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15480" windowHeight="6480" tabRatio="601"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PS!$A$31</definedName>
    <definedName name="b_1_Demographics">PS!$A$39</definedName>
    <definedName name="b_2_EDB_Duals">PS!$A$102</definedName>
    <definedName name="b_3_Other_Characteristics">PS!$A$145</definedName>
    <definedName name="b_4_Long_Term_Care">PS!$A$181</definedName>
    <definedName name="b_5_Other_Waiver">PS!$A$276</definedName>
    <definedName name="b_6_Restricted_Benefits">PS!$A$311</definedName>
    <definedName name="b_7_June_Eligibility">PS!$A$358</definedName>
    <definedName name="b_8_Medicaid_Expenditures">PS!$A$389</definedName>
    <definedName name="c__Medicaid_Enrollees">PS!$A$505</definedName>
    <definedName name="c_1_Managed_Care_Plan_Info">PS!$A$536</definedName>
    <definedName name="d__FFS_Non_Duals">PS!$A$712</definedName>
    <definedName name="e__FFS_Duals">PS!$A$966</definedName>
    <definedName name="f__FFS_All">PS!$A$1171</definedName>
    <definedName name="_xlnm.Print_Area" localSheetId="1">IP!$A$1:$K$121</definedName>
    <definedName name="_xlnm.Print_Area" localSheetId="2">LT!$A$1:$K$110</definedName>
    <definedName name="_xlnm.Print_Area" localSheetId="3">OT!$A$2:$K$277</definedName>
    <definedName name="_xlnm.Print_Area" localSheetId="5">PS!$A$1:$L$1426</definedName>
    <definedName name="_xlnm.Print_Area" localSheetId="4">RX!$A$1:$K$78</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L1416" i="16"/>
  <c r="H1416"/>
  <c r="F1416"/>
  <c r="D1416"/>
  <c r="L1316"/>
  <c r="H1316"/>
  <c r="F1316"/>
  <c r="D1316"/>
  <c r="L1216"/>
  <c r="H1216"/>
  <c r="F1216"/>
  <c r="D1216"/>
  <c r="L1160"/>
  <c r="H1160"/>
  <c r="F1160"/>
  <c r="D1160"/>
  <c r="L1159"/>
  <c r="H1159"/>
  <c r="F1159"/>
  <c r="D1159"/>
  <c r="L1158"/>
  <c r="H1158"/>
  <c r="F1158"/>
  <c r="D1158"/>
  <c r="L1157"/>
  <c r="H1157"/>
  <c r="F1157"/>
  <c r="D1157"/>
  <c r="L1156"/>
  <c r="H1156"/>
  <c r="F1156"/>
  <c r="D1156"/>
  <c r="L1155"/>
  <c r="H1155"/>
  <c r="F1155"/>
  <c r="D1155"/>
  <c r="L1153"/>
  <c r="H1153"/>
  <c r="F1153"/>
  <c r="D1153"/>
  <c r="L1152"/>
  <c r="H1152"/>
  <c r="F1152"/>
  <c r="D1152"/>
  <c r="L1151"/>
  <c r="H1151"/>
  <c r="F1151"/>
  <c r="D1151"/>
  <c r="L1116"/>
  <c r="H1116"/>
  <c r="F1116"/>
  <c r="D1116"/>
  <c r="L1016"/>
  <c r="H1016"/>
  <c r="F1016"/>
  <c r="D1016"/>
  <c r="L916"/>
  <c r="H916"/>
  <c r="F916"/>
  <c r="D916"/>
  <c r="L816"/>
  <c r="H816"/>
  <c r="F816"/>
  <c r="D816"/>
  <c r="L716"/>
  <c r="H716"/>
  <c r="F716"/>
  <c r="D716"/>
  <c r="L616"/>
  <c r="H616"/>
  <c r="F616"/>
  <c r="D616"/>
  <c r="L516"/>
  <c r="H516"/>
  <c r="F516"/>
  <c r="D516"/>
  <c r="H383"/>
  <c r="F383"/>
  <c r="D383"/>
  <c r="L316"/>
  <c r="H316"/>
  <c r="F316"/>
  <c r="D316"/>
  <c r="H273"/>
  <c r="F273"/>
  <c r="D273"/>
  <c r="H270"/>
  <c r="F270"/>
  <c r="D270"/>
  <c r="L216"/>
  <c r="H216"/>
  <c r="F216"/>
  <c r="D216"/>
  <c r="L160"/>
  <c r="H160"/>
  <c r="F160"/>
  <c r="D160"/>
  <c r="L159"/>
  <c r="H159"/>
  <c r="F159"/>
  <c r="D159"/>
  <c r="L158"/>
  <c r="H158"/>
  <c r="F158"/>
  <c r="D158"/>
  <c r="L157"/>
  <c r="H157"/>
  <c r="F157"/>
  <c r="D157"/>
  <c r="L156"/>
  <c r="H156"/>
  <c r="F156"/>
  <c r="D156"/>
  <c r="L155"/>
  <c r="H155"/>
  <c r="F155"/>
  <c r="D155"/>
  <c r="L154"/>
  <c r="H154"/>
  <c r="F154"/>
  <c r="D154"/>
  <c r="L153"/>
  <c r="H153"/>
  <c r="F153"/>
  <c r="D153"/>
  <c r="L152"/>
  <c r="H152"/>
  <c r="L151"/>
  <c r="H151"/>
  <c r="F151"/>
  <c r="D151"/>
  <c r="L116"/>
  <c r="L16"/>
  <c r="H16"/>
  <c r="F16"/>
  <c r="D16"/>
  <c r="H1426"/>
  <c r="F1426"/>
  <c r="D1426"/>
  <c r="H1425"/>
  <c r="F1425"/>
  <c r="D1425"/>
  <c r="H1424"/>
  <c r="F1424"/>
  <c r="D1424"/>
  <c r="H1423"/>
  <c r="F1423"/>
  <c r="D1423"/>
  <c r="H1422"/>
  <c r="F1422"/>
  <c r="D1422"/>
  <c r="H1421"/>
  <c r="F1421"/>
  <c r="D1421"/>
  <c r="H1420"/>
  <c r="F1420"/>
  <c r="D1420"/>
  <c r="H1419"/>
  <c r="F1419"/>
  <c r="D1419"/>
  <c r="H1418"/>
  <c r="F1418"/>
  <c r="D1418"/>
  <c r="H1417"/>
  <c r="F1417"/>
  <c r="D1417"/>
  <c r="H1415"/>
  <c r="F1415"/>
  <c r="D1415"/>
  <c r="H1414"/>
  <c r="F1414"/>
  <c r="D1414"/>
  <c r="H1413"/>
  <c r="F1413"/>
  <c r="D1413"/>
  <c r="H1412"/>
  <c r="F1412"/>
  <c r="D1412"/>
  <c r="L1411"/>
  <c r="H1411"/>
  <c r="F1411"/>
  <c r="D1411"/>
  <c r="H1410"/>
  <c r="F1410"/>
  <c r="D1410"/>
  <c r="H1409"/>
  <c r="F1409"/>
  <c r="D1409"/>
  <c r="H1408"/>
  <c r="F1408"/>
  <c r="D1408"/>
  <c r="H1407"/>
  <c r="F1407"/>
  <c r="D1407"/>
  <c r="H1406"/>
  <c r="F1406"/>
  <c r="D1406"/>
  <c r="H1405"/>
  <c r="F1405"/>
  <c r="D1405"/>
  <c r="H1404"/>
  <c r="F1404"/>
  <c r="D1404"/>
  <c r="H1403"/>
  <c r="F1403"/>
  <c r="D1403"/>
  <c r="H1401"/>
  <c r="F1401"/>
  <c r="D1401"/>
  <c r="H1400"/>
  <c r="F1400"/>
  <c r="D1400"/>
  <c r="H1399"/>
  <c r="F1399"/>
  <c r="D1399"/>
  <c r="H1398"/>
  <c r="F1398"/>
  <c r="D1398"/>
  <c r="H1397"/>
  <c r="F1397"/>
  <c r="D1397"/>
  <c r="H1396"/>
  <c r="F1396"/>
  <c r="D1396"/>
  <c r="H1395"/>
  <c r="F1395"/>
  <c r="D1395"/>
  <c r="H1394"/>
  <c r="F1394"/>
  <c r="D1394"/>
  <c r="H1393"/>
  <c r="F1393"/>
  <c r="D1393"/>
  <c r="H1392"/>
  <c r="F1392"/>
  <c r="D1392"/>
  <c r="H1391"/>
  <c r="F1391"/>
  <c r="D1391"/>
  <c r="H1390"/>
  <c r="F1390"/>
  <c r="D1390"/>
  <c r="H1389"/>
  <c r="F1389"/>
  <c r="D1389"/>
  <c r="H1388"/>
  <c r="F1388"/>
  <c r="D1388"/>
  <c r="H1387"/>
  <c r="F1387"/>
  <c r="D1387"/>
  <c r="H1385"/>
  <c r="F1385"/>
  <c r="D1385"/>
  <c r="H1384"/>
  <c r="F1384"/>
  <c r="D1384"/>
  <c r="H1383"/>
  <c r="F1383"/>
  <c r="D1383"/>
  <c r="H1382"/>
  <c r="F1382"/>
  <c r="D1382"/>
  <c r="H1381"/>
  <c r="F1381"/>
  <c r="D1381"/>
  <c r="H1380"/>
  <c r="F1380"/>
  <c r="D1380"/>
  <c r="H1379"/>
  <c r="F1379"/>
  <c r="D1379"/>
  <c r="H1378"/>
  <c r="F1378"/>
  <c r="D1378"/>
  <c r="H1377"/>
  <c r="F1377"/>
  <c r="D1377"/>
  <c r="H1376"/>
  <c r="F1376"/>
  <c r="D1376"/>
  <c r="H1375"/>
  <c r="F1375"/>
  <c r="D1375"/>
  <c r="H1373"/>
  <c r="F1373"/>
  <c r="D1373"/>
  <c r="H1372"/>
  <c r="F1372"/>
  <c r="D1372"/>
  <c r="H1371"/>
  <c r="F1371"/>
  <c r="D1371"/>
  <c r="H1370"/>
  <c r="F1370"/>
  <c r="D1370"/>
  <c r="H1369"/>
  <c r="F1369"/>
  <c r="D1369"/>
  <c r="H1368"/>
  <c r="F1368"/>
  <c r="D1368"/>
  <c r="H1367"/>
  <c r="F1367"/>
  <c r="D1367"/>
  <c r="H1366"/>
  <c r="F1366"/>
  <c r="D1366"/>
  <c r="H1365"/>
  <c r="F1365"/>
  <c r="D1365"/>
  <c r="H1364"/>
  <c r="F1364"/>
  <c r="D1364"/>
  <c r="H1363"/>
  <c r="F1363"/>
  <c r="D1363"/>
  <c r="H1362"/>
  <c r="F1362"/>
  <c r="D1362"/>
  <c r="H1361"/>
  <c r="F1361"/>
  <c r="D1361"/>
  <c r="H1360"/>
  <c r="F1360"/>
  <c r="D1360"/>
  <c r="H1359"/>
  <c r="F1359"/>
  <c r="D1359"/>
  <c r="H1358"/>
  <c r="F1358"/>
  <c r="D1358"/>
  <c r="H1357"/>
  <c r="F1357"/>
  <c r="D1357"/>
  <c r="H1356"/>
  <c r="F1356"/>
  <c r="D1356"/>
  <c r="H1355"/>
  <c r="F1355"/>
  <c r="D1355"/>
  <c r="H1354"/>
  <c r="F1354"/>
  <c r="D1354"/>
  <c r="H1353"/>
  <c r="F1353"/>
  <c r="D1353"/>
  <c r="H1352"/>
  <c r="F1352"/>
  <c r="D1352"/>
  <c r="H1351"/>
  <c r="F1351"/>
  <c r="D1351"/>
  <c r="H1350"/>
  <c r="F1350"/>
  <c r="D1350"/>
  <c r="H1349"/>
  <c r="F1349"/>
  <c r="D1349"/>
  <c r="H1348"/>
  <c r="F1348"/>
  <c r="D1348"/>
  <c r="H1347"/>
  <c r="F1347"/>
  <c r="D1347"/>
  <c r="H1346"/>
  <c r="F1346"/>
  <c r="D1346"/>
  <c r="H1345"/>
  <c r="F1345"/>
  <c r="D1345"/>
  <c r="H1344"/>
  <c r="F1344"/>
  <c r="D1344"/>
  <c r="H1342"/>
  <c r="F1342"/>
  <c r="D1342"/>
  <c r="H1341"/>
  <c r="F1341"/>
  <c r="D1341"/>
  <c r="H1340"/>
  <c r="F1340"/>
  <c r="D1340"/>
  <c r="H1339"/>
  <c r="F1339"/>
  <c r="D1339"/>
  <c r="H1338"/>
  <c r="F1338"/>
  <c r="D1338"/>
  <c r="H1337"/>
  <c r="F1337"/>
  <c r="D1337"/>
  <c r="H1336"/>
  <c r="F1336"/>
  <c r="D1336"/>
  <c r="H1335"/>
  <c r="F1335"/>
  <c r="D1335"/>
  <c r="H1334"/>
  <c r="F1334"/>
  <c r="D1334"/>
  <c r="H1333"/>
  <c r="F1333"/>
  <c r="D1333"/>
  <c r="H1332"/>
  <c r="F1332"/>
  <c r="D1332"/>
  <c r="H1331"/>
  <c r="F1331"/>
  <c r="D1331"/>
  <c r="H1330"/>
  <c r="F1330"/>
  <c r="D1330"/>
  <c r="H1329"/>
  <c r="F1329"/>
  <c r="D1329"/>
  <c r="H1328"/>
  <c r="F1328"/>
  <c r="D1328"/>
  <c r="H1327"/>
  <c r="F1327"/>
  <c r="D1327"/>
  <c r="H1326"/>
  <c r="F1326"/>
  <c r="D1326"/>
  <c r="H1325"/>
  <c r="F1325"/>
  <c r="D1325"/>
  <c r="H1324"/>
  <c r="F1324"/>
  <c r="D1324"/>
  <c r="H1323"/>
  <c r="F1323"/>
  <c r="D1323"/>
  <c r="H1321"/>
  <c r="F1321"/>
  <c r="D1321"/>
  <c r="H1320"/>
  <c r="F1320"/>
  <c r="D1320"/>
  <c r="H1319"/>
  <c r="F1319"/>
  <c r="D1319"/>
  <c r="H1318"/>
  <c r="F1318"/>
  <c r="D1318"/>
  <c r="H1317"/>
  <c r="F1317"/>
  <c r="D1317"/>
  <c r="H1315"/>
  <c r="F1315"/>
  <c r="D1315"/>
  <c r="H1314"/>
  <c r="F1314"/>
  <c r="D1314"/>
  <c r="H1313"/>
  <c r="F1313"/>
  <c r="D1313"/>
  <c r="H1312"/>
  <c r="F1312"/>
  <c r="D1312"/>
  <c r="L1311"/>
  <c r="H1311"/>
  <c r="F1311"/>
  <c r="D1311"/>
  <c r="H1310"/>
  <c r="F1310"/>
  <c r="D1310"/>
  <c r="H1309"/>
  <c r="F1309"/>
  <c r="D1309"/>
  <c r="H1308"/>
  <c r="F1308"/>
  <c r="D1308"/>
  <c r="H1307"/>
  <c r="F1307"/>
  <c r="D1307"/>
  <c r="H1306"/>
  <c r="F1306"/>
  <c r="D1306"/>
  <c r="H1305"/>
  <c r="F1305"/>
  <c r="D1305"/>
  <c r="H1304"/>
  <c r="F1304"/>
  <c r="D1304"/>
  <c r="H1303"/>
  <c r="F1303"/>
  <c r="D1303"/>
  <c r="H1302"/>
  <c r="F1302"/>
  <c r="D1302"/>
  <c r="H1301"/>
  <c r="F1301"/>
  <c r="D1301"/>
  <c r="H1300"/>
  <c r="F1300"/>
  <c r="D1300"/>
  <c r="H1299"/>
  <c r="F1299"/>
  <c r="D1299"/>
  <c r="H1298"/>
  <c r="F1298"/>
  <c r="D1298"/>
  <c r="H1297"/>
  <c r="F1297"/>
  <c r="D1297"/>
  <c r="H1296"/>
  <c r="F1296"/>
  <c r="D1296"/>
  <c r="H1295"/>
  <c r="F1295"/>
  <c r="D1295"/>
  <c r="H1294"/>
  <c r="F1294"/>
  <c r="D1294"/>
  <c r="H1293"/>
  <c r="F1293"/>
  <c r="D1293"/>
  <c r="H1292"/>
  <c r="F1292"/>
  <c r="D1292"/>
  <c r="H1291"/>
  <c r="F1291"/>
  <c r="D1291"/>
  <c r="H1290"/>
  <c r="F1290"/>
  <c r="D1290"/>
  <c r="H1289"/>
  <c r="F1289"/>
  <c r="D1289"/>
  <c r="H1288"/>
  <c r="F1288"/>
  <c r="D1288"/>
  <c r="H1287"/>
  <c r="F1287"/>
  <c r="D1287"/>
  <c r="H1286"/>
  <c r="F1286"/>
  <c r="D1286"/>
  <c r="H1285"/>
  <c r="F1285"/>
  <c r="D1285"/>
  <c r="H1284"/>
  <c r="F1284"/>
  <c r="D1284"/>
  <c r="H1283"/>
  <c r="F1283"/>
  <c r="D1283"/>
  <c r="H1282"/>
  <c r="F1282"/>
  <c r="D1282"/>
  <c r="H1281"/>
  <c r="F1281"/>
  <c r="D1281"/>
  <c r="H1280"/>
  <c r="F1280"/>
  <c r="D1280"/>
  <c r="H1279"/>
  <c r="F1279"/>
  <c r="D1279"/>
  <c r="H1278"/>
  <c r="F1278"/>
  <c r="D1278"/>
  <c r="H1277"/>
  <c r="F1277"/>
  <c r="D1277"/>
  <c r="H1276"/>
  <c r="F1276"/>
  <c r="D1276"/>
  <c r="H1275"/>
  <c r="F1275"/>
  <c r="D1275"/>
  <c r="H1274"/>
  <c r="F1274"/>
  <c r="D1274"/>
  <c r="H1273"/>
  <c r="F1273"/>
  <c r="D1273"/>
  <c r="H1272"/>
  <c r="F1272"/>
  <c r="D1272"/>
  <c r="H1271"/>
  <c r="F1271"/>
  <c r="D1271"/>
  <c r="H1270"/>
  <c r="F1270"/>
  <c r="D1270"/>
  <c r="H1269"/>
  <c r="F1269"/>
  <c r="D1269"/>
  <c r="H1268"/>
  <c r="F1268"/>
  <c r="D1268"/>
  <c r="H1267"/>
  <c r="F1267"/>
  <c r="D1267"/>
  <c r="H1266"/>
  <c r="F1266"/>
  <c r="D1266"/>
  <c r="H1265"/>
  <c r="F1265"/>
  <c r="D1265"/>
  <c r="H1264"/>
  <c r="F1264"/>
  <c r="D1264"/>
  <c r="H1263"/>
  <c r="F1263"/>
  <c r="D1263"/>
  <c r="H1262"/>
  <c r="F1262"/>
  <c r="D1262"/>
  <c r="H1261"/>
  <c r="F1261"/>
  <c r="D1261"/>
  <c r="H1260"/>
  <c r="F1260"/>
  <c r="D1260"/>
  <c r="H1259"/>
  <c r="F1259"/>
  <c r="D1259"/>
  <c r="H1258"/>
  <c r="F1258"/>
  <c r="D1258"/>
  <c r="H1257"/>
  <c r="F1257"/>
  <c r="D1257"/>
  <c r="H1256"/>
  <c r="F1256"/>
  <c r="D1256"/>
  <c r="H1255"/>
  <c r="F1255"/>
  <c r="D1255"/>
  <c r="H1254"/>
  <c r="F1254"/>
  <c r="D1254"/>
  <c r="H1253"/>
  <c r="F1253"/>
  <c r="D1253"/>
  <c r="H1252"/>
  <c r="F1252"/>
  <c r="D1252"/>
  <c r="H1251"/>
  <c r="F1251"/>
  <c r="D1251"/>
  <c r="H1250"/>
  <c r="F1250"/>
  <c r="D1250"/>
  <c r="H1249"/>
  <c r="F1249"/>
  <c r="D1249"/>
  <c r="H1248"/>
  <c r="F1248"/>
  <c r="D1248"/>
  <c r="H1247"/>
  <c r="F1247"/>
  <c r="D1247"/>
  <c r="H1246"/>
  <c r="F1246"/>
  <c r="D1246"/>
  <c r="H1245"/>
  <c r="F1245"/>
  <c r="D1245"/>
  <c r="H1244"/>
  <c r="F1244"/>
  <c r="D1244"/>
  <c r="H1243"/>
  <c r="F1243"/>
  <c r="D1243"/>
  <c r="H1241"/>
  <c r="F1241"/>
  <c r="D1241"/>
  <c r="H1240"/>
  <c r="F1240"/>
  <c r="D1240"/>
  <c r="H1239"/>
  <c r="F1239"/>
  <c r="D1239"/>
  <c r="H1238"/>
  <c r="F1238"/>
  <c r="D1238"/>
  <c r="H1237"/>
  <c r="F1237"/>
  <c r="D1237"/>
  <c r="H1236"/>
  <c r="F1236"/>
  <c r="D1236"/>
  <c r="H1235"/>
  <c r="F1235"/>
  <c r="D1235"/>
  <c r="H1234"/>
  <c r="F1234"/>
  <c r="D1234"/>
  <c r="H1233"/>
  <c r="F1233"/>
  <c r="D1233"/>
  <c r="H1232"/>
  <c r="F1232"/>
  <c r="D1232"/>
  <c r="H1231"/>
  <c r="F1231"/>
  <c r="D1231"/>
  <c r="H1230"/>
  <c r="F1230"/>
  <c r="D1230"/>
  <c r="H1229"/>
  <c r="F1229"/>
  <c r="D1229"/>
  <c r="H1228"/>
  <c r="F1228"/>
  <c r="D1228"/>
  <c r="H1227"/>
  <c r="F1227"/>
  <c r="D1227"/>
  <c r="H1226"/>
  <c r="F1226"/>
  <c r="D1226"/>
  <c r="H1225"/>
  <c r="F1225"/>
  <c r="D1225"/>
  <c r="H1224"/>
  <c r="F1224"/>
  <c r="D1224"/>
  <c r="H1223"/>
  <c r="F1223"/>
  <c r="D1223"/>
  <c r="H1222"/>
  <c r="F1222"/>
  <c r="D1222"/>
  <c r="H1221"/>
  <c r="F1221"/>
  <c r="D1221"/>
  <c r="H1220"/>
  <c r="F1220"/>
  <c r="D1220"/>
  <c r="H1219"/>
  <c r="F1219"/>
  <c r="D1219"/>
  <c r="H1218"/>
  <c r="F1218"/>
  <c r="D1218"/>
  <c r="H1217"/>
  <c r="F1217"/>
  <c r="D1217"/>
  <c r="H1215"/>
  <c r="F1215"/>
  <c r="D1215"/>
  <c r="H1213"/>
  <c r="F1213"/>
  <c r="D1213"/>
  <c r="H1212"/>
  <c r="F1212"/>
  <c r="D1212"/>
  <c r="L1211"/>
  <c r="H1211"/>
  <c r="F1211"/>
  <c r="D1211"/>
  <c r="H1210"/>
  <c r="F1210"/>
  <c r="D1210"/>
  <c r="H1209"/>
  <c r="F1209"/>
  <c r="D1209"/>
  <c r="H1208"/>
  <c r="F1208"/>
  <c r="D1208"/>
  <c r="H1207"/>
  <c r="F1207"/>
  <c r="D1207"/>
  <c r="H1206"/>
  <c r="F1206"/>
  <c r="D1206"/>
  <c r="H1205"/>
  <c r="F1205"/>
  <c r="D1205"/>
  <c r="H1204"/>
  <c r="F1204"/>
  <c r="D1204"/>
  <c r="H1203"/>
  <c r="F1203"/>
  <c r="D1203"/>
  <c r="H1202"/>
  <c r="F1202"/>
  <c r="D1202"/>
  <c r="H1201"/>
  <c r="F1201"/>
  <c r="D1201"/>
  <c r="H1200"/>
  <c r="F1200"/>
  <c r="D1200"/>
  <c r="H1199"/>
  <c r="F1199"/>
  <c r="D1199"/>
  <c r="H1198"/>
  <c r="F1198"/>
  <c r="D1198"/>
  <c r="H1197"/>
  <c r="F1197"/>
  <c r="D1197"/>
  <c r="H1196"/>
  <c r="F1196"/>
  <c r="D1196"/>
  <c r="H1195"/>
  <c r="F1195"/>
  <c r="D1195"/>
  <c r="H1194"/>
  <c r="F1194"/>
  <c r="D1194"/>
  <c r="H1193"/>
  <c r="F1193"/>
  <c r="D1193"/>
  <c r="H1192"/>
  <c r="F1192"/>
  <c r="D1192"/>
  <c r="H1191"/>
  <c r="F1191"/>
  <c r="D1191"/>
  <c r="H1190"/>
  <c r="F1190"/>
  <c r="D1190"/>
  <c r="H1189"/>
  <c r="F1189"/>
  <c r="D1189"/>
  <c r="H1188"/>
  <c r="F1188"/>
  <c r="D1188"/>
  <c r="H1187"/>
  <c r="F1187"/>
  <c r="D1187"/>
  <c r="H1186"/>
  <c r="F1186"/>
  <c r="D1186"/>
  <c r="H1185"/>
  <c r="F1185"/>
  <c r="D1185"/>
  <c r="H1184"/>
  <c r="F1184"/>
  <c r="D1184"/>
  <c r="H1183"/>
  <c r="F1183"/>
  <c r="D1183"/>
  <c r="H1182"/>
  <c r="F1182"/>
  <c r="D1182"/>
  <c r="H1181"/>
  <c r="F1181"/>
  <c r="D1181"/>
  <c r="H1180"/>
  <c r="F1180"/>
  <c r="D1180"/>
  <c r="H1179"/>
  <c r="F1179"/>
  <c r="D1179"/>
  <c r="H1178"/>
  <c r="F1178"/>
  <c r="D1178"/>
  <c r="H1177"/>
  <c r="F1177"/>
  <c r="D1177"/>
  <c r="H1176"/>
  <c r="F1176"/>
  <c r="D1176"/>
  <c r="H1175"/>
  <c r="F1175"/>
  <c r="D1175"/>
  <c r="H1173"/>
  <c r="F1173"/>
  <c r="D1173"/>
  <c r="H1172"/>
  <c r="F1172"/>
  <c r="D1172"/>
  <c r="H1170"/>
  <c r="F1170"/>
  <c r="D1170"/>
  <c r="H1169"/>
  <c r="F1169"/>
  <c r="D1169"/>
  <c r="H1168"/>
  <c r="F1168"/>
  <c r="D1168"/>
  <c r="H1167"/>
  <c r="F1167"/>
  <c r="D1167"/>
  <c r="H1166"/>
  <c r="F1166"/>
  <c r="D1166"/>
  <c r="H1165"/>
  <c r="F1165"/>
  <c r="D1165"/>
  <c r="H1164"/>
  <c r="F1164"/>
  <c r="D1164"/>
  <c r="H1163"/>
  <c r="F1163"/>
  <c r="D1163"/>
  <c r="H1162"/>
  <c r="F1162"/>
  <c r="D1162"/>
  <c r="H1161"/>
  <c r="F1161"/>
  <c r="D1161"/>
  <c r="H1150"/>
  <c r="F1150"/>
  <c r="D1150"/>
  <c r="H1149"/>
  <c r="F1149"/>
  <c r="D1149"/>
  <c r="H1148"/>
  <c r="F1148"/>
  <c r="D1148"/>
  <c r="H1147"/>
  <c r="F1147"/>
  <c r="D1147"/>
  <c r="H1146"/>
  <c r="F1146"/>
  <c r="D1146"/>
  <c r="H1145"/>
  <c r="F1145"/>
  <c r="D1145"/>
  <c r="H1144"/>
  <c r="F1144"/>
  <c r="D1144"/>
  <c r="H1143"/>
  <c r="F1143"/>
  <c r="D1143"/>
  <c r="H1142"/>
  <c r="F1142"/>
  <c r="D1142"/>
  <c r="H1141"/>
  <c r="F1141"/>
  <c r="D1141"/>
  <c r="H1140"/>
  <c r="F1140"/>
  <c r="D1140"/>
  <c r="H1139"/>
  <c r="F1139"/>
  <c r="D1139"/>
  <c r="H1137"/>
  <c r="F1137"/>
  <c r="D1137"/>
  <c r="H1136"/>
  <c r="F1136"/>
  <c r="D1136"/>
  <c r="H1135"/>
  <c r="F1135"/>
  <c r="D1135"/>
  <c r="H1134"/>
  <c r="F1134"/>
  <c r="D1134"/>
  <c r="H1133"/>
  <c r="F1133"/>
  <c r="D1133"/>
  <c r="H1132"/>
  <c r="F1132"/>
  <c r="D1132"/>
  <c r="H1131"/>
  <c r="F1131"/>
  <c r="D1131"/>
  <c r="H1130"/>
  <c r="F1130"/>
  <c r="D1130"/>
  <c r="H1129"/>
  <c r="F1129"/>
  <c r="D1129"/>
  <c r="H1128"/>
  <c r="F1128"/>
  <c r="D1128"/>
  <c r="H1127"/>
  <c r="F1127"/>
  <c r="D1127"/>
  <c r="H1125"/>
  <c r="F1125"/>
  <c r="D1125"/>
  <c r="H1124"/>
  <c r="F1124"/>
  <c r="D1124"/>
  <c r="H1123"/>
  <c r="F1123"/>
  <c r="D1123"/>
  <c r="H1122"/>
  <c r="F1122"/>
  <c r="D1122"/>
  <c r="H1121"/>
  <c r="F1121"/>
  <c r="D1121"/>
  <c r="H1120"/>
  <c r="F1120"/>
  <c r="D1120"/>
  <c r="H1119"/>
  <c r="F1119"/>
  <c r="D1119"/>
  <c r="H1118"/>
  <c r="F1118"/>
  <c r="D1118"/>
  <c r="H1117"/>
  <c r="F1117"/>
  <c r="D1117"/>
  <c r="H1115"/>
  <c r="F1115"/>
  <c r="D1115"/>
  <c r="H1114"/>
  <c r="F1114"/>
  <c r="D1114"/>
  <c r="H1113"/>
  <c r="F1113"/>
  <c r="D1113"/>
  <c r="H1112"/>
  <c r="F1112"/>
  <c r="D1112"/>
  <c r="L1111"/>
  <c r="H1111"/>
  <c r="F1111"/>
  <c r="D1111"/>
  <c r="L1110"/>
  <c r="H1110"/>
  <c r="F1110"/>
  <c r="D1110"/>
  <c r="L1109"/>
  <c r="H1109"/>
  <c r="F1109"/>
  <c r="D1109"/>
  <c r="L1108"/>
  <c r="H1108"/>
  <c r="F1108"/>
  <c r="D1108"/>
  <c r="L1106"/>
  <c r="H1106"/>
  <c r="F1106"/>
  <c r="D1106"/>
  <c r="L1105"/>
  <c r="H1105"/>
  <c r="F1105"/>
  <c r="D1105"/>
  <c r="L1104"/>
  <c r="H1104"/>
  <c r="F1104"/>
  <c r="D1104"/>
  <c r="L1103"/>
  <c r="H1103"/>
  <c r="F1103"/>
  <c r="D1103"/>
  <c r="L1102"/>
  <c r="H1102"/>
  <c r="F1102"/>
  <c r="D1102"/>
  <c r="L1101"/>
  <c r="H1101"/>
  <c r="F1101"/>
  <c r="D1101"/>
  <c r="L1100"/>
  <c r="H1100"/>
  <c r="F1100"/>
  <c r="D1100"/>
  <c r="L1099"/>
  <c r="H1099"/>
  <c r="F1099"/>
  <c r="D1099"/>
  <c r="L1098"/>
  <c r="H1098"/>
  <c r="F1098"/>
  <c r="D1098"/>
  <c r="L1097"/>
  <c r="H1097"/>
  <c r="F1097"/>
  <c r="D1097"/>
  <c r="L1096"/>
  <c r="H1096"/>
  <c r="F1096"/>
  <c r="D1096"/>
  <c r="L1095"/>
  <c r="H1095"/>
  <c r="F1095"/>
  <c r="D1095"/>
  <c r="L1093"/>
  <c r="H1093"/>
  <c r="F1093"/>
  <c r="D1093"/>
  <c r="L1092"/>
  <c r="H1092"/>
  <c r="F1092"/>
  <c r="D1092"/>
  <c r="L1091"/>
  <c r="H1091"/>
  <c r="F1091"/>
  <c r="D1091"/>
  <c r="L1090"/>
  <c r="H1090"/>
  <c r="F1090"/>
  <c r="D1090"/>
  <c r="L1089"/>
  <c r="H1089"/>
  <c r="F1089"/>
  <c r="D1089"/>
  <c r="L1088"/>
  <c r="H1088"/>
  <c r="F1088"/>
  <c r="D1088"/>
  <c r="L1087"/>
  <c r="H1087"/>
  <c r="F1087"/>
  <c r="D1087"/>
  <c r="L1086"/>
  <c r="H1086"/>
  <c r="F1086"/>
  <c r="D1086"/>
  <c r="L1085"/>
  <c r="H1085"/>
  <c r="F1085"/>
  <c r="D1085"/>
  <c r="L1084"/>
  <c r="H1084"/>
  <c r="F1084"/>
  <c r="D1084"/>
  <c r="L1083"/>
  <c r="H1083"/>
  <c r="F1083"/>
  <c r="D1083"/>
  <c r="L1082"/>
  <c r="H1082"/>
  <c r="F1082"/>
  <c r="D1082"/>
  <c r="L1081"/>
  <c r="H1081"/>
  <c r="F1081"/>
  <c r="D1081"/>
  <c r="L1080"/>
  <c r="H1080"/>
  <c r="F1080"/>
  <c r="D1080"/>
  <c r="L1079"/>
  <c r="H1079"/>
  <c r="F1079"/>
  <c r="D1079"/>
  <c r="L1078"/>
  <c r="H1078"/>
  <c r="F1078"/>
  <c r="D1078"/>
  <c r="L1077"/>
  <c r="H1077"/>
  <c r="F1077"/>
  <c r="D1077"/>
  <c r="L1076"/>
  <c r="H1076"/>
  <c r="F1076"/>
  <c r="D1076"/>
  <c r="L1075"/>
  <c r="H1075"/>
  <c r="F1075"/>
  <c r="D1075"/>
  <c r="L1074"/>
  <c r="H1074"/>
  <c r="F1074"/>
  <c r="D1074"/>
  <c r="L1073"/>
  <c r="H1073"/>
  <c r="F1073"/>
  <c r="D1073"/>
  <c r="L1072"/>
  <c r="H1072"/>
  <c r="F1072"/>
  <c r="D1072"/>
  <c r="L1071"/>
  <c r="H1071"/>
  <c r="F1071"/>
  <c r="D1071"/>
  <c r="L1070"/>
  <c r="H1070"/>
  <c r="F1070"/>
  <c r="D1070"/>
  <c r="L1069"/>
  <c r="H1069"/>
  <c r="F1069"/>
  <c r="D1069"/>
  <c r="L1068"/>
  <c r="H1068"/>
  <c r="F1068"/>
  <c r="D1068"/>
  <c r="L1067"/>
  <c r="H1067"/>
  <c r="F1067"/>
  <c r="D1067"/>
  <c r="L1066"/>
  <c r="H1066"/>
  <c r="F1066"/>
  <c r="D1066"/>
  <c r="L1065"/>
  <c r="H1065"/>
  <c r="F1065"/>
  <c r="D1065"/>
  <c r="L1064"/>
  <c r="H1064"/>
  <c r="F1064"/>
  <c r="D1064"/>
  <c r="L1063"/>
  <c r="H1063"/>
  <c r="F1063"/>
  <c r="D1063"/>
  <c r="L1062"/>
  <c r="H1062"/>
  <c r="F1062"/>
  <c r="D1062"/>
  <c r="L1061"/>
  <c r="H1061"/>
  <c r="F1061"/>
  <c r="D1061"/>
  <c r="L1060"/>
  <c r="H1060"/>
  <c r="F1060"/>
  <c r="D1060"/>
  <c r="L1059"/>
  <c r="H1059"/>
  <c r="F1059"/>
  <c r="D1059"/>
  <c r="L1058"/>
  <c r="H1058"/>
  <c r="F1058"/>
  <c r="D1058"/>
  <c r="L1057"/>
  <c r="H1057"/>
  <c r="F1057"/>
  <c r="D1057"/>
  <c r="L1056"/>
  <c r="H1056"/>
  <c r="F1056"/>
  <c r="D1056"/>
  <c r="L1055"/>
  <c r="H1055"/>
  <c r="F1055"/>
  <c r="D1055"/>
  <c r="L1054"/>
  <c r="H1054"/>
  <c r="F1054"/>
  <c r="D1054"/>
  <c r="L1053"/>
  <c r="H1053"/>
  <c r="F1053"/>
  <c r="D1053"/>
  <c r="L1052"/>
  <c r="H1052"/>
  <c r="F1052"/>
  <c r="D1052"/>
  <c r="L1051"/>
  <c r="H1051"/>
  <c r="F1051"/>
  <c r="D1051"/>
  <c r="L1050"/>
  <c r="H1050"/>
  <c r="F1050"/>
  <c r="D1050"/>
  <c r="L1049"/>
  <c r="H1049"/>
  <c r="F1049"/>
  <c r="D1049"/>
  <c r="L1048"/>
  <c r="H1048"/>
  <c r="F1048"/>
  <c r="D1048"/>
  <c r="L1047"/>
  <c r="H1047"/>
  <c r="F1047"/>
  <c r="D1047"/>
  <c r="L1046"/>
  <c r="H1046"/>
  <c r="F1046"/>
  <c r="D1046"/>
  <c r="L1045"/>
  <c r="H1045"/>
  <c r="F1045"/>
  <c r="D1045"/>
  <c r="L1044"/>
  <c r="H1044"/>
  <c r="F1044"/>
  <c r="D1044"/>
  <c r="L1043"/>
  <c r="H1043"/>
  <c r="F1043"/>
  <c r="D1043"/>
  <c r="L1042"/>
  <c r="H1042"/>
  <c r="F1042"/>
  <c r="D1042"/>
  <c r="L1041"/>
  <c r="H1041"/>
  <c r="F1041"/>
  <c r="D1041"/>
  <c r="L1040"/>
  <c r="H1040"/>
  <c r="F1040"/>
  <c r="D1040"/>
  <c r="L1039"/>
  <c r="H1039"/>
  <c r="F1039"/>
  <c r="D1039"/>
  <c r="L1038"/>
  <c r="H1038"/>
  <c r="F1038"/>
  <c r="D1038"/>
  <c r="L1037"/>
  <c r="H1037"/>
  <c r="F1037"/>
  <c r="D1037"/>
  <c r="L1036"/>
  <c r="H1036"/>
  <c r="F1036"/>
  <c r="D1036"/>
  <c r="L1035"/>
  <c r="H1035"/>
  <c r="F1035"/>
  <c r="D1035"/>
  <c r="L1034"/>
  <c r="H1034"/>
  <c r="F1034"/>
  <c r="D1034"/>
  <c r="L1033"/>
  <c r="H1033"/>
  <c r="F1033"/>
  <c r="D1033"/>
  <c r="L1032"/>
  <c r="H1032"/>
  <c r="F1032"/>
  <c r="D1032"/>
  <c r="L1031"/>
  <c r="H1031"/>
  <c r="F1031"/>
  <c r="D1031"/>
  <c r="L1030"/>
  <c r="H1030"/>
  <c r="F1030"/>
  <c r="D1030"/>
  <c r="L1029"/>
  <c r="H1029"/>
  <c r="F1029"/>
  <c r="D1029"/>
  <c r="L1028"/>
  <c r="H1028"/>
  <c r="F1028"/>
  <c r="D1028"/>
  <c r="L1027"/>
  <c r="H1027"/>
  <c r="F1027"/>
  <c r="D1027"/>
  <c r="L1026"/>
  <c r="H1026"/>
  <c r="F1026"/>
  <c r="D1026"/>
  <c r="L1025"/>
  <c r="H1025"/>
  <c r="F1025"/>
  <c r="D1025"/>
  <c r="L1024"/>
  <c r="H1024"/>
  <c r="F1024"/>
  <c r="D1024"/>
  <c r="L1023"/>
  <c r="H1023"/>
  <c r="F1023"/>
  <c r="D1023"/>
  <c r="L1022"/>
  <c r="H1022"/>
  <c r="F1022"/>
  <c r="D1022"/>
  <c r="L1021"/>
  <c r="H1021"/>
  <c r="F1021"/>
  <c r="D1021"/>
  <c r="L1020"/>
  <c r="H1020"/>
  <c r="F1020"/>
  <c r="D1020"/>
  <c r="L1019"/>
  <c r="H1019"/>
  <c r="F1019"/>
  <c r="D1019"/>
  <c r="L1018"/>
  <c r="H1018"/>
  <c r="F1018"/>
  <c r="D1018"/>
  <c r="L1017"/>
  <c r="H1017"/>
  <c r="F1017"/>
  <c r="D1017"/>
  <c r="L1015"/>
  <c r="H1015"/>
  <c r="F1015"/>
  <c r="D1015"/>
  <c r="L1013"/>
  <c r="H1013"/>
  <c r="F1013"/>
  <c r="D1013"/>
  <c r="L1012"/>
  <c r="H1012"/>
  <c r="F1012"/>
  <c r="D1012"/>
  <c r="L1011"/>
  <c r="H1011"/>
  <c r="F1011"/>
  <c r="D1011"/>
  <c r="L1010"/>
  <c r="H1010"/>
  <c r="F1010"/>
  <c r="D1010"/>
  <c r="L1009"/>
  <c r="H1009"/>
  <c r="F1009"/>
  <c r="D1009"/>
  <c r="L1008"/>
  <c r="H1008"/>
  <c r="F1008"/>
  <c r="D1008"/>
  <c r="L1007"/>
  <c r="H1007"/>
  <c r="F1007"/>
  <c r="D1007"/>
  <c r="L1006"/>
  <c r="H1006"/>
  <c r="F1006"/>
  <c r="D1006"/>
  <c r="L1005"/>
  <c r="H1005"/>
  <c r="F1005"/>
  <c r="D1005"/>
  <c r="L1004"/>
  <c r="H1004"/>
  <c r="F1004"/>
  <c r="D1004"/>
  <c r="L1003"/>
  <c r="H1003"/>
  <c r="F1003"/>
  <c r="D1003"/>
  <c r="L1002"/>
  <c r="H1002"/>
  <c r="F1002"/>
  <c r="D1002"/>
  <c r="H1000"/>
  <c r="F1000"/>
  <c r="D1000"/>
  <c r="H999"/>
  <c r="F999"/>
  <c r="D999"/>
  <c r="H997"/>
  <c r="F997"/>
  <c r="D997"/>
  <c r="H996"/>
  <c r="F996"/>
  <c r="D996"/>
  <c r="H995"/>
  <c r="F995"/>
  <c r="D995"/>
  <c r="H994"/>
  <c r="F994"/>
  <c r="D994"/>
  <c r="H993"/>
  <c r="F993"/>
  <c r="D993"/>
  <c r="H992"/>
  <c r="F992"/>
  <c r="D992"/>
  <c r="H991"/>
  <c r="F991"/>
  <c r="D991"/>
  <c r="H990"/>
  <c r="F990"/>
  <c r="D990"/>
  <c r="H989"/>
  <c r="F989"/>
  <c r="D989"/>
  <c r="H988"/>
  <c r="F988"/>
  <c r="D988"/>
  <c r="H987"/>
  <c r="F987"/>
  <c r="D987"/>
  <c r="H986"/>
  <c r="F986"/>
  <c r="D986"/>
  <c r="H985"/>
  <c r="F985"/>
  <c r="D985"/>
  <c r="H984"/>
  <c r="F984"/>
  <c r="D984"/>
  <c r="H983"/>
  <c r="F983"/>
  <c r="D983"/>
  <c r="H982"/>
  <c r="F982"/>
  <c r="D982"/>
  <c r="H981"/>
  <c r="F981"/>
  <c r="D981"/>
  <c r="H980"/>
  <c r="F980"/>
  <c r="D980"/>
  <c r="H979"/>
  <c r="F979"/>
  <c r="D979"/>
  <c r="H978"/>
  <c r="F978"/>
  <c r="D978"/>
  <c r="H977"/>
  <c r="F977"/>
  <c r="D977"/>
  <c r="H976"/>
  <c r="F976"/>
  <c r="D976"/>
  <c r="H975"/>
  <c r="F975"/>
  <c r="D975"/>
  <c r="H974"/>
  <c r="F974"/>
  <c r="D974"/>
  <c r="H973"/>
  <c r="F973"/>
  <c r="D973"/>
  <c r="H972"/>
  <c r="F972"/>
  <c r="D972"/>
  <c r="H971"/>
  <c r="F971"/>
  <c r="D971"/>
  <c r="H970"/>
  <c r="F970"/>
  <c r="D970"/>
  <c r="H969"/>
  <c r="F969"/>
  <c r="D969"/>
  <c r="H968"/>
  <c r="F968"/>
  <c r="D968"/>
  <c r="H967"/>
  <c r="F967"/>
  <c r="D967"/>
  <c r="H965"/>
  <c r="F965"/>
  <c r="D965"/>
  <c r="H964"/>
  <c r="F964"/>
  <c r="D964"/>
  <c r="H963"/>
  <c r="F963"/>
  <c r="D963"/>
  <c r="H962"/>
  <c r="F962"/>
  <c r="D962"/>
  <c r="H961"/>
  <c r="F961"/>
  <c r="D961"/>
  <c r="H960"/>
  <c r="F960"/>
  <c r="D960"/>
  <c r="H959"/>
  <c r="F959"/>
  <c r="D959"/>
  <c r="H958"/>
  <c r="F958"/>
  <c r="D958"/>
  <c r="H957"/>
  <c r="F957"/>
  <c r="D957"/>
  <c r="H956"/>
  <c r="F956"/>
  <c r="D956"/>
  <c r="H955"/>
  <c r="F955"/>
  <c r="D955"/>
  <c r="H954"/>
  <c r="F954"/>
  <c r="D954"/>
  <c r="H953"/>
  <c r="F953"/>
  <c r="D953"/>
  <c r="H952"/>
  <c r="F952"/>
  <c r="D952"/>
  <c r="H951"/>
  <c r="F951"/>
  <c r="D951"/>
  <c r="H950"/>
  <c r="F950"/>
  <c r="D950"/>
  <c r="H949"/>
  <c r="F949"/>
  <c r="D949"/>
  <c r="H948"/>
  <c r="F948"/>
  <c r="D948"/>
  <c r="H947"/>
  <c r="F947"/>
  <c r="D947"/>
  <c r="H946"/>
  <c r="F946"/>
  <c r="D946"/>
  <c r="H945"/>
  <c r="F945"/>
  <c r="D945"/>
  <c r="H944"/>
  <c r="F944"/>
  <c r="D944"/>
  <c r="H943"/>
  <c r="F943"/>
  <c r="D943"/>
  <c r="H942"/>
  <c r="F942"/>
  <c r="D942"/>
  <c r="H940"/>
  <c r="F940"/>
  <c r="D940"/>
  <c r="H939"/>
  <c r="F939"/>
  <c r="D939"/>
  <c r="H938"/>
  <c r="F938"/>
  <c r="D938"/>
  <c r="H937"/>
  <c r="F937"/>
  <c r="D937"/>
  <c r="H936"/>
  <c r="F936"/>
  <c r="D936"/>
  <c r="H935"/>
  <c r="F935"/>
  <c r="D935"/>
  <c r="H934"/>
  <c r="F934"/>
  <c r="D934"/>
  <c r="H933"/>
  <c r="F933"/>
  <c r="D933"/>
  <c r="H932"/>
  <c r="F932"/>
  <c r="D932"/>
  <c r="H931"/>
  <c r="F931"/>
  <c r="D931"/>
  <c r="H930"/>
  <c r="F930"/>
  <c r="D930"/>
  <c r="H929"/>
  <c r="F929"/>
  <c r="D929"/>
  <c r="H928"/>
  <c r="F928"/>
  <c r="D928"/>
  <c r="H927"/>
  <c r="F927"/>
  <c r="D927"/>
  <c r="H926"/>
  <c r="F926"/>
  <c r="D926"/>
  <c r="H924"/>
  <c r="F924"/>
  <c r="D924"/>
  <c r="H923"/>
  <c r="F923"/>
  <c r="D923"/>
  <c r="H922"/>
  <c r="F922"/>
  <c r="D922"/>
  <c r="H921"/>
  <c r="F921"/>
  <c r="D921"/>
  <c r="H920"/>
  <c r="F920"/>
  <c r="D920"/>
  <c r="H919"/>
  <c r="F919"/>
  <c r="D919"/>
  <c r="H918"/>
  <c r="F918"/>
  <c r="D918"/>
  <c r="H917"/>
  <c r="F917"/>
  <c r="D917"/>
  <c r="H915"/>
  <c r="F915"/>
  <c r="D915"/>
  <c r="H914"/>
  <c r="F914"/>
  <c r="D914"/>
  <c r="H912"/>
  <c r="F912"/>
  <c r="D912"/>
  <c r="L911"/>
  <c r="H911"/>
  <c r="F911"/>
  <c r="D911"/>
  <c r="H910"/>
  <c r="F910"/>
  <c r="D910"/>
  <c r="H909"/>
  <c r="F909"/>
  <c r="D909"/>
  <c r="H908"/>
  <c r="F908"/>
  <c r="D908"/>
  <c r="H907"/>
  <c r="F907"/>
  <c r="D907"/>
  <c r="H906"/>
  <c r="F906"/>
  <c r="D906"/>
  <c r="H905"/>
  <c r="F905"/>
  <c r="D905"/>
  <c r="H904"/>
  <c r="F904"/>
  <c r="D904"/>
  <c r="H903"/>
  <c r="F903"/>
  <c r="D903"/>
  <c r="H902"/>
  <c r="F902"/>
  <c r="D902"/>
  <c r="H901"/>
  <c r="F901"/>
  <c r="D901"/>
  <c r="H900"/>
  <c r="F900"/>
  <c r="D900"/>
  <c r="H899"/>
  <c r="F899"/>
  <c r="D899"/>
  <c r="H898"/>
  <c r="F898"/>
  <c r="D898"/>
  <c r="H897"/>
  <c r="F897"/>
  <c r="D897"/>
  <c r="H896"/>
  <c r="F896"/>
  <c r="D896"/>
  <c r="H895"/>
  <c r="F895"/>
  <c r="D895"/>
  <c r="H894"/>
  <c r="F894"/>
  <c r="D894"/>
  <c r="H893"/>
  <c r="F893"/>
  <c r="D893"/>
  <c r="H892"/>
  <c r="F892"/>
  <c r="D892"/>
  <c r="H891"/>
  <c r="F891"/>
  <c r="D891"/>
  <c r="H890"/>
  <c r="F890"/>
  <c r="D890"/>
  <c r="H889"/>
  <c r="F889"/>
  <c r="D889"/>
  <c r="H888"/>
  <c r="F888"/>
  <c r="D888"/>
  <c r="H887"/>
  <c r="F887"/>
  <c r="D887"/>
  <c r="H886"/>
  <c r="F886"/>
  <c r="D886"/>
  <c r="H885"/>
  <c r="F885"/>
  <c r="D885"/>
  <c r="H884"/>
  <c r="F884"/>
  <c r="D884"/>
  <c r="H883"/>
  <c r="F883"/>
  <c r="D883"/>
  <c r="H882"/>
  <c r="F882"/>
  <c r="D882"/>
  <c r="H881"/>
  <c r="F881"/>
  <c r="D881"/>
  <c r="H879"/>
  <c r="F879"/>
  <c r="D879"/>
  <c r="H878"/>
  <c r="F878"/>
  <c r="D878"/>
  <c r="H877"/>
  <c r="F877"/>
  <c r="D877"/>
  <c r="H876"/>
  <c r="F876"/>
  <c r="D876"/>
  <c r="H875"/>
  <c r="F875"/>
  <c r="D875"/>
  <c r="H874"/>
  <c r="F874"/>
  <c r="D874"/>
  <c r="H873"/>
  <c r="F873"/>
  <c r="D873"/>
  <c r="H872"/>
  <c r="F872"/>
  <c r="D872"/>
  <c r="H871"/>
  <c r="F871"/>
  <c r="D871"/>
  <c r="H870"/>
  <c r="F870"/>
  <c r="D870"/>
  <c r="H869"/>
  <c r="F869"/>
  <c r="D869"/>
  <c r="H868"/>
  <c r="F868"/>
  <c r="D868"/>
  <c r="H867"/>
  <c r="F867"/>
  <c r="D867"/>
  <c r="H866"/>
  <c r="F866"/>
  <c r="D866"/>
  <c r="H865"/>
  <c r="F865"/>
  <c r="D865"/>
  <c r="H864"/>
  <c r="F864"/>
  <c r="D864"/>
  <c r="H863"/>
  <c r="F863"/>
  <c r="D863"/>
  <c r="H862"/>
  <c r="F862"/>
  <c r="D862"/>
  <c r="H861"/>
  <c r="F861"/>
  <c r="D861"/>
  <c r="H860"/>
  <c r="F860"/>
  <c r="D860"/>
  <c r="H858"/>
  <c r="F858"/>
  <c r="D858"/>
  <c r="H857"/>
  <c r="F857"/>
  <c r="D857"/>
  <c r="H856"/>
  <c r="F856"/>
  <c r="D856"/>
  <c r="H855"/>
  <c r="F855"/>
  <c r="D855"/>
  <c r="H854"/>
  <c r="F854"/>
  <c r="D854"/>
  <c r="H853"/>
  <c r="F853"/>
  <c r="D853"/>
  <c r="H852"/>
  <c r="F852"/>
  <c r="D852"/>
  <c r="H851"/>
  <c r="F851"/>
  <c r="D851"/>
  <c r="H850"/>
  <c r="F850"/>
  <c r="D850"/>
  <c r="H849"/>
  <c r="F849"/>
  <c r="D849"/>
  <c r="H848"/>
  <c r="F848"/>
  <c r="D848"/>
  <c r="H847"/>
  <c r="F847"/>
  <c r="D847"/>
  <c r="H846"/>
  <c r="F846"/>
  <c r="D846"/>
  <c r="H845"/>
  <c r="F845"/>
  <c r="D845"/>
  <c r="H844"/>
  <c r="F844"/>
  <c r="D844"/>
  <c r="H843"/>
  <c r="F843"/>
  <c r="D843"/>
  <c r="H842"/>
  <c r="F842"/>
  <c r="D842"/>
  <c r="H841"/>
  <c r="F841"/>
  <c r="D841"/>
  <c r="H840"/>
  <c r="F840"/>
  <c r="D840"/>
  <c r="H839"/>
  <c r="F839"/>
  <c r="D839"/>
  <c r="H838"/>
  <c r="F838"/>
  <c r="D838"/>
  <c r="H837"/>
  <c r="F837"/>
  <c r="D837"/>
  <c r="H836"/>
  <c r="F836"/>
  <c r="D836"/>
  <c r="H835"/>
  <c r="F835"/>
  <c r="D835"/>
  <c r="H834"/>
  <c r="F834"/>
  <c r="D834"/>
  <c r="H833"/>
  <c r="F833"/>
  <c r="D833"/>
  <c r="H832"/>
  <c r="F832"/>
  <c r="D832"/>
  <c r="H831"/>
  <c r="F831"/>
  <c r="D831"/>
  <c r="H830"/>
  <c r="F830"/>
  <c r="D830"/>
  <c r="H829"/>
  <c r="F829"/>
  <c r="D829"/>
  <c r="H828"/>
  <c r="F828"/>
  <c r="D828"/>
  <c r="H827"/>
  <c r="F827"/>
  <c r="D827"/>
  <c r="H826"/>
  <c r="F826"/>
  <c r="D826"/>
  <c r="H825"/>
  <c r="F825"/>
  <c r="D825"/>
  <c r="H824"/>
  <c r="F824"/>
  <c r="D824"/>
  <c r="H823"/>
  <c r="F823"/>
  <c r="D823"/>
  <c r="H822"/>
  <c r="F822"/>
  <c r="D822"/>
  <c r="H821"/>
  <c r="F821"/>
  <c r="D821"/>
  <c r="H820"/>
  <c r="F820"/>
  <c r="D820"/>
  <c r="H819"/>
  <c r="F819"/>
  <c r="D819"/>
  <c r="H818"/>
  <c r="F818"/>
  <c r="D818"/>
  <c r="H817"/>
  <c r="F817"/>
  <c r="D817"/>
  <c r="H815"/>
  <c r="F815"/>
  <c r="D815"/>
  <c r="H814"/>
  <c r="F814"/>
  <c r="D814"/>
  <c r="H813"/>
  <c r="F813"/>
  <c r="D813"/>
  <c r="H812"/>
  <c r="F812"/>
  <c r="D812"/>
  <c r="L811"/>
  <c r="H811"/>
  <c r="F811"/>
  <c r="D811"/>
  <c r="H810"/>
  <c r="F810"/>
  <c r="D810"/>
  <c r="H809"/>
  <c r="F809"/>
  <c r="D809"/>
  <c r="H808"/>
  <c r="F808"/>
  <c r="D808"/>
  <c r="H807"/>
  <c r="F807"/>
  <c r="D807"/>
  <c r="H806"/>
  <c r="F806"/>
  <c r="D806"/>
  <c r="H805"/>
  <c r="F805"/>
  <c r="D805"/>
  <c r="H804"/>
  <c r="F804"/>
  <c r="D804"/>
  <c r="H803"/>
  <c r="F803"/>
  <c r="D803"/>
  <c r="H802"/>
  <c r="F802"/>
  <c r="D802"/>
  <c r="H801"/>
  <c r="F801"/>
  <c r="D801"/>
  <c r="H800"/>
  <c r="F800"/>
  <c r="D800"/>
  <c r="H799"/>
  <c r="F799"/>
  <c r="D799"/>
  <c r="H798"/>
  <c r="F798"/>
  <c r="D798"/>
  <c r="H797"/>
  <c r="F797"/>
  <c r="D797"/>
  <c r="H796"/>
  <c r="F796"/>
  <c r="D796"/>
  <c r="H795"/>
  <c r="F795"/>
  <c r="D795"/>
  <c r="H794"/>
  <c r="F794"/>
  <c r="D794"/>
  <c r="H793"/>
  <c r="F793"/>
  <c r="D793"/>
  <c r="H792"/>
  <c r="F792"/>
  <c r="D792"/>
  <c r="H791"/>
  <c r="F791"/>
  <c r="D791"/>
  <c r="H790"/>
  <c r="F790"/>
  <c r="D790"/>
  <c r="H789"/>
  <c r="F789"/>
  <c r="D789"/>
  <c r="H788"/>
  <c r="F788"/>
  <c r="D788"/>
  <c r="H787"/>
  <c r="F787"/>
  <c r="D787"/>
  <c r="H786"/>
  <c r="F786"/>
  <c r="D786"/>
  <c r="H785"/>
  <c r="F785"/>
  <c r="D785"/>
  <c r="H784"/>
  <c r="F784"/>
  <c r="D784"/>
  <c r="H783"/>
  <c r="F783"/>
  <c r="D783"/>
  <c r="H782"/>
  <c r="F782"/>
  <c r="D782"/>
  <c r="H781"/>
  <c r="F781"/>
  <c r="D781"/>
  <c r="H780"/>
  <c r="F780"/>
  <c r="D780"/>
  <c r="H778"/>
  <c r="F778"/>
  <c r="D778"/>
  <c r="H777"/>
  <c r="F777"/>
  <c r="D777"/>
  <c r="H776"/>
  <c r="F776"/>
  <c r="D776"/>
  <c r="H775"/>
  <c r="F775"/>
  <c r="D775"/>
  <c r="H774"/>
  <c r="F774"/>
  <c r="D774"/>
  <c r="H773"/>
  <c r="F773"/>
  <c r="D773"/>
  <c r="H772"/>
  <c r="F772"/>
  <c r="D772"/>
  <c r="H771"/>
  <c r="F771"/>
  <c r="D771"/>
  <c r="H770"/>
  <c r="F770"/>
  <c r="D770"/>
  <c r="H769"/>
  <c r="F769"/>
  <c r="D769"/>
  <c r="H768"/>
  <c r="F768"/>
  <c r="D768"/>
  <c r="H767"/>
  <c r="F767"/>
  <c r="D767"/>
  <c r="H766"/>
  <c r="F766"/>
  <c r="D766"/>
  <c r="H765"/>
  <c r="F765"/>
  <c r="D765"/>
  <c r="H764"/>
  <c r="F764"/>
  <c r="D764"/>
  <c r="H763"/>
  <c r="F763"/>
  <c r="D763"/>
  <c r="H762"/>
  <c r="F762"/>
  <c r="D762"/>
  <c r="H761"/>
  <c r="F761"/>
  <c r="D761"/>
  <c r="H760"/>
  <c r="F760"/>
  <c r="D760"/>
  <c r="H759"/>
  <c r="F759"/>
  <c r="D759"/>
  <c r="H758"/>
  <c r="F758"/>
  <c r="D758"/>
  <c r="H757"/>
  <c r="F757"/>
  <c r="D757"/>
  <c r="H756"/>
  <c r="F756"/>
  <c r="D756"/>
  <c r="H755"/>
  <c r="F755"/>
  <c r="D755"/>
  <c r="H754"/>
  <c r="F754"/>
  <c r="D754"/>
  <c r="H753"/>
  <c r="F753"/>
  <c r="D753"/>
  <c r="H752"/>
  <c r="F752"/>
  <c r="D752"/>
  <c r="H750"/>
  <c r="F750"/>
  <c r="D750"/>
  <c r="H749"/>
  <c r="F749"/>
  <c r="D749"/>
  <c r="H747"/>
  <c r="F747"/>
  <c r="D747"/>
  <c r="H746"/>
  <c r="F746"/>
  <c r="D746"/>
  <c r="H745"/>
  <c r="F745"/>
  <c r="D745"/>
  <c r="H744"/>
  <c r="F744"/>
  <c r="D744"/>
  <c r="H743"/>
  <c r="F743"/>
  <c r="D743"/>
  <c r="H742"/>
  <c r="F742"/>
  <c r="D742"/>
  <c r="H741"/>
  <c r="F741"/>
  <c r="D741"/>
  <c r="H740"/>
  <c r="F740"/>
  <c r="D740"/>
  <c r="H739"/>
  <c r="F739"/>
  <c r="D739"/>
  <c r="H738"/>
  <c r="F738"/>
  <c r="D738"/>
  <c r="H737"/>
  <c r="F737"/>
  <c r="D737"/>
  <c r="H736"/>
  <c r="F736"/>
  <c r="D736"/>
  <c r="H735"/>
  <c r="F735"/>
  <c r="D735"/>
  <c r="H734"/>
  <c r="F734"/>
  <c r="D734"/>
  <c r="H733"/>
  <c r="F733"/>
  <c r="D733"/>
  <c r="H732"/>
  <c r="F732"/>
  <c r="D732"/>
  <c r="H731"/>
  <c r="F731"/>
  <c r="D731"/>
  <c r="H730"/>
  <c r="F730"/>
  <c r="D730"/>
  <c r="H729"/>
  <c r="F729"/>
  <c r="D729"/>
  <c r="H728"/>
  <c r="F728"/>
  <c r="D728"/>
  <c r="H727"/>
  <c r="F727"/>
  <c r="D727"/>
  <c r="H726"/>
  <c r="F726"/>
  <c r="D726"/>
  <c r="H725"/>
  <c r="F725"/>
  <c r="D725"/>
  <c r="H724"/>
  <c r="F724"/>
  <c r="D724"/>
  <c r="H723"/>
  <c r="F723"/>
  <c r="D723"/>
  <c r="H722"/>
  <c r="F722"/>
  <c r="D722"/>
  <c r="H721"/>
  <c r="F721"/>
  <c r="D721"/>
  <c r="H720"/>
  <c r="F720"/>
  <c r="D720"/>
  <c r="H719"/>
  <c r="F719"/>
  <c r="D719"/>
  <c r="H718"/>
  <c r="F718"/>
  <c r="D718"/>
  <c r="H717"/>
  <c r="F717"/>
  <c r="D717"/>
  <c r="H715"/>
  <c r="F715"/>
  <c r="D715"/>
  <c r="H714"/>
  <c r="F714"/>
  <c r="D714"/>
  <c r="H713"/>
  <c r="F713"/>
  <c r="D713"/>
  <c r="L711"/>
  <c r="H711"/>
  <c r="F711"/>
  <c r="D711"/>
  <c r="H710"/>
  <c r="F710"/>
  <c r="D710"/>
  <c r="H709"/>
  <c r="F709"/>
  <c r="D709"/>
  <c r="H708"/>
  <c r="F708"/>
  <c r="D708"/>
  <c r="H707"/>
  <c r="F707"/>
  <c r="D707"/>
  <c r="H706"/>
  <c r="F706"/>
  <c r="D706"/>
  <c r="H705"/>
  <c r="F705"/>
  <c r="D705"/>
  <c r="H704"/>
  <c r="F704"/>
  <c r="D704"/>
  <c r="H703"/>
  <c r="F703"/>
  <c r="D703"/>
  <c r="H702"/>
  <c r="F702"/>
  <c r="D702"/>
  <c r="H701"/>
  <c r="F701"/>
  <c r="D701"/>
  <c r="H700"/>
  <c r="F700"/>
  <c r="D700"/>
  <c r="H699"/>
  <c r="F699"/>
  <c r="D699"/>
  <c r="H698"/>
  <c r="F698"/>
  <c r="D698"/>
  <c r="H697"/>
  <c r="F697"/>
  <c r="D697"/>
  <c r="H696"/>
  <c r="F696"/>
  <c r="D696"/>
  <c r="H695"/>
  <c r="F695"/>
  <c r="D695"/>
  <c r="H694"/>
  <c r="F694"/>
  <c r="D694"/>
  <c r="H693"/>
  <c r="F693"/>
  <c r="D693"/>
  <c r="H692"/>
  <c r="F692"/>
  <c r="D692"/>
  <c r="H691"/>
  <c r="F691"/>
  <c r="D691"/>
  <c r="H690"/>
  <c r="F690"/>
  <c r="D690"/>
  <c r="H689"/>
  <c r="F689"/>
  <c r="D689"/>
  <c r="H688"/>
  <c r="F688"/>
  <c r="D688"/>
  <c r="H687"/>
  <c r="F687"/>
  <c r="D687"/>
  <c r="H686"/>
  <c r="F686"/>
  <c r="D686"/>
  <c r="H685"/>
  <c r="F685"/>
  <c r="D685"/>
  <c r="H684"/>
  <c r="F684"/>
  <c r="D684"/>
  <c r="H679"/>
  <c r="F679"/>
  <c r="D679"/>
  <c r="H678"/>
  <c r="F678"/>
  <c r="D678"/>
  <c r="H677"/>
  <c r="F677"/>
  <c r="D677"/>
  <c r="H676"/>
  <c r="F676"/>
  <c r="D676"/>
  <c r="H675"/>
  <c r="F675"/>
  <c r="D675"/>
  <c r="H673"/>
  <c r="F673"/>
  <c r="D673"/>
  <c r="H672"/>
  <c r="F672"/>
  <c r="D672"/>
  <c r="H671"/>
  <c r="F671"/>
  <c r="D671"/>
  <c r="H670"/>
  <c r="F670"/>
  <c r="D670"/>
  <c r="H668"/>
  <c r="F668"/>
  <c r="D668"/>
  <c r="H667"/>
  <c r="F667"/>
  <c r="D667"/>
  <c r="H666"/>
  <c r="F666"/>
  <c r="D666"/>
  <c r="H665"/>
  <c r="F665"/>
  <c r="D665"/>
  <c r="H664"/>
  <c r="F664"/>
  <c r="D664"/>
  <c r="H663"/>
  <c r="F663"/>
  <c r="D663"/>
  <c r="H662"/>
  <c r="F662"/>
  <c r="D662"/>
  <c r="H661"/>
  <c r="F661"/>
  <c r="D661"/>
  <c r="H660"/>
  <c r="F660"/>
  <c r="D660"/>
  <c r="H659"/>
  <c r="F659"/>
  <c r="D659"/>
  <c r="H658"/>
  <c r="F658"/>
  <c r="D658"/>
  <c r="H657"/>
  <c r="F657"/>
  <c r="D657"/>
  <c r="H656"/>
  <c r="F656"/>
  <c r="D656"/>
  <c r="H655"/>
  <c r="F655"/>
  <c r="D655"/>
  <c r="H654"/>
  <c r="F654"/>
  <c r="D654"/>
  <c r="H653"/>
  <c r="F653"/>
  <c r="D653"/>
  <c r="H652"/>
  <c r="F652"/>
  <c r="D652"/>
  <c r="H651"/>
  <c r="F651"/>
  <c r="D651"/>
  <c r="H649"/>
  <c r="F649"/>
  <c r="D649"/>
  <c r="H648"/>
  <c r="F648"/>
  <c r="D648"/>
  <c r="H645"/>
  <c r="F645"/>
  <c r="D645"/>
  <c r="H644"/>
  <c r="F644"/>
  <c r="D644"/>
  <c r="H643"/>
  <c r="F643"/>
  <c r="D643"/>
  <c r="H642"/>
  <c r="F642"/>
  <c r="D642"/>
  <c r="H641"/>
  <c r="F641"/>
  <c r="D641"/>
  <c r="H640"/>
  <c r="F640"/>
  <c r="D640"/>
  <c r="H639"/>
  <c r="F639"/>
  <c r="D639"/>
  <c r="H629"/>
  <c r="F629"/>
  <c r="D629"/>
  <c r="H628"/>
  <c r="F628"/>
  <c r="D628"/>
  <c r="H627"/>
  <c r="F627"/>
  <c r="D627"/>
  <c r="H625"/>
  <c r="F625"/>
  <c r="D625"/>
  <c r="H624"/>
  <c r="F624"/>
  <c r="D624"/>
  <c r="H618"/>
  <c r="F618"/>
  <c r="D618"/>
  <c r="H617"/>
  <c r="F617"/>
  <c r="D617"/>
  <c r="H615"/>
  <c r="F615"/>
  <c r="D615"/>
  <c r="L611"/>
  <c r="H611"/>
  <c r="F611"/>
  <c r="D611"/>
  <c r="H610"/>
  <c r="F610"/>
  <c r="D610"/>
  <c r="H609"/>
  <c r="F609"/>
  <c r="D609"/>
  <c r="H608"/>
  <c r="F608"/>
  <c r="D608"/>
  <c r="H607"/>
  <c r="F607"/>
  <c r="D607"/>
  <c r="H604"/>
  <c r="F604"/>
  <c r="D604"/>
  <c r="H603"/>
  <c r="F603"/>
  <c r="D603"/>
  <c r="H602"/>
  <c r="F602"/>
  <c r="D602"/>
  <c r="H601"/>
  <c r="F601"/>
  <c r="D601"/>
  <c r="H600"/>
  <c r="F600"/>
  <c r="D600"/>
  <c r="H599"/>
  <c r="F599"/>
  <c r="D599"/>
  <c r="H598"/>
  <c r="F598"/>
  <c r="D598"/>
  <c r="H597"/>
  <c r="F597"/>
  <c r="D597"/>
  <c r="H596"/>
  <c r="F596"/>
  <c r="D596"/>
  <c r="H595"/>
  <c r="F595"/>
  <c r="D595"/>
  <c r="H594"/>
  <c r="F594"/>
  <c r="D594"/>
  <c r="H593"/>
  <c r="F593"/>
  <c r="D593"/>
  <c r="H592"/>
  <c r="F592"/>
  <c r="D592"/>
  <c r="H591"/>
  <c r="F591"/>
  <c r="D591"/>
  <c r="H590"/>
  <c r="F590"/>
  <c r="D590"/>
  <c r="H589"/>
  <c r="F589"/>
  <c r="D589"/>
  <c r="H588"/>
  <c r="F588"/>
  <c r="D588"/>
  <c r="H587"/>
  <c r="F587"/>
  <c r="D587"/>
  <c r="H586"/>
  <c r="F586"/>
  <c r="D586"/>
  <c r="H585"/>
  <c r="F585"/>
  <c r="D585"/>
  <c r="H584"/>
  <c r="F584"/>
  <c r="D584"/>
  <c r="H583"/>
  <c r="F583"/>
  <c r="D583"/>
  <c r="H582"/>
  <c r="F582"/>
  <c r="D582"/>
  <c r="H581"/>
  <c r="F581"/>
  <c r="D581"/>
  <c r="H580"/>
  <c r="F580"/>
  <c r="D580"/>
  <c r="H579"/>
  <c r="F579"/>
  <c r="D579"/>
  <c r="H578"/>
  <c r="F578"/>
  <c r="D578"/>
  <c r="H577"/>
  <c r="F577"/>
  <c r="D577"/>
  <c r="H575"/>
  <c r="F575"/>
  <c r="D575"/>
  <c r="H574"/>
  <c r="F574"/>
  <c r="D574"/>
  <c r="H573"/>
  <c r="F573"/>
  <c r="D573"/>
  <c r="H572"/>
  <c r="F572"/>
  <c r="D572"/>
  <c r="H571"/>
  <c r="F571"/>
  <c r="D571"/>
  <c r="H570"/>
  <c r="F570"/>
  <c r="D570"/>
  <c r="H569"/>
  <c r="F569"/>
  <c r="D569"/>
  <c r="H568"/>
  <c r="F568"/>
  <c r="D568"/>
  <c r="H567"/>
  <c r="F567"/>
  <c r="D567"/>
  <c r="H560"/>
  <c r="F560"/>
  <c r="D560"/>
  <c r="H552"/>
  <c r="F552"/>
  <c r="D552"/>
  <c r="H545"/>
  <c r="F545"/>
  <c r="D545"/>
  <c r="H539"/>
  <c r="F539"/>
  <c r="D539"/>
  <c r="H538"/>
  <c r="F538"/>
  <c r="D538"/>
  <c r="H537"/>
  <c r="F537"/>
  <c r="D537"/>
  <c r="H535"/>
  <c r="F535"/>
  <c r="D535"/>
  <c r="H534"/>
  <c r="F534"/>
  <c r="D534"/>
  <c r="H533"/>
  <c r="F533"/>
  <c r="D533"/>
  <c r="H531"/>
  <c r="F531"/>
  <c r="D531"/>
  <c r="H530"/>
  <c r="F530"/>
  <c r="D530"/>
  <c r="H529"/>
  <c r="F529"/>
  <c r="D529"/>
  <c r="H528"/>
  <c r="F528"/>
  <c r="D528"/>
  <c r="H527"/>
  <c r="F527"/>
  <c r="D527"/>
  <c r="H525"/>
  <c r="F525"/>
  <c r="D525"/>
  <c r="H524"/>
  <c r="F524"/>
  <c r="D524"/>
  <c r="H522"/>
  <c r="F522"/>
  <c r="D522"/>
  <c r="H521"/>
  <c r="F521"/>
  <c r="D521"/>
  <c r="H520"/>
  <c r="F520"/>
  <c r="D520"/>
  <c r="H519"/>
  <c r="F519"/>
  <c r="D519"/>
  <c r="H518"/>
  <c r="F518"/>
  <c r="D518"/>
  <c r="L511"/>
  <c r="H511"/>
  <c r="F511"/>
  <c r="D511"/>
  <c r="H510"/>
  <c r="F510"/>
  <c r="D510"/>
  <c r="H509"/>
  <c r="F509"/>
  <c r="D509"/>
  <c r="H508"/>
  <c r="F508"/>
  <c r="D508"/>
  <c r="H507"/>
  <c r="F507"/>
  <c r="D507"/>
  <c r="H506"/>
  <c r="F506"/>
  <c r="D506"/>
  <c r="H504"/>
  <c r="F504"/>
  <c r="D504"/>
  <c r="H503"/>
  <c r="F503"/>
  <c r="D503"/>
  <c r="H502"/>
  <c r="F502"/>
  <c r="D502"/>
  <c r="H496"/>
  <c r="F496"/>
  <c r="D496"/>
  <c r="H495"/>
  <c r="F495"/>
  <c r="D495"/>
  <c r="H493"/>
  <c r="F493"/>
  <c r="D493"/>
  <c r="H492"/>
  <c r="F492"/>
  <c r="D492"/>
  <c r="H490"/>
  <c r="F490"/>
  <c r="D490"/>
  <c r="H489"/>
  <c r="F489"/>
  <c r="D489"/>
  <c r="H487"/>
  <c r="F487"/>
  <c r="D487"/>
  <c r="H486"/>
  <c r="F486"/>
  <c r="D486"/>
  <c r="H484"/>
  <c r="F484"/>
  <c r="D484"/>
  <c r="H483"/>
  <c r="F483"/>
  <c r="D483"/>
  <c r="H481"/>
  <c r="F481"/>
  <c r="D481"/>
  <c r="H480"/>
  <c r="F480"/>
  <c r="D480"/>
  <c r="H478"/>
  <c r="F478"/>
  <c r="D478"/>
  <c r="H477"/>
  <c r="F477"/>
  <c r="D477"/>
  <c r="H475"/>
  <c r="F475"/>
  <c r="D475"/>
  <c r="H474"/>
  <c r="F474"/>
  <c r="D474"/>
  <c r="H472"/>
  <c r="F472"/>
  <c r="D472"/>
  <c r="H471"/>
  <c r="F471"/>
  <c r="D471"/>
  <c r="H469"/>
  <c r="F469"/>
  <c r="D469"/>
  <c r="H468"/>
  <c r="F468"/>
  <c r="D468"/>
  <c r="H466"/>
  <c r="F466"/>
  <c r="D466"/>
  <c r="H465"/>
  <c r="F465"/>
  <c r="D465"/>
  <c r="H462"/>
  <c r="F462"/>
  <c r="D462"/>
  <c r="H461"/>
  <c r="F461"/>
  <c r="D461"/>
  <c r="H460"/>
  <c r="F460"/>
  <c r="D460"/>
  <c r="H459"/>
  <c r="F459"/>
  <c r="D459"/>
  <c r="H458"/>
  <c r="F458"/>
  <c r="D458"/>
  <c r="H457"/>
  <c r="F457"/>
  <c r="D457"/>
  <c r="H456"/>
  <c r="F456"/>
  <c r="D456"/>
  <c r="H455"/>
  <c r="F455"/>
  <c r="D455"/>
  <c r="H454"/>
  <c r="F454"/>
  <c r="D454"/>
  <c r="H453"/>
  <c r="F453"/>
  <c r="D453"/>
  <c r="H452"/>
  <c r="F452"/>
  <c r="D452"/>
  <c r="H450"/>
  <c r="F450"/>
  <c r="D450"/>
  <c r="H449"/>
  <c r="F449"/>
  <c r="D449"/>
  <c r="H448"/>
  <c r="F448"/>
  <c r="D448"/>
  <c r="H447"/>
  <c r="F447"/>
  <c r="D447"/>
  <c r="H446"/>
  <c r="F446"/>
  <c r="D446"/>
  <c r="H445"/>
  <c r="F445"/>
  <c r="D445"/>
  <c r="H444"/>
  <c r="F444"/>
  <c r="D444"/>
  <c r="H443"/>
  <c r="F443"/>
  <c r="D443"/>
  <c r="H442"/>
  <c r="F442"/>
  <c r="D442"/>
  <c r="H441"/>
  <c r="F441"/>
  <c r="D441"/>
  <c r="H440"/>
  <c r="F440"/>
  <c r="D440"/>
  <c r="H438"/>
  <c r="F438"/>
  <c r="D438"/>
  <c r="H437"/>
  <c r="F437"/>
  <c r="D437"/>
  <c r="H436"/>
  <c r="F436"/>
  <c r="D436"/>
  <c r="H434"/>
  <c r="F434"/>
  <c r="D434"/>
  <c r="H433"/>
  <c r="F433"/>
  <c r="D433"/>
  <c r="H432"/>
  <c r="F432"/>
  <c r="D432"/>
  <c r="H431"/>
  <c r="F431"/>
  <c r="D431"/>
  <c r="H430"/>
  <c r="F430"/>
  <c r="D430"/>
  <c r="H429"/>
  <c r="F429"/>
  <c r="D429"/>
  <c r="H428"/>
  <c r="F428"/>
  <c r="D428"/>
  <c r="H427"/>
  <c r="F427"/>
  <c r="D427"/>
  <c r="H426"/>
  <c r="F426"/>
  <c r="D426"/>
  <c r="H425"/>
  <c r="F425"/>
  <c r="D425"/>
  <c r="H424"/>
  <c r="F424"/>
  <c r="D424"/>
  <c r="H423"/>
  <c r="F423"/>
  <c r="D423"/>
  <c r="H422"/>
  <c r="F422"/>
  <c r="D422"/>
  <c r="H421"/>
  <c r="F421"/>
  <c r="D421"/>
  <c r="H420"/>
  <c r="F420"/>
  <c r="D420"/>
  <c r="H419"/>
  <c r="F419"/>
  <c r="D419"/>
  <c r="H418"/>
  <c r="F418"/>
  <c r="D418"/>
  <c r="H417"/>
  <c r="F417"/>
  <c r="D417"/>
  <c r="H415"/>
  <c r="F415"/>
  <c r="D415"/>
  <c r="H414"/>
  <c r="F414"/>
  <c r="D414"/>
  <c r="H412"/>
  <c r="F412"/>
  <c r="D412"/>
  <c r="L411"/>
  <c r="H411"/>
  <c r="F411"/>
  <c r="D411"/>
  <c r="H410"/>
  <c r="F410"/>
  <c r="D410"/>
  <c r="H409"/>
  <c r="F409"/>
  <c r="D409"/>
  <c r="H408"/>
  <c r="F408"/>
  <c r="D408"/>
  <c r="H406"/>
  <c r="F406"/>
  <c r="D406"/>
  <c r="H405"/>
  <c r="F405"/>
  <c r="D405"/>
  <c r="H403"/>
  <c r="F403"/>
  <c r="D403"/>
  <c r="H402"/>
  <c r="F402"/>
  <c r="D402"/>
  <c r="H401"/>
  <c r="F401"/>
  <c r="D401"/>
  <c r="H400"/>
  <c r="F400"/>
  <c r="D400"/>
  <c r="H399"/>
  <c r="F399"/>
  <c r="D399"/>
  <c r="H397"/>
  <c r="F397"/>
  <c r="D397"/>
  <c r="H396"/>
  <c r="F396"/>
  <c r="D396"/>
  <c r="H395"/>
  <c r="F395"/>
  <c r="D395"/>
  <c r="H394"/>
  <c r="F394"/>
  <c r="D394"/>
  <c r="H393"/>
  <c r="F393"/>
  <c r="D393"/>
  <c r="H392"/>
  <c r="F392"/>
  <c r="D392"/>
  <c r="H391"/>
  <c r="F391"/>
  <c r="D391"/>
  <c r="H390"/>
  <c r="F390"/>
  <c r="D390"/>
  <c r="H388"/>
  <c r="F388"/>
  <c r="D388"/>
  <c r="H387"/>
  <c r="F387"/>
  <c r="D387"/>
  <c r="H386"/>
  <c r="F386"/>
  <c r="D386"/>
  <c r="H385"/>
  <c r="F385"/>
  <c r="D385"/>
  <c r="H384"/>
  <c r="F384"/>
  <c r="D384"/>
  <c r="H382"/>
  <c r="F382"/>
  <c r="D382"/>
  <c r="H381"/>
  <c r="F381"/>
  <c r="D381"/>
  <c r="H380"/>
  <c r="F380"/>
  <c r="D380"/>
  <c r="H379"/>
  <c r="F379"/>
  <c r="D379"/>
  <c r="H363"/>
  <c r="F363"/>
  <c r="D363"/>
  <c r="H362"/>
  <c r="F362"/>
  <c r="D362"/>
  <c r="H361"/>
  <c r="F361"/>
  <c r="D361"/>
  <c r="H360"/>
  <c r="F360"/>
  <c r="D360"/>
  <c r="H359"/>
  <c r="F359"/>
  <c r="D359"/>
  <c r="H350"/>
  <c r="F350"/>
  <c r="D350"/>
  <c r="H349"/>
  <c r="F349"/>
  <c r="D349"/>
  <c r="H348"/>
  <c r="F348"/>
  <c r="D348"/>
  <c r="H346"/>
  <c r="F346"/>
  <c r="D346"/>
  <c r="H345"/>
  <c r="F345"/>
  <c r="D345"/>
  <c r="H343"/>
  <c r="F343"/>
  <c r="D343"/>
  <c r="H342"/>
  <c r="F342"/>
  <c r="D342"/>
  <c r="H340"/>
  <c r="F340"/>
  <c r="D340"/>
  <c r="H339"/>
  <c r="F339"/>
  <c r="D339"/>
  <c r="H337"/>
  <c r="F337"/>
  <c r="D337"/>
  <c r="H336"/>
  <c r="F336"/>
  <c r="D336"/>
  <c r="H334"/>
  <c r="F334"/>
  <c r="D334"/>
  <c r="H333"/>
  <c r="F333"/>
  <c r="D333"/>
  <c r="H332"/>
  <c r="F332"/>
  <c r="D332"/>
  <c r="H331"/>
  <c r="F331"/>
  <c r="D331"/>
  <c r="H329"/>
  <c r="F329"/>
  <c r="D329"/>
  <c r="H328"/>
  <c r="F328"/>
  <c r="D328"/>
  <c r="H326"/>
  <c r="F326"/>
  <c r="D326"/>
  <c r="H325"/>
  <c r="F325"/>
  <c r="D325"/>
  <c r="H322"/>
  <c r="F322"/>
  <c r="D322"/>
  <c r="H321"/>
  <c r="F321"/>
  <c r="D321"/>
  <c r="H320"/>
  <c r="F320"/>
  <c r="D320"/>
  <c r="H318"/>
  <c r="F318"/>
  <c r="D318"/>
  <c r="H317"/>
  <c r="F317"/>
  <c r="D317"/>
  <c r="H314"/>
  <c r="F314"/>
  <c r="D314"/>
  <c r="H313"/>
  <c r="F313"/>
  <c r="D313"/>
  <c r="H308"/>
  <c r="F308"/>
  <c r="D308"/>
  <c r="H307"/>
  <c r="F307"/>
  <c r="D307"/>
  <c r="H306"/>
  <c r="F306"/>
  <c r="D306"/>
  <c r="H305"/>
  <c r="F305"/>
  <c r="D305"/>
  <c r="H304"/>
  <c r="F304"/>
  <c r="D304"/>
  <c r="H303"/>
  <c r="F303"/>
  <c r="D303"/>
  <c r="H302"/>
  <c r="F302"/>
  <c r="D302"/>
  <c r="H301"/>
  <c r="F301"/>
  <c r="D301"/>
  <c r="H300"/>
  <c r="F300"/>
  <c r="D300"/>
  <c r="H299"/>
  <c r="F299"/>
  <c r="D299"/>
  <c r="H298"/>
  <c r="F298"/>
  <c r="D298"/>
  <c r="H297"/>
  <c r="F297"/>
  <c r="D297"/>
  <c r="H296"/>
  <c r="F296"/>
  <c r="D296"/>
  <c r="H295"/>
  <c r="F295"/>
  <c r="D295"/>
  <c r="H294"/>
  <c r="F294"/>
  <c r="D294"/>
  <c r="H293"/>
  <c r="F293"/>
  <c r="D293"/>
  <c r="H292"/>
  <c r="F292"/>
  <c r="D292"/>
  <c r="H291"/>
  <c r="F291"/>
  <c r="D291"/>
  <c r="H290"/>
  <c r="F290"/>
  <c r="D290"/>
  <c r="H289"/>
  <c r="F289"/>
  <c r="D289"/>
  <c r="H288"/>
  <c r="F288"/>
  <c r="D288"/>
  <c r="H287"/>
  <c r="F287"/>
  <c r="D287"/>
  <c r="H286"/>
  <c r="F286"/>
  <c r="D286"/>
  <c r="H285"/>
  <c r="F285"/>
  <c r="D285"/>
  <c r="H284"/>
  <c r="F284"/>
  <c r="D284"/>
  <c r="H283"/>
  <c r="F283"/>
  <c r="D283"/>
  <c r="H282"/>
  <c r="F282"/>
  <c r="D282"/>
  <c r="H281"/>
  <c r="F281"/>
  <c r="D281"/>
  <c r="H280"/>
  <c r="F280"/>
  <c r="D280"/>
  <c r="H279"/>
  <c r="F279"/>
  <c r="D279"/>
  <c r="H278"/>
  <c r="F278"/>
  <c r="D278"/>
  <c r="H277"/>
  <c r="F277"/>
  <c r="D277"/>
  <c r="H275"/>
  <c r="F275"/>
  <c r="D275"/>
  <c r="H274"/>
  <c r="F274"/>
  <c r="D274"/>
  <c r="H272"/>
  <c r="F272"/>
  <c r="D272"/>
  <c r="H271"/>
  <c r="F271"/>
  <c r="D271"/>
  <c r="H269"/>
  <c r="F269"/>
  <c r="D269"/>
  <c r="H268"/>
  <c r="F268"/>
  <c r="D268"/>
  <c r="H267"/>
  <c r="F267"/>
  <c r="D267"/>
  <c r="H266"/>
  <c r="F266"/>
  <c r="D266"/>
  <c r="H265"/>
  <c r="F265"/>
  <c r="D265"/>
  <c r="H264"/>
  <c r="F264"/>
  <c r="D264"/>
  <c r="H263"/>
  <c r="F263"/>
  <c r="D263"/>
  <c r="H262"/>
  <c r="F262"/>
  <c r="D262"/>
  <c r="H261"/>
  <c r="F261"/>
  <c r="D261"/>
  <c r="H260"/>
  <c r="F260"/>
  <c r="D260"/>
  <c r="H259"/>
  <c r="F259"/>
  <c r="D259"/>
  <c r="H258"/>
  <c r="F258"/>
  <c r="D258"/>
  <c r="H257"/>
  <c r="F257"/>
  <c r="D257"/>
  <c r="H256"/>
  <c r="F256"/>
  <c r="D256"/>
  <c r="H255"/>
  <c r="F255"/>
  <c r="D255"/>
  <c r="H254"/>
  <c r="F254"/>
  <c r="D254"/>
  <c r="H253"/>
  <c r="F253"/>
  <c r="D253"/>
  <c r="H252"/>
  <c r="F252"/>
  <c r="D252"/>
  <c r="H251"/>
  <c r="F251"/>
  <c r="D251"/>
  <c r="H250"/>
  <c r="F250"/>
  <c r="D250"/>
  <c r="H249"/>
  <c r="F249"/>
  <c r="D249"/>
  <c r="H248"/>
  <c r="F248"/>
  <c r="D248"/>
  <c r="H247"/>
  <c r="F247"/>
  <c r="D247"/>
  <c r="H246"/>
  <c r="F246"/>
  <c r="D246"/>
  <c r="H245"/>
  <c r="F245"/>
  <c r="D245"/>
  <c r="H244"/>
  <c r="F244"/>
  <c r="D244"/>
  <c r="H243"/>
  <c r="F243"/>
  <c r="D243"/>
  <c r="H242"/>
  <c r="F242"/>
  <c r="D242"/>
  <c r="H241"/>
  <c r="F241"/>
  <c r="D241"/>
  <c r="H240"/>
  <c r="F240"/>
  <c r="D240"/>
  <c r="H239"/>
  <c r="F239"/>
  <c r="D239"/>
  <c r="H238"/>
  <c r="F238"/>
  <c r="D238"/>
  <c r="H237"/>
  <c r="F237"/>
  <c r="D237"/>
  <c r="H236"/>
  <c r="F236"/>
  <c r="D236"/>
  <c r="H235"/>
  <c r="F235"/>
  <c r="D235"/>
  <c r="H234"/>
  <c r="F234"/>
  <c r="D234"/>
  <c r="H233"/>
  <c r="F233"/>
  <c r="D233"/>
  <c r="H232"/>
  <c r="F232"/>
  <c r="D232"/>
  <c r="H231"/>
  <c r="F231"/>
  <c r="D231"/>
  <c r="H230"/>
  <c r="F230"/>
  <c r="D230"/>
  <c r="H229"/>
  <c r="F229"/>
  <c r="D229"/>
  <c r="H228"/>
  <c r="F228"/>
  <c r="D228"/>
  <c r="H227"/>
  <c r="F227"/>
  <c r="D227"/>
  <c r="H226"/>
  <c r="F226"/>
  <c r="D226"/>
  <c r="H225"/>
  <c r="F225"/>
  <c r="D225"/>
  <c r="H224"/>
  <c r="F224"/>
  <c r="D224"/>
  <c r="H223"/>
  <c r="F223"/>
  <c r="D223"/>
  <c r="H222"/>
  <c r="F222"/>
  <c r="D222"/>
  <c r="H221"/>
  <c r="F221"/>
  <c r="D221"/>
  <c r="H220"/>
  <c r="F220"/>
  <c r="D220"/>
  <c r="H219"/>
  <c r="F219"/>
  <c r="D219"/>
  <c r="H218"/>
  <c r="F218"/>
  <c r="D218"/>
  <c r="H217"/>
  <c r="F217"/>
  <c r="D217"/>
  <c r="H215"/>
  <c r="F215"/>
  <c r="D215"/>
  <c r="H214"/>
  <c r="F214"/>
  <c r="D214"/>
  <c r="H213"/>
  <c r="F213"/>
  <c r="D213"/>
  <c r="H212"/>
  <c r="F212"/>
  <c r="D212"/>
  <c r="L211"/>
  <c r="H211"/>
  <c r="F211"/>
  <c r="D211"/>
  <c r="H210"/>
  <c r="F210"/>
  <c r="D210"/>
  <c r="H209"/>
  <c r="F209"/>
  <c r="D209"/>
  <c r="H208"/>
  <c r="F208"/>
  <c r="D208"/>
  <c r="H207"/>
  <c r="F207"/>
  <c r="D207"/>
  <c r="H206"/>
  <c r="F206"/>
  <c r="D206"/>
  <c r="H205"/>
  <c r="F205"/>
  <c r="D205"/>
  <c r="H204"/>
  <c r="F204"/>
  <c r="D204"/>
  <c r="H203"/>
  <c r="F203"/>
  <c r="D203"/>
  <c r="H202"/>
  <c r="F202"/>
  <c r="D202"/>
  <c r="H201"/>
  <c r="F201"/>
  <c r="D201"/>
  <c r="H200"/>
  <c r="F200"/>
  <c r="D200"/>
  <c r="H199"/>
  <c r="F199"/>
  <c r="D199"/>
  <c r="H197"/>
  <c r="F197"/>
  <c r="D197"/>
  <c r="H196"/>
  <c r="F196"/>
  <c r="D196"/>
  <c r="H195"/>
  <c r="F195"/>
  <c r="D195"/>
  <c r="H194"/>
  <c r="F194"/>
  <c r="D194"/>
  <c r="H193"/>
  <c r="F193"/>
  <c r="D193"/>
  <c r="H192"/>
  <c r="F192"/>
  <c r="D192"/>
  <c r="H191"/>
  <c r="F191"/>
  <c r="D191"/>
  <c r="H190"/>
  <c r="F190"/>
  <c r="D190"/>
  <c r="H188"/>
  <c r="F188"/>
  <c r="D188"/>
  <c r="H187"/>
  <c r="F187"/>
  <c r="D187"/>
  <c r="H186"/>
  <c r="F186"/>
  <c r="D186"/>
  <c r="H185"/>
  <c r="F185"/>
  <c r="D185"/>
  <c r="H184"/>
  <c r="F184"/>
  <c r="D184"/>
  <c r="H183"/>
  <c r="F183"/>
  <c r="D183"/>
  <c r="H180"/>
  <c r="F180"/>
  <c r="D180"/>
  <c r="H179"/>
  <c r="F179"/>
  <c r="D179"/>
  <c r="H178"/>
  <c r="F178"/>
  <c r="D178"/>
  <c r="H177"/>
  <c r="F177"/>
  <c r="D177"/>
  <c r="H176"/>
  <c r="F176"/>
  <c r="D176"/>
  <c r="H175"/>
  <c r="F175"/>
  <c r="D175"/>
  <c r="H174"/>
  <c r="F174"/>
  <c r="D174"/>
  <c r="H173"/>
  <c r="F173"/>
  <c r="D173"/>
  <c r="H172"/>
  <c r="F172"/>
  <c r="D172"/>
  <c r="H171"/>
  <c r="F171"/>
  <c r="D171"/>
  <c r="H170"/>
  <c r="F170"/>
  <c r="D170"/>
  <c r="H169"/>
  <c r="F169"/>
  <c r="D169"/>
  <c r="H168"/>
  <c r="F168"/>
  <c r="D168"/>
  <c r="H167"/>
  <c r="F167"/>
  <c r="D167"/>
  <c r="H166"/>
  <c r="F166"/>
  <c r="D166"/>
  <c r="H165"/>
  <c r="F165"/>
  <c r="D165"/>
  <c r="H164"/>
  <c r="F164"/>
  <c r="D164"/>
  <c r="H163"/>
  <c r="F163"/>
  <c r="D163"/>
  <c r="H162"/>
  <c r="F162"/>
  <c r="D162"/>
  <c r="H161"/>
  <c r="F161"/>
  <c r="D161"/>
  <c r="H150"/>
  <c r="F150"/>
  <c r="D150"/>
  <c r="H147"/>
  <c r="F147"/>
  <c r="D147"/>
  <c r="H144"/>
  <c r="F144"/>
  <c r="D144"/>
  <c r="H143"/>
  <c r="F143"/>
  <c r="D143"/>
  <c r="H142"/>
  <c r="F142"/>
  <c r="D142"/>
  <c r="H141"/>
  <c r="F141"/>
  <c r="D141"/>
  <c r="H139"/>
  <c r="F139"/>
  <c r="D139"/>
  <c r="H138"/>
  <c r="F138"/>
  <c r="D138"/>
  <c r="H137"/>
  <c r="F137"/>
  <c r="D137"/>
  <c r="H135"/>
  <c r="F135"/>
  <c r="D135"/>
  <c r="H134"/>
  <c r="F134"/>
  <c r="D134"/>
  <c r="H133"/>
  <c r="F133"/>
  <c r="D133"/>
  <c r="H132"/>
  <c r="F132"/>
  <c r="D132"/>
  <c r="H131"/>
  <c r="F131"/>
  <c r="D131"/>
  <c r="H130"/>
  <c r="F130"/>
  <c r="D130"/>
  <c r="H129"/>
  <c r="F129"/>
  <c r="D129"/>
  <c r="H128"/>
  <c r="F128"/>
  <c r="D128"/>
  <c r="H127"/>
  <c r="F127"/>
  <c r="D127"/>
  <c r="H126"/>
  <c r="F126"/>
  <c r="D126"/>
  <c r="H125"/>
  <c r="F125"/>
  <c r="D125"/>
  <c r="H124"/>
  <c r="F124"/>
  <c r="D124"/>
  <c r="H123"/>
  <c r="F123"/>
  <c r="D123"/>
  <c r="H122"/>
  <c r="F122"/>
  <c r="D122"/>
  <c r="H121"/>
  <c r="F121"/>
  <c r="D121"/>
  <c r="L111"/>
  <c r="L110"/>
  <c r="L109"/>
  <c r="L108"/>
  <c r="H108"/>
  <c r="F108"/>
  <c r="D108"/>
  <c r="L107"/>
  <c r="H107"/>
  <c r="F107"/>
  <c r="D107"/>
  <c r="L106"/>
  <c r="H106"/>
  <c r="F106"/>
  <c r="D106"/>
  <c r="L105"/>
  <c r="H105"/>
  <c r="F105"/>
  <c r="D105"/>
  <c r="L104"/>
  <c r="H104"/>
  <c r="F104"/>
  <c r="D104"/>
  <c r="L103"/>
  <c r="H103"/>
  <c r="F103"/>
  <c r="D103"/>
  <c r="L101"/>
  <c r="H101"/>
  <c r="F101"/>
  <c r="D101"/>
  <c r="H98"/>
  <c r="F98"/>
  <c r="D98"/>
  <c r="H97"/>
  <c r="F97"/>
  <c r="D97"/>
  <c r="H96"/>
  <c r="F96"/>
  <c r="D96"/>
  <c r="H95"/>
  <c r="F95"/>
  <c r="D95"/>
  <c r="H93"/>
  <c r="F93"/>
  <c r="D93"/>
  <c r="H92"/>
  <c r="F92"/>
  <c r="D92"/>
  <c r="H91"/>
  <c r="F91"/>
  <c r="D91"/>
  <c r="H90"/>
  <c r="F90"/>
  <c r="D90"/>
  <c r="H88"/>
  <c r="F88"/>
  <c r="D88"/>
  <c r="H87"/>
  <c r="F87"/>
  <c r="D87"/>
  <c r="H86"/>
  <c r="F86"/>
  <c r="D86"/>
  <c r="H85"/>
  <c r="F85"/>
  <c r="D85"/>
  <c r="H80"/>
  <c r="F80"/>
  <c r="D80"/>
  <c r="H79"/>
  <c r="F79"/>
  <c r="D79"/>
  <c r="H78"/>
  <c r="F78"/>
  <c r="D78"/>
  <c r="H77"/>
  <c r="F77"/>
  <c r="D77"/>
  <c r="H76"/>
  <c r="F76"/>
  <c r="D76"/>
  <c r="H75"/>
  <c r="F75"/>
  <c r="D75"/>
  <c r="H74"/>
  <c r="F74"/>
  <c r="D74"/>
  <c r="H73"/>
  <c r="F73"/>
  <c r="D73"/>
  <c r="H71"/>
  <c r="F71"/>
  <c r="D71"/>
  <c r="H70"/>
  <c r="F70"/>
  <c r="D70"/>
  <c r="H68"/>
  <c r="F68"/>
  <c r="D68"/>
  <c r="H67"/>
  <c r="F67"/>
  <c r="D67"/>
  <c r="H66"/>
  <c r="F66"/>
  <c r="D66"/>
  <c r="H65"/>
  <c r="F65"/>
  <c r="D65"/>
  <c r="H64"/>
  <c r="F64"/>
  <c r="D64"/>
  <c r="H63"/>
  <c r="F63"/>
  <c r="D63"/>
  <c r="H60"/>
  <c r="F60"/>
  <c r="D60"/>
  <c r="H59"/>
  <c r="F59"/>
  <c r="D59"/>
  <c r="H58"/>
  <c r="F58"/>
  <c r="D58"/>
  <c r="H57"/>
  <c r="F57"/>
  <c r="D57"/>
  <c r="H56"/>
  <c r="F56"/>
  <c r="D56"/>
  <c r="H55"/>
  <c r="F55"/>
  <c r="D55"/>
  <c r="H54"/>
  <c r="F54"/>
  <c r="D54"/>
  <c r="H52"/>
  <c r="F52"/>
  <c r="D52"/>
  <c r="H51"/>
  <c r="F51"/>
  <c r="D51"/>
  <c r="H50"/>
  <c r="F50"/>
  <c r="D50"/>
  <c r="H49"/>
  <c r="F49"/>
  <c r="D49"/>
  <c r="H46"/>
  <c r="F46"/>
  <c r="D46"/>
  <c r="H45"/>
  <c r="F45"/>
  <c r="D45"/>
  <c r="H44"/>
  <c r="F44"/>
  <c r="D44"/>
  <c r="H43"/>
  <c r="F43"/>
  <c r="D43"/>
  <c r="H42"/>
  <c r="F42"/>
  <c r="D42"/>
  <c r="H38"/>
  <c r="F38"/>
  <c r="D38"/>
  <c r="H37"/>
  <c r="F37"/>
  <c r="D37"/>
  <c r="H36"/>
  <c r="F36"/>
  <c r="D36"/>
  <c r="H35"/>
  <c r="F35"/>
  <c r="D35"/>
  <c r="H34"/>
  <c r="F34"/>
  <c r="D34"/>
  <c r="H33"/>
  <c r="F33"/>
  <c r="D33"/>
  <c r="H32"/>
  <c r="F32"/>
  <c r="D32"/>
  <c r="H30"/>
  <c r="F30"/>
  <c r="D30"/>
  <c r="H29"/>
  <c r="F29"/>
  <c r="D29"/>
  <c r="H28"/>
  <c r="F28"/>
  <c r="D28"/>
  <c r="H27"/>
  <c r="F27"/>
  <c r="D27"/>
  <c r="H26"/>
  <c r="F26"/>
  <c r="D26"/>
  <c r="H24"/>
  <c r="F24"/>
  <c r="D24"/>
  <c r="H23"/>
  <c r="F23"/>
  <c r="D23"/>
  <c r="H22"/>
  <c r="F22"/>
  <c r="D22"/>
  <c r="H21"/>
  <c r="F21"/>
  <c r="D21"/>
  <c r="H20"/>
  <c r="F20"/>
  <c r="D20"/>
  <c r="H19"/>
  <c r="F19"/>
  <c r="D19"/>
  <c r="H17"/>
  <c r="F17"/>
  <c r="D17"/>
  <c r="H15"/>
  <c r="F15"/>
  <c r="D15"/>
  <c r="H14"/>
  <c r="F14"/>
  <c r="D14"/>
  <c r="H13"/>
  <c r="F13"/>
  <c r="D13"/>
  <c r="H12"/>
  <c r="F12"/>
  <c r="D12"/>
  <c r="L11"/>
  <c r="H11"/>
  <c r="F11"/>
  <c r="D11"/>
  <c r="H10"/>
  <c r="F10"/>
  <c r="D10"/>
  <c r="H9"/>
  <c r="F9"/>
  <c r="D9"/>
  <c r="H8"/>
  <c r="F8"/>
  <c r="D8"/>
  <c r="H7"/>
  <c r="F7"/>
  <c r="D7"/>
  <c r="K78" i="11"/>
  <c r="K77"/>
  <c r="K76"/>
  <c r="K75"/>
  <c r="K74"/>
  <c r="K73"/>
  <c r="K72"/>
  <c r="K71"/>
  <c r="K70"/>
  <c r="K69"/>
  <c r="K67"/>
  <c r="K66"/>
  <c r="K65"/>
  <c r="K63"/>
  <c r="K62"/>
  <c r="K61"/>
  <c r="K60"/>
  <c r="K59"/>
  <c r="K58"/>
  <c r="K57"/>
  <c r="K56"/>
  <c r="K55"/>
  <c r="K54"/>
  <c r="K53"/>
  <c r="K52"/>
  <c r="K51"/>
  <c r="K49"/>
  <c r="K48"/>
  <c r="K47"/>
  <c r="K46"/>
  <c r="K45"/>
  <c r="K44"/>
  <c r="K43"/>
  <c r="K42"/>
  <c r="K41"/>
  <c r="K40"/>
  <c r="K38"/>
  <c r="K37"/>
  <c r="K36"/>
  <c r="K34"/>
  <c r="K33"/>
  <c r="K32"/>
  <c r="K31"/>
  <c r="K30"/>
  <c r="K29"/>
  <c r="K28"/>
  <c r="K27"/>
  <c r="K26"/>
  <c r="K25"/>
  <c r="K24"/>
  <c r="K23"/>
  <c r="K22"/>
  <c r="K20"/>
  <c r="K19"/>
  <c r="K18"/>
  <c r="K17"/>
  <c r="K16"/>
  <c r="K15"/>
  <c r="K14"/>
  <c r="K13"/>
  <c r="K12"/>
  <c r="K11"/>
  <c r="K10"/>
  <c r="K9"/>
  <c r="K8"/>
  <c r="K7"/>
  <c r="K277" i="6"/>
  <c r="K276"/>
  <c r="K275"/>
  <c r="K274"/>
  <c r="K273"/>
  <c r="K272"/>
  <c r="K271"/>
  <c r="K270"/>
  <c r="K269"/>
  <c r="K268"/>
  <c r="K266"/>
  <c r="K265"/>
  <c r="K264"/>
  <c r="K263"/>
  <c r="K262"/>
  <c r="K261"/>
  <c r="K260"/>
  <c r="K259"/>
  <c r="K258"/>
  <c r="K257"/>
  <c r="K256"/>
  <c r="K255"/>
  <c r="K254"/>
  <c r="K253"/>
  <c r="K252"/>
  <c r="K251"/>
  <c r="K250"/>
  <c r="K249"/>
  <c r="K248"/>
  <c r="K247"/>
  <c r="K246"/>
  <c r="K245"/>
  <c r="K244"/>
  <c r="K243"/>
  <c r="K242"/>
  <c r="K241"/>
  <c r="K239"/>
  <c r="K238"/>
  <c r="K237"/>
  <c r="K236"/>
  <c r="K235"/>
  <c r="K234"/>
  <c r="K233"/>
  <c r="K232"/>
  <c r="K231"/>
  <c r="K230"/>
  <c r="K47"/>
  <c r="K46"/>
  <c r="K45"/>
  <c r="K44"/>
  <c r="K43"/>
  <c r="K42"/>
  <c r="K41"/>
  <c r="K40"/>
  <c r="K39"/>
  <c r="K38"/>
  <c r="K37"/>
  <c r="K36"/>
  <c r="K35"/>
  <c r="K34"/>
  <c r="K33"/>
  <c r="K32"/>
  <c r="K31"/>
  <c r="K30"/>
  <c r="K29"/>
  <c r="K28"/>
  <c r="K13"/>
  <c r="K228"/>
  <c r="K227"/>
  <c r="K226"/>
  <c r="K225"/>
  <c r="K223"/>
  <c r="K222"/>
  <c r="K221"/>
  <c r="K220"/>
  <c r="K219"/>
  <c r="K218"/>
  <c r="K217"/>
  <c r="K216"/>
  <c r="K215"/>
  <c r="K214"/>
  <c r="K213"/>
  <c r="K212"/>
  <c r="K211"/>
  <c r="K209"/>
  <c r="K208"/>
  <c r="K207"/>
  <c r="K206"/>
  <c r="K205"/>
  <c r="K204"/>
  <c r="K203"/>
  <c r="K202"/>
  <c r="K201"/>
  <c r="K200"/>
  <c r="K199"/>
  <c r="K198"/>
  <c r="K197"/>
  <c r="K196"/>
  <c r="K195"/>
  <c r="K194"/>
  <c r="K193"/>
  <c r="K191"/>
  <c r="K190"/>
  <c r="K189"/>
  <c r="K188"/>
  <c r="K187"/>
  <c r="K186"/>
  <c r="K185"/>
  <c r="K184"/>
  <c r="K182"/>
  <c r="K181"/>
  <c r="K180"/>
  <c r="K179"/>
  <c r="K178"/>
  <c r="K177"/>
  <c r="K176"/>
  <c r="K175"/>
  <c r="K174"/>
  <c r="K173"/>
  <c r="K172"/>
  <c r="K171"/>
  <c r="K170"/>
  <c r="K169"/>
  <c r="K168"/>
  <c r="K167"/>
  <c r="K166"/>
  <c r="K165"/>
  <c r="K164"/>
  <c r="K163"/>
  <c r="K162"/>
  <c r="K161"/>
  <c r="K160"/>
  <c r="K159"/>
  <c r="K157"/>
  <c r="K155"/>
  <c r="K154"/>
  <c r="K153"/>
  <c r="K152"/>
  <c r="K151"/>
  <c r="K150"/>
  <c r="K149"/>
  <c r="K148"/>
  <c r="K147"/>
  <c r="K146"/>
  <c r="K145"/>
  <c r="K144"/>
  <c r="K143"/>
  <c r="K142"/>
  <c r="K141"/>
  <c r="K140"/>
  <c r="K139"/>
  <c r="K138"/>
  <c r="K136"/>
  <c r="K135"/>
  <c r="K134"/>
  <c r="K133"/>
  <c r="K132"/>
  <c r="K130"/>
  <c r="K129"/>
  <c r="K128"/>
  <c r="K127"/>
  <c r="K126"/>
  <c r="K124"/>
  <c r="K123"/>
  <c r="K122"/>
  <c r="K121"/>
  <c r="K120"/>
  <c r="K119"/>
  <c r="K118"/>
  <c r="K117"/>
  <c r="K116"/>
  <c r="K115"/>
  <c r="K114"/>
  <c r="K113"/>
  <c r="K112"/>
  <c r="K111"/>
  <c r="K110"/>
  <c r="K109"/>
  <c r="K108"/>
  <c r="K107"/>
  <c r="K106"/>
  <c r="K105"/>
  <c r="K103"/>
  <c r="K102"/>
  <c r="K101"/>
  <c r="K100"/>
  <c r="K99"/>
  <c r="K98"/>
  <c r="K97"/>
  <c r="K96"/>
  <c r="K95"/>
  <c r="K94"/>
  <c r="K93"/>
  <c r="K92"/>
  <c r="K91"/>
  <c r="K90"/>
  <c r="K89"/>
  <c r="K88"/>
  <c r="K87"/>
  <c r="K86"/>
  <c r="K85"/>
  <c r="K84"/>
  <c r="K83"/>
  <c r="K82"/>
  <c r="K81"/>
  <c r="K80"/>
  <c r="K79"/>
  <c r="K78"/>
  <c r="K76"/>
  <c r="K75"/>
  <c r="K73"/>
  <c r="K72"/>
  <c r="K71"/>
  <c r="K70"/>
  <c r="K69"/>
  <c r="K68"/>
  <c r="K67"/>
  <c r="K66"/>
  <c r="K65"/>
  <c r="K64"/>
  <c r="K63"/>
  <c r="K61"/>
  <c r="K60"/>
  <c r="K59"/>
  <c r="K58"/>
  <c r="K57"/>
  <c r="K56"/>
  <c r="K55"/>
  <c r="K54"/>
  <c r="K53"/>
  <c r="K52"/>
  <c r="K50"/>
  <c r="K49"/>
  <c r="K48"/>
  <c r="K27"/>
  <c r="K26"/>
  <c r="K25"/>
  <c r="K24"/>
  <c r="K23"/>
  <c r="K22"/>
  <c r="K21"/>
  <c r="K20"/>
  <c r="K19"/>
  <c r="K18"/>
  <c r="K17"/>
  <c r="K16"/>
  <c r="K15"/>
  <c r="K14"/>
  <c r="K12"/>
  <c r="K11"/>
  <c r="K10"/>
  <c r="K9"/>
  <c r="K8"/>
  <c r="K7"/>
  <c r="K110" i="8"/>
  <c r="K109"/>
  <c r="K108"/>
  <c r="K107"/>
  <c r="K105"/>
  <c r="K103"/>
  <c r="K101"/>
  <c r="K99"/>
  <c r="K98"/>
  <c r="K97"/>
  <c r="K96"/>
  <c r="K95"/>
  <c r="K94"/>
  <c r="K93"/>
  <c r="K92"/>
  <c r="K91"/>
  <c r="K90"/>
  <c r="K89"/>
  <c r="K88"/>
  <c r="K86"/>
  <c r="K85"/>
  <c r="K84"/>
  <c r="K83"/>
  <c r="K82"/>
  <c r="K81"/>
  <c r="K79"/>
  <c r="K78"/>
  <c r="K77"/>
  <c r="K76"/>
  <c r="K74"/>
  <c r="K73"/>
  <c r="K72"/>
  <c r="K71"/>
  <c r="K69"/>
  <c r="K67"/>
  <c r="K66"/>
  <c r="K65"/>
  <c r="K64"/>
  <c r="K62"/>
  <c r="K61"/>
  <c r="K60"/>
  <c r="K59"/>
  <c r="K57"/>
  <c r="K56"/>
  <c r="K55"/>
  <c r="K54"/>
  <c r="K52"/>
  <c r="K51"/>
  <c r="K50"/>
  <c r="K49"/>
  <c r="K47"/>
  <c r="K45"/>
  <c r="K43"/>
  <c r="K42"/>
  <c r="K41"/>
  <c r="K40"/>
  <c r="K39"/>
  <c r="K38"/>
  <c r="K37"/>
  <c r="K36"/>
  <c r="K35"/>
  <c r="K34"/>
  <c r="K33"/>
  <c r="K32"/>
  <c r="K30"/>
  <c r="K29"/>
  <c r="K28"/>
  <c r="K27"/>
  <c r="K25"/>
  <c r="K24"/>
  <c r="K23"/>
  <c r="K21"/>
  <c r="K20"/>
  <c r="K19"/>
  <c r="K18"/>
  <c r="K17"/>
  <c r="K16"/>
  <c r="K15"/>
  <c r="K14"/>
  <c r="K13"/>
  <c r="K12"/>
  <c r="K11"/>
  <c r="K10"/>
  <c r="K9"/>
  <c r="K8"/>
  <c r="K7"/>
  <c r="K121" i="3"/>
  <c r="K120"/>
  <c r="K119"/>
  <c r="K118"/>
  <c r="K116"/>
  <c r="K115"/>
  <c r="K114"/>
  <c r="K111"/>
  <c r="K110"/>
  <c r="K109"/>
  <c r="K108"/>
  <c r="K107"/>
  <c r="K106"/>
  <c r="K105"/>
  <c r="K104"/>
  <c r="K103"/>
  <c r="K102"/>
  <c r="K101"/>
  <c r="K98"/>
  <c r="K97"/>
  <c r="K96"/>
  <c r="K95"/>
  <c r="K94"/>
  <c r="K93"/>
  <c r="K92"/>
  <c r="K91"/>
  <c r="K90"/>
  <c r="K89"/>
  <c r="K88"/>
  <c r="K87"/>
  <c r="K113"/>
  <c r="K112"/>
  <c r="K100"/>
  <c r="K99"/>
  <c r="K85"/>
  <c r="K84"/>
  <c r="K83"/>
  <c r="K82"/>
  <c r="K81"/>
  <c r="K80"/>
  <c r="K79"/>
  <c r="K78"/>
  <c r="K77"/>
  <c r="K76"/>
  <c r="K75"/>
  <c r="K74"/>
  <c r="K73"/>
  <c r="K72"/>
  <c r="K71"/>
  <c r="K70"/>
  <c r="K69"/>
  <c r="K68"/>
  <c r="K67"/>
  <c r="K66"/>
  <c r="K65"/>
  <c r="K64"/>
  <c r="K63"/>
  <c r="K62"/>
  <c r="K61"/>
  <c r="K60"/>
  <c r="K58"/>
  <c r="K57"/>
  <c r="K56"/>
  <c r="K55"/>
  <c r="K53"/>
  <c r="K52"/>
  <c r="K51"/>
  <c r="K50"/>
  <c r="K49"/>
  <c r="K48"/>
  <c r="K47"/>
  <c r="K46"/>
  <c r="K45"/>
  <c r="K44"/>
  <c r="K43"/>
  <c r="K42"/>
  <c r="K41"/>
  <c r="K40"/>
  <c r="K39"/>
  <c r="K38"/>
  <c r="K37"/>
  <c r="K36"/>
  <c r="K35"/>
  <c r="K34"/>
  <c r="K33"/>
  <c r="K32"/>
  <c r="K31"/>
  <c r="K30"/>
  <c r="K29"/>
  <c r="K28"/>
  <c r="K27"/>
  <c r="K26"/>
  <c r="K25"/>
  <c r="K24"/>
  <c r="K23"/>
  <c r="K21"/>
  <c r="K20"/>
  <c r="K19"/>
  <c r="K18"/>
  <c r="K17"/>
  <c r="K16"/>
  <c r="K15"/>
  <c r="K14"/>
  <c r="K13"/>
  <c r="K12"/>
  <c r="K11"/>
  <c r="K10"/>
  <c r="K9"/>
  <c r="K8"/>
  <c r="K7"/>
  <c r="L348" i="16"/>
  <c r="L493"/>
  <c r="L492"/>
  <c r="L490"/>
  <c r="L489"/>
  <c r="L487"/>
  <c r="L486"/>
  <c r="L484"/>
  <c r="L483"/>
  <c r="L478"/>
  <c r="L477"/>
  <c r="L475"/>
  <c r="L474"/>
  <c r="L466"/>
  <c r="L465"/>
  <c r="L357" l="1"/>
  <c r="L329"/>
  <c r="L328"/>
  <c r="L326"/>
  <c r="L325"/>
  <c r="L314"/>
  <c r="L313"/>
  <c r="H323"/>
  <c r="F323"/>
  <c r="D323"/>
  <c r="F14" i="6"/>
  <c r="F11"/>
  <c r="D14"/>
  <c r="D11"/>
  <c r="F100" i="3"/>
  <c r="F99"/>
  <c r="H100"/>
  <c r="D100"/>
  <c r="D99"/>
  <c r="D116"/>
  <c r="D115"/>
  <c r="D114"/>
  <c r="D113"/>
  <c r="D112"/>
  <c r="D111"/>
  <c r="D110"/>
  <c r="D109"/>
  <c r="D108"/>
  <c r="D107"/>
  <c r="D106"/>
  <c r="D105"/>
  <c r="D104"/>
  <c r="D103"/>
  <c r="D102"/>
  <c r="D101"/>
  <c r="D98"/>
  <c r="D97"/>
  <c r="D96"/>
  <c r="D95"/>
  <c r="D94"/>
  <c r="D93"/>
  <c r="D92"/>
  <c r="D91"/>
  <c r="D90"/>
  <c r="D89"/>
  <c r="D88"/>
  <c r="D87"/>
  <c r="D99" i="16" l="1"/>
  <c r="D100"/>
  <c r="L710" l="1"/>
  <c r="L645"/>
  <c r="L496"/>
  <c r="L495"/>
  <c r="L379"/>
  <c r="L350"/>
  <c r="L349"/>
  <c r="H266" i="6"/>
  <c r="F266"/>
  <c r="D266"/>
  <c r="H262"/>
  <c r="H261"/>
  <c r="H260"/>
  <c r="H259"/>
  <c r="F262"/>
  <c r="F261"/>
  <c r="F260"/>
  <c r="F259"/>
  <c r="D262"/>
  <c r="D261"/>
  <c r="D260"/>
  <c r="D259"/>
  <c r="H253"/>
  <c r="H252"/>
  <c r="F253"/>
  <c r="F252"/>
  <c r="D253"/>
  <c r="D252"/>
  <c r="H248"/>
  <c r="F248"/>
  <c r="D248"/>
  <c r="H242"/>
  <c r="F242"/>
  <c r="D242"/>
  <c r="H41" i="16"/>
  <c r="F41"/>
  <c r="D41"/>
  <c r="L832"/>
  <c r="L831"/>
  <c r="L830"/>
  <c r="L829"/>
  <c r="L828"/>
  <c r="L827"/>
  <c r="L826"/>
  <c r="L825"/>
  <c r="L824"/>
  <c r="L823"/>
  <c r="L822"/>
  <c r="L821"/>
  <c r="L820"/>
  <c r="L819"/>
  <c r="L818"/>
  <c r="L817"/>
  <c r="L815"/>
  <c r="L814"/>
  <c r="L813"/>
  <c r="L812"/>
  <c r="L810"/>
  <c r="L809"/>
  <c r="L808"/>
  <c r="L807"/>
  <c r="L806"/>
  <c r="L805"/>
  <c r="L804"/>
  <c r="L803"/>
  <c r="L802"/>
  <c r="L801"/>
  <c r="L800"/>
  <c r="L799"/>
  <c r="L798"/>
  <c r="L797"/>
  <c r="L796"/>
  <c r="L795"/>
  <c r="L794"/>
  <c r="L793"/>
  <c r="L792"/>
  <c r="L791"/>
  <c r="L790"/>
  <c r="L789"/>
  <c r="L788"/>
  <c r="L787"/>
  <c r="L786"/>
  <c r="L785"/>
  <c r="L784"/>
  <c r="L783"/>
  <c r="L782"/>
  <c r="L781"/>
  <c r="L780"/>
  <c r="L833"/>
  <c r="L834"/>
  <c r="L778"/>
  <c r="L777"/>
  <c r="L776"/>
  <c r="L775"/>
  <c r="L774"/>
  <c r="L773"/>
  <c r="L772"/>
  <c r="L771"/>
  <c r="L770"/>
  <c r="L769"/>
  <c r="L768"/>
  <c r="L767"/>
  <c r="L766"/>
  <c r="L765"/>
  <c r="L764"/>
  <c r="L763"/>
  <c r="L762"/>
  <c r="L761"/>
  <c r="L760"/>
  <c r="L759"/>
  <c r="L758"/>
  <c r="L757"/>
  <c r="L756"/>
  <c r="L755"/>
  <c r="L754"/>
  <c r="L753"/>
  <c r="L752"/>
  <c r="L750"/>
  <c r="L749"/>
  <c r="L748"/>
  <c r="H748"/>
  <c r="F748"/>
  <c r="D748"/>
  <c r="L747"/>
  <c r="L746"/>
  <c r="L745"/>
  <c r="L744"/>
  <c r="L743"/>
  <c r="L720"/>
  <c r="L719"/>
  <c r="L718"/>
  <c r="L717"/>
  <c r="L715"/>
  <c r="L714"/>
  <c r="L713"/>
  <c r="L646"/>
  <c r="H646"/>
  <c r="F646"/>
  <c r="D646"/>
  <c r="L709"/>
  <c r="L708"/>
  <c r="L707"/>
  <c r="L706"/>
  <c r="L705"/>
  <c r="L704"/>
  <c r="L703"/>
  <c r="L702"/>
  <c r="L701"/>
  <c r="L700"/>
  <c r="L699"/>
  <c r="L698"/>
  <c r="L697"/>
  <c r="L696"/>
  <c r="L695"/>
  <c r="L694"/>
  <c r="L693"/>
  <c r="L692"/>
  <c r="L691"/>
  <c r="L690"/>
  <c r="L689"/>
  <c r="L688"/>
  <c r="L687"/>
  <c r="L686"/>
  <c r="L685"/>
  <c r="L684"/>
  <c r="L683"/>
  <c r="H683"/>
  <c r="F683"/>
  <c r="D683"/>
  <c r="L682"/>
  <c r="H682"/>
  <c r="F682"/>
  <c r="D682"/>
  <c r="L681"/>
  <c r="H681"/>
  <c r="F681"/>
  <c r="D681"/>
  <c r="L680"/>
  <c r="H680"/>
  <c r="F680"/>
  <c r="D680"/>
  <c r="L679"/>
  <c r="L638"/>
  <c r="L637"/>
  <c r="L636"/>
  <c r="L635"/>
  <c r="H638"/>
  <c r="H637"/>
  <c r="H636"/>
  <c r="H635"/>
  <c r="F638"/>
  <c r="F637"/>
  <c r="F636"/>
  <c r="F635"/>
  <c r="D638"/>
  <c r="D637"/>
  <c r="D636"/>
  <c r="D635"/>
  <c r="L634"/>
  <c r="H634"/>
  <c r="F634"/>
  <c r="D634"/>
  <c r="L633"/>
  <c r="L632"/>
  <c r="L631"/>
  <c r="L630"/>
  <c r="H633"/>
  <c r="H632"/>
  <c r="H631"/>
  <c r="H630"/>
  <c r="F633"/>
  <c r="F632"/>
  <c r="F631"/>
  <c r="F630"/>
  <c r="D633"/>
  <c r="D632"/>
  <c r="D631"/>
  <c r="D630"/>
  <c r="L566"/>
  <c r="L565"/>
  <c r="L564"/>
  <c r="L563"/>
  <c r="L562"/>
  <c r="L561"/>
  <c r="L559"/>
  <c r="L558"/>
  <c r="L557"/>
  <c r="L556"/>
  <c r="L555"/>
  <c r="L554"/>
  <c r="L553"/>
  <c r="L551"/>
  <c r="L550"/>
  <c r="L549"/>
  <c r="L548"/>
  <c r="L547"/>
  <c r="L546"/>
  <c r="L544"/>
  <c r="L543"/>
  <c r="L542"/>
  <c r="L541"/>
  <c r="L540"/>
  <c r="H566"/>
  <c r="H565"/>
  <c r="H564"/>
  <c r="H563"/>
  <c r="H562"/>
  <c r="H561"/>
  <c r="F566"/>
  <c r="F565"/>
  <c r="F564"/>
  <c r="F563"/>
  <c r="F562"/>
  <c r="F561"/>
  <c r="D566"/>
  <c r="D565"/>
  <c r="D564"/>
  <c r="D563"/>
  <c r="D562"/>
  <c r="D561"/>
  <c r="H559"/>
  <c r="H558"/>
  <c r="H557"/>
  <c r="H556"/>
  <c r="H555"/>
  <c r="H554"/>
  <c r="H553"/>
  <c r="F559"/>
  <c r="F558"/>
  <c r="F557"/>
  <c r="F556"/>
  <c r="F555"/>
  <c r="F554"/>
  <c r="F553"/>
  <c r="D559"/>
  <c r="D558"/>
  <c r="D557"/>
  <c r="D556"/>
  <c r="D555"/>
  <c r="D554"/>
  <c r="D553"/>
  <c r="H551"/>
  <c r="H550"/>
  <c r="H549"/>
  <c r="H548"/>
  <c r="H547"/>
  <c r="H546"/>
  <c r="F551"/>
  <c r="F550"/>
  <c r="F549"/>
  <c r="F548"/>
  <c r="F547"/>
  <c r="F546"/>
  <c r="D551"/>
  <c r="D550"/>
  <c r="D549"/>
  <c r="D548"/>
  <c r="D547"/>
  <c r="D546"/>
  <c r="H544"/>
  <c r="H543"/>
  <c r="H542"/>
  <c r="H541"/>
  <c r="H540"/>
  <c r="F544"/>
  <c r="F543"/>
  <c r="F542"/>
  <c r="F541"/>
  <c r="F540"/>
  <c r="D544"/>
  <c r="D543"/>
  <c r="D542"/>
  <c r="D541"/>
  <c r="D540"/>
  <c r="L367"/>
  <c r="L366"/>
  <c r="L365"/>
  <c r="L364"/>
  <c r="H367"/>
  <c r="H366"/>
  <c r="H365"/>
  <c r="H364"/>
  <c r="F367"/>
  <c r="F366"/>
  <c r="F365"/>
  <c r="F364"/>
  <c r="D367"/>
  <c r="D366"/>
  <c r="D365"/>
  <c r="D364"/>
  <c r="L81"/>
  <c r="L84"/>
  <c r="L83"/>
  <c r="L82"/>
  <c r="H84"/>
  <c r="H83"/>
  <c r="H82"/>
  <c r="H81"/>
  <c r="F84"/>
  <c r="F83"/>
  <c r="F82"/>
  <c r="F81"/>
  <c r="D84"/>
  <c r="D83"/>
  <c r="D82"/>
  <c r="D81"/>
  <c r="H78" i="11"/>
  <c r="H77"/>
  <c r="H76"/>
  <c r="H75"/>
  <c r="H74"/>
  <c r="H73"/>
  <c r="H72"/>
  <c r="H71"/>
  <c r="H70"/>
  <c r="F78"/>
  <c r="F77"/>
  <c r="F76"/>
  <c r="F75"/>
  <c r="F74"/>
  <c r="F73"/>
  <c r="F72"/>
  <c r="F71"/>
  <c r="F70"/>
  <c r="F69"/>
  <c r="D78"/>
  <c r="D77"/>
  <c r="D76"/>
  <c r="D75"/>
  <c r="D74"/>
  <c r="D73"/>
  <c r="D72"/>
  <c r="D71"/>
  <c r="D70"/>
  <c r="D69"/>
  <c r="H67"/>
  <c r="H66"/>
  <c r="H65"/>
  <c r="F67"/>
  <c r="F66"/>
  <c r="F65"/>
  <c r="D67"/>
  <c r="D66"/>
  <c r="D65"/>
  <c r="H63"/>
  <c r="H62"/>
  <c r="H61"/>
  <c r="H60"/>
  <c r="H59"/>
  <c r="H58"/>
  <c r="H57"/>
  <c r="H56"/>
  <c r="H55"/>
  <c r="H54"/>
  <c r="H53"/>
  <c r="H52"/>
  <c r="H51"/>
  <c r="F63"/>
  <c r="F62"/>
  <c r="F61"/>
  <c r="F60"/>
  <c r="F59"/>
  <c r="F58"/>
  <c r="F57"/>
  <c r="F56"/>
  <c r="F55"/>
  <c r="F54"/>
  <c r="F53"/>
  <c r="F52"/>
  <c r="F51"/>
  <c r="D63"/>
  <c r="D62"/>
  <c r="D61"/>
  <c r="D60"/>
  <c r="D59"/>
  <c r="D58"/>
  <c r="D57"/>
  <c r="D56"/>
  <c r="D55"/>
  <c r="D54"/>
  <c r="D53"/>
  <c r="D52"/>
  <c r="D51"/>
  <c r="H12"/>
  <c r="F12"/>
  <c r="D12"/>
  <c r="H11"/>
  <c r="F11"/>
  <c r="D11"/>
  <c r="H10"/>
  <c r="F10"/>
  <c r="D10"/>
  <c r="H277" i="6"/>
  <c r="H276"/>
  <c r="H275"/>
  <c r="H274"/>
  <c r="H273"/>
  <c r="H272"/>
  <c r="H271"/>
  <c r="H270"/>
  <c r="H269"/>
  <c r="H268"/>
  <c r="F277"/>
  <c r="F276"/>
  <c r="F275"/>
  <c r="F274"/>
  <c r="F273"/>
  <c r="F272"/>
  <c r="F271"/>
  <c r="F270"/>
  <c r="F269"/>
  <c r="F268"/>
  <c r="D277"/>
  <c r="D276"/>
  <c r="D275"/>
  <c r="D274"/>
  <c r="D273"/>
  <c r="D272"/>
  <c r="D271"/>
  <c r="D270"/>
  <c r="D269"/>
  <c r="D268"/>
  <c r="H265"/>
  <c r="H264"/>
  <c r="H263"/>
  <c r="H258"/>
  <c r="H257"/>
  <c r="H256"/>
  <c r="H255"/>
  <c r="H254"/>
  <c r="H251"/>
  <c r="H250"/>
  <c r="H249"/>
  <c r="H247"/>
  <c r="H246"/>
  <c r="H245"/>
  <c r="H244"/>
  <c r="H243"/>
  <c r="H241"/>
  <c r="F265"/>
  <c r="F264"/>
  <c r="F263"/>
  <c r="F258"/>
  <c r="F257"/>
  <c r="F256"/>
  <c r="F255"/>
  <c r="F254"/>
  <c r="F251"/>
  <c r="F250"/>
  <c r="F249"/>
  <c r="F247"/>
  <c r="F246"/>
  <c r="F245"/>
  <c r="F244"/>
  <c r="F243"/>
  <c r="F241"/>
  <c r="D265"/>
  <c r="D264"/>
  <c r="D263"/>
  <c r="D258"/>
  <c r="D257"/>
  <c r="D256"/>
  <c r="D255"/>
  <c r="D254"/>
  <c r="D251"/>
  <c r="D250"/>
  <c r="D249"/>
  <c r="D247"/>
  <c r="D246"/>
  <c r="D245"/>
  <c r="D244"/>
  <c r="D243"/>
  <c r="D241"/>
  <c r="H239"/>
  <c r="H238"/>
  <c r="H237"/>
  <c r="H236"/>
  <c r="H235"/>
  <c r="H234"/>
  <c r="H233"/>
  <c r="H232"/>
  <c r="H231"/>
  <c r="H230"/>
  <c r="F239"/>
  <c r="F238"/>
  <c r="F237"/>
  <c r="F236"/>
  <c r="F235"/>
  <c r="F234"/>
  <c r="F233"/>
  <c r="F232"/>
  <c r="F231"/>
  <c r="F230"/>
  <c r="D239"/>
  <c r="D238"/>
  <c r="D237"/>
  <c r="D236"/>
  <c r="D235"/>
  <c r="D234"/>
  <c r="D233"/>
  <c r="D232"/>
  <c r="D231"/>
  <c r="D230"/>
  <c r="H47"/>
  <c r="H46"/>
  <c r="H45"/>
  <c r="H44"/>
  <c r="H43"/>
  <c r="H42"/>
  <c r="H41"/>
  <c r="H40"/>
  <c r="H39"/>
  <c r="H38"/>
  <c r="H37"/>
  <c r="H36"/>
  <c r="H35"/>
  <c r="H34"/>
  <c r="H33"/>
  <c r="H32"/>
  <c r="H31"/>
  <c r="H30"/>
  <c r="H29"/>
  <c r="H28"/>
  <c r="F47"/>
  <c r="F46"/>
  <c r="F45"/>
  <c r="F44"/>
  <c r="F43"/>
  <c r="F42"/>
  <c r="F41"/>
  <c r="F40"/>
  <c r="F39"/>
  <c r="F38"/>
  <c r="F37"/>
  <c r="F36"/>
  <c r="F35"/>
  <c r="F34"/>
  <c r="F33"/>
  <c r="F32"/>
  <c r="F31"/>
  <c r="F30"/>
  <c r="F29"/>
  <c r="F28"/>
  <c r="D47"/>
  <c r="D46"/>
  <c r="D45"/>
  <c r="D44"/>
  <c r="D43"/>
  <c r="D42"/>
  <c r="D41"/>
  <c r="D40"/>
  <c r="D39"/>
  <c r="D38"/>
  <c r="D37"/>
  <c r="D36"/>
  <c r="D35"/>
  <c r="D34"/>
  <c r="D33"/>
  <c r="D32"/>
  <c r="D31"/>
  <c r="D30"/>
  <c r="D29"/>
  <c r="D28"/>
  <c r="D49"/>
  <c r="F49"/>
  <c r="H49"/>
  <c r="D50"/>
  <c r="F50"/>
  <c r="H50"/>
  <c r="D52"/>
  <c r="F52"/>
  <c r="H52"/>
  <c r="D53"/>
  <c r="F53"/>
  <c r="H53"/>
  <c r="D54"/>
  <c r="F54"/>
  <c r="H54"/>
  <c r="D55"/>
  <c r="F55"/>
  <c r="H55"/>
  <c r="D56"/>
  <c r="F56"/>
  <c r="H56"/>
  <c r="D57"/>
  <c r="F57"/>
  <c r="H57"/>
  <c r="D58"/>
  <c r="F58"/>
  <c r="H58"/>
  <c r="D59"/>
  <c r="F59"/>
  <c r="H59"/>
  <c r="D60"/>
  <c r="F60"/>
  <c r="H60"/>
  <c r="D61"/>
  <c r="F61"/>
  <c r="H61"/>
  <c r="D63"/>
  <c r="F63"/>
  <c r="H63"/>
  <c r="H14"/>
  <c r="H12"/>
  <c r="H11"/>
  <c r="F12"/>
  <c r="D12"/>
  <c r="H13"/>
  <c r="F13"/>
  <c r="D13"/>
  <c r="H110" i="8"/>
  <c r="H109"/>
  <c r="H108"/>
  <c r="H107"/>
  <c r="H105"/>
  <c r="H103"/>
  <c r="H101"/>
  <c r="H99"/>
  <c r="H98"/>
  <c r="H97"/>
  <c r="H96"/>
  <c r="H95"/>
  <c r="H94"/>
  <c r="H93"/>
  <c r="H92"/>
  <c r="H91"/>
  <c r="H90"/>
  <c r="H89"/>
  <c r="H88"/>
  <c r="H86"/>
  <c r="H85"/>
  <c r="H84"/>
  <c r="H83"/>
  <c r="H82"/>
  <c r="H81"/>
  <c r="F110"/>
  <c r="F109"/>
  <c r="F108"/>
  <c r="F107"/>
  <c r="F105"/>
  <c r="F103"/>
  <c r="F101"/>
  <c r="F99"/>
  <c r="F98"/>
  <c r="F97"/>
  <c r="F96"/>
  <c r="F95"/>
  <c r="F94"/>
  <c r="F93"/>
  <c r="F92"/>
  <c r="F91"/>
  <c r="F90"/>
  <c r="F89"/>
  <c r="F88"/>
  <c r="F86"/>
  <c r="F85"/>
  <c r="F84"/>
  <c r="F83"/>
  <c r="F82"/>
  <c r="F81"/>
  <c r="D110"/>
  <c r="D109"/>
  <c r="D108"/>
  <c r="D107"/>
  <c r="D105"/>
  <c r="D103"/>
  <c r="D101"/>
  <c r="D99"/>
  <c r="D98"/>
  <c r="D97"/>
  <c r="D96"/>
  <c r="D95"/>
  <c r="D94"/>
  <c r="D93"/>
  <c r="D92"/>
  <c r="D91"/>
  <c r="D90"/>
  <c r="D89"/>
  <c r="D88"/>
  <c r="D86"/>
  <c r="D85"/>
  <c r="D84"/>
  <c r="D83"/>
  <c r="D82"/>
  <c r="D81"/>
  <c r="H12"/>
  <c r="F12"/>
  <c r="D12"/>
  <c r="H11"/>
  <c r="F11"/>
  <c r="D11"/>
  <c r="H10"/>
  <c r="F10"/>
  <c r="D10"/>
  <c r="H99" i="3"/>
  <c r="H121"/>
  <c r="H120"/>
  <c r="H119"/>
  <c r="H118"/>
  <c r="H116"/>
  <c r="H115"/>
  <c r="H114"/>
  <c r="H113"/>
  <c r="H112"/>
  <c r="H111"/>
  <c r="H110"/>
  <c r="H109"/>
  <c r="H108"/>
  <c r="H107"/>
  <c r="H106"/>
  <c r="H105"/>
  <c r="H104"/>
  <c r="H103"/>
  <c r="H102"/>
  <c r="H101"/>
  <c r="H98"/>
  <c r="H97"/>
  <c r="H96"/>
  <c r="H95"/>
  <c r="H94"/>
  <c r="H93"/>
  <c r="H92"/>
  <c r="H91"/>
  <c r="H90"/>
  <c r="H89"/>
  <c r="H88"/>
  <c r="H87"/>
  <c r="F121"/>
  <c r="F120"/>
  <c r="F119"/>
  <c r="F118"/>
  <c r="F116"/>
  <c r="F115"/>
  <c r="F114"/>
  <c r="F113"/>
  <c r="F112"/>
  <c r="F111"/>
  <c r="F110"/>
  <c r="F109"/>
  <c r="F108"/>
  <c r="F107"/>
  <c r="F106"/>
  <c r="F105"/>
  <c r="F104"/>
  <c r="F103"/>
  <c r="F102"/>
  <c r="F101"/>
  <c r="F98"/>
  <c r="F97"/>
  <c r="F96"/>
  <c r="F95"/>
  <c r="F94"/>
  <c r="F93"/>
  <c r="F92"/>
  <c r="F91"/>
  <c r="F90"/>
  <c r="F89"/>
  <c r="F88"/>
  <c r="F87"/>
  <c r="D121"/>
  <c r="D120"/>
  <c r="D119"/>
  <c r="D118"/>
  <c r="H12"/>
  <c r="H11"/>
  <c r="H10"/>
  <c r="F12"/>
  <c r="F11"/>
  <c r="F10"/>
  <c r="D12"/>
  <c r="D11"/>
  <c r="D10"/>
  <c r="L275" i="16"/>
  <c r="L1309"/>
  <c r="L1308"/>
  <c r="L1307"/>
  <c r="L1306"/>
  <c r="L1305"/>
  <c r="L1304"/>
  <c r="L1213"/>
  <c r="L1000"/>
  <c r="L846"/>
  <c r="L845"/>
  <c r="L844"/>
  <c r="L843"/>
  <c r="L842"/>
  <c r="L841"/>
  <c r="L644"/>
  <c r="L643"/>
  <c r="L642"/>
  <c r="L641"/>
  <c r="L640"/>
  <c r="L639"/>
  <c r="L625"/>
  <c r="L624"/>
  <c r="L622"/>
  <c r="L621"/>
  <c r="L620"/>
  <c r="L619"/>
  <c r="L587"/>
  <c r="L586"/>
  <c r="L585"/>
  <c r="L584"/>
  <c r="L583"/>
  <c r="L582"/>
  <c r="L575"/>
  <c r="L574"/>
  <c r="L573"/>
  <c r="L572"/>
  <c r="L571"/>
  <c r="L570"/>
  <c r="L569"/>
  <c r="L568"/>
  <c r="L567"/>
  <c r="L535"/>
  <c r="L534"/>
  <c r="L533"/>
  <c r="L531"/>
  <c r="L530"/>
  <c r="L525"/>
  <c r="L524"/>
  <c r="L504"/>
  <c r="L503"/>
  <c r="L502"/>
  <c r="L421"/>
  <c r="L420"/>
  <c r="L415"/>
  <c r="L414"/>
  <c r="L363"/>
  <c r="L362"/>
  <c r="L361"/>
  <c r="L360"/>
  <c r="L296"/>
  <c r="L289"/>
  <c r="L126"/>
  <c r="L125"/>
  <c r="L94"/>
  <c r="L88"/>
  <c r="L87"/>
  <c r="L80"/>
  <c r="L79"/>
  <c r="L78"/>
  <c r="L77"/>
  <c r="L76"/>
  <c r="L75"/>
  <c r="L74"/>
  <c r="L73"/>
  <c r="H94"/>
  <c r="F622"/>
  <c r="F621"/>
  <c r="F620"/>
  <c r="F619"/>
  <c r="D622"/>
  <c r="D621"/>
  <c r="D620"/>
  <c r="D619"/>
  <c r="F94"/>
  <c r="D94"/>
  <c r="F71" i="3"/>
  <c r="D71"/>
  <c r="F36"/>
  <c r="D36"/>
  <c r="H622" i="16"/>
  <c r="H621"/>
  <c r="H620"/>
  <c r="H619"/>
  <c r="H71" i="3"/>
  <c r="H36"/>
  <c r="L346" i="16"/>
  <c r="L345"/>
  <c r="L343"/>
  <c r="L342"/>
  <c r="L340"/>
  <c r="L339"/>
  <c r="L337"/>
  <c r="L336"/>
  <c r="L333"/>
  <c r="L37"/>
  <c r="L36"/>
  <c r="L35"/>
  <c r="L521"/>
  <c r="L522"/>
  <c r="L527"/>
  <c r="L528"/>
  <c r="L529"/>
  <c r="L58"/>
  <c r="L52"/>
  <c r="H45" i="11"/>
  <c r="H44"/>
  <c r="H43"/>
  <c r="F45"/>
  <c r="F44"/>
  <c r="F43"/>
  <c r="D45"/>
  <c r="D44"/>
  <c r="D43"/>
  <c r="H32"/>
  <c r="F32"/>
  <c r="D32"/>
  <c r="H31"/>
  <c r="F31"/>
  <c r="D31"/>
  <c r="H19"/>
  <c r="F19"/>
  <c r="D19"/>
  <c r="H217" i="6"/>
  <c r="H144"/>
  <c r="F217"/>
  <c r="F144"/>
  <c r="D217"/>
  <c r="D144"/>
  <c r="H76" i="8"/>
  <c r="H69"/>
  <c r="F76"/>
  <c r="F69"/>
  <c r="D76"/>
  <c r="D69"/>
  <c r="H54"/>
  <c r="F54"/>
  <c r="D54"/>
  <c r="H47"/>
  <c r="F47"/>
  <c r="D47"/>
  <c r="H21"/>
  <c r="H20"/>
  <c r="F21"/>
  <c r="F20"/>
  <c r="D21"/>
  <c r="D20"/>
  <c r="H21" i="3"/>
  <c r="H20"/>
  <c r="F21"/>
  <c r="F20"/>
  <c r="D21"/>
  <c r="D20"/>
  <c r="H20" i="11"/>
  <c r="F20"/>
  <c r="D20"/>
  <c r="L981" i="16"/>
  <c r="L980"/>
  <c r="L403"/>
  <c r="L402"/>
  <c r="L401"/>
  <c r="L400"/>
  <c r="L399"/>
  <c r="L56"/>
  <c r="H48"/>
  <c r="F48"/>
  <c r="D48"/>
  <c r="L51"/>
  <c r="L50"/>
  <c r="L49"/>
  <c r="L48"/>
  <c r="L53"/>
  <c r="H53"/>
  <c r="F53"/>
  <c r="D53"/>
  <c r="L1212"/>
  <c r="L1210"/>
  <c r="L999"/>
  <c r="L998"/>
  <c r="H998"/>
  <c r="F998"/>
  <c r="D998"/>
  <c r="L997"/>
  <c r="L434"/>
  <c r="L433"/>
  <c r="L432"/>
  <c r="L431"/>
  <c r="L430"/>
  <c r="L429"/>
  <c r="L428"/>
  <c r="L427"/>
  <c r="L426"/>
  <c r="L425"/>
  <c r="L424"/>
  <c r="L423"/>
  <c r="L422"/>
  <c r="L378"/>
  <c r="H378"/>
  <c r="F378"/>
  <c r="D378"/>
  <c r="L377"/>
  <c r="H377"/>
  <c r="F377"/>
  <c r="D377"/>
  <c r="L375"/>
  <c r="H375"/>
  <c r="F375"/>
  <c r="D375"/>
  <c r="L374"/>
  <c r="H374"/>
  <c r="F374"/>
  <c r="D374"/>
  <c r="H310"/>
  <c r="F310"/>
  <c r="D310"/>
  <c r="H309"/>
  <c r="F309"/>
  <c r="D309"/>
  <c r="L309"/>
  <c r="L308"/>
  <c r="L310"/>
  <c r="L274"/>
  <c r="L273"/>
  <c r="L209"/>
  <c r="L208"/>
  <c r="L207"/>
  <c r="L206"/>
  <c r="L205"/>
  <c r="L132"/>
  <c r="L131"/>
  <c r="L130"/>
  <c r="L129"/>
  <c r="L128"/>
  <c r="L120"/>
  <c r="L119"/>
  <c r="H99"/>
  <c r="F99"/>
  <c r="H100"/>
  <c r="F100"/>
  <c r="L100"/>
  <c r="L99"/>
  <c r="L98"/>
  <c r="L97"/>
  <c r="L96"/>
  <c r="L95"/>
  <c r="L93"/>
  <c r="L92"/>
  <c r="L91"/>
  <c r="L90"/>
  <c r="L57"/>
  <c r="L55"/>
  <c r="L54"/>
  <c r="H225" i="6"/>
  <c r="F225"/>
  <c r="D225"/>
  <c r="H226"/>
  <c r="F226"/>
  <c r="D226"/>
  <c r="H223"/>
  <c r="F223"/>
  <c r="D223"/>
  <c r="H227"/>
  <c r="F227"/>
  <c r="D227"/>
  <c r="H147"/>
  <c r="F147"/>
  <c r="D147"/>
  <c r="H148"/>
  <c r="F148"/>
  <c r="D148"/>
  <c r="D68"/>
  <c r="F68"/>
  <c r="H68"/>
  <c r="D69"/>
  <c r="F69"/>
  <c r="H69"/>
  <c r="D70"/>
  <c r="F70"/>
  <c r="H70"/>
  <c r="L9" i="16"/>
  <c r="L8"/>
  <c r="L7"/>
  <c r="H9" i="11"/>
  <c r="F9"/>
  <c r="D9"/>
  <c r="H8"/>
  <c r="F8"/>
  <c r="D8"/>
  <c r="H7"/>
  <c r="F7"/>
  <c r="D7"/>
  <c r="H9" i="6"/>
  <c r="F9"/>
  <c r="D9"/>
  <c r="H8"/>
  <c r="F8"/>
  <c r="D8"/>
  <c r="H7"/>
  <c r="F7"/>
  <c r="D7"/>
  <c r="H9" i="8"/>
  <c r="F9"/>
  <c r="D9"/>
  <c r="H8"/>
  <c r="F8"/>
  <c r="D8"/>
  <c r="H7"/>
  <c r="F7"/>
  <c r="D7"/>
  <c r="H9" i="3"/>
  <c r="F9"/>
  <c r="D9"/>
  <c r="H8"/>
  <c r="F8"/>
  <c r="D8"/>
  <c r="H7"/>
  <c r="F7"/>
  <c r="D7"/>
  <c r="H89" i="16"/>
  <c r="F89"/>
  <c r="D89"/>
  <c r="L1426"/>
  <c r="L1425"/>
  <c r="L1424"/>
  <c r="L1423"/>
  <c r="L1422"/>
  <c r="L1421"/>
  <c r="L1420"/>
  <c r="L1419"/>
  <c r="L1418"/>
  <c r="L1417"/>
  <c r="L1415"/>
  <c r="L1414"/>
  <c r="L1413"/>
  <c r="L1412"/>
  <c r="L1410"/>
  <c r="L1409"/>
  <c r="L1408"/>
  <c r="L1407"/>
  <c r="L1406"/>
  <c r="L1405"/>
  <c r="L1404"/>
  <c r="L1403"/>
  <c r="L1401"/>
  <c r="L1400"/>
  <c r="L1399"/>
  <c r="L1398"/>
  <c r="L1397"/>
  <c r="L1396"/>
  <c r="L1395"/>
  <c r="L1394"/>
  <c r="L1393"/>
  <c r="L1392"/>
  <c r="L1391"/>
  <c r="L1390"/>
  <c r="L1389"/>
  <c r="L1388"/>
  <c r="L1387"/>
  <c r="L1385"/>
  <c r="L1384"/>
  <c r="L1383"/>
  <c r="L1382"/>
  <c r="L1381"/>
  <c r="L1380"/>
  <c r="L1379"/>
  <c r="L1378"/>
  <c r="L1377"/>
  <c r="L1376"/>
  <c r="L1375"/>
  <c r="L1373"/>
  <c r="L1372"/>
  <c r="L1371"/>
  <c r="L1370"/>
  <c r="L1369"/>
  <c r="L1368"/>
  <c r="L1367"/>
  <c r="L1366"/>
  <c r="L1365"/>
  <c r="L1364"/>
  <c r="L1363"/>
  <c r="L1362"/>
  <c r="L1361"/>
  <c r="L1360"/>
  <c r="L1359"/>
  <c r="L1358"/>
  <c r="L1357"/>
  <c r="L1356"/>
  <c r="L1355"/>
  <c r="L1354"/>
  <c r="L1353"/>
  <c r="L1352"/>
  <c r="L1351"/>
  <c r="L1350"/>
  <c r="L1349"/>
  <c r="L1348"/>
  <c r="L1347"/>
  <c r="L1346"/>
  <c r="L1345"/>
  <c r="L1344"/>
  <c r="L1342"/>
  <c r="L1341"/>
  <c r="L1340"/>
  <c r="L1339"/>
  <c r="L1338"/>
  <c r="L1337"/>
  <c r="L1336"/>
  <c r="L1335"/>
  <c r="L1334"/>
  <c r="L1333"/>
  <c r="L1332"/>
  <c r="L1331"/>
  <c r="L1330"/>
  <c r="L1329"/>
  <c r="L1328"/>
  <c r="L1327"/>
  <c r="L1326"/>
  <c r="L1325"/>
  <c r="L1324"/>
  <c r="L1323"/>
  <c r="L1321"/>
  <c r="L1320"/>
  <c r="L1319"/>
  <c r="L1318"/>
  <c r="L1317"/>
  <c r="L1315"/>
  <c r="L1314"/>
  <c r="L1313"/>
  <c r="L1312"/>
  <c r="L1310"/>
  <c r="L1303"/>
  <c r="L1302"/>
  <c r="L1301"/>
  <c r="L1300"/>
  <c r="L1299"/>
  <c r="L1298"/>
  <c r="L1297"/>
  <c r="L1296"/>
  <c r="L1295"/>
  <c r="L1294"/>
  <c r="L1293"/>
  <c r="L1292"/>
  <c r="L1291"/>
  <c r="L1290"/>
  <c r="L1289"/>
  <c r="L1288"/>
  <c r="L1287"/>
  <c r="L1286"/>
  <c r="L1285"/>
  <c r="L1284"/>
  <c r="L1283"/>
  <c r="L1282"/>
  <c r="L1281"/>
  <c r="L1280"/>
  <c r="L1279"/>
  <c r="L1278"/>
  <c r="L1277"/>
  <c r="L1276"/>
  <c r="L1275"/>
  <c r="L1274"/>
  <c r="L1273"/>
  <c r="L1272"/>
  <c r="L1271"/>
  <c r="L1270"/>
  <c r="L1269"/>
  <c r="L1268"/>
  <c r="L1267"/>
  <c r="L1266"/>
  <c r="L1265"/>
  <c r="L1264"/>
  <c r="L1263"/>
  <c r="L1262"/>
  <c r="L1261"/>
  <c r="L1260"/>
  <c r="L1259"/>
  <c r="L1258"/>
  <c r="L1257"/>
  <c r="L1256"/>
  <c r="L1255"/>
  <c r="L1254"/>
  <c r="L1253"/>
  <c r="L1252"/>
  <c r="L1251"/>
  <c r="L1250"/>
  <c r="L1249"/>
  <c r="L1248"/>
  <c r="L1247"/>
  <c r="L1246"/>
  <c r="L1245"/>
  <c r="L1244"/>
  <c r="L1243"/>
  <c r="L1241"/>
  <c r="L1240"/>
  <c r="L1239"/>
  <c r="L1238"/>
  <c r="L1237"/>
  <c r="L1236"/>
  <c r="L1235"/>
  <c r="L1234"/>
  <c r="L1233"/>
  <c r="L1232"/>
  <c r="L1231"/>
  <c r="L1230"/>
  <c r="L1229"/>
  <c r="L1228"/>
  <c r="L1227"/>
  <c r="L1226"/>
  <c r="L1225"/>
  <c r="L1224"/>
  <c r="L1223"/>
  <c r="L1222"/>
  <c r="L1221"/>
  <c r="L1220"/>
  <c r="L1219"/>
  <c r="L1218"/>
  <c r="L1217"/>
  <c r="L1215"/>
  <c r="L1209"/>
  <c r="L1208"/>
  <c r="L1207"/>
  <c r="L1206"/>
  <c r="L1205"/>
  <c r="L1204"/>
  <c r="L1203"/>
  <c r="L1202"/>
  <c r="L1201"/>
  <c r="L1200"/>
  <c r="L1199"/>
  <c r="L1198"/>
  <c r="L1197"/>
  <c r="L1196"/>
  <c r="L1195"/>
  <c r="L1194"/>
  <c r="L1193"/>
  <c r="L1192"/>
  <c r="L1191"/>
  <c r="L1190"/>
  <c r="L1189"/>
  <c r="L1188"/>
  <c r="L1187"/>
  <c r="L1186"/>
  <c r="L1185"/>
  <c r="L1184"/>
  <c r="L1183"/>
  <c r="L1182"/>
  <c r="L1181"/>
  <c r="L1180"/>
  <c r="L1179"/>
  <c r="L1178"/>
  <c r="L1177"/>
  <c r="L1176"/>
  <c r="L1175"/>
  <c r="L1174"/>
  <c r="L1173"/>
  <c r="L1172"/>
  <c r="L1170"/>
  <c r="L1169"/>
  <c r="L1168"/>
  <c r="L1167"/>
  <c r="L1166"/>
  <c r="L1165"/>
  <c r="L1164"/>
  <c r="L1163"/>
  <c r="L1162"/>
  <c r="L1161"/>
  <c r="L1150"/>
  <c r="L1149"/>
  <c r="L1148"/>
  <c r="L1147"/>
  <c r="L1146"/>
  <c r="L1145"/>
  <c r="L1144"/>
  <c r="L1143"/>
  <c r="L1142"/>
  <c r="L1141"/>
  <c r="L1140"/>
  <c r="L1139"/>
  <c r="L1137"/>
  <c r="L1136"/>
  <c r="L1135"/>
  <c r="L1134"/>
  <c r="L1133"/>
  <c r="L1132"/>
  <c r="L1131"/>
  <c r="L1130"/>
  <c r="L1129"/>
  <c r="L1128"/>
  <c r="L1127"/>
  <c r="L1125"/>
  <c r="L1124"/>
  <c r="L1123"/>
  <c r="L1122"/>
  <c r="L1121"/>
  <c r="L1120"/>
  <c r="L1119"/>
  <c r="L1118"/>
  <c r="L1117"/>
  <c r="L1115"/>
  <c r="L1114"/>
  <c r="L1113"/>
  <c r="L1112"/>
  <c r="L996"/>
  <c r="L995"/>
  <c r="L994"/>
  <c r="L993"/>
  <c r="L992"/>
  <c r="L991"/>
  <c r="L990"/>
  <c r="L989"/>
  <c r="L988"/>
  <c r="L987"/>
  <c r="L986"/>
  <c r="L985"/>
  <c r="L984"/>
  <c r="L983"/>
  <c r="L982"/>
  <c r="L979"/>
  <c r="L978"/>
  <c r="L977"/>
  <c r="L976"/>
  <c r="L975"/>
  <c r="L974"/>
  <c r="L973"/>
  <c r="L972"/>
  <c r="L971"/>
  <c r="L970"/>
  <c r="L969"/>
  <c r="L968"/>
  <c r="L967"/>
  <c r="L965"/>
  <c r="L964"/>
  <c r="L963"/>
  <c r="L962"/>
  <c r="L961"/>
  <c r="L960"/>
  <c r="L959"/>
  <c r="L958"/>
  <c r="L957"/>
  <c r="L956"/>
  <c r="L955"/>
  <c r="L954"/>
  <c r="L953"/>
  <c r="L952"/>
  <c r="L951"/>
  <c r="L950"/>
  <c r="L949"/>
  <c r="L948"/>
  <c r="L947"/>
  <c r="L946"/>
  <c r="L945"/>
  <c r="L944"/>
  <c r="L943"/>
  <c r="L942"/>
  <c r="L940"/>
  <c r="L939"/>
  <c r="L938"/>
  <c r="L937"/>
  <c r="L936"/>
  <c r="L935"/>
  <c r="L934"/>
  <c r="L933"/>
  <c r="L932"/>
  <c r="L931"/>
  <c r="L930"/>
  <c r="L929"/>
  <c r="L928"/>
  <c r="L927"/>
  <c r="L926"/>
  <c r="L924"/>
  <c r="L923"/>
  <c r="L922"/>
  <c r="L921"/>
  <c r="L920"/>
  <c r="L919"/>
  <c r="L918"/>
  <c r="L917"/>
  <c r="L915"/>
  <c r="L914"/>
  <c r="L912"/>
  <c r="L910"/>
  <c r="L909"/>
  <c r="L908"/>
  <c r="L907"/>
  <c r="L906"/>
  <c r="L905"/>
  <c r="L904"/>
  <c r="L903"/>
  <c r="L902"/>
  <c r="L901"/>
  <c r="L900"/>
  <c r="L899"/>
  <c r="L898"/>
  <c r="L897"/>
  <c r="L896"/>
  <c r="L895"/>
  <c r="L894"/>
  <c r="L893"/>
  <c r="L892"/>
  <c r="L891"/>
  <c r="L890"/>
  <c r="L889"/>
  <c r="L888"/>
  <c r="L887"/>
  <c r="L886"/>
  <c r="L885"/>
  <c r="L884"/>
  <c r="L883"/>
  <c r="L882"/>
  <c r="L881"/>
  <c r="L879"/>
  <c r="L878"/>
  <c r="L877"/>
  <c r="L876"/>
  <c r="L875"/>
  <c r="L874"/>
  <c r="L873"/>
  <c r="L872"/>
  <c r="L871"/>
  <c r="L870"/>
  <c r="L869"/>
  <c r="L868"/>
  <c r="L867"/>
  <c r="L866"/>
  <c r="L865"/>
  <c r="L864"/>
  <c r="L863"/>
  <c r="L862"/>
  <c r="L861"/>
  <c r="L860"/>
  <c r="L858"/>
  <c r="L857"/>
  <c r="L856"/>
  <c r="L855"/>
  <c r="L854"/>
  <c r="L853"/>
  <c r="L852"/>
  <c r="L851"/>
  <c r="L850"/>
  <c r="L849"/>
  <c r="L848"/>
  <c r="L847"/>
  <c r="L840"/>
  <c r="L839"/>
  <c r="L838"/>
  <c r="L837"/>
  <c r="L836"/>
  <c r="L835"/>
  <c r="L742"/>
  <c r="L741"/>
  <c r="L740"/>
  <c r="L739"/>
  <c r="L738"/>
  <c r="L737"/>
  <c r="L736"/>
  <c r="L735"/>
  <c r="L734"/>
  <c r="L733"/>
  <c r="L732"/>
  <c r="L731"/>
  <c r="L730"/>
  <c r="L729"/>
  <c r="L728"/>
  <c r="L727"/>
  <c r="L726"/>
  <c r="L725"/>
  <c r="L724"/>
  <c r="L723"/>
  <c r="L722"/>
  <c r="L721"/>
  <c r="L678"/>
  <c r="L677"/>
  <c r="L676"/>
  <c r="L675"/>
  <c r="L673"/>
  <c r="L672"/>
  <c r="L671"/>
  <c r="L670"/>
  <c r="L668"/>
  <c r="L667"/>
  <c r="L666"/>
  <c r="L665"/>
  <c r="L664"/>
  <c r="L663"/>
  <c r="L662"/>
  <c r="L661"/>
  <c r="L660"/>
  <c r="L659"/>
  <c r="L658"/>
  <c r="L657"/>
  <c r="L656"/>
  <c r="L655"/>
  <c r="L654"/>
  <c r="L653"/>
  <c r="L652"/>
  <c r="L651"/>
  <c r="L649"/>
  <c r="L648"/>
  <c r="L629"/>
  <c r="L628"/>
  <c r="L627"/>
  <c r="L618"/>
  <c r="L617"/>
  <c r="L615"/>
  <c r="L614"/>
  <c r="L613"/>
  <c r="L612"/>
  <c r="L610"/>
  <c r="L609"/>
  <c r="L608"/>
  <c r="L607"/>
  <c r="L605"/>
  <c r="L604"/>
  <c r="L603"/>
  <c r="L602"/>
  <c r="L601"/>
  <c r="L600"/>
  <c r="L599"/>
  <c r="L598"/>
  <c r="L597"/>
  <c r="L596"/>
  <c r="L595"/>
  <c r="L594"/>
  <c r="L593"/>
  <c r="L592"/>
  <c r="L591"/>
  <c r="L590"/>
  <c r="L589"/>
  <c r="L588"/>
  <c r="L581"/>
  <c r="L580"/>
  <c r="L579"/>
  <c r="L578"/>
  <c r="L577"/>
  <c r="L576"/>
  <c r="L560"/>
  <c r="L552"/>
  <c r="L545"/>
  <c r="L539"/>
  <c r="L538"/>
  <c r="L537"/>
  <c r="L520"/>
  <c r="L519"/>
  <c r="L518"/>
  <c r="L514"/>
  <c r="L513"/>
  <c r="L512"/>
  <c r="L510"/>
  <c r="L509"/>
  <c r="L508"/>
  <c r="L507"/>
  <c r="L506"/>
  <c r="L500"/>
  <c r="L499"/>
  <c r="L498"/>
  <c r="L472"/>
  <c r="L471"/>
  <c r="L469"/>
  <c r="L468"/>
  <c r="L481"/>
  <c r="L480"/>
  <c r="L462"/>
  <c r="L461"/>
  <c r="L460"/>
  <c r="L459"/>
  <c r="L458"/>
  <c r="L457"/>
  <c r="L456"/>
  <c r="L455"/>
  <c r="L454"/>
  <c r="L453"/>
  <c r="L452"/>
  <c r="L450"/>
  <c r="L449"/>
  <c r="L448"/>
  <c r="L447"/>
  <c r="L446"/>
  <c r="L445"/>
  <c r="L444"/>
  <c r="L443"/>
  <c r="L442"/>
  <c r="L441"/>
  <c r="L440"/>
  <c r="L438"/>
  <c r="L437"/>
  <c r="L436"/>
  <c r="L419"/>
  <c r="L418"/>
  <c r="L417"/>
  <c r="L412"/>
  <c r="L410"/>
  <c r="L409"/>
  <c r="L408"/>
  <c r="L406"/>
  <c r="L405"/>
  <c r="L397"/>
  <c r="L396"/>
  <c r="L395"/>
  <c r="L394"/>
  <c r="L393"/>
  <c r="L392"/>
  <c r="L391"/>
  <c r="L390"/>
  <c r="L388"/>
  <c r="L387"/>
  <c r="L386"/>
  <c r="L385"/>
  <c r="L384"/>
  <c r="L383"/>
  <c r="L382"/>
  <c r="L381"/>
  <c r="L380"/>
  <c r="L376"/>
  <c r="L373"/>
  <c r="L372"/>
  <c r="L371"/>
  <c r="L370"/>
  <c r="L369"/>
  <c r="L368"/>
  <c r="L359"/>
  <c r="L355"/>
  <c r="L354"/>
  <c r="L353"/>
  <c r="L352"/>
  <c r="L323"/>
  <c r="L322"/>
  <c r="L321"/>
  <c r="L320"/>
  <c r="L318"/>
  <c r="L317"/>
  <c r="L334"/>
  <c r="L332"/>
  <c r="L331"/>
  <c r="L307"/>
  <c r="L306"/>
  <c r="L305"/>
  <c r="L304"/>
  <c r="L303"/>
  <c r="L302"/>
  <c r="L301"/>
  <c r="L300"/>
  <c r="L299"/>
  <c r="L298"/>
  <c r="L297"/>
  <c r="L295"/>
  <c r="L294"/>
  <c r="L293"/>
  <c r="L292"/>
  <c r="L291"/>
  <c r="L290"/>
  <c r="L288"/>
  <c r="L287"/>
  <c r="L286"/>
  <c r="L285"/>
  <c r="L284"/>
  <c r="L283"/>
  <c r="L282"/>
  <c r="L281"/>
  <c r="L280"/>
  <c r="L279"/>
  <c r="L278"/>
  <c r="L277"/>
  <c r="L272"/>
  <c r="L271"/>
  <c r="L270"/>
  <c r="L269"/>
  <c r="L268"/>
  <c r="L267"/>
  <c r="L266"/>
  <c r="L265"/>
  <c r="L264"/>
  <c r="L263"/>
  <c r="L262"/>
  <c r="L261"/>
  <c r="L260"/>
  <c r="L259"/>
  <c r="L258"/>
  <c r="L257"/>
  <c r="L256"/>
  <c r="L255"/>
  <c r="L254"/>
  <c r="L253"/>
  <c r="L252"/>
  <c r="L251"/>
  <c r="L250"/>
  <c r="L249"/>
  <c r="L248"/>
  <c r="L247"/>
  <c r="L246"/>
  <c r="L245"/>
  <c r="L244"/>
  <c r="L243"/>
  <c r="L242"/>
  <c r="L241"/>
  <c r="L240"/>
  <c r="L239"/>
  <c r="L238"/>
  <c r="L237"/>
  <c r="L236"/>
  <c r="L235"/>
  <c r="L234"/>
  <c r="L233"/>
  <c r="L232"/>
  <c r="L231"/>
  <c r="L230"/>
  <c r="L229"/>
  <c r="L228"/>
  <c r="L227"/>
  <c r="L226"/>
  <c r="L225"/>
  <c r="L224"/>
  <c r="L223"/>
  <c r="L222"/>
  <c r="L221"/>
  <c r="L220"/>
  <c r="L219"/>
  <c r="L218"/>
  <c r="L217"/>
  <c r="L215"/>
  <c r="L214"/>
  <c r="L213"/>
  <c r="L212"/>
  <c r="L210"/>
  <c r="L204"/>
  <c r="L203"/>
  <c r="L202"/>
  <c r="L201"/>
  <c r="L200"/>
  <c r="L199"/>
  <c r="L197"/>
  <c r="L196"/>
  <c r="L195"/>
  <c r="L194"/>
  <c r="L193"/>
  <c r="L192"/>
  <c r="L191"/>
  <c r="L190"/>
  <c r="L188"/>
  <c r="L187"/>
  <c r="L186"/>
  <c r="L185"/>
  <c r="L184"/>
  <c r="L183"/>
  <c r="L180"/>
  <c r="L179"/>
  <c r="L178"/>
  <c r="L177"/>
  <c r="L176"/>
  <c r="L175"/>
  <c r="L174"/>
  <c r="L173"/>
  <c r="L172"/>
  <c r="L171"/>
  <c r="L170"/>
  <c r="L169"/>
  <c r="L168"/>
  <c r="L167"/>
  <c r="L166"/>
  <c r="L165"/>
  <c r="L164"/>
  <c r="L163"/>
  <c r="L162"/>
  <c r="L161"/>
  <c r="L150"/>
  <c r="L149"/>
  <c r="L148"/>
  <c r="L147"/>
  <c r="L146"/>
  <c r="L144"/>
  <c r="L143"/>
  <c r="L142"/>
  <c r="L141"/>
  <c r="L139"/>
  <c r="L138"/>
  <c r="L137"/>
  <c r="L135"/>
  <c r="L134"/>
  <c r="L133"/>
  <c r="L127"/>
  <c r="L124"/>
  <c r="L123"/>
  <c r="L122"/>
  <c r="L121"/>
  <c r="L118"/>
  <c r="L117"/>
  <c r="L115"/>
  <c r="L114"/>
  <c r="L113"/>
  <c r="L112"/>
  <c r="L89"/>
  <c r="L86"/>
  <c r="L85"/>
  <c r="L72"/>
  <c r="L71"/>
  <c r="L70"/>
  <c r="L69"/>
  <c r="L68"/>
  <c r="L67"/>
  <c r="L66"/>
  <c r="L65"/>
  <c r="L64"/>
  <c r="L63"/>
  <c r="L62"/>
  <c r="L61"/>
  <c r="L60"/>
  <c r="L59"/>
  <c r="L47"/>
  <c r="L46"/>
  <c r="L45"/>
  <c r="L44"/>
  <c r="L43"/>
  <c r="L42"/>
  <c r="L41"/>
  <c r="L40"/>
  <c r="L38"/>
  <c r="L34"/>
  <c r="L33"/>
  <c r="L32"/>
  <c r="L30"/>
  <c r="L29"/>
  <c r="L28"/>
  <c r="L27"/>
  <c r="L26"/>
  <c r="L24"/>
  <c r="L23"/>
  <c r="L22"/>
  <c r="L21"/>
  <c r="L20"/>
  <c r="L19"/>
  <c r="L18"/>
  <c r="L17"/>
  <c r="L15"/>
  <c r="L14"/>
  <c r="L13"/>
  <c r="L12"/>
  <c r="L10"/>
  <c r="F18" i="11"/>
  <c r="D18"/>
  <c r="F27" i="6"/>
  <c r="D27"/>
  <c r="F19" i="8"/>
  <c r="D19"/>
  <c r="F19" i="3"/>
  <c r="D19"/>
  <c r="H18" i="11"/>
  <c r="H27" i="6"/>
  <c r="H19" i="3"/>
  <c r="H19" i="8"/>
  <c r="H18" i="3"/>
  <c r="F18"/>
  <c r="D18"/>
  <c r="H18" i="8"/>
  <c r="F18"/>
  <c r="D18"/>
  <c r="H17" i="11"/>
  <c r="F17"/>
  <c r="D17"/>
  <c r="D13" i="3"/>
  <c r="F13"/>
  <c r="H13"/>
  <c r="D14"/>
  <c r="F14"/>
  <c r="H14"/>
  <c r="D15"/>
  <c r="F15"/>
  <c r="H15"/>
  <c r="D16"/>
  <c r="F16"/>
  <c r="H16"/>
  <c r="H17"/>
  <c r="D23"/>
  <c r="F23"/>
  <c r="H23"/>
  <c r="D24"/>
  <c r="F24"/>
  <c r="H24"/>
  <c r="D25"/>
  <c r="F25"/>
  <c r="H25"/>
  <c r="D26"/>
  <c r="F26"/>
  <c r="H26"/>
  <c r="D27"/>
  <c r="F27"/>
  <c r="H27"/>
  <c r="D28"/>
  <c r="F28"/>
  <c r="H28"/>
  <c r="D29"/>
  <c r="F29"/>
  <c r="H29"/>
  <c r="D30"/>
  <c r="F30"/>
  <c r="H30"/>
  <c r="D31"/>
  <c r="F31"/>
  <c r="H31"/>
  <c r="D32"/>
  <c r="F32"/>
  <c r="H32"/>
  <c r="D33"/>
  <c r="F33"/>
  <c r="H33"/>
  <c r="D34"/>
  <c r="F34"/>
  <c r="H34"/>
  <c r="D35"/>
  <c r="F35"/>
  <c r="H35"/>
  <c r="D37"/>
  <c r="F37"/>
  <c r="H37"/>
  <c r="D38"/>
  <c r="F38"/>
  <c r="H38"/>
  <c r="D39"/>
  <c r="F39"/>
  <c r="H39"/>
  <c r="D40"/>
  <c r="F40"/>
  <c r="H40"/>
  <c r="D41"/>
  <c r="F41"/>
  <c r="H41"/>
  <c r="D42"/>
  <c r="F42"/>
  <c r="H42"/>
  <c r="D43"/>
  <c r="F43"/>
  <c r="H43"/>
  <c r="D44"/>
  <c r="F44"/>
  <c r="H44"/>
  <c r="D45"/>
  <c r="F45"/>
  <c r="H45"/>
  <c r="D46"/>
  <c r="F46"/>
  <c r="H46"/>
  <c r="D47"/>
  <c r="F47"/>
  <c r="H47"/>
  <c r="D48"/>
  <c r="F48"/>
  <c r="H48"/>
  <c r="D49"/>
  <c r="F49"/>
  <c r="H49"/>
  <c r="D50"/>
  <c r="F50"/>
  <c r="H50"/>
  <c r="D51"/>
  <c r="F51"/>
  <c r="H51"/>
  <c r="D52"/>
  <c r="F52"/>
  <c r="H52"/>
  <c r="D53"/>
  <c r="F53"/>
  <c r="H53"/>
  <c r="D55"/>
  <c r="F55"/>
  <c r="H55"/>
  <c r="D56"/>
  <c r="F56"/>
  <c r="H56"/>
  <c r="D57"/>
  <c r="F57"/>
  <c r="H57"/>
  <c r="D58"/>
  <c r="F58"/>
  <c r="H58"/>
  <c r="D60"/>
  <c r="F60"/>
  <c r="H60"/>
  <c r="D61"/>
  <c r="F61"/>
  <c r="H61"/>
  <c r="D62"/>
  <c r="F62"/>
  <c r="H62"/>
  <c r="D63"/>
  <c r="F63"/>
  <c r="H63"/>
  <c r="D64"/>
  <c r="F64"/>
  <c r="H64"/>
  <c r="D65"/>
  <c r="F65"/>
  <c r="H65"/>
  <c r="D66"/>
  <c r="F66"/>
  <c r="H66"/>
  <c r="D67"/>
  <c r="F67"/>
  <c r="H67"/>
  <c r="D68"/>
  <c r="F68"/>
  <c r="H68"/>
  <c r="D69"/>
  <c r="F69"/>
  <c r="H69"/>
  <c r="D70"/>
  <c r="F70"/>
  <c r="H70"/>
  <c r="D72"/>
  <c r="F72"/>
  <c r="H72"/>
  <c r="D73"/>
  <c r="F73"/>
  <c r="H73"/>
  <c r="D74"/>
  <c r="F74"/>
  <c r="H74"/>
  <c r="D75"/>
  <c r="F75"/>
  <c r="H75"/>
  <c r="D76"/>
  <c r="F76"/>
  <c r="H76"/>
  <c r="D77"/>
  <c r="F77"/>
  <c r="H77"/>
  <c r="D78"/>
  <c r="F78"/>
  <c r="H78"/>
  <c r="D79"/>
  <c r="F79"/>
  <c r="H79"/>
  <c r="D80"/>
  <c r="F80"/>
  <c r="H80"/>
  <c r="D81"/>
  <c r="F81"/>
  <c r="H81"/>
  <c r="D82"/>
  <c r="F82"/>
  <c r="H82"/>
  <c r="D83"/>
  <c r="F83"/>
  <c r="H83"/>
  <c r="D84"/>
  <c r="F84"/>
  <c r="H84"/>
  <c r="D85"/>
  <c r="F85"/>
  <c r="H85"/>
  <c r="D13" i="8"/>
  <c r="F13"/>
  <c r="H13"/>
  <c r="D14"/>
  <c r="F14"/>
  <c r="H14"/>
  <c r="D15"/>
  <c r="F15"/>
  <c r="H15"/>
  <c r="D16"/>
  <c r="F16"/>
  <c r="H16"/>
  <c r="H17"/>
  <c r="D23"/>
  <c r="F23"/>
  <c r="H23"/>
  <c r="D24"/>
  <c r="F24"/>
  <c r="H24"/>
  <c r="D25"/>
  <c r="F25"/>
  <c r="H25"/>
  <c r="D27"/>
  <c r="F27"/>
  <c r="H27"/>
  <c r="D28"/>
  <c r="F28"/>
  <c r="H28"/>
  <c r="D29"/>
  <c r="F29"/>
  <c r="H29"/>
  <c r="D30"/>
  <c r="F30"/>
  <c r="H30"/>
  <c r="D32"/>
  <c r="F32"/>
  <c r="H32"/>
  <c r="D33"/>
  <c r="F33"/>
  <c r="H33"/>
  <c r="D34"/>
  <c r="F34"/>
  <c r="H34"/>
  <c r="D35"/>
  <c r="F35"/>
  <c r="H35"/>
  <c r="D36"/>
  <c r="F36"/>
  <c r="H36"/>
  <c r="D37"/>
  <c r="F37"/>
  <c r="H37"/>
  <c r="D38"/>
  <c r="F38"/>
  <c r="H38"/>
  <c r="D39"/>
  <c r="F39"/>
  <c r="H39"/>
  <c r="D40"/>
  <c r="F40"/>
  <c r="H40"/>
  <c r="D41"/>
  <c r="F41"/>
  <c r="H41"/>
  <c r="D42"/>
  <c r="F42"/>
  <c r="H42"/>
  <c r="D43"/>
  <c r="F43"/>
  <c r="H43"/>
  <c r="D45"/>
  <c r="F45"/>
  <c r="H45"/>
  <c r="D49"/>
  <c r="F49"/>
  <c r="H49"/>
  <c r="D50"/>
  <c r="F50"/>
  <c r="H50"/>
  <c r="D51"/>
  <c r="F51"/>
  <c r="H51"/>
  <c r="D52"/>
  <c r="F52"/>
  <c r="H52"/>
  <c r="D55"/>
  <c r="F55"/>
  <c r="H55"/>
  <c r="D56"/>
  <c r="F56"/>
  <c r="H56"/>
  <c r="D57"/>
  <c r="F57"/>
  <c r="H57"/>
  <c r="D59"/>
  <c r="F59"/>
  <c r="H59"/>
  <c r="D60"/>
  <c r="F60"/>
  <c r="H60"/>
  <c r="D61"/>
  <c r="F61"/>
  <c r="H61"/>
  <c r="D62"/>
  <c r="F62"/>
  <c r="H62"/>
  <c r="D64"/>
  <c r="F64"/>
  <c r="H64"/>
  <c r="D65"/>
  <c r="F65"/>
  <c r="H65"/>
  <c r="D66"/>
  <c r="F66"/>
  <c r="H66"/>
  <c r="D67"/>
  <c r="F67"/>
  <c r="H67"/>
  <c r="D71"/>
  <c r="F71"/>
  <c r="H71"/>
  <c r="D72"/>
  <c r="F72"/>
  <c r="H72"/>
  <c r="D73"/>
  <c r="F73"/>
  <c r="H73"/>
  <c r="D74"/>
  <c r="F74"/>
  <c r="H74"/>
  <c r="D77"/>
  <c r="F77"/>
  <c r="H77"/>
  <c r="D78"/>
  <c r="F78"/>
  <c r="H78"/>
  <c r="D79"/>
  <c r="F79"/>
  <c r="H79"/>
  <c r="D10" i="6"/>
  <c r="F10"/>
  <c r="H10"/>
  <c r="D15"/>
  <c r="F15"/>
  <c r="H15"/>
  <c r="D16"/>
  <c r="F16"/>
  <c r="H16"/>
  <c r="D17"/>
  <c r="F17"/>
  <c r="H17"/>
  <c r="D18"/>
  <c r="F18"/>
  <c r="H18"/>
  <c r="D19"/>
  <c r="F19"/>
  <c r="H19"/>
  <c r="D20"/>
  <c r="F20"/>
  <c r="H20"/>
  <c r="D21"/>
  <c r="F21"/>
  <c r="H21"/>
  <c r="D22"/>
  <c r="F22"/>
  <c r="H22"/>
  <c r="D23"/>
  <c r="F23"/>
  <c r="H23"/>
  <c r="D24"/>
  <c r="F24"/>
  <c r="H24"/>
  <c r="H25"/>
  <c r="D64"/>
  <c r="F64"/>
  <c r="H64"/>
  <c r="D65"/>
  <c r="F65"/>
  <c r="H65"/>
  <c r="D66"/>
  <c r="F66"/>
  <c r="H66"/>
  <c r="D67"/>
  <c r="F67"/>
  <c r="H67"/>
  <c r="D71"/>
  <c r="F71"/>
  <c r="H71"/>
  <c r="D72"/>
  <c r="F72"/>
  <c r="H72"/>
  <c r="D73"/>
  <c r="F73"/>
  <c r="H73"/>
  <c r="D75"/>
  <c r="F75"/>
  <c r="H75"/>
  <c r="D76"/>
  <c r="F76"/>
  <c r="H76"/>
  <c r="D78"/>
  <c r="F78"/>
  <c r="H78"/>
  <c r="D79"/>
  <c r="F79"/>
  <c r="H79"/>
  <c r="D80"/>
  <c r="F80"/>
  <c r="H80"/>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1"/>
  <c r="F101"/>
  <c r="H101"/>
  <c r="D102"/>
  <c r="F102"/>
  <c r="H102"/>
  <c r="D103"/>
  <c r="F103"/>
  <c r="H103"/>
  <c r="D105"/>
  <c r="F105"/>
  <c r="H105"/>
  <c r="D106"/>
  <c r="F106"/>
  <c r="H106"/>
  <c r="D107"/>
  <c r="F107"/>
  <c r="H107"/>
  <c r="D108"/>
  <c r="F108"/>
  <c r="H108"/>
  <c r="D109"/>
  <c r="F109"/>
  <c r="H109"/>
  <c r="D110"/>
  <c r="F110"/>
  <c r="H110"/>
  <c r="D111"/>
  <c r="F111"/>
  <c r="H111"/>
  <c r="D112"/>
  <c r="F112"/>
  <c r="H112"/>
  <c r="D113"/>
  <c r="F113"/>
  <c r="H113"/>
  <c r="D114"/>
  <c r="F114"/>
  <c r="H114"/>
  <c r="D115"/>
  <c r="F115"/>
  <c r="H115"/>
  <c r="D116"/>
  <c r="F116"/>
  <c r="H116"/>
  <c r="D117"/>
  <c r="F117"/>
  <c r="H117"/>
  <c r="D118"/>
  <c r="F118"/>
  <c r="H118"/>
  <c r="D119"/>
  <c r="F119"/>
  <c r="H119"/>
  <c r="D120"/>
  <c r="F120"/>
  <c r="H120"/>
  <c r="D121"/>
  <c r="F121"/>
  <c r="H121"/>
  <c r="D122"/>
  <c r="F122"/>
  <c r="H122"/>
  <c r="D123"/>
  <c r="F123"/>
  <c r="H123"/>
  <c r="D124"/>
  <c r="F124"/>
  <c r="H124"/>
  <c r="D126"/>
  <c r="F126"/>
  <c r="H126"/>
  <c r="D127"/>
  <c r="F127"/>
  <c r="H127"/>
  <c r="D128"/>
  <c r="F128"/>
  <c r="H128"/>
  <c r="D129"/>
  <c r="F129"/>
  <c r="H129"/>
  <c r="D130"/>
  <c r="F130"/>
  <c r="H130"/>
  <c r="D132"/>
  <c r="F132"/>
  <c r="H132"/>
  <c r="D133"/>
  <c r="F133"/>
  <c r="H133"/>
  <c r="D134"/>
  <c r="F134"/>
  <c r="H134"/>
  <c r="D135"/>
  <c r="F135"/>
  <c r="H135"/>
  <c r="D136"/>
  <c r="F136"/>
  <c r="H136"/>
  <c r="D138"/>
  <c r="F138"/>
  <c r="H138"/>
  <c r="D139"/>
  <c r="F139"/>
  <c r="H139"/>
  <c r="D140"/>
  <c r="F140"/>
  <c r="H140"/>
  <c r="D141"/>
  <c r="F141"/>
  <c r="H141"/>
  <c r="D142"/>
  <c r="F142"/>
  <c r="H142"/>
  <c r="D143"/>
  <c r="F143"/>
  <c r="H143"/>
  <c r="D145"/>
  <c r="F145"/>
  <c r="H145"/>
  <c r="D146"/>
  <c r="F146"/>
  <c r="H146"/>
  <c r="D149"/>
  <c r="F149"/>
  <c r="H149"/>
  <c r="D150"/>
  <c r="F150"/>
  <c r="H150"/>
  <c r="D151"/>
  <c r="F151"/>
  <c r="H151"/>
  <c r="D152"/>
  <c r="F152"/>
  <c r="H152"/>
  <c r="D153"/>
  <c r="F153"/>
  <c r="H153"/>
  <c r="D154"/>
  <c r="F154"/>
  <c r="H154"/>
  <c r="D155"/>
  <c r="F155"/>
  <c r="H155"/>
  <c r="D157"/>
  <c r="F157"/>
  <c r="H157"/>
  <c r="D159"/>
  <c r="F159"/>
  <c r="H159"/>
  <c r="D161"/>
  <c r="F161"/>
  <c r="H161"/>
  <c r="D162"/>
  <c r="F162"/>
  <c r="H162"/>
  <c r="D163"/>
  <c r="F163"/>
  <c r="H163"/>
  <c r="D164"/>
  <c r="F164"/>
  <c r="H164"/>
  <c r="D165"/>
  <c r="F165"/>
  <c r="H165"/>
  <c r="D166"/>
  <c r="F166"/>
  <c r="H166"/>
  <c r="D167"/>
  <c r="F167"/>
  <c r="H167"/>
  <c r="D168"/>
  <c r="F168"/>
  <c r="H168"/>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4"/>
  <c r="F184"/>
  <c r="H184"/>
  <c r="D185"/>
  <c r="F185"/>
  <c r="H185"/>
  <c r="D186"/>
  <c r="F186"/>
  <c r="H186"/>
  <c r="D188"/>
  <c r="F188"/>
  <c r="H188"/>
  <c r="D189"/>
  <c r="F189"/>
  <c r="H189"/>
  <c r="D190"/>
  <c r="F190"/>
  <c r="H190"/>
  <c r="D191"/>
  <c r="F191"/>
  <c r="H191"/>
  <c r="D193"/>
  <c r="F193"/>
  <c r="H193"/>
  <c r="D194"/>
  <c r="F194"/>
  <c r="H194"/>
  <c r="D195"/>
  <c r="F195"/>
  <c r="H195"/>
  <c r="D196"/>
  <c r="F196"/>
  <c r="H196"/>
  <c r="D197"/>
  <c r="F197"/>
  <c r="H197"/>
  <c r="D198"/>
  <c r="F198"/>
  <c r="H198"/>
  <c r="D199"/>
  <c r="F199"/>
  <c r="H199"/>
  <c r="D200"/>
  <c r="F200"/>
  <c r="H200"/>
  <c r="D201"/>
  <c r="F201"/>
  <c r="H201"/>
  <c r="D202"/>
  <c r="F202"/>
  <c r="H202"/>
  <c r="D203"/>
  <c r="F203"/>
  <c r="H203"/>
  <c r="D204"/>
  <c r="F204"/>
  <c r="H204"/>
  <c r="D205"/>
  <c r="F205"/>
  <c r="H205"/>
  <c r="D206"/>
  <c r="F206"/>
  <c r="H206"/>
  <c r="D207"/>
  <c r="F207"/>
  <c r="H207"/>
  <c r="D208"/>
  <c r="F208"/>
  <c r="H208"/>
  <c r="D209"/>
  <c r="F209"/>
  <c r="H209"/>
  <c r="D187"/>
  <c r="F187"/>
  <c r="H187"/>
  <c r="D211"/>
  <c r="F211"/>
  <c r="H211"/>
  <c r="D212"/>
  <c r="F212"/>
  <c r="H212"/>
  <c r="D213"/>
  <c r="F213"/>
  <c r="H213"/>
  <c r="D214"/>
  <c r="F214"/>
  <c r="H214"/>
  <c r="D215"/>
  <c r="F215"/>
  <c r="H215"/>
  <c r="D216"/>
  <c r="F216"/>
  <c r="H216"/>
  <c r="D218"/>
  <c r="F218"/>
  <c r="H218"/>
  <c r="D219"/>
  <c r="F219"/>
  <c r="H219"/>
  <c r="D220"/>
  <c r="F220"/>
  <c r="H220"/>
  <c r="D221"/>
  <c r="F221"/>
  <c r="H221"/>
  <c r="D222"/>
  <c r="F222"/>
  <c r="H222"/>
  <c r="D228"/>
  <c r="F228"/>
  <c r="H228"/>
  <c r="D18" i="16"/>
  <c r="F18"/>
  <c r="H18"/>
  <c r="D40"/>
  <c r="F40"/>
  <c r="H40"/>
  <c r="D47"/>
  <c r="F47"/>
  <c r="H47"/>
  <c r="D61"/>
  <c r="F61"/>
  <c r="H61"/>
  <c r="D62"/>
  <c r="F62"/>
  <c r="H62"/>
  <c r="D69"/>
  <c r="F69"/>
  <c r="H69"/>
  <c r="D72"/>
  <c r="F72"/>
  <c r="H72"/>
  <c r="D146"/>
  <c r="F146"/>
  <c r="H146"/>
  <c r="D148"/>
  <c r="F148"/>
  <c r="H148"/>
  <c r="D149"/>
  <c r="F149"/>
  <c r="H149"/>
  <c r="D368"/>
  <c r="F368"/>
  <c r="H368"/>
  <c r="D369"/>
  <c r="F369"/>
  <c r="H369"/>
  <c r="D370"/>
  <c r="F370"/>
  <c r="H370"/>
  <c r="D371"/>
  <c r="F371"/>
  <c r="H371"/>
  <c r="D372"/>
  <c r="F372"/>
  <c r="H372"/>
  <c r="D373"/>
  <c r="F373"/>
  <c r="H373"/>
  <c r="D376"/>
  <c r="F376"/>
  <c r="H376"/>
  <c r="D576"/>
  <c r="F576"/>
  <c r="H576"/>
  <c r="D605"/>
  <c r="F605"/>
  <c r="H605"/>
  <c r="D612"/>
  <c r="F612"/>
  <c r="H612"/>
  <c r="D613"/>
  <c r="F613"/>
  <c r="H613"/>
  <c r="D614"/>
  <c r="F614"/>
  <c r="H614"/>
  <c r="D1174"/>
  <c r="F1174"/>
  <c r="H1174"/>
  <c r="D13" i="11"/>
  <c r="F13"/>
  <c r="H13"/>
  <c r="D14"/>
  <c r="F14"/>
  <c r="H14"/>
  <c r="D15"/>
  <c r="F15"/>
  <c r="H15"/>
  <c r="D16"/>
  <c r="F16"/>
  <c r="H16"/>
  <c r="D22"/>
  <c r="F22"/>
  <c r="H22"/>
  <c r="D23"/>
  <c r="F23"/>
  <c r="H23"/>
  <c r="D24"/>
  <c r="F24"/>
  <c r="H24"/>
  <c r="D25"/>
  <c r="F25"/>
  <c r="H25"/>
  <c r="D26"/>
  <c r="F26"/>
  <c r="H26"/>
  <c r="D27"/>
  <c r="F27"/>
  <c r="H27"/>
  <c r="D28"/>
  <c r="F28"/>
  <c r="H28"/>
  <c r="D29"/>
  <c r="F29"/>
  <c r="H29"/>
  <c r="D30"/>
  <c r="F30"/>
  <c r="H30"/>
  <c r="D33"/>
  <c r="F33"/>
  <c r="H33"/>
  <c r="D34"/>
  <c r="F34"/>
  <c r="H34"/>
  <c r="D36"/>
  <c r="F36"/>
  <c r="H36"/>
  <c r="D37"/>
  <c r="F37"/>
  <c r="H37"/>
  <c r="D38"/>
  <c r="F38"/>
  <c r="H38"/>
  <c r="D40"/>
  <c r="F40"/>
  <c r="H40"/>
  <c r="D41"/>
  <c r="F41"/>
  <c r="H41"/>
  <c r="D42"/>
  <c r="F42"/>
  <c r="H42"/>
  <c r="D46"/>
  <c r="F46"/>
  <c r="H46"/>
  <c r="D47"/>
  <c r="F47"/>
  <c r="H47"/>
  <c r="D48"/>
  <c r="F48"/>
  <c r="H48"/>
  <c r="D49"/>
  <c r="F49"/>
  <c r="H49"/>
</calcChain>
</file>

<file path=xl/sharedStrings.xml><?xml version="1.0" encoding="utf-8"?>
<sst xmlns="http://schemas.openxmlformats.org/spreadsheetml/2006/main" count="7416" uniqueCount="1213">
  <si>
    <t>&lt;5%</t>
  </si>
  <si>
    <t>Avg # IP Days per Non-Dual FFS User</t>
  </si>
  <si>
    <t>Avg # ILTC Days per Non-Dual FFS User</t>
  </si>
  <si>
    <t>FFS EXPENDITURES AND USERS BY MAX PROGRAM TYPE</t>
  </si>
  <si>
    <t>Avg # IP Days per FFS User</t>
  </si>
  <si>
    <t>Avg # ILTC Days per FFS User</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</si>
  <si>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</si>
  <si>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</si>
  <si>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</si>
  <si>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</si>
  <si>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</si>
  <si>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</si>
  <si>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</si>
  <si>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</si>
  <si>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</si>
  <si>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</si>
  <si>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</si>
  <si>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</si>
  <si>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</si>
  <si>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</si>
  <si>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</si>
  <si>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</si>
  <si>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</si>
  <si>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</si>
  <si>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</si>
  <si>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</si>
  <si>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</si>
  <si>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</si>
  <si>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</si>
  <si>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</si>
  <si>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</si>
  <si>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</si>
  <si>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</si>
  <si>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</si>
  <si>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</si>
  <si>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</si>
  <si>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</si>
  <si>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</si>
  <si>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</si>
  <si>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</si>
  <si>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</si>
  <si>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</si>
  <si>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</si>
  <si>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</si>
  <si>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</si>
  <si>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</si>
  <si>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</si>
  <si>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</si>
  <si>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</si>
  <si>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</si>
  <si>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</si>
  <si>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</si>
  <si>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</si>
  <si>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</si>
  <si>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</si>
  <si>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</si>
  <si>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</si>
  <si>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</si>
  <si>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</si>
  <si>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</si>
  <si>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</si>
  <si>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</si>
  <si>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</si>
  <si>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</si>
  <si>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</si>
  <si>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</si>
  <si>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</si>
  <si>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</si>
  <si>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</si>
  <si>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</si>
  <si>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</si>
  <si>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</si>
  <si>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</si>
  <si>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</si>
  <si>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</si>
  <si>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</si>
  <si>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</si>
  <si>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</si>
  <si>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</si>
  <si>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</si>
  <si>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</si>
  <si>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</si>
  <si>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</si>
  <si>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</si>
  <si>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</si>
  <si>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</si>
  <si>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</si>
  <si>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</si>
  <si>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</si>
  <si>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</si>
  <si>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</si>
  <si>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</si>
  <si>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</si>
  <si>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</si>
  <si>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</si>
  <si>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</si>
  <si>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</si>
  <si>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</si>
  <si>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</si>
  <si>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</si>
  <si>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</si>
  <si>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</si>
  <si>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</si>
  <si>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</si>
  <si>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</si>
  <si>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</si>
  <si>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</si>
  <si>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</si>
  <si>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</si>
  <si>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</si>
  <si>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</si>
  <si>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</si>
  <si>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</si>
  <si>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</si>
  <si>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</si>
  <si>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</si>
  <si>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</si>
  <si>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</si>
  <si>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</si>
  <si>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</si>
  <si>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</si>
  <si>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</si>
  <si>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</si>
  <si>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</si>
  <si>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</si>
  <si>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</si>
  <si>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</si>
  <si>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</si>
  <si>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</si>
  <si>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</si>
  <si>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</si>
  <si>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</si>
  <si>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</si>
  <si>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</si>
  <si>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</si>
  <si>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</si>
  <si>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</si>
  <si>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</si>
  <si>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</si>
  <si>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</si>
  <si>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</si>
  <si>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</si>
  <si>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</si>
  <si>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</si>
  <si>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</si>
  <si>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</si>
  <si>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</si>
  <si>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</si>
  <si>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</si>
  <si>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</si>
  <si>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</si>
  <si>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</si>
  <si>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</si>
  <si>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Medicaid Expenditures</t>
  </si>
  <si>
    <t>FFS COMMUNITY-BASED LONG-TERM CARE EXPENDITURES AND USERS</t>
  </si>
  <si>
    <t>&lt;15%</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</si>
  <si>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</si>
  <si>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</si>
  <si>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</si>
  <si>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</si>
  <si>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</si>
  <si>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</si>
  <si>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</si>
  <si>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</si>
  <si>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</si>
  <si>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</si>
  <si>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</si>
  <si>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</si>
  <si>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</si>
  <si>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</si>
  <si>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</si>
  <si>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</si>
  <si>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</si>
  <si>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</si>
  <si>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</si>
  <si>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</si>
  <si>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</si>
  <si>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</si>
  <si>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</si>
  <si>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</si>
  <si>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</si>
  <si>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</si>
  <si>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</si>
  <si>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</si>
  <si>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</si>
  <si>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</si>
  <si>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</si>
  <si>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</si>
  <si>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Avg # of Procedure Codes (&gt; 0 Codes)</t>
  </si>
  <si>
    <t>% CPT-4 Indicator Claims with CPT-4 Format = 5 Digits</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</si>
  <si>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</si>
  <si>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</si>
  <si>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</si>
  <si>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</si>
  <si>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</si>
  <si>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</si>
  <si>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</si>
  <si>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</si>
  <si>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</si>
  <si>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</si>
  <si>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</si>
  <si>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</si>
  <si>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</si>
  <si>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</si>
  <si>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</si>
  <si>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</si>
  <si>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</si>
  <si>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</si>
  <si>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</si>
  <si>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</si>
  <si>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</si>
  <si>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</si>
  <si>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</si>
  <si>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</si>
  <si>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</si>
  <si>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</si>
  <si>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</si>
  <si>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</si>
  <si>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</si>
  <si>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</si>
  <si>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</si>
  <si>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</si>
  <si>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</si>
  <si>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</si>
  <si>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</si>
  <si>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</si>
  <si>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</si>
  <si>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</si>
  <si>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</si>
  <si>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</si>
  <si>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</si>
  <si>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</si>
  <si>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</si>
  <si>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</si>
  <si>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</si>
  <si>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</si>
  <si>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</si>
  <si>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</si>
  <si>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</si>
  <si>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</si>
  <si>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</si>
  <si>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</si>
  <si>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</si>
  <si>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</si>
  <si>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</si>
  <si>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</si>
  <si>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</si>
  <si>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</si>
  <si>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</si>
  <si>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</si>
  <si>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</si>
  <si>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</si>
  <si>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</si>
  <si>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</si>
  <si>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</si>
  <si>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</si>
  <si>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</si>
  <si>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</si>
  <si>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</si>
  <si>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</si>
  <si>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</si>
  <si>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</si>
  <si>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</si>
  <si>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</si>
  <si>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</si>
  <si>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</si>
  <si>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</si>
  <si>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</si>
  <si>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</si>
  <si>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</si>
  <si>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</si>
  <si>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</si>
  <si>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</si>
  <si>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</si>
  <si>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</si>
  <si>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</si>
  <si>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</si>
  <si>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</si>
  <si>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</si>
  <si>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</si>
  <si>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</si>
  <si>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</si>
  <si>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</si>
  <si>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</si>
  <si>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</si>
  <si>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</si>
  <si>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</si>
  <si>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</si>
  <si>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</si>
  <si>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</si>
  <si>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</si>
  <si>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</si>
  <si>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</si>
  <si>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</si>
  <si>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</si>
  <si>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</si>
  <si>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</si>
  <si>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</si>
  <si>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</si>
  <si>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</si>
  <si>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</si>
  <si>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</si>
  <si>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</si>
  <si>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</si>
  <si>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</si>
  <si>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</si>
  <si>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</si>
  <si>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</si>
  <si>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</si>
  <si>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</si>
  <si>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</si>
  <si>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</si>
  <si>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</si>
  <si>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</si>
  <si>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</si>
  <si>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</si>
  <si>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</si>
  <si>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</si>
  <si>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</si>
  <si>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</si>
  <si>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</si>
  <si>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</si>
  <si>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</si>
  <si>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</si>
  <si>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</si>
  <si>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</si>
  <si>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</si>
  <si>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</si>
  <si>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</si>
  <si>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</si>
  <si>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</si>
  <si>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</si>
  <si>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</si>
  <si>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</si>
  <si>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</si>
  <si>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</si>
  <si>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</si>
  <si>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</si>
  <si>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</si>
  <si>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</si>
  <si>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</si>
  <si>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</si>
  <si>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</si>
  <si>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</si>
  <si>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</si>
  <si>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</si>
  <si>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</si>
  <si>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</si>
  <si>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</si>
  <si>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</si>
  <si>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</si>
  <si>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</si>
  <si>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</si>
  <si>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</si>
  <si>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</si>
  <si>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</si>
  <si>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</si>
  <si>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</si>
  <si>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</si>
  <si>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</si>
  <si>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</si>
  <si>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</si>
  <si>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</si>
  <si>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</si>
  <si>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</si>
  <si>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</si>
  <si>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</si>
  <si>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</si>
  <si>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</si>
  <si>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</si>
  <si>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</si>
  <si>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</si>
  <si>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</si>
  <si>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</si>
  <si>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</si>
  <si>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</si>
  <si>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</si>
  <si>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</si>
  <si>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</si>
  <si>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</si>
  <si>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</si>
  <si>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</si>
  <si>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</si>
  <si>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</si>
  <si>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</si>
  <si>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</si>
  <si>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</si>
  <si>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</si>
  <si>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</si>
  <si>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</si>
  <si>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</si>
  <si>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</si>
  <si>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</si>
  <si>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</si>
  <si>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</si>
  <si>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</si>
  <si>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</si>
  <si>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</si>
  <si>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</si>
  <si>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</si>
  <si>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</si>
  <si>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</si>
  <si>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</si>
  <si>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</si>
  <si>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</si>
  <si>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</si>
  <si>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</si>
  <si>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</si>
  <si>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</si>
  <si>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</si>
  <si>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</si>
  <si>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</si>
  <si>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</si>
  <si>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</si>
  <si>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</si>
  <si>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</si>
  <si>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</si>
  <si>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</si>
  <si>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</si>
  <si>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</si>
  <si>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</si>
  <si>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</si>
  <si>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</si>
  <si>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</si>
  <si>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</si>
  <si>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</si>
  <si>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</si>
  <si>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</si>
  <si>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</si>
  <si>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</si>
  <si>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</si>
  <si>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</si>
  <si>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</si>
  <si>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</si>
  <si>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</si>
  <si>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</si>
  <si>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</si>
  <si>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</si>
  <si>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</si>
  <si>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</si>
  <si>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</si>
  <si>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</si>
  <si>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</si>
  <si>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</si>
  <si>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</si>
  <si>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</si>
  <si>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</si>
  <si>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</si>
  <si>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</si>
  <si>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</si>
  <si>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</si>
  <si>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</si>
  <si>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</si>
  <si>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</si>
  <si>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</si>
  <si>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</si>
  <si>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</si>
  <si>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</si>
  <si>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</si>
  <si>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</si>
  <si>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</si>
  <si>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</si>
  <si>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</si>
  <si>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</si>
  <si>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</si>
  <si>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</si>
  <si>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</si>
  <si>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Unknown Benefits (RBF = 9)</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</si>
  <si>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</si>
  <si>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</si>
  <si>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</si>
  <si>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</si>
  <si>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</si>
  <si>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</si>
  <si>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</si>
  <si>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</si>
  <si>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</si>
  <si>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</si>
  <si>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</si>
  <si>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</si>
  <si>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</si>
  <si>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</si>
  <si>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</si>
  <si>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</si>
  <si>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</si>
  <si>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</si>
  <si>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</si>
  <si>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</si>
  <si>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</si>
  <si>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</si>
  <si>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</si>
  <si>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</si>
  <si>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</si>
  <si>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</si>
  <si>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</si>
  <si>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</si>
  <si>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</si>
  <si>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</si>
  <si>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</si>
  <si>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</si>
  <si>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</si>
  <si>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</si>
  <si>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</si>
  <si>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</si>
  <si>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</si>
  <si>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</si>
  <si>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</si>
  <si>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</si>
  <si>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</si>
  <si>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</si>
  <si>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</si>
  <si>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</si>
  <si>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</si>
  <si>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</si>
  <si>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</si>
  <si>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</si>
  <si>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</si>
  <si>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</si>
  <si>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</si>
  <si>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</si>
  <si>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</si>
  <si>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</si>
  <si>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</si>
  <si>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</si>
  <si>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</si>
  <si>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</si>
  <si>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</si>
  <si>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</si>
  <si>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</si>
  <si>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</si>
  <si>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</si>
  <si>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</si>
  <si>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</si>
  <si>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</si>
  <si>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</si>
  <si>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</si>
  <si>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</si>
  <si>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</si>
  <si>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</si>
  <si>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</si>
  <si>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</si>
  <si>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</si>
  <si>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</si>
  <si>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</si>
  <si>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</si>
  <si>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</si>
  <si>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</si>
  <si>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</si>
  <si>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</si>
  <si>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</si>
  <si>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</si>
  <si>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</si>
  <si>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</si>
  <si>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</si>
  <si>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</si>
  <si>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</si>
  <si>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</si>
  <si>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</si>
  <si>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</si>
  <si>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</si>
  <si>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</si>
  <si>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</si>
  <si>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</si>
  <si>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</si>
  <si>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</si>
  <si>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</si>
  <si>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</si>
  <si>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</si>
  <si>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</si>
  <si>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</si>
  <si>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</si>
  <si>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</si>
  <si>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</si>
  <si>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</si>
  <si>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</si>
  <si>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</si>
  <si>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</si>
  <si>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</si>
  <si>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</si>
  <si>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</si>
  <si>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</si>
  <si>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</si>
  <si>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</si>
  <si>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</si>
  <si>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</si>
  <si>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</si>
  <si>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</si>
  <si>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</si>
  <si>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</si>
  <si>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</si>
  <si>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</si>
  <si>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</si>
  <si>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</si>
  <si>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</si>
  <si>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</si>
  <si>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</si>
  <si>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</si>
  <si>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</si>
  <si>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</si>
  <si>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</si>
  <si>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</si>
  <si>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</si>
  <si>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</si>
  <si>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</si>
  <si>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</si>
  <si>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</si>
  <si>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</si>
  <si>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</si>
  <si>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</si>
  <si>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</si>
  <si>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</si>
  <si>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</si>
  <si>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</si>
  <si>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</si>
  <si>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</si>
  <si>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</si>
  <si>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</si>
  <si>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</si>
  <si>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</si>
  <si>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</si>
  <si>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</si>
  <si>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</si>
  <si>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</si>
  <si>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</si>
  <si>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</si>
  <si>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</si>
  <si>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</si>
  <si>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</si>
  <si>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</si>
  <si>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</si>
  <si>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</si>
  <si>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</si>
  <si>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</si>
  <si>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</si>
  <si>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</si>
  <si>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</si>
  <si>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</si>
  <si>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</si>
  <si>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</si>
  <si>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</si>
  <si>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</si>
  <si>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</si>
  <si>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</si>
  <si>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</si>
  <si>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</si>
  <si>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</si>
  <si>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</si>
  <si>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</si>
  <si>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</si>
  <si>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</si>
  <si>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</si>
  <si>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</si>
  <si>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</si>
  <si>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</si>
  <si>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</si>
  <si>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</si>
  <si>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</si>
  <si>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</si>
  <si>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</si>
  <si>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</si>
  <si>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</si>
  <si>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</si>
  <si>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</si>
  <si>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</si>
  <si>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</si>
  <si>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</si>
  <si>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</si>
  <si>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</si>
  <si>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</si>
  <si>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</si>
  <si>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</si>
  <si>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</si>
  <si>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</si>
  <si>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</si>
  <si>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</si>
  <si>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</si>
  <si>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</si>
  <si>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</si>
  <si>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</si>
  <si>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</si>
  <si>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</si>
  <si>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</si>
  <si>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</si>
  <si>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</si>
  <si>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</si>
  <si>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</si>
  <si>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</si>
  <si>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</si>
  <si>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</si>
  <si>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</si>
  <si>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</si>
  <si>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</si>
  <si>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</si>
  <si>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</si>
  <si>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</si>
  <si>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</si>
  <si>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</si>
  <si>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</si>
  <si>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</si>
  <si>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</si>
  <si>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</si>
  <si>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</si>
  <si>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</si>
  <si>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</si>
  <si>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</si>
  <si>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</si>
  <si>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</si>
  <si>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</si>
  <si>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</si>
  <si>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</si>
  <si>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</si>
  <si>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</si>
  <si>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</si>
  <si>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</si>
  <si>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</si>
  <si>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</si>
  <si>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</si>
  <si>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</si>
  <si>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</si>
  <si>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</si>
  <si>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</si>
  <si>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</si>
  <si>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</si>
  <si>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</si>
  <si>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</si>
  <si>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</si>
  <si>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</si>
  <si>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</si>
  <si>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</si>
  <si>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</si>
  <si>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</si>
  <si>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</si>
  <si>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</si>
  <si>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</si>
  <si>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</si>
  <si>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</si>
  <si>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</si>
  <si>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 Section 1915(c) Waiver Enrollees in PHP Only or PHP and PCCM Only</t>
  </si>
  <si>
    <t># Non-Dual FFS Enrollees with MSIS Dual Code but No EDB Confirmation</t>
  </si>
  <si>
    <t>IP Psych, Age &lt; 21: Avg Medicaid Paid per User</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</si>
  <si>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</si>
  <si>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</si>
  <si>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</si>
  <si>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</si>
  <si>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</si>
  <si>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</si>
  <si>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</si>
  <si>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</si>
  <si>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</si>
  <si>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</si>
  <si>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</si>
  <si>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</si>
  <si>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</si>
  <si>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</si>
  <si>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</si>
  <si>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</si>
  <si>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</si>
  <si>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</si>
  <si>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</si>
  <si>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</si>
  <si>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</si>
  <si>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</si>
  <si>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</si>
  <si>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</si>
  <si>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</si>
  <si>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</si>
  <si>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</si>
  <si>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</si>
  <si>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</si>
  <si>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</si>
  <si>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</si>
  <si>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</si>
  <si>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</si>
  <si>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</si>
  <si>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</si>
  <si>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</si>
  <si>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</si>
  <si>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</si>
  <si>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</si>
  <si>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</si>
  <si>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</si>
  <si>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</si>
  <si>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</si>
  <si>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</si>
  <si>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</si>
  <si>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</si>
  <si>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</si>
  <si>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</si>
  <si>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</si>
  <si>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</si>
  <si>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</si>
  <si>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</si>
  <si>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</si>
  <si>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</si>
  <si>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</si>
  <si>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</si>
  <si>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</si>
  <si>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</si>
  <si>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</si>
  <si>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</si>
  <si>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</si>
  <si>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</si>
  <si>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</si>
  <si>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</si>
  <si>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</si>
  <si>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</si>
  <si>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</si>
  <si>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</si>
  <si>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</si>
  <si>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</si>
  <si>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</si>
  <si>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</si>
  <si>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</si>
  <si>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</si>
  <si>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</si>
  <si>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</si>
  <si>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</si>
  <si>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</si>
  <si>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</si>
  <si>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</si>
  <si>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</si>
  <si>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</si>
  <si>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</si>
  <si>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</si>
  <si>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</si>
  <si>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</si>
  <si>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</si>
  <si>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</si>
  <si>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</si>
  <si>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</si>
  <si>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</si>
  <si>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</si>
  <si>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</si>
  <si>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</si>
  <si>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</si>
  <si>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</si>
  <si>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</si>
  <si>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</si>
  <si>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</si>
  <si>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</si>
  <si>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</si>
  <si>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</si>
  <si>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</si>
  <si>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</si>
  <si>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</si>
  <si>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</si>
  <si>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</si>
  <si>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</si>
  <si>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</si>
  <si>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</si>
  <si>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</si>
  <si>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</si>
  <si>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</si>
  <si>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</si>
  <si>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</si>
  <si>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</si>
  <si>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</si>
  <si>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</si>
  <si>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</si>
  <si>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</si>
  <si>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</si>
  <si>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</si>
  <si>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</si>
  <si>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</si>
  <si>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</si>
  <si>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</si>
  <si>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</si>
  <si>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</si>
  <si>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</si>
  <si>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</si>
  <si>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</si>
  <si>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</si>
  <si>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</si>
  <si>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</si>
  <si>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</si>
  <si>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</si>
  <si>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</si>
  <si>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</si>
  <si>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</si>
  <si>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 Change 2007 - 2008</t>
  </si>
  <si>
    <t>2007 
Value Within Range</t>
  </si>
  <si>
    <t>2007
Value Within Range</t>
  </si>
  <si>
    <t>June % with Part A Medicare only</t>
  </si>
  <si>
    <t>June % with Part B Medicare only</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</si>
  <si>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</si>
  <si>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</si>
  <si>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</si>
  <si>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</si>
  <si>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</si>
  <si>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</si>
  <si>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</si>
  <si>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</si>
  <si>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</si>
  <si>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</si>
  <si>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</si>
  <si>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</si>
  <si>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</si>
  <si>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</si>
  <si>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</si>
  <si>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</si>
  <si>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</si>
  <si>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</si>
  <si>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</si>
  <si>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</si>
  <si>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</si>
  <si>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</si>
  <si>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</si>
  <si>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</si>
  <si>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</si>
  <si>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</si>
  <si>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</si>
  <si>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</si>
  <si>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</si>
  <si>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</si>
  <si>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</si>
  <si>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</si>
  <si>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</si>
  <si>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</si>
  <si>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</si>
  <si>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</si>
  <si>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</si>
  <si>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</si>
  <si>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</si>
  <si>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</si>
  <si>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</si>
  <si>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</si>
  <si>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</si>
  <si>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</si>
  <si>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</si>
  <si>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</si>
  <si>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Number of HMO/HIO or PHP Enrollees</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</si>
  <si>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</si>
  <si>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</si>
  <si>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</si>
  <si>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</si>
  <si>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</si>
  <si>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</si>
  <si>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</si>
  <si>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</si>
  <si>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</si>
  <si>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</si>
  <si>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</si>
  <si>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</si>
  <si>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</si>
  <si>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</si>
  <si>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</si>
  <si>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</si>
  <si>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</si>
  <si>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</si>
  <si>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</si>
  <si>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</si>
  <si>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</si>
  <si>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</si>
  <si>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</si>
  <si>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</si>
  <si>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</si>
  <si>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</si>
  <si>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</si>
  <si>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 Section 1915(c) Claim (PGM TYPE=6 or 7) Recipients</t>
  </si>
  <si>
    <t>&gt;98%</t>
  </si>
  <si>
    <t>% Ever Eligible for Only Family Planning Services</t>
  </si>
  <si>
    <t>AVERAGE MEDICAID AMOUNT PAID PER M-CHIP ENROLLEE</t>
  </si>
  <si>
    <t># with MSIS Date of Death Prior to MAX CY</t>
  </si>
  <si>
    <t># with SSA Date of Death Prior to MAX CY</t>
  </si>
  <si>
    <t>% with SSA Death Prior to MAX CY Who Have $0 Medicaid Paid</t>
  </si>
  <si>
    <t>AVERAGE MEDICAID AMOUNT PAID PER ENROLLEE BY GENDER</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</si>
  <si>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</si>
  <si>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</si>
  <si>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</si>
  <si>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</si>
  <si>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</si>
  <si>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2007-2009 MAX PSF Validation Table</t>
  </si>
  <si>
    <t>2008
Value</t>
  </si>
  <si>
    <t>2008
Value Within Range</t>
  </si>
  <si>
    <t>2009
 Value Within Range</t>
  </si>
  <si>
    <t>2009
Value</t>
  </si>
  <si>
    <t>% Change 2008 - 2009</t>
  </si>
  <si>
    <t>2007-2009 MAX RX Validation Table</t>
  </si>
  <si>
    <t>2009 
Value</t>
  </si>
  <si>
    <t>2007-2009 MAX OT Validation Table</t>
  </si>
  <si>
    <t>2008 
Value Within Range</t>
  </si>
  <si>
    <t>2007-2009 MAX LT Validation Table</t>
  </si>
  <si>
    <t>2007-2009 MAX IP Validation Table</t>
  </si>
  <si>
    <t>% Claims with NPI = Billing Provider ID (for claims with NPI)</t>
  </si>
  <si>
    <t xml:space="preserve">Encounter Claims (Type of Claim=3) </t>
  </si>
  <si>
    <t xml:space="preserve">    % Aged</t>
  </si>
  <si>
    <t xml:space="preserve">    % Disabled</t>
  </si>
  <si>
    <t xml:space="preserve">    % Child</t>
  </si>
  <si>
    <t xml:space="preserve">    % Adult</t>
  </si>
  <si>
    <t>% Claims with &gt; 0 Prepaid Plan Value</t>
  </si>
  <si>
    <t xml:space="preserve">Avg Length of Stay </t>
  </si>
  <si>
    <t>Encounter Claims (Type of Claim=3)</t>
  </si>
  <si>
    <t>% NF claims with NF Covered Days &gt; 0</t>
  </si>
  <si>
    <t>Avg days for NF claims with Covered Days &gt; 0</t>
  </si>
  <si>
    <t>%  ICF/MR claims with ICF/MR Covered Days  &gt; 0</t>
  </si>
  <si>
    <t>Avg days for ICF/MR claims with Covered Days &gt; 0</t>
  </si>
  <si>
    <t xml:space="preserve">% MH Aged claims with MH Aged Covered Days  &gt; 0 </t>
  </si>
  <si>
    <t>Avg days for MH Aged claims with Covered Days  &gt; 0</t>
  </si>
  <si>
    <t>% IP Psych, Age &lt; 21 Claims with IP Psych Covered Days  &gt; 0</t>
  </si>
  <si>
    <t>Avg days for IP Psych, Age &lt; 21 Claims with Covered Days  &gt; 0</t>
  </si>
  <si>
    <t>% Claims with NPI = Servicing Provider ID (for claims with NPI)</t>
  </si>
  <si>
    <t># HMO or PACE Capitation Claims</t>
  </si>
  <si>
    <t>% with HMO or PACE  Enrollment</t>
  </si>
  <si>
    <t>% with PHP Enrollment</t>
  </si>
  <si>
    <t>% with PCCM Enrollment</t>
  </si>
  <si>
    <t>% with Unknown Enrollment</t>
  </si>
  <si>
    <t># PHP Capitation Claims</t>
  </si>
  <si>
    <t>% with Dental PHP Enrollment</t>
  </si>
  <si>
    <t>% with BHO PHP Enrollment</t>
  </si>
  <si>
    <t>% with Prenatal PHP Enrollment</t>
  </si>
  <si>
    <t>% with LTC PHP Enrollment</t>
  </si>
  <si>
    <t>% with Other PHP Enrollment</t>
  </si>
  <si>
    <t>% with HMO or PACE Enrollment</t>
  </si>
  <si>
    <t xml:space="preserve">% with Unknown Enrollment </t>
  </si>
  <si>
    <t># PCCM Capitation Claims</t>
  </si>
  <si>
    <t>PERCENT OF CLAIMS BY MAX TYPE OF SERVICE 
(EXCLUDING 20-22)</t>
  </si>
  <si>
    <t>% Claims with &gt; 0 Prepaid Plan Service Value</t>
  </si>
  <si>
    <t># Age 0-18, Excluding Instititionalized</t>
  </si>
  <si>
    <t># Age 19-20, Excluding Institutionalized</t>
  </si>
  <si>
    <t># Age 21-64, Excluding Institutionalized</t>
  </si>
  <si>
    <t># Age 65+, Excluding Institutionalized</t>
  </si>
  <si>
    <t>5-10%</t>
  </si>
  <si>
    <t xml:space="preserve">   June # Age 0-18, Excluding Instititionalized</t>
  </si>
  <si>
    <t xml:space="preserve">   June # Age 19-20, Excluding Institutionalized</t>
  </si>
  <si>
    <t xml:space="preserve">   June # Age 21-64, Excluding Institutionalized</t>
  </si>
  <si>
    <t>June #  Age 65+, Excluding Institutionalized</t>
  </si>
  <si>
    <t>Disabled, Poverty (MAX ELIG CD = 32)</t>
  </si>
  <si>
    <t>Disabled, Poverty (MAX ELIG CD = 3A)</t>
  </si>
  <si>
    <t>Percentage of HMO/HIO or PHP Enrollees with Encounter Records</t>
  </si>
  <si>
    <t>Percentage of Enrollees with Encounter Records</t>
  </si>
  <si>
    <t xml:space="preserve">All Other (All Other MAX TOS, Excluding Capitation Payments)  </t>
  </si>
  <si>
    <t>Cross Year Within Expected Range</t>
  </si>
  <si>
    <t>Total Number of Stays</t>
  </si>
  <si>
    <t>% Encounter Stays</t>
  </si>
  <si>
    <t xml:space="preserve">% Supplemental Stays </t>
  </si>
  <si>
    <t>% Stays with NPI = Billing Provider ID (for Stays with NPI)</t>
  </si>
  <si>
    <t>Total FFS Stays</t>
  </si>
  <si>
    <t>% Adjusted Stays</t>
  </si>
  <si>
    <t>Avg Medicaid Paid, Adjusted Stays (Include $0)</t>
  </si>
  <si>
    <t># of Stays with Missing Medicaid Eligibility and &gt; $0 Paid (Excludes S-CHIP Only)</t>
  </si>
  <si>
    <t>Avg Medicaid Paid for Stays with Missing Medicaid Eligibility and &gt; $0 Paid (Excludes S-CHIP Only)</t>
  </si>
  <si>
    <t># Stays with &gt; $1 Million Paid</t>
  </si>
  <si>
    <t>% Section 1915(c) Waiver Stays (PGM TYPE = 6, 7)</t>
  </si>
  <si>
    <t xml:space="preserve">FFS Non-Crossover Stays (Type of Claim = 1, Crossover Claim Indicator = 0) </t>
  </si>
  <si>
    <t>% Stays with &gt; $0 Paid</t>
  </si>
  <si>
    <t>% Stays with &lt; $0 Paid</t>
  </si>
  <si>
    <t>Avg Medicaid Paid (Stays with &gt; $0 Paid)</t>
  </si>
  <si>
    <t>% Stays with TPL</t>
  </si>
  <si>
    <t>Avg TPL Paid for Stays with TPL</t>
  </si>
  <si>
    <t>% Stays with UB-92 Accommodation Codes</t>
  </si>
  <si>
    <t>% Stays with UB-92 Ancillary Codes</t>
  </si>
  <si>
    <t>% Stays with Admission Date</t>
  </si>
  <si>
    <t>% IP Stays (MAX TOS = 01)</t>
  </si>
  <si>
    <t>% Family Planning Stays (PGM TYPE = 2)</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</si>
  <si>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</si>
  <si>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</si>
  <si>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</si>
  <si>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</si>
  <si>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</si>
  <si>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</si>
  <si>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Stays with Procedure Code with ICD-9 Indicator</t>
  </si>
  <si>
    <t>% CPT-4 Indicator Stays with CPT-4 Format = 5 Digits</t>
  </si>
  <si>
    <t>% ICD-9-CM Indicator Stays with ICD-9-CM Format = 3 or 4 Digits</t>
  </si>
  <si>
    <t>% Stays with Diagnosis Related Group</t>
  </si>
  <si>
    <t>% Stays Maternal Delivery Indicator</t>
  </si>
  <si>
    <t>% Stays Newborn Delivery Indicator (Only for Separate Infant Delivery Stays
 Using Mother's ID)</t>
  </si>
  <si>
    <t xml:space="preserve">FFS Crossover Stays (Type of Claim = 1, Crossover Claim Indicator = 1) </t>
  </si>
  <si>
    <t xml:space="preserve">Encounter Stays (Type of Claim=3) </t>
  </si>
  <si>
    <t>% Stays with &gt; 0 Prepaid Plan Value</t>
  </si>
  <si>
    <t>% Stays Newborn Delivery Indicator (Only for Separate Infant Delivery Stays 
Using Mother's ID)</t>
  </si>
  <si>
    <t>June % Assistance with Purchase of MC Coverage (RBF=W)</t>
  </si>
  <si>
    <t>Unknown (MAX TOS = 99)</t>
  </si>
  <si>
    <t xml:space="preserve">Percent with Reported MC Enrollment Who Have Capitated Payments </t>
  </si>
  <si>
    <t>% with No Claims (RCPNT IND = 0)</t>
  </si>
  <si>
    <t>% EDB Dual Not Reported in MSIS (EDB DUAL = 50)</t>
  </si>
  <si>
    <t>EDB Dual Not Reported in MSIS (EDB DUAL = 50)</t>
  </si>
  <si>
    <t># with Any ILTC FFS Claims (Includes NF, ICF/MR, Aged Mental Hospital, IP Psych Age &lt; 21 years, MAX TOS = 02, 04, 05, 07)</t>
  </si>
  <si>
    <t>% Enrollees with Any ILTC FFS Claims</t>
  </si>
  <si>
    <t>% Aged Enrollees with Any ILTC FFS Claims</t>
  </si>
  <si>
    <t>% Disabled Enrollees with Any ILTC FFS Claims</t>
  </si>
  <si>
    <t>% Child Enrollees with Any ILTC FFS Claims</t>
  </si>
  <si>
    <t>% Adult Enrollees with Any ILTC FFS Claims</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</si>
  <si>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</si>
  <si>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</si>
  <si>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</si>
  <si>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</si>
  <si>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</si>
  <si>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</si>
  <si>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</si>
  <si>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</si>
  <si>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r>
      <t xml:space="preserve">% Claims with &gt; $0 </t>
    </r>
    <r>
      <rPr>
        <b/>
        <sz val="10"/>
        <color theme="1"/>
        <rFont val="Arial"/>
        <family val="2"/>
      </rPr>
      <t xml:space="preserve"> </t>
    </r>
    <r>
      <rPr>
        <sz val="10"/>
        <color theme="1"/>
        <rFont val="Arial"/>
        <family val="2"/>
      </rPr>
      <t>Prepaid Plan Service Value</t>
    </r>
  </si>
  <si>
    <t xml:space="preserve">Total FFS Claims </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</si>
  <si>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</si>
  <si>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</si>
  <si>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</si>
  <si>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</si>
  <si>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Benefit Coverage</t>
  </si>
  <si>
    <t>Full Scope Benefits (RBF = 1)</t>
  </si>
  <si>
    <t># with Full Scope Benefits</t>
  </si>
  <si>
    <t># Person-Years of Full Scope Benefits</t>
  </si>
  <si>
    <t>Alien Benefits (RBF = 2)</t>
  </si>
  <si>
    <t># with ONLY Alien Benefits</t>
  </si>
  <si>
    <t># with Alien Benefits</t>
  </si>
  <si>
    <t># Person-Years of Alien Benefits</t>
  </si>
  <si>
    <t># EDB Duals with ONLY Medicare Cost Sharing Benefits</t>
  </si>
  <si>
    <t># EDB Duals with Medicare Cost Sharing Benefits</t>
  </si>
  <si>
    <t># Person-Years of EDB Dual Medicare Cost Sharing Benefits</t>
  </si>
  <si>
    <t>% EDB Duals with Medicare Cost Sharing Benefits</t>
  </si>
  <si>
    <t>Pregnancy-Related Benefits (RBF = 4)</t>
  </si>
  <si>
    <t># with Pregnancy-Related Benefits</t>
  </si>
  <si>
    <t># Person-Years of Pregnancy-Related Benefits</t>
  </si>
  <si>
    <t>Other Benefits (RBF = 5)</t>
  </si>
  <si>
    <t># with Other Benefits</t>
  </si>
  <si>
    <t># Person-Years of Other Benefits</t>
  </si>
  <si>
    <t>Family Planning Only Benefits (RBF = 6)</t>
  </si>
  <si>
    <t># with ONLY Family Planning Only Benefits</t>
  </si>
  <si>
    <t># with Family Planning Only Benefits</t>
  </si>
  <si>
    <t>% with Family Planning Only Benefits Who Are Male</t>
  </si>
  <si>
    <t># Person-Years of Family Planning Only Benefits</t>
  </si>
  <si>
    <t>Benchmark-Equivalent Benefits (RBF = 7)</t>
  </si>
  <si>
    <t># with Benchmark-Equivalent Benefits</t>
  </si>
  <si>
    <t># Person-Years of Benchmark-Equivalent Benefits</t>
  </si>
  <si>
    <t>Money Follows the Person Benefits (RBF = 8)</t>
  </si>
  <si>
    <t># with Money Follows the Person Benefits</t>
  </si>
  <si>
    <t># Person-Years of Money Follows the Person Benefits</t>
  </si>
  <si>
    <t>PRTF Benefits (RBF = A)</t>
  </si>
  <si>
    <t># with PRTF Benefits</t>
  </si>
  <si>
    <t># Person-Years of PRTF Benefits</t>
  </si>
  <si>
    <t>Health Opportunity Account Benefits (RBF = B)</t>
  </si>
  <si>
    <t># with Health Opportunity Account Benefits</t>
  </si>
  <si>
    <t># Person-Years of Health Opportunity Account Benefits</t>
  </si>
  <si>
    <t>Assistance with Purchase of Managed Care Coverage (RBF = W)</t>
  </si>
  <si>
    <t># with Assistance with Purchase of MC Coverage</t>
  </si>
  <si>
    <t># Person-Years of Assistance with Purchase of MC Coverage</t>
  </si>
  <si>
    <t>Prescription Drug Benefits (RBF = X, Y, or Z)</t>
  </si>
  <si>
    <t># with ONLY Prescription Drug Benefits (May Have a Month or More of RBF = 3)</t>
  </si>
  <si>
    <t># with Prescription Drug Benefits</t>
  </si>
  <si>
    <t># Person-Years of Prescription Drug Benefits</t>
  </si>
  <si>
    <t>Only Very Restricted Benefits (RBF = 2, 3, 6, W, X, Y, or Z)</t>
  </si>
  <si>
    <t># with ONLY Very Restricted Benefits</t>
  </si>
  <si>
    <t># with ONLY Prescription Drug Benefits Who Are EDB Duals</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</si>
  <si>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</si>
  <si>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</si>
  <si>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</si>
  <si>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</si>
  <si>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</si>
  <si>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</si>
  <si>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</si>
  <si>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</si>
  <si>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Non-Dual Pharm Plus Benefits (RBF = X) </t>
  </si>
  <si>
    <t>June % EDB Dual with Pharm Plus and Medicare Cost Sharing Benefits (RBF = Y)</t>
  </si>
  <si>
    <t>June % EDB Dual with Pharm Plus but no Medicare Cost Sharing Benefits (RBF = Z)</t>
  </si>
  <si>
    <t>EDB Duals with Medicare Cost Sharing Benefits (RBF = 3)</t>
  </si>
  <si>
    <t xml:space="preserve">June % EDB Duals with Medicare Cost Sharing Benefits (RBF = 3) </t>
  </si>
  <si>
    <t>EXPENDITURES BY BENEFIT COVERAGE</t>
  </si>
  <si>
    <t>Expenditures for Enrollees with Full Scope Benefits (RBF = 1)</t>
  </si>
  <si>
    <t>Total Medicaid Paid for Enrollees with Full Scope Benefits</t>
  </si>
  <si>
    <t>Avg Medicaid Paid per Enrollee with Full Scope Benefits</t>
  </si>
  <si>
    <t>Total Medicaid Paid for Enrollees with ONLY Alien Benefits</t>
  </si>
  <si>
    <t>Avg Medicaid Paid per Enrollee with ONLY Alien Benefits</t>
  </si>
  <si>
    <t>Total Medicaid Paid for EDB Duals with ONLY Medicare Cost Sharing Benefits</t>
  </si>
  <si>
    <t>Avg Medicaid Paid per EDB Dual with ONLY Medicare Cost Sharing Benefits</t>
  </si>
  <si>
    <t>Expenditures for EDB Duals with Medicare Cost Sharing Benefits (RBF = 3)</t>
  </si>
  <si>
    <t>Expenditures for Enrollees with Pregnancy-Related Benefits (RBF = 4)</t>
  </si>
  <si>
    <t>Total Medicaid Paid for Enrollees with Pregnancy-Related Benefits</t>
  </si>
  <si>
    <t>Avg Medicaid Paid per Enrollee with Pregancy-Related Benefits</t>
  </si>
  <si>
    <t>Expenditures for Enrollees with Other Benefits (RBF = 5)</t>
  </si>
  <si>
    <t>Total Medicaid Paid for Enrollees with Other Benefits</t>
  </si>
  <si>
    <t>Avg Medicaid Paid per Enrollee with Other Benefits</t>
  </si>
  <si>
    <t>Expenditures for Enrollees with Family Planning Only Benefits (RBF = 6)</t>
  </si>
  <si>
    <t>Total Medicaid Paid for Enrollees with ONLY Family Planning Only Benefits</t>
  </si>
  <si>
    <t>Avg Medicaid Paid per Enrollee with ONLY Family Planning Only Benefits</t>
  </si>
  <si>
    <t>Expenditures for Enrollees with Benchmark-Equivalent Benefits (RBF = 7)</t>
  </si>
  <si>
    <t>Total Medicaid Paid for Enrollees with Benchmark-Equivalent Benefits</t>
  </si>
  <si>
    <t>Avg Medicaid Paid per Enrollee with Benchmark-Equivalent Benefits</t>
  </si>
  <si>
    <t>Expenditures for Enrollees with Money Follows the Person Benefits (RBF = 8)</t>
  </si>
  <si>
    <t>Total Medicaid Paid for Enrollees with Money Follows the Person Benefits</t>
  </si>
  <si>
    <t>Avg Medicaid Paid per Enrollee with Money Follows the Person Benefits</t>
  </si>
  <si>
    <t>Expenditures for Enrollees with PRTF Benefits (RBF = A)</t>
  </si>
  <si>
    <t>Total Medicaid Paid for Enrollees with PRTF Benefits</t>
  </si>
  <si>
    <t>Expenditures for Enrollees with Health Opportunity Account Benefits (RBF = B)</t>
  </si>
  <si>
    <t>Total Medicaid Paid for Enrollees with Health Opportunity Account Benefits</t>
  </si>
  <si>
    <t>Expenditures for Enrollees with Assistance with Purchase of MC Coverage Benefits (RBF = W)</t>
  </si>
  <si>
    <t>Total Medicaid Paid for Enrollees with ONLY Assistance with Purchase of MC Coverage Benefits</t>
  </si>
  <si>
    <t>Avg Medicaid Paid per Enrollee with ONLY Assistance with Purchase of MC Coverage Benefits</t>
  </si>
  <si>
    <t>Expenditures for Enrollees with Prescription Drug Benefits (RBF = X, Y, or Z)</t>
  </si>
  <si>
    <t>Total Medicaid Paid for Enrollees with ONLY Prescription Drug Benefits</t>
  </si>
  <si>
    <t>Avg Medicaid Paid per Enrollee with ONLY Prescription Drug Benefits</t>
  </si>
  <si>
    <t>Total Medicaid Paid for Enrollees with ONLY Prescription Drug Benefits Who Are EDB Duals</t>
  </si>
  <si>
    <t>Expenditures for Enrollees with Alien Benefits (RBF = 2)</t>
  </si>
  <si>
    <t>Avg Medicaid Paid per Enrollee with PRTF Benefits</t>
  </si>
  <si>
    <t>Avg Medicaid Paid per Enrollee with Health Opportunity Account Benefits</t>
  </si>
  <si>
    <t># with ONLY Assistance with Purchase of MC Coverage</t>
  </si>
  <si>
    <t>30% (+/-)</t>
  </si>
  <si>
    <t>Total Number of OT MSIS Quarters</t>
  </si>
  <si>
    <t>Total Number of IP MSIS Quarters</t>
  </si>
  <si>
    <t>Total Number of LT MSIS Quarters</t>
  </si>
  <si>
    <t>Total Number of RX MSIS Quarters</t>
  </si>
  <si>
    <t>Total Number of EL MSIS Quarters</t>
  </si>
  <si>
    <t>Pharm = pharmacy</t>
  </si>
  <si>
    <t>% Claims with NPI (Not 0/8/9-filled, Excluding Capitation Claims)</t>
  </si>
  <si>
    <t>% Claims with Provider Taxonomy  (Not 0/8/9-filled, Excluding Capitation Claims)</t>
  </si>
  <si>
    <t>% Stays with NPI (Not 0/8/9-filled)</t>
  </si>
  <si>
    <t>% Stays with Provider Taxonomy  (Not 0/8/9-filled)</t>
  </si>
  <si>
    <t>% Claims with NPI (Not 0/8/9-filled)</t>
  </si>
  <si>
    <t>% Claims with Provider Taxonomy  (Not 0/8/9-filled)</t>
  </si>
  <si>
    <t>State: KS</t>
  </si>
  <si>
    <t>Div by 0</t>
  </si>
  <si>
    <t>-17.9</t>
  </si>
  <si>
    <t>.0000</t>
  </si>
  <si>
    <t>42.16</t>
  </si>
  <si>
    <t>14.30</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</si>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</sst>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11">
    <font>
      <sz val="10"/>
      <name val="Arial"/>
    </font>
    <font>
      <sz val="10"/>
      <name val="Arial"/>
      <family val="2"/>
    </font>
    <font>
      <sz val="10"/>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
      <sz val="10"/>
      <color theme="1"/>
      <name val="Times New Roman"/>
      <family val="1"/>
    </font>
    <font>
      <b/>
      <sz val="10"/>
      <color theme="1"/>
      <name val="Times New Roman"/>
      <family val="1"/>
    </font>
    <font>
      <sz val="10"/>
      <color indexed="8"/>
      <name val="Arial"/>
      <family val="2"/>
    </font>
  </fonts>
  <fills count="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34998626667073579"/>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s>
  <cellStyleXfs count="2">
    <xf numFmtId="0" fontId="0" fillId="0" borderId="0"/>
    <xf numFmtId="44" fontId="1" fillId="0" borderId="0" applyFont="0" applyFill="0" applyBorder="0" applyAlignment="0" applyProtection="0"/>
  </cellStyleXfs>
  <cellXfs count="234">
    <xf numFmtId="0" fontId="0" fillId="0" borderId="0" xfId="0"/>
    <xf numFmtId="0" fontId="0" fillId="0" borderId="12" xfId="0" applyBorder="1"/>
    <xf numFmtId="0" fontId="0" fillId="0" borderId="0" xfId="0" applyFill="1" applyBorder="1"/>
    <xf numFmtId="0" fontId="0" fillId="0" borderId="0" xfId="0" applyFont="1" applyFill="1" applyBorder="1"/>
    <xf numFmtId="0" fontId="2" fillId="0" borderId="0" xfId="0" applyFont="1" applyFill="1" applyBorder="1"/>
    <xf numFmtId="0" fontId="3" fillId="0" borderId="1" xfId="0" applyFont="1" applyFill="1" applyBorder="1" applyAlignment="1">
      <alignment horizontal="left" wrapText="1" indent="1"/>
    </xf>
    <xf numFmtId="0" fontId="4" fillId="2" borderId="8" xfId="0" applyFont="1" applyFill="1" applyBorder="1" applyAlignment="1">
      <alignment horizontal="centerContinuous" vertical="top" wrapText="1"/>
    </xf>
    <xf numFmtId="0" fontId="3" fillId="2" borderId="9" xfId="0" applyFont="1" applyFill="1" applyBorder="1" applyAlignment="1">
      <alignment horizontal="centerContinuous"/>
    </xf>
    <xf numFmtId="2" fontId="3" fillId="2" borderId="9" xfId="0" applyNumberFormat="1" applyFont="1" applyFill="1" applyBorder="1" applyAlignment="1">
      <alignment horizontal="centerContinuous"/>
    </xf>
    <xf numFmtId="2" fontId="3" fillId="2" borderId="10" xfId="0" applyNumberFormat="1" applyFont="1" applyFill="1" applyBorder="1" applyAlignment="1">
      <alignment horizontal="centerContinuous"/>
    </xf>
    <xf numFmtId="0" fontId="3" fillId="0" borderId="0" xfId="0" applyFont="1"/>
    <xf numFmtId="49" fontId="4" fillId="2" borderId="3" xfId="0" applyNumberFormat="1" applyFont="1" applyFill="1" applyBorder="1" applyAlignment="1">
      <alignment horizontal="centerContinuous" wrapText="1"/>
    </xf>
    <xf numFmtId="0" fontId="3" fillId="2" borderId="0" xfId="0" applyFont="1" applyFill="1" applyBorder="1" applyAlignment="1">
      <alignment horizontal="centerContinuous"/>
    </xf>
    <xf numFmtId="2" fontId="4" fillId="2" borderId="0" xfId="0" applyNumberFormat="1" applyFont="1" applyFill="1" applyBorder="1" applyAlignment="1">
      <alignment horizontal="centerContinuous"/>
    </xf>
    <xf numFmtId="0" fontId="4" fillId="2" borderId="0" xfId="0" applyFont="1" applyFill="1" applyBorder="1" applyAlignment="1">
      <alignment horizontal="centerContinuous"/>
    </xf>
    <xf numFmtId="2" fontId="4" fillId="2" borderId="11" xfId="0" applyNumberFormat="1" applyFont="1" applyFill="1" applyBorder="1" applyAlignment="1">
      <alignment horizontal="centerContinuous"/>
    </xf>
    <xf numFmtId="0" fontId="4" fillId="2" borderId="3" xfId="0" applyFont="1" applyFill="1" applyBorder="1" applyAlignment="1">
      <alignment wrapText="1"/>
    </xf>
    <xf numFmtId="0" fontId="4" fillId="2" borderId="0" xfId="0" applyFont="1" applyFill="1" applyBorder="1" applyAlignment="1"/>
    <xf numFmtId="2" fontId="4" fillId="2" borderId="0" xfId="0" applyNumberFormat="1" applyFont="1" applyFill="1" applyBorder="1" applyAlignment="1"/>
    <xf numFmtId="2" fontId="4" fillId="2" borderId="11" xfId="0" applyNumberFormat="1" applyFont="1" applyFill="1" applyBorder="1" applyAlignment="1"/>
    <xf numFmtId="0" fontId="4" fillId="2" borderId="6" xfId="0" applyFont="1" applyFill="1" applyBorder="1" applyAlignment="1">
      <alignment horizontal="left" wrapText="1"/>
    </xf>
    <xf numFmtId="0" fontId="4" fillId="2" borderId="1" xfId="0" applyFont="1" applyFill="1" applyBorder="1" applyAlignment="1">
      <alignment horizontal="center" wrapText="1"/>
    </xf>
    <xf numFmtId="0" fontId="4" fillId="0" borderId="1" xfId="0" applyFont="1" applyBorder="1" applyAlignment="1">
      <alignment horizontal="center" wrapText="1"/>
    </xf>
    <xf numFmtId="0" fontId="4" fillId="0" borderId="1" xfId="0" applyFont="1" applyFill="1" applyBorder="1" applyAlignment="1">
      <alignment horizontal="center" wrapText="1"/>
    </xf>
    <xf numFmtId="2" fontId="4" fillId="0" borderId="1" xfId="0" applyNumberFormat="1" applyFont="1" applyFill="1" applyBorder="1" applyAlignment="1">
      <alignment horizontal="center" wrapText="1"/>
    </xf>
    <xf numFmtId="49" fontId="3" fillId="2" borderId="1" xfId="0" applyNumberFormat="1" applyFont="1" applyFill="1" applyBorder="1" applyAlignment="1">
      <alignment horizontal="center"/>
    </xf>
    <xf numFmtId="3" fontId="3" fillId="2" borderId="1" xfId="0" applyNumberFormat="1" applyFont="1" applyFill="1" applyBorder="1" applyAlignment="1">
      <alignment horizontal="center"/>
    </xf>
    <xf numFmtId="2" fontId="3" fillId="0" borderId="1" xfId="0" applyNumberFormat="1" applyFont="1" applyBorder="1" applyAlignment="1">
      <alignment horizontal="center"/>
    </xf>
    <xf numFmtId="4" fontId="3" fillId="0" borderId="1" xfId="0" applyNumberFormat="1" applyFont="1" applyBorder="1" applyAlignment="1">
      <alignment horizontal="center"/>
    </xf>
    <xf numFmtId="49" fontId="3" fillId="0" borderId="1" xfId="0" applyNumberFormat="1" applyFont="1" applyBorder="1" applyAlignment="1">
      <alignment horizontal="center"/>
    </xf>
    <xf numFmtId="2"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2" fontId="3" fillId="0" borderId="1" xfId="0" applyNumberFormat="1" applyFont="1" applyFill="1" applyBorder="1" applyAlignment="1">
      <alignment horizontal="center"/>
    </xf>
    <xf numFmtId="3" fontId="3" fillId="0" borderId="1" xfId="0" applyNumberFormat="1" applyFont="1" applyFill="1" applyBorder="1" applyAlignment="1">
      <alignment horizontal="center"/>
    </xf>
    <xf numFmtId="4" fontId="3" fillId="0" borderId="1" xfId="0" applyNumberFormat="1" applyFont="1" applyFill="1" applyBorder="1" applyAlignment="1">
      <alignment horizontal="center"/>
    </xf>
    <xf numFmtId="49" fontId="3" fillId="0" borderId="1" xfId="0" applyNumberFormat="1" applyFont="1" applyFill="1" applyBorder="1" applyAlignment="1">
      <alignment horizontal="center"/>
    </xf>
    <xf numFmtId="3" fontId="3" fillId="0" borderId="1" xfId="0" applyNumberFormat="1" applyFont="1" applyBorder="1" applyAlignment="1">
      <alignment horizontal="center"/>
    </xf>
    <xf numFmtId="49" fontId="3" fillId="2" borderId="1" xfId="0" applyNumberFormat="1" applyFont="1" applyFill="1" applyBorder="1" applyAlignment="1">
      <alignment horizontal="center" vertical="top"/>
    </xf>
    <xf numFmtId="4" fontId="3" fillId="0" borderId="1" xfId="0" applyNumberFormat="1" applyFont="1" applyFill="1" applyBorder="1" applyAlignment="1">
      <alignment horizontal="center" vertical="top"/>
    </xf>
    <xf numFmtId="2" fontId="3" fillId="0" borderId="1" xfId="0" applyNumberFormat="1" applyFont="1" applyBorder="1" applyAlignment="1">
      <alignment horizontal="center" vertical="top"/>
    </xf>
    <xf numFmtId="4"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0" fontId="3" fillId="0" borderId="0" xfId="0" applyFont="1" applyFill="1"/>
    <xf numFmtId="164" fontId="3" fillId="0" borderId="1" xfId="0" applyNumberFormat="1" applyFont="1" applyFill="1" applyBorder="1" applyAlignment="1">
      <alignment horizontal="left" wrapText="1"/>
    </xf>
    <xf numFmtId="3" fontId="3" fillId="0" borderId="1" xfId="0" applyNumberFormat="1" applyFont="1" applyFill="1" applyBorder="1" applyAlignment="1">
      <alignment horizontal="left" wrapText="1"/>
    </xf>
    <xf numFmtId="0" fontId="3" fillId="2" borderId="1" xfId="0" applyFont="1" applyFill="1" applyBorder="1" applyAlignment="1">
      <alignment wrapText="1"/>
    </xf>
    <xf numFmtId="164" fontId="3" fillId="0" borderId="1" xfId="0" applyNumberFormat="1" applyFont="1" applyFill="1" applyBorder="1" applyAlignment="1">
      <alignment horizontal="center"/>
    </xf>
    <xf numFmtId="0" fontId="3" fillId="2" borderId="1" xfId="0" applyFont="1" applyFill="1" applyBorder="1" applyAlignment="1">
      <alignment horizontal="left" wrapText="1" indent="1"/>
    </xf>
    <xf numFmtId="0" fontId="3" fillId="0" borderId="1" xfId="0" applyFont="1" applyFill="1" applyBorder="1" applyAlignment="1">
      <alignment wrapText="1"/>
    </xf>
    <xf numFmtId="20" fontId="3" fillId="2" borderId="1" xfId="0" applyNumberFormat="1" applyFont="1" applyFill="1" applyBorder="1" applyAlignment="1">
      <alignment horizontal="center"/>
    </xf>
    <xf numFmtId="0" fontId="3" fillId="2" borderId="1" xfId="0" applyFont="1" applyFill="1" applyBorder="1" applyAlignment="1">
      <alignment horizontal="left" wrapText="1"/>
    </xf>
    <xf numFmtId="0" fontId="3" fillId="0" borderId="1" xfId="0" applyFont="1" applyBorder="1" applyAlignment="1">
      <alignment horizontal="center"/>
    </xf>
    <xf numFmtId="164" fontId="3" fillId="0" borderId="1" xfId="0" applyNumberFormat="1" applyFont="1" applyBorder="1" applyAlignment="1">
      <alignment horizontal="center"/>
    </xf>
    <xf numFmtId="0" fontId="3" fillId="0" borderId="1" xfId="0" applyFont="1" applyFill="1" applyBorder="1" applyAlignment="1">
      <alignment vertical="top" wrapText="1"/>
    </xf>
    <xf numFmtId="0" fontId="3" fillId="2" borderId="1" xfId="0" applyFont="1" applyFill="1" applyBorder="1" applyAlignment="1">
      <alignment vertical="top" wrapText="1"/>
    </xf>
    <xf numFmtId="0" fontId="3" fillId="0" borderId="0" xfId="0" applyFont="1" applyFill="1" applyBorder="1" applyAlignment="1"/>
    <xf numFmtId="0" fontId="3" fillId="0" borderId="0" xfId="0" applyFont="1" applyFill="1" applyBorder="1" applyAlignment="1">
      <alignment horizontal="center"/>
    </xf>
    <xf numFmtId="2" fontId="3" fillId="0" borderId="0" xfId="0" applyNumberFormat="1" applyFont="1" applyFill="1" applyBorder="1" applyAlignment="1"/>
    <xf numFmtId="0" fontId="3" fillId="0" borderId="0" xfId="0" applyFont="1" applyFill="1" applyBorder="1"/>
    <xf numFmtId="0" fontId="3" fillId="0" borderId="0" xfId="0" applyFont="1" applyFill="1" applyBorder="1" applyAlignment="1">
      <alignment horizontal="left" wrapText="1" indent="1"/>
    </xf>
    <xf numFmtId="0" fontId="3" fillId="0" borderId="0" xfId="0" applyFont="1" applyFill="1" applyBorder="1" applyAlignment="1">
      <alignment horizontal="left" wrapText="1"/>
    </xf>
    <xf numFmtId="49" fontId="3" fillId="0" borderId="0" xfId="0" applyNumberFormat="1" applyFont="1" applyFill="1" applyBorder="1" applyAlignment="1">
      <alignment horizontal="center"/>
    </xf>
    <xf numFmtId="4" fontId="3" fillId="0" borderId="0" xfId="0" applyNumberFormat="1" applyFont="1" applyFill="1" applyBorder="1" applyAlignment="1">
      <alignment horizontal="center"/>
    </xf>
    <xf numFmtId="2" fontId="3" fillId="0" borderId="0" xfId="0" applyNumberFormat="1" applyFont="1" applyFill="1" applyBorder="1" applyAlignment="1">
      <alignment horizontal="center"/>
    </xf>
    <xf numFmtId="49" fontId="3" fillId="0" borderId="0" xfId="0" applyNumberFormat="1" applyFont="1" applyFill="1" applyBorder="1" applyAlignment="1">
      <alignment horizontal="center" wrapText="1"/>
    </xf>
    <xf numFmtId="0" fontId="3" fillId="0" borderId="0" xfId="0" applyFont="1" applyAlignment="1"/>
    <xf numFmtId="2" fontId="3" fillId="0" borderId="0" xfId="0" applyNumberFormat="1" applyFont="1" applyAlignment="1"/>
    <xf numFmtId="49" fontId="4" fillId="2" borderId="0" xfId="0" applyNumberFormat="1" applyFont="1" applyFill="1" applyBorder="1" applyAlignment="1" applyProtection="1">
      <alignment horizontal="centerContinuous" wrapText="1"/>
      <protection locked="0"/>
    </xf>
    <xf numFmtId="4" fontId="3" fillId="2" borderId="0" xfId="0" applyNumberFormat="1" applyFont="1" applyFill="1" applyBorder="1" applyAlignment="1">
      <alignment horizontal="centerContinuous"/>
    </xf>
    <xf numFmtId="0" fontId="3" fillId="2" borderId="0" xfId="0" applyFont="1" applyFill="1"/>
    <xf numFmtId="49" fontId="4" fillId="2" borderId="0" xfId="0" applyNumberFormat="1" applyFont="1" applyFill="1" applyBorder="1" applyAlignment="1">
      <alignment horizontal="centerContinuous" wrapText="1"/>
    </xf>
    <xf numFmtId="49" fontId="4" fillId="2" borderId="0" xfId="0" applyNumberFormat="1" applyFont="1" applyFill="1" applyBorder="1" applyAlignment="1" applyProtection="1">
      <alignment wrapText="1"/>
      <protection locked="0"/>
    </xf>
    <xf numFmtId="0" fontId="4" fillId="2" borderId="0" xfId="0" applyFont="1" applyFill="1" applyBorder="1"/>
    <xf numFmtId="4" fontId="4" fillId="2" borderId="0" xfId="0" applyNumberFormat="1" applyFont="1" applyFill="1" applyBorder="1"/>
    <xf numFmtId="49" fontId="4"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indent="1"/>
      <protection locked="0"/>
    </xf>
    <xf numFmtId="5" fontId="3" fillId="2" borderId="1" xfId="1" applyNumberFormat="1" applyFont="1" applyFill="1" applyBorder="1" applyAlignment="1">
      <alignment horizontal="center"/>
    </xf>
    <xf numFmtId="165" fontId="3" fillId="2" borderId="1" xfId="1" applyNumberFormat="1" applyFont="1" applyFill="1" applyBorder="1" applyAlignment="1">
      <alignment horizontal="center"/>
    </xf>
    <xf numFmtId="0" fontId="3"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3" fillId="0" borderId="1" xfId="0" applyFont="1" applyBorder="1" applyAlignment="1">
      <alignment wrapText="1"/>
    </xf>
    <xf numFmtId="0" fontId="3" fillId="0" borderId="1" xfId="0" applyFont="1" applyFill="1" applyBorder="1" applyAlignment="1">
      <alignment horizontal="left" vertical="top" wrapText="1"/>
    </xf>
    <xf numFmtId="3" fontId="3" fillId="2" borderId="1" xfId="0" applyNumberFormat="1" applyFont="1" applyFill="1" applyBorder="1" applyAlignment="1">
      <alignment horizontal="left" wrapText="1"/>
    </xf>
    <xf numFmtId="0" fontId="3" fillId="0" borderId="1" xfId="0" applyFont="1" applyFill="1" applyBorder="1" applyAlignment="1">
      <alignment horizontal="left" vertical="top" wrapText="1" indent="1"/>
    </xf>
    <xf numFmtId="0" fontId="3" fillId="2" borderId="1" xfId="0" applyFont="1" applyFill="1" applyBorder="1" applyAlignment="1">
      <alignment horizontal="left" vertical="top" wrapText="1" indent="1"/>
    </xf>
    <xf numFmtId="0" fontId="3" fillId="2" borderId="1" xfId="0" applyFont="1" applyFill="1" applyBorder="1" applyAlignment="1">
      <alignment horizontal="left" vertical="top" wrapText="1"/>
    </xf>
    <xf numFmtId="3" fontId="3" fillId="0" borderId="1" xfId="0" applyNumberFormat="1" applyFont="1" applyFill="1" applyBorder="1" applyAlignment="1">
      <alignment horizontal="left" vertical="top" wrapText="1"/>
    </xf>
    <xf numFmtId="0" fontId="3" fillId="0" borderId="1" xfId="1" applyNumberFormat="1" applyFont="1" applyFill="1" applyBorder="1" applyAlignment="1">
      <alignment horizontal="left" wrapText="1"/>
    </xf>
    <xf numFmtId="3" fontId="3" fillId="2" borderId="1" xfId="0" applyNumberFormat="1" applyFont="1" applyFill="1" applyBorder="1" applyAlignment="1">
      <alignment wrapText="1"/>
    </xf>
    <xf numFmtId="0" fontId="3" fillId="0" borderId="1" xfId="0" applyFont="1" applyFill="1" applyBorder="1" applyAlignment="1">
      <alignment horizontal="left" wrapText="1"/>
    </xf>
    <xf numFmtId="0" fontId="3" fillId="0" borderId="1" xfId="0" applyFont="1" applyFill="1" applyBorder="1" applyAlignment="1">
      <alignment horizontal="left" wrapText="1" indent="3"/>
    </xf>
    <xf numFmtId="0" fontId="3" fillId="0" borderId="1" xfId="0"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4" fillId="2" borderId="0" xfId="0" applyFont="1" applyFill="1"/>
    <xf numFmtId="0" fontId="4" fillId="2" borderId="1" xfId="0" applyFont="1" applyFill="1" applyBorder="1" applyAlignment="1">
      <alignment horizontal="left" wrapText="1"/>
    </xf>
    <xf numFmtId="0" fontId="3" fillId="2" borderId="0" xfId="0" applyFont="1" applyFill="1" applyAlignment="1">
      <alignment horizontal="center" wrapText="1"/>
    </xf>
    <xf numFmtId="3" fontId="3" fillId="0" borderId="5" xfId="0" applyNumberFormat="1" applyFont="1" applyFill="1" applyBorder="1" applyAlignment="1">
      <alignment horizontal="center"/>
    </xf>
    <xf numFmtId="49" fontId="3" fillId="0" borderId="1" xfId="0" applyNumberFormat="1" applyFont="1" applyFill="1" applyBorder="1" applyAlignment="1" applyProtection="1">
      <alignment horizontal="left" wrapText="1"/>
      <protection locked="0"/>
    </xf>
    <xf numFmtId="0" fontId="3" fillId="2" borderId="1" xfId="0" applyFont="1" applyFill="1" applyBorder="1"/>
    <xf numFmtId="49" fontId="4"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4" fillId="2" borderId="0" xfId="0" applyNumberFormat="1" applyFont="1" applyFill="1" applyAlignment="1">
      <alignment horizontal="centerContinuous" wrapText="1"/>
    </xf>
    <xf numFmtId="49" fontId="4" fillId="2" borderId="0" xfId="0" applyNumberFormat="1" applyFont="1" applyFill="1"/>
    <xf numFmtId="4" fontId="4" fillId="2" borderId="0" xfId="0" applyNumberFormat="1" applyFont="1" applyFill="1"/>
    <xf numFmtId="49" fontId="4" fillId="2" borderId="6" xfId="0" applyNumberFormat="1" applyFont="1" applyFill="1" applyBorder="1" applyAlignment="1">
      <alignment horizontal="left" wrapText="1"/>
    </xf>
    <xf numFmtId="49" fontId="3" fillId="2" borderId="6" xfId="0" applyNumberFormat="1" applyFont="1" applyFill="1" applyBorder="1" applyAlignment="1">
      <alignment horizontal="left" wrapText="1"/>
    </xf>
    <xf numFmtId="3" fontId="3" fillId="2" borderId="2" xfId="0" applyNumberFormat="1" applyFont="1" applyFill="1" applyBorder="1" applyAlignment="1">
      <alignment horizontal="center"/>
    </xf>
    <xf numFmtId="49" fontId="3" fillId="2" borderId="6" xfId="0" applyNumberFormat="1" applyFont="1" applyFill="1" applyBorder="1" applyAlignment="1">
      <alignment horizontal="left" wrapText="1" indent="1"/>
    </xf>
    <xf numFmtId="2" fontId="3" fillId="2" borderId="2" xfId="0" applyNumberFormat="1" applyFont="1" applyFill="1" applyBorder="1" applyAlignment="1">
      <alignment horizontal="center"/>
    </xf>
    <xf numFmtId="3" fontId="3" fillId="0" borderId="2" xfId="0" applyNumberFormat="1" applyFont="1" applyFill="1" applyBorder="1" applyAlignment="1">
      <alignment horizontal="center"/>
    </xf>
    <xf numFmtId="4" fontId="3" fillId="2" borderId="2" xfId="0" applyNumberFormat="1" applyFont="1" applyFill="1" applyBorder="1" applyAlignment="1">
      <alignment horizontal="center"/>
    </xf>
    <xf numFmtId="49" fontId="3" fillId="2" borderId="3" xfId="0" applyNumberFormat="1" applyFont="1" applyFill="1" applyBorder="1"/>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39" fontId="3" fillId="2" borderId="1" xfId="1" applyNumberFormat="1" applyFont="1" applyFill="1" applyBorder="1" applyAlignment="1">
      <alignment horizontal="center"/>
    </xf>
    <xf numFmtId="5" fontId="3" fillId="0" borderId="2" xfId="0" applyNumberFormat="1" applyFont="1" applyFill="1" applyBorder="1" applyAlignment="1">
      <alignment horizontal="center"/>
    </xf>
    <xf numFmtId="16" fontId="3" fillId="2" borderId="1" xfId="0" applyNumberFormat="1" applyFont="1" applyFill="1" applyBorder="1" applyAlignment="1">
      <alignment horizontal="center"/>
    </xf>
    <xf numFmtId="5" fontId="3" fillId="2" borderId="2"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0" borderId="1" xfId="0" applyNumberFormat="1" applyFont="1" applyFill="1" applyBorder="1" applyAlignment="1">
      <alignment horizontal="left" wrapText="1"/>
    </xf>
    <xf numFmtId="49" fontId="3" fillId="2" borderId="0" xfId="0" applyNumberFormat="1" applyFont="1" applyFill="1"/>
    <xf numFmtId="49" fontId="3" fillId="0" borderId="6" xfId="0" applyNumberFormat="1" applyFont="1" applyFill="1" applyBorder="1" applyAlignment="1">
      <alignment horizontal="left" wrapText="1"/>
    </xf>
    <xf numFmtId="49" fontId="3" fillId="0" borderId="8" xfId="0" applyNumberFormat="1" applyFont="1" applyFill="1" applyBorder="1" applyAlignment="1">
      <alignment horizontal="left" wrapText="1"/>
    </xf>
    <xf numFmtId="49" fontId="4" fillId="2" borderId="0" xfId="0" applyNumberFormat="1" applyFont="1" applyFill="1" applyAlignment="1">
      <alignment wrapText="1"/>
    </xf>
    <xf numFmtId="49" fontId="4"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indent="1"/>
    </xf>
    <xf numFmtId="164" fontId="3" fillId="2" borderId="1" xfId="1" applyNumberFormat="1" applyFont="1" applyFill="1" applyBorder="1" applyAlignment="1">
      <alignment horizontal="center"/>
    </xf>
    <xf numFmtId="1" fontId="3" fillId="2" borderId="1" xfId="0" applyNumberFormat="1" applyFont="1" applyFill="1" applyBorder="1" applyAlignment="1">
      <alignment horizontal="center"/>
    </xf>
    <xf numFmtId="3" fontId="3" fillId="0" borderId="14" xfId="0" applyNumberFormat="1" applyFont="1" applyFill="1" applyBorder="1" applyAlignment="1">
      <alignment horizontal="center"/>
    </xf>
    <xf numFmtId="49" fontId="3" fillId="0" borderId="4" xfId="0" applyNumberFormat="1" applyFont="1" applyFill="1" applyBorder="1" applyAlignment="1" applyProtection="1">
      <alignment horizontal="left" wrapText="1"/>
      <protection locked="0"/>
    </xf>
    <xf numFmtId="49" fontId="3" fillId="0" borderId="5" xfId="0" applyNumberFormat="1" applyFont="1" applyFill="1" applyBorder="1" applyAlignment="1">
      <alignment horizontal="left" wrapText="1"/>
    </xf>
    <xf numFmtId="49" fontId="3" fillId="0" borderId="4" xfId="0" applyNumberFormat="1" applyFont="1" applyFill="1" applyBorder="1" applyAlignment="1">
      <alignment horizontal="left" wrapText="1"/>
    </xf>
    <xf numFmtId="49" fontId="3" fillId="0" borderId="7" xfId="0" applyNumberFormat="1" applyFont="1" applyFill="1" applyBorder="1" applyAlignment="1">
      <alignment horizontal="left" wrapText="1"/>
    </xf>
    <xf numFmtId="49" fontId="3" fillId="2" borderId="0" xfId="0" applyNumberFormat="1" applyFont="1" applyFill="1" applyAlignment="1">
      <alignment wrapText="1"/>
    </xf>
    <xf numFmtId="49" fontId="3" fillId="0" borderId="5" xfId="0" applyNumberFormat="1" applyFont="1" applyFill="1" applyBorder="1" applyAlignment="1" applyProtection="1">
      <alignment horizontal="left" wrapText="1"/>
      <protection locked="0"/>
    </xf>
    <xf numFmtId="3" fontId="1" fillId="0" borderId="1" xfId="0" applyNumberFormat="1" applyFont="1" applyFill="1" applyBorder="1" applyAlignment="1">
      <alignment horizontal="left" wrapText="1"/>
    </xf>
    <xf numFmtId="164" fontId="1" fillId="0" borderId="1" xfId="0" applyNumberFormat="1" applyFont="1" applyFill="1" applyBorder="1" applyAlignment="1">
      <alignment horizontal="left" wrapText="1"/>
    </xf>
    <xf numFmtId="0" fontId="1" fillId="2" borderId="6" xfId="0" applyFont="1" applyFill="1" applyBorder="1" applyAlignment="1">
      <alignment horizontal="left" wrapText="1" indent="1"/>
    </xf>
    <xf numFmtId="0" fontId="1" fillId="0" borderId="1" xfId="0" applyFont="1" applyFill="1" applyBorder="1" applyAlignment="1">
      <alignment horizontal="left" wrapText="1" indent="1"/>
    </xf>
    <xf numFmtId="3" fontId="1" fillId="0" borderId="1" xfId="0" applyNumberFormat="1" applyFont="1" applyFill="1" applyBorder="1" applyAlignment="1">
      <alignment horizontal="left" wrapText="1" indent="1"/>
    </xf>
    <xf numFmtId="0" fontId="3" fillId="0" borderId="1" xfId="0" applyFont="1" applyFill="1" applyBorder="1" applyAlignment="1">
      <alignment horizontal="left" wrapText="1"/>
    </xf>
    <xf numFmtId="0" fontId="3" fillId="2" borderId="5" xfId="0" applyFont="1" applyFill="1" applyBorder="1" applyAlignment="1">
      <alignment horizontal="left" wrapText="1"/>
    </xf>
    <xf numFmtId="49" fontId="3" fillId="2" borderId="5" xfId="0" applyNumberFormat="1" applyFont="1" applyFill="1" applyBorder="1" applyAlignment="1">
      <alignment horizontal="center"/>
    </xf>
    <xf numFmtId="3" fontId="3" fillId="2" borderId="5" xfId="0" applyNumberFormat="1" applyFont="1" applyFill="1" applyBorder="1" applyAlignment="1">
      <alignment horizontal="center"/>
    </xf>
    <xf numFmtId="2" fontId="3" fillId="0" borderId="5" xfId="0" applyNumberFormat="1" applyFont="1" applyBorder="1" applyAlignment="1">
      <alignment horizontal="center"/>
    </xf>
    <xf numFmtId="4" fontId="3" fillId="0" borderId="5" xfId="0" applyNumberFormat="1" applyFont="1" applyBorder="1" applyAlignment="1">
      <alignment horizontal="center"/>
    </xf>
    <xf numFmtId="49" fontId="3" fillId="0" borderId="5" xfId="0" applyNumberFormat="1" applyFont="1" applyBorder="1" applyAlignment="1">
      <alignment horizontal="center"/>
    </xf>
    <xf numFmtId="2" fontId="3" fillId="2" borderId="5" xfId="0" applyNumberFormat="1" applyFont="1" applyFill="1" applyBorder="1" applyAlignment="1">
      <alignment horizontal="center"/>
    </xf>
    <xf numFmtId="4" fontId="3" fillId="2" borderId="5" xfId="0" applyNumberFormat="1" applyFont="1" applyFill="1" applyBorder="1" applyAlignment="1">
      <alignment horizontal="center"/>
    </xf>
    <xf numFmtId="49" fontId="3" fillId="2" borderId="15" xfId="0" applyNumberFormat="1" applyFont="1" applyFill="1" applyBorder="1" applyAlignment="1">
      <alignment horizontal="left" wrapText="1"/>
    </xf>
    <xf numFmtId="3" fontId="3" fillId="2" borderId="14" xfId="0" applyNumberFormat="1" applyFont="1" applyFill="1" applyBorder="1" applyAlignment="1">
      <alignment horizontal="center"/>
    </xf>
    <xf numFmtId="49" fontId="3" fillId="2" borderId="5" xfId="0" applyNumberFormat="1" applyFont="1" applyFill="1" applyBorder="1" applyAlignment="1">
      <alignment horizontal="left" wrapText="1"/>
    </xf>
    <xf numFmtId="49" fontId="3" fillId="2" borderId="5" xfId="0" applyNumberFormat="1" applyFont="1" applyFill="1" applyBorder="1" applyAlignment="1" applyProtection="1">
      <alignment horizontal="left" wrapText="1"/>
      <protection locked="0"/>
    </xf>
    <xf numFmtId="0" fontId="3" fillId="0" borderId="1" xfId="0" applyFont="1" applyFill="1" applyBorder="1" applyAlignment="1">
      <alignment horizontal="left"/>
    </xf>
    <xf numFmtId="0" fontId="10" fillId="0" borderId="1" xfId="0" applyFont="1" applyFill="1" applyBorder="1" applyAlignment="1">
      <alignment horizontal="left"/>
    </xf>
    <xf numFmtId="49" fontId="3" fillId="0" borderId="1" xfId="0" applyNumberFormat="1" applyFont="1" applyFill="1" applyBorder="1" applyAlignment="1">
      <alignment horizontal="left"/>
    </xf>
    <xf numFmtId="0" fontId="10" fillId="0" borderId="1" xfId="0" applyFont="1" applyFill="1" applyBorder="1" applyAlignment="1">
      <alignment horizontal="center" wrapText="1"/>
    </xf>
    <xf numFmtId="0" fontId="10" fillId="0" borderId="1" xfId="0" applyFont="1" applyFill="1" applyBorder="1" applyAlignment="1">
      <alignment horizontal="center"/>
    </xf>
    <xf numFmtId="0" fontId="3" fillId="0" borderId="1" xfId="0" applyFont="1" applyFill="1" applyBorder="1" applyAlignment="1">
      <alignment horizontal="center" wrapText="1"/>
    </xf>
    <xf numFmtId="49" fontId="4" fillId="6" borderId="6" xfId="0" applyNumberFormat="1" applyFont="1" applyFill="1" applyBorder="1" applyAlignment="1" applyProtection="1">
      <alignment horizontal="center" vertical="center" wrapText="1"/>
      <protection locked="0"/>
    </xf>
    <xf numFmtId="0" fontId="8" fillId="6" borderId="13" xfId="0" applyFont="1" applyFill="1" applyBorder="1" applyAlignment="1">
      <alignment horizontal="center" vertical="center"/>
    </xf>
    <xf numFmtId="0" fontId="3" fillId="6" borderId="13" xfId="0" applyFont="1" applyFill="1" applyBorder="1" applyAlignment="1">
      <alignment horizontal="center"/>
    </xf>
    <xf numFmtId="0" fontId="3" fillId="6" borderId="2" xfId="0" applyFont="1" applyFill="1" applyBorder="1" applyAlignment="1">
      <alignment horizontal="center"/>
    </xf>
    <xf numFmtId="49" fontId="3" fillId="7" borderId="6" xfId="0" applyNumberFormat="1" applyFont="1" applyFill="1" applyBorder="1" applyAlignment="1" applyProtection="1">
      <alignment horizontal="left" wrapText="1"/>
      <protection locked="0"/>
    </xf>
    <xf numFmtId="0" fontId="8" fillId="7" borderId="13" xfId="0" applyFont="1" applyFill="1" applyBorder="1" applyAlignment="1">
      <alignment horizontal="left"/>
    </xf>
    <xf numFmtId="0" fontId="3" fillId="7" borderId="13" xfId="0" applyFont="1" applyFill="1" applyBorder="1" applyAlignment="1"/>
    <xf numFmtId="0" fontId="3" fillId="7" borderId="2" xfId="0" applyFont="1" applyFill="1" applyBorder="1" applyAlignment="1"/>
    <xf numFmtId="49" fontId="3" fillId="4" borderId="6" xfId="0" applyNumberFormat="1" applyFont="1" applyFill="1" applyBorder="1" applyAlignment="1" applyProtection="1">
      <alignment horizontal="left" wrapText="1"/>
      <protection locked="0"/>
    </xf>
    <xf numFmtId="0" fontId="3" fillId="4" borderId="13" xfId="0" applyFont="1" applyFill="1" applyBorder="1" applyAlignment="1">
      <alignment horizontal="left"/>
    </xf>
    <xf numFmtId="0" fontId="3" fillId="4" borderId="2" xfId="0" applyFont="1" applyFill="1" applyBorder="1" applyAlignment="1">
      <alignment horizontal="left"/>
    </xf>
    <xf numFmtId="49" fontId="4" fillId="5" borderId="8" xfId="0" applyNumberFormat="1" applyFont="1" applyFill="1" applyBorder="1" applyAlignment="1" applyProtection="1">
      <alignment horizontal="center" wrapText="1"/>
      <protection locked="0"/>
    </xf>
    <xf numFmtId="0" fontId="3" fillId="0" borderId="9" xfId="0" applyFont="1" applyBorder="1" applyAlignment="1">
      <alignment horizontal="center" wrapText="1"/>
    </xf>
    <xf numFmtId="0" fontId="3" fillId="0" borderId="10" xfId="0" applyFont="1" applyBorder="1" applyAlignment="1">
      <alignment horizontal="center" wrapText="1"/>
    </xf>
    <xf numFmtId="49" fontId="4" fillId="6" borderId="6" xfId="0" applyNumberFormat="1" applyFont="1" applyFill="1" applyBorder="1" applyAlignment="1" applyProtection="1">
      <alignment horizontal="center" wrapText="1"/>
      <protection locked="0"/>
    </xf>
    <xf numFmtId="0" fontId="3" fillId="0" borderId="13" xfId="0" applyFont="1" applyBorder="1" applyAlignment="1">
      <alignment horizontal="center"/>
    </xf>
    <xf numFmtId="0" fontId="3" fillId="0" borderId="2" xfId="0" applyFont="1" applyBorder="1" applyAlignment="1">
      <alignment horizontal="center"/>
    </xf>
    <xf numFmtId="49" fontId="3" fillId="7" borderId="6" xfId="0" applyNumberFormat="1" applyFont="1" applyFill="1" applyBorder="1" applyAlignment="1">
      <alignment horizontal="left" wrapText="1"/>
    </xf>
    <xf numFmtId="0" fontId="3" fillId="0" borderId="13" xfId="0" applyFont="1" applyBorder="1" applyAlignment="1"/>
    <xf numFmtId="0" fontId="3" fillId="0" borderId="2" xfId="0" applyFont="1" applyBorder="1" applyAlignment="1"/>
    <xf numFmtId="49" fontId="4" fillId="8" borderId="6" xfId="0" applyNumberFormat="1" applyFont="1" applyFill="1" applyBorder="1" applyAlignment="1">
      <alignment horizontal="center" vertical="center" wrapText="1"/>
    </xf>
    <xf numFmtId="0" fontId="8" fillId="8" borderId="13" xfId="0" applyFont="1" applyFill="1" applyBorder="1" applyAlignment="1">
      <alignment horizontal="center" vertical="center"/>
    </xf>
    <xf numFmtId="49" fontId="4" fillId="6" borderId="8" xfId="0" applyNumberFormat="1" applyFont="1" applyFill="1" applyBorder="1" applyAlignment="1">
      <alignment horizontal="center"/>
    </xf>
    <xf numFmtId="0" fontId="3" fillId="0" borderId="9" xfId="0" applyFont="1" applyBorder="1" applyAlignment="1">
      <alignment horizontal="center"/>
    </xf>
    <xf numFmtId="0" fontId="3" fillId="0" borderId="10" xfId="0" applyFont="1" applyBorder="1" applyAlignment="1">
      <alignment horizontal="center"/>
    </xf>
    <xf numFmtId="49" fontId="4" fillId="6" borderId="6" xfId="0" applyNumberFormat="1" applyFont="1" applyFill="1" applyBorder="1" applyAlignment="1">
      <alignment horizontal="center" wrapText="1"/>
    </xf>
    <xf numFmtId="49" fontId="3" fillId="4" borderId="6" xfId="0" applyNumberFormat="1" applyFont="1" applyFill="1" applyBorder="1" applyAlignment="1">
      <alignment horizontal="left"/>
    </xf>
    <xf numFmtId="49" fontId="3" fillId="4" borderId="6" xfId="0" applyNumberFormat="1" applyFont="1" applyFill="1" applyBorder="1" applyAlignment="1">
      <alignment horizontal="left" wrapText="1"/>
    </xf>
    <xf numFmtId="49" fontId="4" fillId="5" borderId="8" xfId="0" applyNumberFormat="1" applyFont="1" applyFill="1" applyBorder="1" applyAlignment="1">
      <alignment horizontal="center" wrapText="1"/>
    </xf>
    <xf numFmtId="49" fontId="4" fillId="6" borderId="13" xfId="0" applyNumberFormat="1" applyFont="1" applyFill="1" applyBorder="1" applyAlignment="1">
      <alignment horizontal="center" wrapText="1"/>
    </xf>
    <xf numFmtId="49" fontId="4" fillId="6" borderId="2" xfId="0" applyNumberFormat="1" applyFont="1" applyFill="1" applyBorder="1" applyAlignment="1">
      <alignment horizontal="center" wrapText="1"/>
    </xf>
    <xf numFmtId="0" fontId="3" fillId="0" borderId="13" xfId="0" applyFont="1" applyBorder="1" applyAlignment="1">
      <alignment horizontal="center" wrapText="1"/>
    </xf>
    <xf numFmtId="0" fontId="3" fillId="0" borderId="2" xfId="0" applyFont="1" applyBorder="1" applyAlignment="1">
      <alignment horizontal="center" wrapText="1"/>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49" fontId="3" fillId="4" borderId="13" xfId="0" applyNumberFormat="1" applyFont="1" applyFill="1" applyBorder="1" applyAlignment="1">
      <alignment horizontal="left" wrapText="1"/>
    </xf>
    <xf numFmtId="49" fontId="3" fillId="4" borderId="2" xfId="0" applyNumberFormat="1" applyFont="1" applyFill="1" applyBorder="1" applyAlignment="1">
      <alignment horizontal="left" wrapText="1"/>
    </xf>
    <xf numFmtId="49" fontId="3" fillId="7" borderId="1" xfId="0" applyNumberFormat="1" applyFont="1" applyFill="1" applyBorder="1" applyAlignment="1">
      <alignment horizontal="left" wrapText="1"/>
    </xf>
    <xf numFmtId="0" fontId="8" fillId="7" borderId="1" xfId="0" applyFont="1" applyFill="1" applyBorder="1" applyAlignment="1">
      <alignment horizontal="left"/>
    </xf>
    <xf numFmtId="0" fontId="3" fillId="0" borderId="1" xfId="0" applyFont="1" applyBorder="1" applyAlignment="1"/>
    <xf numFmtId="49" fontId="3" fillId="7" borderId="1" xfId="0" applyNumberFormat="1" applyFont="1" applyFill="1" applyBorder="1" applyAlignment="1">
      <alignment horizontal="left"/>
    </xf>
    <xf numFmtId="0" fontId="3" fillId="0" borderId="1" xfId="0" applyFont="1" applyFill="1" applyBorder="1" applyAlignment="1">
      <alignment horizontal="left" wrapText="1"/>
    </xf>
    <xf numFmtId="0" fontId="8" fillId="0" borderId="1" xfId="0" applyFont="1" applyFill="1" applyBorder="1" applyAlignment="1">
      <alignment horizontal="left"/>
    </xf>
    <xf numFmtId="0" fontId="3" fillId="0" borderId="1" xfId="0" applyFont="1" applyFill="1" applyBorder="1" applyAlignment="1"/>
    <xf numFmtId="0" fontId="3" fillId="7" borderId="1" xfId="0" applyFont="1" applyFill="1" applyBorder="1" applyAlignment="1">
      <alignment horizontal="left" wrapText="1"/>
    </xf>
    <xf numFmtId="0" fontId="4" fillId="6" borderId="8" xfId="0" applyFont="1" applyFill="1" applyBorder="1" applyAlignment="1">
      <alignment horizontal="center" wrapText="1"/>
    </xf>
    <xf numFmtId="0" fontId="4" fillId="6" borderId="6" xfId="0" applyFont="1" applyFill="1" applyBorder="1" applyAlignment="1">
      <alignment horizontal="center" wrapText="1"/>
    </xf>
    <xf numFmtId="0" fontId="3" fillId="0" borderId="6" xfId="0" applyFont="1" applyFill="1" applyBorder="1" applyAlignment="1">
      <alignment horizontal="left" wrapText="1"/>
    </xf>
    <xf numFmtId="0" fontId="3" fillId="0" borderId="13" xfId="0" applyFont="1" applyFill="1" applyBorder="1" applyAlignment="1">
      <alignment horizontal="left" wrapText="1"/>
    </xf>
    <xf numFmtId="0" fontId="3" fillId="0" borderId="2" xfId="0" applyFont="1" applyFill="1" applyBorder="1" applyAlignment="1">
      <alignment horizontal="left" wrapText="1"/>
    </xf>
    <xf numFmtId="0" fontId="4" fillId="8" borderId="6" xfId="0" applyFont="1" applyFill="1" applyBorder="1" applyAlignment="1">
      <alignment horizontal="center" vertical="center"/>
    </xf>
    <xf numFmtId="0" fontId="9" fillId="8" borderId="13" xfId="0" applyFont="1" applyFill="1" applyBorder="1" applyAlignment="1">
      <alignment horizontal="center" vertical="center"/>
    </xf>
    <xf numFmtId="0" fontId="3" fillId="4" borderId="1" xfId="0" applyFont="1" applyFill="1" applyBorder="1" applyAlignment="1">
      <alignment horizontal="left" wrapText="1"/>
    </xf>
    <xf numFmtId="0" fontId="3" fillId="0" borderId="1" xfId="0" applyFont="1" applyBorder="1"/>
    <xf numFmtId="0" fontId="4" fillId="4" borderId="1" xfId="0" applyFont="1" applyFill="1" applyBorder="1" applyAlignment="1">
      <alignment horizontal="left" wrapText="1"/>
    </xf>
    <xf numFmtId="0" fontId="7" fillId="4" borderId="1" xfId="0" applyFont="1" applyFill="1" applyBorder="1" applyAlignment="1">
      <alignment horizontal="left" wrapText="1"/>
    </xf>
    <xf numFmtId="164" fontId="7" fillId="4" borderId="1" xfId="0" applyNumberFormat="1" applyFont="1" applyFill="1" applyBorder="1" applyAlignment="1">
      <alignment horizontal="left" wrapText="1"/>
    </xf>
    <xf numFmtId="0" fontId="4" fillId="3" borderId="8" xfId="0" applyFont="1" applyFill="1" applyBorder="1" applyAlignment="1">
      <alignment horizontal="center" wrapText="1"/>
    </xf>
    <xf numFmtId="0" fontId="4" fillId="3" borderId="1" xfId="0" applyFont="1" applyFill="1" applyBorder="1" applyAlignment="1">
      <alignment horizontal="center" wrapText="1"/>
    </xf>
    <xf numFmtId="0" fontId="3" fillId="0" borderId="1" xfId="0" applyFont="1" applyBorder="1" applyAlignment="1">
      <alignment horizontal="center" wrapText="1"/>
    </xf>
    <xf numFmtId="164" fontId="7" fillId="7" borderId="6" xfId="0" applyNumberFormat="1" applyFont="1" applyFill="1" applyBorder="1" applyAlignment="1">
      <alignment horizontal="left" wrapText="1"/>
    </xf>
    <xf numFmtId="0" fontId="7" fillId="7" borderId="13" xfId="0" applyFont="1" applyFill="1" applyBorder="1" applyAlignment="1"/>
    <xf numFmtId="0" fontId="7" fillId="7" borderId="2" xfId="0" applyFont="1" applyFill="1" applyBorder="1" applyAlignment="1"/>
    <xf numFmtId="0" fontId="3" fillId="3" borderId="1" xfId="0" applyFont="1" applyFill="1" applyBorder="1" applyAlignment="1">
      <alignment horizontal="left" wrapText="1"/>
    </xf>
    <xf numFmtId="0" fontId="3" fillId="0" borderId="1" xfId="0" applyFont="1" applyBorder="1" applyAlignment="1">
      <alignment horizontal="left" wrapText="1"/>
    </xf>
    <xf numFmtId="164" fontId="7" fillId="7" borderId="1" xfId="0" applyNumberFormat="1" applyFont="1" applyFill="1" applyBorder="1" applyAlignment="1">
      <alignment horizontal="left" wrapText="1"/>
    </xf>
    <xf numFmtId="0" fontId="7" fillId="0" borderId="1" xfId="0" applyFont="1" applyBorder="1" applyAlignment="1"/>
    <xf numFmtId="3" fontId="7" fillId="7" borderId="6" xfId="0" applyNumberFormat="1"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election activeCell="B13" sqref="B13"/>
    </sheetView>
  </sheetViews>
  <sheetFormatPr defaultRowHeight="12.75"/>
  <cols>
    <col min="1" max="1" width="71.7109375" customWidth="1"/>
  </cols>
  <sheetData>
    <row r="1" spans="1:1">
      <c r="A1" t="s">
        <v>644</v>
      </c>
    </row>
    <row r="3" spans="1:1">
      <c r="A3" s="1" t="s">
        <v>473</v>
      </c>
    </row>
    <row r="4" spans="1:1">
      <c r="A4" t="s">
        <v>474</v>
      </c>
    </row>
    <row r="5" spans="1:1">
      <c r="A5" t="s">
        <v>475</v>
      </c>
    </row>
    <row r="6" spans="1:1">
      <c r="A6" t="s">
        <v>1199</v>
      </c>
    </row>
    <row r="7" spans="1:1">
      <c r="A7" t="s">
        <v>476</v>
      </c>
    </row>
    <row r="8" spans="1:1">
      <c r="A8" s="2" t="s">
        <v>856</v>
      </c>
    </row>
    <row r="10" spans="1:1">
      <c r="A10" s="1" t="s">
        <v>477</v>
      </c>
    </row>
    <row r="11" spans="1:1">
      <c r="A11" s="4" t="s">
        <v>646</v>
      </c>
    </row>
    <row r="12" spans="1:1">
      <c r="A12" s="2" t="s">
        <v>478</v>
      </c>
    </row>
    <row r="13" spans="1:1">
      <c r="A13" s="2" t="s">
        <v>479</v>
      </c>
    </row>
    <row r="14" spans="1:1">
      <c r="A14" s="2" t="s">
        <v>855</v>
      </c>
    </row>
    <row r="15" spans="1:1">
      <c r="A15" s="2" t="s">
        <v>480</v>
      </c>
    </row>
    <row r="16" spans="1:1">
      <c r="A16" s="2" t="s">
        <v>481</v>
      </c>
    </row>
    <row r="17" spans="1:1">
      <c r="A17" s="4" t="s">
        <v>666</v>
      </c>
    </row>
    <row r="18" spans="1:1">
      <c r="A18" s="2" t="s">
        <v>482</v>
      </c>
    </row>
    <row r="19" spans="1:1">
      <c r="A19" s="2" t="s">
        <v>691</v>
      </c>
    </row>
    <row r="20" spans="1:1">
      <c r="A20" s="3" t="s">
        <v>683</v>
      </c>
    </row>
    <row r="21" spans="1:1">
      <c r="A21" s="2" t="s">
        <v>483</v>
      </c>
    </row>
    <row r="22" spans="1:1">
      <c r="A22" s="4" t="s">
        <v>661</v>
      </c>
    </row>
    <row r="23" spans="1:1">
      <c r="A23" s="4" t="s">
        <v>650</v>
      </c>
    </row>
    <row r="24" spans="1:1">
      <c r="A24" s="2" t="s">
        <v>484</v>
      </c>
    </row>
    <row r="25" spans="1:1">
      <c r="A25" s="2" t="s">
        <v>485</v>
      </c>
    </row>
    <row r="26" spans="1:1">
      <c r="A26" s="2" t="s">
        <v>486</v>
      </c>
    </row>
    <row r="27" spans="1:1">
      <c r="A27" s="4" t="s">
        <v>645</v>
      </c>
    </row>
    <row r="28" spans="1:1">
      <c r="A28" s="2" t="s">
        <v>487</v>
      </c>
    </row>
    <row r="29" spans="1:1">
      <c r="A29" s="4" t="s">
        <v>648</v>
      </c>
    </row>
    <row r="30" spans="1:1">
      <c r="A30" s="2" t="s">
        <v>488</v>
      </c>
    </row>
    <row r="31" spans="1:1">
      <c r="A31" s="2" t="s">
        <v>489</v>
      </c>
    </row>
    <row r="32" spans="1:1">
      <c r="A32" s="2" t="s">
        <v>490</v>
      </c>
    </row>
    <row r="33" spans="1:1">
      <c r="A33" s="2" t="s">
        <v>491</v>
      </c>
    </row>
    <row r="34" spans="1:1">
      <c r="A34" s="2" t="s">
        <v>492</v>
      </c>
    </row>
    <row r="35" spans="1:1">
      <c r="A35" s="2" t="s">
        <v>493</v>
      </c>
    </row>
    <row r="36" spans="1:1">
      <c r="A36" s="2" t="s">
        <v>494</v>
      </c>
    </row>
    <row r="37" spans="1:1">
      <c r="A37" s="2" t="s">
        <v>495</v>
      </c>
    </row>
    <row r="38" spans="1:1">
      <c r="A38" s="2" t="s">
        <v>496</v>
      </c>
    </row>
    <row r="39" spans="1:1">
      <c r="A39" s="2" t="s">
        <v>497</v>
      </c>
    </row>
    <row r="40" spans="1:1">
      <c r="A40" s="2" t="s">
        <v>498</v>
      </c>
    </row>
    <row r="41" spans="1:1">
      <c r="A41" s="2" t="s">
        <v>499</v>
      </c>
    </row>
    <row r="42" spans="1:1">
      <c r="A42" s="2" t="s">
        <v>500</v>
      </c>
    </row>
    <row r="43" spans="1:1">
      <c r="A43" s="2" t="s">
        <v>724</v>
      </c>
    </row>
    <row r="44" spans="1:1">
      <c r="A44" s="4" t="s">
        <v>664</v>
      </c>
    </row>
    <row r="45" spans="1:1">
      <c r="A45" s="2" t="s">
        <v>501</v>
      </c>
    </row>
    <row r="46" spans="1:1">
      <c r="A46" s="3" t="s">
        <v>673</v>
      </c>
    </row>
    <row r="47" spans="1:1">
      <c r="A47" s="3" t="s">
        <v>672</v>
      </c>
    </row>
    <row r="48" spans="1:1">
      <c r="A48" s="3" t="s">
        <v>662</v>
      </c>
    </row>
    <row r="49" spans="1:1">
      <c r="A49" s="2" t="s">
        <v>502</v>
      </c>
    </row>
    <row r="50" spans="1:1">
      <c r="A50" s="2" t="s">
        <v>503</v>
      </c>
    </row>
    <row r="51" spans="1:1">
      <c r="A51" s="2" t="s">
        <v>504</v>
      </c>
    </row>
    <row r="52" spans="1:1">
      <c r="A52" s="2" t="s">
        <v>505</v>
      </c>
    </row>
    <row r="53" spans="1:1">
      <c r="A53" s="2" t="s">
        <v>796</v>
      </c>
    </row>
    <row r="54" spans="1:1">
      <c r="A54" s="2" t="s">
        <v>692</v>
      </c>
    </row>
    <row r="55" spans="1:1">
      <c r="A55" s="2" t="s">
        <v>506</v>
      </c>
    </row>
    <row r="56" spans="1:1">
      <c r="A56" s="2" t="s">
        <v>507</v>
      </c>
    </row>
    <row r="57" spans="1:1">
      <c r="A57" s="2" t="s">
        <v>508</v>
      </c>
    </row>
    <row r="58" spans="1:1">
      <c r="A58" s="2" t="s">
        <v>509</v>
      </c>
    </row>
    <row r="59" spans="1:1">
      <c r="A59" s="3" t="s">
        <v>667</v>
      </c>
    </row>
    <row r="60" spans="1:1">
      <c r="A60" s="2" t="s">
        <v>510</v>
      </c>
    </row>
    <row r="61" spans="1:1">
      <c r="A61" s="2" t="s">
        <v>837</v>
      </c>
    </row>
    <row r="62" spans="1:1">
      <c r="A62" s="2" t="s">
        <v>511</v>
      </c>
    </row>
    <row r="63" spans="1:1">
      <c r="A63" s="3" t="s">
        <v>670</v>
      </c>
    </row>
    <row r="64" spans="1:1">
      <c r="A64" s="3" t="s">
        <v>668</v>
      </c>
    </row>
    <row r="65" spans="1:1">
      <c r="A65" s="2" t="s">
        <v>512</v>
      </c>
    </row>
    <row r="66" spans="1:1">
      <c r="A66" s="2" t="s">
        <v>513</v>
      </c>
    </row>
    <row r="67" spans="1:1">
      <c r="A67" s="2" t="s">
        <v>514</v>
      </c>
    </row>
    <row r="68" spans="1:1">
      <c r="A68" s="2" t="s">
        <v>515</v>
      </c>
    </row>
    <row r="69" spans="1:1">
      <c r="A69" s="4" t="s">
        <v>649</v>
      </c>
    </row>
    <row r="70" spans="1:1">
      <c r="A70" s="2" t="s">
        <v>516</v>
      </c>
    </row>
    <row r="71" spans="1:1">
      <c r="A71" s="2" t="s">
        <v>517</v>
      </c>
    </row>
    <row r="72" spans="1:1">
      <c r="A72" s="2" t="s">
        <v>518</v>
      </c>
    </row>
    <row r="73" spans="1:1">
      <c r="A73" s="2" t="s">
        <v>797</v>
      </c>
    </row>
    <row r="74" spans="1:1">
      <c r="A74" s="3" t="s">
        <v>669</v>
      </c>
    </row>
    <row r="75" spans="1:1">
      <c r="A75" s="4" t="s">
        <v>647</v>
      </c>
    </row>
    <row r="76" spans="1:1">
      <c r="A76" s="2" t="s">
        <v>519</v>
      </c>
    </row>
    <row r="77" spans="1:1">
      <c r="A77" s="3" t="s">
        <v>671</v>
      </c>
    </row>
    <row r="78" spans="1:1">
      <c r="A78" s="3" t="s">
        <v>665</v>
      </c>
    </row>
    <row r="79" spans="1:1">
      <c r="A79" s="2" t="s">
        <v>520</v>
      </c>
    </row>
    <row r="80" spans="1:1">
      <c r="A80" s="3" t="s">
        <v>663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L122"/>
  <sheetViews>
    <sheetView zoomScale="75" zoomScaleNormal="75" zoomScaleSheetLayoutView="70"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RowHeight="12.75"/>
  <cols>
    <col min="1" max="1" width="77.28515625" style="81"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84" customWidth="1"/>
    <col min="11" max="11" width="12.85546875" style="70" customWidth="1"/>
    <col min="12" max="16384" width="9.140625" style="70"/>
  </cols>
  <sheetData>
    <row r="1" spans="1:12" ht="12.75" customHeight="1">
      <c r="A1" s="68" t="s">
        <v>982</v>
      </c>
      <c r="B1" s="12"/>
      <c r="C1" s="12"/>
      <c r="D1" s="12"/>
      <c r="E1" s="12"/>
      <c r="F1" s="12"/>
      <c r="G1" s="12"/>
      <c r="H1" s="12"/>
      <c r="I1" s="69"/>
      <c r="J1" s="69"/>
      <c r="K1" s="12"/>
    </row>
    <row r="2" spans="1:12" ht="12.75" customHeight="1">
      <c r="A2" s="71" t="s">
        <v>1206</v>
      </c>
      <c r="B2" s="12"/>
      <c r="C2" s="12"/>
      <c r="D2" s="12"/>
      <c r="E2" s="12"/>
      <c r="F2" s="12"/>
      <c r="G2" s="12"/>
      <c r="H2" s="12"/>
      <c r="I2" s="12"/>
      <c r="J2" s="12"/>
      <c r="K2" s="12"/>
    </row>
    <row r="3" spans="1:12" ht="12.75" customHeight="1">
      <c r="A3" s="72"/>
      <c r="B3" s="73"/>
      <c r="C3" s="73"/>
      <c r="D3" s="73"/>
      <c r="E3" s="73"/>
      <c r="F3" s="73"/>
      <c r="G3" s="73"/>
      <c r="H3" s="73"/>
      <c r="I3" s="74"/>
      <c r="J3" s="74"/>
      <c r="K3" s="73"/>
    </row>
    <row r="4" spans="1:12" ht="55.5" customHeight="1">
      <c r="A4" s="75" t="s">
        <v>43</v>
      </c>
      <c r="B4" s="21" t="s">
        <v>44</v>
      </c>
      <c r="C4" s="21" t="s">
        <v>878</v>
      </c>
      <c r="D4" s="21" t="s">
        <v>880</v>
      </c>
      <c r="E4" s="21" t="s">
        <v>972</v>
      </c>
      <c r="F4" s="21" t="s">
        <v>980</v>
      </c>
      <c r="G4" s="21" t="s">
        <v>978</v>
      </c>
      <c r="H4" s="21" t="s">
        <v>974</v>
      </c>
      <c r="I4" s="21" t="s">
        <v>879</v>
      </c>
      <c r="J4" s="21" t="s">
        <v>976</v>
      </c>
      <c r="K4" s="21" t="s">
        <v>1031</v>
      </c>
    </row>
    <row r="5" spans="1:12">
      <c r="A5" s="177" t="s">
        <v>48</v>
      </c>
      <c r="B5" s="178"/>
      <c r="C5" s="178"/>
      <c r="D5" s="178"/>
      <c r="E5" s="178"/>
      <c r="F5" s="178"/>
      <c r="G5" s="178"/>
      <c r="H5" s="178"/>
      <c r="I5" s="178"/>
      <c r="J5" s="178"/>
      <c r="K5" s="179"/>
    </row>
    <row r="6" spans="1:12" s="161" customFormat="1">
      <c r="A6" s="103" t="s">
        <v>1195</v>
      </c>
      <c r="B6" s="30" t="s">
        <v>49</v>
      </c>
      <c r="C6" s="163">
        <v>7</v>
      </c>
      <c r="D6" s="30" t="s">
        <v>49</v>
      </c>
      <c r="E6" s="163">
        <v>7</v>
      </c>
      <c r="F6" s="30" t="s">
        <v>49</v>
      </c>
      <c r="G6" s="163">
        <v>7</v>
      </c>
      <c r="H6" s="30" t="s">
        <v>49</v>
      </c>
      <c r="I6" s="30" t="s">
        <v>49</v>
      </c>
      <c r="J6" s="30" t="s">
        <v>49</v>
      </c>
      <c r="K6" s="30" t="s">
        <v>49</v>
      </c>
      <c r="L6" s="164"/>
    </row>
    <row r="7" spans="1:12">
      <c r="A7" s="159" t="s">
        <v>1032</v>
      </c>
      <c r="B7" s="149" t="s">
        <v>49</v>
      </c>
      <c r="C7" s="150">
        <v>69470</v>
      </c>
      <c r="D7" s="154" t="str">
        <f>IF($B7="N/A","N/A",IF(C7&gt;15,"No",IF(C7&lt;-15,"No","Yes")))</f>
        <v>N/A</v>
      </c>
      <c r="E7" s="150">
        <v>66507</v>
      </c>
      <c r="F7" s="154" t="str">
        <f>IF($B7="N/A","N/A",IF(E7&gt;15,"No",IF(E7&lt;-15,"No","Yes")))</f>
        <v>N/A</v>
      </c>
      <c r="G7" s="150">
        <v>61081</v>
      </c>
      <c r="H7" s="154" t="str">
        <f>IF($B7="N/A","N/A",IF(G7&gt;15,"No",IF(G7&lt;-15,"No","Yes")))</f>
        <v>N/A</v>
      </c>
      <c r="I7" s="155">
        <v>-4.2699999999999996</v>
      </c>
      <c r="J7" s="155">
        <v>-8.16</v>
      </c>
      <c r="K7" s="154" t="str">
        <f t="shared" ref="K7:K21" si="0">IF(J7="Div by 0", "N/A", IF(J7="N/A","N/A", IF(J7&gt;30, "No", IF(J7&lt;-30, "No", "Yes"))))</f>
        <v>Yes</v>
      </c>
    </row>
    <row r="8" spans="1:12">
      <c r="A8" s="77" t="s">
        <v>1033</v>
      </c>
      <c r="B8" s="25" t="s">
        <v>49</v>
      </c>
      <c r="C8" s="30">
        <v>39.736576939999999</v>
      </c>
      <c r="D8" s="30" t="str">
        <f>IF($B8="N/A","N/A",IF(C8&gt;15,"No",IF(C8&lt;-15,"No","Yes")))</f>
        <v>N/A</v>
      </c>
      <c r="E8" s="30">
        <v>38.435051948999998</v>
      </c>
      <c r="F8" s="30" t="str">
        <f>IF($B8="N/A","N/A",IF(E8&gt;15,"No",IF(E8&lt;-15,"No","Yes")))</f>
        <v>N/A</v>
      </c>
      <c r="G8" s="30">
        <v>30.927784417000002</v>
      </c>
      <c r="H8" s="30" t="str">
        <f>IF($B8="N/A","N/A",IF(G8&gt;15,"No",IF(G8&lt;-15,"No","Yes")))</f>
        <v>N/A</v>
      </c>
      <c r="I8" s="32">
        <v>-3.28</v>
      </c>
      <c r="J8" s="32">
        <v>-19.5</v>
      </c>
      <c r="K8" s="30" t="str">
        <f t="shared" si="0"/>
        <v>Yes</v>
      </c>
    </row>
    <row r="9" spans="1:12">
      <c r="A9" s="77" t="s">
        <v>1034</v>
      </c>
      <c r="B9" s="25" t="s">
        <v>49</v>
      </c>
      <c r="C9" s="30">
        <v>0</v>
      </c>
      <c r="D9" s="30" t="str">
        <f>IF($B9="N/A","N/A",IF(C9&gt;15,"No",IF(C9&lt;-15,"No","Yes")))</f>
        <v>N/A</v>
      </c>
      <c r="E9" s="30">
        <v>0</v>
      </c>
      <c r="F9" s="30" t="str">
        <f>IF($B9="N/A","N/A",IF(E9&gt;15,"No",IF(E9&lt;-15,"No","Yes")))</f>
        <v>N/A</v>
      </c>
      <c r="G9" s="30">
        <v>0</v>
      </c>
      <c r="H9" s="30" t="str">
        <f>IF($B9="N/A","N/A",IF(G9&gt;15,"No",IF(G9&lt;-15,"No","Yes")))</f>
        <v>N/A</v>
      </c>
      <c r="I9" s="32" t="s">
        <v>1207</v>
      </c>
      <c r="J9" s="32" t="s">
        <v>1207</v>
      </c>
      <c r="K9" s="30" t="str">
        <f t="shared" si="0"/>
        <v>N/A</v>
      </c>
    </row>
    <row r="10" spans="1:12">
      <c r="A10" s="5" t="s">
        <v>1202</v>
      </c>
      <c r="B10" s="25" t="s">
        <v>52</v>
      </c>
      <c r="C10" s="30" t="s">
        <v>49</v>
      </c>
      <c r="D10" s="30" t="str">
        <f>IF(OR($B10="N/A",$C10="N/A"),"N/A",IF(C10&gt;100,"No",IF(C10&lt;95,"No","Yes")))</f>
        <v>N/A</v>
      </c>
      <c r="E10" s="30" t="s">
        <v>49</v>
      </c>
      <c r="F10" s="30" t="str">
        <f>IF(OR($B10="N/A",$E10="N/A"),"N/A",IF(E10&gt;100,"No",IF(E10&lt;95,"No","Yes")))</f>
        <v>N/A</v>
      </c>
      <c r="G10" s="30">
        <v>99.785530688999998</v>
      </c>
      <c r="H10" s="30" t="str">
        <f>IF($B10="N/A","N/A",IF(G10&gt;100,"No",IF(G10&lt;95,"No","Yes")))</f>
        <v>Yes</v>
      </c>
      <c r="I10" s="32" t="s">
        <v>49</v>
      </c>
      <c r="J10" s="32" t="s">
        <v>49</v>
      </c>
      <c r="K10" s="30" t="str">
        <f t="shared" si="0"/>
        <v>N/A</v>
      </c>
    </row>
    <row r="11" spans="1:12">
      <c r="A11" s="5" t="s">
        <v>1035</v>
      </c>
      <c r="B11" s="25" t="s">
        <v>49</v>
      </c>
      <c r="C11" s="30" t="s">
        <v>49</v>
      </c>
      <c r="D11" s="30" t="str">
        <f t="shared" ref="D11:D12" si="1">IF(OR($B11="N/A",$C11="N/A"),"N/A",IF(C11&gt;100,"No",IF(C11&lt;95,"No","Yes")))</f>
        <v>N/A</v>
      </c>
      <c r="E11" s="30" t="s">
        <v>49</v>
      </c>
      <c r="F11" s="30" t="str">
        <f t="shared" ref="F11:F12" si="2">IF(OR($B11="N/A",$E11="N/A"),"N/A",IF(E11&gt;100,"No",IF(E11&lt;95,"No","Yes")))</f>
        <v>N/A</v>
      </c>
      <c r="G11" s="30">
        <v>0</v>
      </c>
      <c r="H11" s="30" t="str">
        <f t="shared" ref="H11:H12" si="3">IF($B11="N/A","N/A",IF(G11&gt;100,"No",IF(G11&lt;95,"No","Yes")))</f>
        <v>N/A</v>
      </c>
      <c r="I11" s="32" t="s">
        <v>49</v>
      </c>
      <c r="J11" s="32" t="s">
        <v>49</v>
      </c>
      <c r="K11" s="30" t="str">
        <f t="shared" si="0"/>
        <v>N/A</v>
      </c>
    </row>
    <row r="12" spans="1:12">
      <c r="A12" s="5" t="s">
        <v>1203</v>
      </c>
      <c r="B12" s="25" t="s">
        <v>52</v>
      </c>
      <c r="C12" s="30" t="s">
        <v>49</v>
      </c>
      <c r="D12" s="30" t="str">
        <f t="shared" si="1"/>
        <v>N/A</v>
      </c>
      <c r="E12" s="30" t="s">
        <v>49</v>
      </c>
      <c r="F12" s="30" t="str">
        <f t="shared" si="2"/>
        <v>N/A</v>
      </c>
      <c r="G12" s="30">
        <v>92.046626610999994</v>
      </c>
      <c r="H12" s="30" t="str">
        <f t="shared" si="3"/>
        <v>No</v>
      </c>
      <c r="I12" s="32" t="s">
        <v>49</v>
      </c>
      <c r="J12" s="32" t="s">
        <v>49</v>
      </c>
      <c r="K12" s="30" t="str">
        <f t="shared" si="0"/>
        <v>N/A</v>
      </c>
    </row>
    <row r="13" spans="1:12">
      <c r="A13" s="76" t="s">
        <v>1036</v>
      </c>
      <c r="B13" s="25" t="s">
        <v>49</v>
      </c>
      <c r="C13" s="26">
        <v>41865</v>
      </c>
      <c r="D13" s="30" t="str">
        <f>IF($B13="N/A","N/A",IF(C13&gt;15,"No",IF(C13&lt;-15,"No","Yes")))</f>
        <v>N/A</v>
      </c>
      <c r="E13" s="26">
        <v>40945</v>
      </c>
      <c r="F13" s="30" t="str">
        <f>IF($B13="N/A","N/A",IF(E13&gt;15,"No",IF(E13&lt;-15,"No","Yes")))</f>
        <v>N/A</v>
      </c>
      <c r="G13" s="26">
        <v>42190</v>
      </c>
      <c r="H13" s="30" t="str">
        <f>IF($B13="N/A","N/A",IF(G13&gt;15,"No",IF(G13&lt;-15,"No","Yes")))</f>
        <v>N/A</v>
      </c>
      <c r="I13" s="32">
        <v>-2.2000000000000002</v>
      </c>
      <c r="J13" s="32">
        <v>3.0409999999999999</v>
      </c>
      <c r="K13" s="30" t="str">
        <f t="shared" si="0"/>
        <v>Yes</v>
      </c>
    </row>
    <row r="14" spans="1:12">
      <c r="A14" s="77" t="s">
        <v>633</v>
      </c>
      <c r="B14" s="25" t="s">
        <v>51</v>
      </c>
      <c r="C14" s="30">
        <v>23.836139974000002</v>
      </c>
      <c r="D14" s="30" t="str">
        <f>IF($B14="N/A","N/A",IF(C14&gt;20,"No",IF(C14&lt;5,"No","Yes")))</f>
        <v>No</v>
      </c>
      <c r="E14" s="30">
        <v>21.101477591999998</v>
      </c>
      <c r="F14" s="30" t="str">
        <f>IF($B14="N/A","N/A",IF(E14&gt;20,"No",IF(E14&lt;5,"No","Yes")))</f>
        <v>No</v>
      </c>
      <c r="G14" s="30">
        <v>23.067077507</v>
      </c>
      <c r="H14" s="30" t="str">
        <f>IF($B14="N/A","N/A",IF(G14&gt;20,"No",IF(G14&lt;5,"No","Yes")))</f>
        <v>No</v>
      </c>
      <c r="I14" s="32">
        <v>-11.5</v>
      </c>
      <c r="J14" s="32">
        <v>9.3149999999999995</v>
      </c>
      <c r="K14" s="30" t="str">
        <f t="shared" si="0"/>
        <v>Yes</v>
      </c>
    </row>
    <row r="15" spans="1:12">
      <c r="A15" s="77" t="s">
        <v>1037</v>
      </c>
      <c r="B15" s="25" t="s">
        <v>49</v>
      </c>
      <c r="C15" s="30">
        <v>10.321270751</v>
      </c>
      <c r="D15" s="30" t="str">
        <f>IF($B15="N/A","N/A",IF(C15&gt;15,"No",IF(C15&lt;-15,"No","Yes")))</f>
        <v>N/A</v>
      </c>
      <c r="E15" s="30">
        <v>15.139821712</v>
      </c>
      <c r="F15" s="30" t="str">
        <f>IF($B15="N/A","N/A",IF(E15&gt;15,"No",IF(E15&lt;-15,"No","Yes")))</f>
        <v>N/A</v>
      </c>
      <c r="G15" s="30">
        <v>7.1604645650999998</v>
      </c>
      <c r="H15" s="30" t="str">
        <f>IF($B15="N/A","N/A",IF(G15&gt;15,"No",IF(G15&lt;-15,"No","Yes")))</f>
        <v>N/A</v>
      </c>
      <c r="I15" s="32">
        <v>46.69</v>
      </c>
      <c r="J15" s="32">
        <v>-52.7</v>
      </c>
      <c r="K15" s="30" t="str">
        <f t="shared" si="0"/>
        <v>No</v>
      </c>
    </row>
    <row r="16" spans="1:12">
      <c r="A16" s="77" t="s">
        <v>1038</v>
      </c>
      <c r="B16" s="25" t="s">
        <v>49</v>
      </c>
      <c r="C16" s="124">
        <v>10530.413098999999</v>
      </c>
      <c r="D16" s="30" t="str">
        <f>IF($B16="N/A","N/A",IF(C16&gt;15,"No",IF(C16&lt;-15,"No","Yes")))</f>
        <v>N/A</v>
      </c>
      <c r="E16" s="124">
        <v>9496.1574447000003</v>
      </c>
      <c r="F16" s="30" t="str">
        <f>IF($B16="N/A","N/A",IF(E16&gt;15,"No",IF(E16&lt;-15,"No","Yes")))</f>
        <v>N/A</v>
      </c>
      <c r="G16" s="124">
        <v>13594.427011</v>
      </c>
      <c r="H16" s="30" t="str">
        <f>IF($B16="N/A","N/A",IF(G16&gt;15,"No",IF(G16&lt;-15,"No","Yes")))</f>
        <v>N/A</v>
      </c>
      <c r="I16" s="32">
        <v>-9.82</v>
      </c>
      <c r="J16" s="32">
        <v>43.16</v>
      </c>
      <c r="K16" s="30" t="str">
        <f t="shared" si="0"/>
        <v>No</v>
      </c>
    </row>
    <row r="17" spans="1:11" ht="12.75" customHeight="1">
      <c r="A17" s="51" t="s">
        <v>1039</v>
      </c>
      <c r="B17" s="25" t="s">
        <v>49</v>
      </c>
      <c r="C17" s="26">
        <v>536</v>
      </c>
      <c r="D17" s="25" t="s">
        <v>49</v>
      </c>
      <c r="E17" s="26">
        <v>440</v>
      </c>
      <c r="F17" s="25" t="s">
        <v>49</v>
      </c>
      <c r="G17" s="26">
        <v>533</v>
      </c>
      <c r="H17" s="30" t="str">
        <f>IF($B17="N/A","N/A",IF(G17&gt;15,"No",IF(G17&lt;-15,"No","Yes")))</f>
        <v>N/A</v>
      </c>
      <c r="I17" s="25" t="s">
        <v>1208</v>
      </c>
      <c r="J17" s="32">
        <v>21.14</v>
      </c>
      <c r="K17" s="30" t="str">
        <f t="shared" si="0"/>
        <v>Yes</v>
      </c>
    </row>
    <row r="18" spans="1:11" ht="25.5">
      <c r="A18" s="51" t="s">
        <v>1040</v>
      </c>
      <c r="B18" s="25" t="s">
        <v>49</v>
      </c>
      <c r="C18" s="78">
        <v>6121.3134327999996</v>
      </c>
      <c r="D18" s="30" t="str">
        <f>IF($B18="N/A","N/A",IF(C18&gt;60,"No",IF(C18&lt;15,"No","Yes")))</f>
        <v>N/A</v>
      </c>
      <c r="E18" s="78">
        <v>7558.4409090999998</v>
      </c>
      <c r="F18" s="30" t="str">
        <f>IF($B18="N/A","N/A",IF(E18&gt;60,"No",IF(E18&lt;15,"No","Yes")))</f>
        <v>N/A</v>
      </c>
      <c r="G18" s="78">
        <v>6593.3470919000001</v>
      </c>
      <c r="H18" s="30" t="str">
        <f>IF($B18="N/A","N/A",IF(G18&gt;60,"No",IF(G18&lt;15,"No","Yes")))</f>
        <v>N/A</v>
      </c>
      <c r="I18" s="32">
        <v>23.48</v>
      </c>
      <c r="J18" s="32">
        <v>-12.8</v>
      </c>
      <c r="K18" s="30" t="str">
        <f t="shared" si="0"/>
        <v>Yes</v>
      </c>
    </row>
    <row r="19" spans="1:11">
      <c r="A19" s="51" t="s">
        <v>1041</v>
      </c>
      <c r="B19" s="25" t="s">
        <v>121</v>
      </c>
      <c r="C19" s="26">
        <v>11</v>
      </c>
      <c r="D19" s="30" t="str">
        <f>IF($B19="N/A","N/A",IF(C19="N/A","N/A",IF(C19=0,"Yes","No")))</f>
        <v>No</v>
      </c>
      <c r="E19" s="26">
        <v>11</v>
      </c>
      <c r="F19" s="30" t="str">
        <f>IF($B19="N/A","N/A",IF(E19="N/A","N/A",IF(E19=0,"Yes","No")))</f>
        <v>No</v>
      </c>
      <c r="G19" s="26">
        <v>0</v>
      </c>
      <c r="H19" s="30" t="str">
        <f>IF($B19="N/A","N/A",IF(G19=0,"Yes","No"))</f>
        <v>Yes</v>
      </c>
      <c r="I19" s="25" t="s">
        <v>1209</v>
      </c>
      <c r="J19" s="32">
        <v>-100</v>
      </c>
      <c r="K19" s="30" t="str">
        <f t="shared" si="0"/>
        <v>No</v>
      </c>
    </row>
    <row r="20" spans="1:11">
      <c r="A20" s="51" t="s">
        <v>1042</v>
      </c>
      <c r="B20" s="25" t="s">
        <v>121</v>
      </c>
      <c r="C20" s="30">
        <v>0</v>
      </c>
      <c r="D20" s="30" t="str">
        <f>IF($B20="N/A","N/A",IF(C20="N/A","N/A",IF(C20=0,"Yes","No")))</f>
        <v>Yes</v>
      </c>
      <c r="E20" s="30">
        <v>0</v>
      </c>
      <c r="F20" s="30" t="str">
        <f t="shared" ref="F20:F21" si="4">IF($B20="N/A","N/A",IF(E20="N/A","N/A",IF(E20=0,"Yes","No")))</f>
        <v>Yes</v>
      </c>
      <c r="G20" s="30">
        <v>0</v>
      </c>
      <c r="H20" s="30" t="str">
        <f t="shared" ref="H20:H21" si="5">IF($B20="N/A","N/A",IF(G20=0,"Yes","No"))</f>
        <v>Yes</v>
      </c>
      <c r="I20" s="32" t="s">
        <v>1207</v>
      </c>
      <c r="J20" s="32" t="s">
        <v>1207</v>
      </c>
      <c r="K20" s="30" t="str">
        <f t="shared" si="0"/>
        <v>N/A</v>
      </c>
    </row>
    <row r="21" spans="1:11">
      <c r="A21" s="51" t="s">
        <v>861</v>
      </c>
      <c r="B21" s="25" t="s">
        <v>121</v>
      </c>
      <c r="C21" s="124">
        <v>0</v>
      </c>
      <c r="D21" s="30" t="str">
        <f>IF($B21="N/A","N/A",IF(C21="N/A","N/A",IF(C21=0,"Yes","No")))</f>
        <v>Yes</v>
      </c>
      <c r="E21" s="124">
        <v>0</v>
      </c>
      <c r="F21" s="30" t="str">
        <f t="shared" si="4"/>
        <v>Yes</v>
      </c>
      <c r="G21" s="124">
        <v>0</v>
      </c>
      <c r="H21" s="30" t="str">
        <f t="shared" si="5"/>
        <v>Yes</v>
      </c>
      <c r="I21" s="32" t="s">
        <v>1207</v>
      </c>
      <c r="J21" s="32" t="s">
        <v>1207</v>
      </c>
      <c r="K21" s="30" t="str">
        <f t="shared" si="0"/>
        <v>N/A</v>
      </c>
    </row>
    <row r="22" spans="1:11">
      <c r="A22" s="180" t="s">
        <v>1043</v>
      </c>
      <c r="B22" s="181"/>
      <c r="C22" s="181"/>
      <c r="D22" s="181"/>
      <c r="E22" s="181"/>
      <c r="F22" s="181"/>
      <c r="G22" s="181"/>
      <c r="H22" s="181"/>
      <c r="I22" s="181"/>
      <c r="J22" s="181"/>
      <c r="K22" s="182"/>
    </row>
    <row r="23" spans="1:11">
      <c r="A23" s="76" t="s">
        <v>1032</v>
      </c>
      <c r="B23" s="25" t="s">
        <v>49</v>
      </c>
      <c r="C23" s="26">
        <v>31886</v>
      </c>
      <c r="D23" s="30" t="str">
        <f>IF($B23="N/A","N/A",IF(C23&gt;15,"No",IF(C23&lt;-15,"No","Yes")))</f>
        <v>N/A</v>
      </c>
      <c r="E23" s="26">
        <v>32305</v>
      </c>
      <c r="F23" s="30" t="str">
        <f>IF($B23="N/A","N/A",IF(E23&gt;15,"No",IF(E23&lt;-15,"No","Yes")))</f>
        <v>N/A</v>
      </c>
      <c r="G23" s="26">
        <v>32458</v>
      </c>
      <c r="H23" s="30" t="str">
        <f>IF($B23="N/A","N/A",IF(G23&gt;15,"No",IF(G23&lt;-15,"No","Yes")))</f>
        <v>N/A</v>
      </c>
      <c r="I23" s="32">
        <v>1.3140000000000001</v>
      </c>
      <c r="J23" s="32">
        <v>0.47360000000000002</v>
      </c>
      <c r="K23" s="30" t="str">
        <f t="shared" ref="K23:K53" si="6">IF(J23="Div by 0", "N/A", IF(J23="N/A","N/A", IF(J23&gt;30, "No", IF(J23&lt;-30, "No", "Yes"))))</f>
        <v>Yes</v>
      </c>
    </row>
    <row r="24" spans="1:11">
      <c r="A24" s="76" t="s">
        <v>1044</v>
      </c>
      <c r="B24" s="25" t="s">
        <v>52</v>
      </c>
      <c r="C24" s="79">
        <v>100</v>
      </c>
      <c r="D24" s="30" t="str">
        <f>IF($B24="N/A","N/A",IF(C24&gt;100,"No",IF(C24&lt;95,"No","Yes")))</f>
        <v>Yes</v>
      </c>
      <c r="E24" s="79">
        <v>100</v>
      </c>
      <c r="F24" s="30" t="str">
        <f>IF($B24="N/A","N/A",IF(E24&gt;100,"No",IF(E24&lt;95,"No","Yes")))</f>
        <v>Yes</v>
      </c>
      <c r="G24" s="30">
        <v>100</v>
      </c>
      <c r="H24" s="30" t="str">
        <f>IF($B24="N/A","N/A",IF(G24&gt;100,"No",IF(G24&lt;95,"No","Yes")))</f>
        <v>Yes</v>
      </c>
      <c r="I24" s="32">
        <v>0</v>
      </c>
      <c r="J24" s="32">
        <v>0</v>
      </c>
      <c r="K24" s="30" t="str">
        <f t="shared" si="6"/>
        <v>Yes</v>
      </c>
    </row>
    <row r="25" spans="1:11">
      <c r="A25" s="76" t="s">
        <v>1045</v>
      </c>
      <c r="B25" s="25" t="s">
        <v>121</v>
      </c>
      <c r="C25" s="79">
        <v>0</v>
      </c>
      <c r="D25" s="30" t="str">
        <f>IF($B25="N/A","N/A",IF(C25=0,"Yes","No"))</f>
        <v>Yes</v>
      </c>
      <c r="E25" s="79">
        <v>0</v>
      </c>
      <c r="F25" s="30" t="str">
        <f>IF($B25="N/A","N/A",IF(E25=0,"Yes","No"))</f>
        <v>Yes</v>
      </c>
      <c r="G25" s="79">
        <v>0</v>
      </c>
      <c r="H25" s="30" t="str">
        <f>IF($B25="N/A","N/A",IF(G25=0,"Yes","No"))</f>
        <v>Yes</v>
      </c>
      <c r="I25" s="32" t="s">
        <v>1207</v>
      </c>
      <c r="J25" s="32" t="s">
        <v>1207</v>
      </c>
      <c r="K25" s="30" t="str">
        <f t="shared" si="6"/>
        <v>N/A</v>
      </c>
    </row>
    <row r="26" spans="1:11" ht="12.75" customHeight="1">
      <c r="A26" s="76" t="s">
        <v>1046</v>
      </c>
      <c r="B26" s="25" t="s">
        <v>162</v>
      </c>
      <c r="C26" s="124">
        <v>7478.8165338999997</v>
      </c>
      <c r="D26" s="30" t="str">
        <f>IF($B26="N/A","N/A",IF(C26&gt;7000,"No",IF(C26&lt;2000,"No","Yes")))</f>
        <v>No</v>
      </c>
      <c r="E26" s="124">
        <v>7550.4910385000003</v>
      </c>
      <c r="F26" s="30" t="str">
        <f>IF($B26="N/A","N/A",IF(E26&gt;7000,"No",IF(E26&lt;2000,"No","Yes")))</f>
        <v>No</v>
      </c>
      <c r="G26" s="124">
        <v>7448.1693881000001</v>
      </c>
      <c r="H26" s="30" t="str">
        <f>IF($B26="N/A","N/A",IF(G26&gt;7000,"No",IF(G26&lt;2000,"No","Yes")))</f>
        <v>No</v>
      </c>
      <c r="I26" s="32">
        <v>0.95840000000000003</v>
      </c>
      <c r="J26" s="32">
        <v>-1.36</v>
      </c>
      <c r="K26" s="30" t="str">
        <f t="shared" si="6"/>
        <v>Yes</v>
      </c>
    </row>
    <row r="27" spans="1:11">
      <c r="A27" s="76" t="s">
        <v>176</v>
      </c>
      <c r="B27" s="25" t="s">
        <v>49</v>
      </c>
      <c r="C27" s="124">
        <v>1546.371502</v>
      </c>
      <c r="D27" s="30" t="str">
        <f>IF($B27="N/A","N/A",IF(C27&gt;15,"No",IF(C27&lt;-15,"No","Yes")))</f>
        <v>N/A</v>
      </c>
      <c r="E27" s="124">
        <v>1482.6991465000001</v>
      </c>
      <c r="F27" s="30" t="str">
        <f>IF($B27="N/A","N/A",IF(E27&gt;15,"No",IF(E27&lt;-15,"No","Yes")))</f>
        <v>N/A</v>
      </c>
      <c r="G27" s="124">
        <v>1467.7260306000001</v>
      </c>
      <c r="H27" s="30" t="str">
        <f>IF($B27="N/A","N/A",IF(G27&gt;15,"No",IF(G27&lt;-15,"No","Yes")))</f>
        <v>N/A</v>
      </c>
      <c r="I27" s="32">
        <v>-4.12</v>
      </c>
      <c r="J27" s="32">
        <v>-1.01</v>
      </c>
      <c r="K27" s="30" t="str">
        <f t="shared" si="6"/>
        <v>Yes</v>
      </c>
    </row>
    <row r="28" spans="1:11">
      <c r="A28" s="76" t="s">
        <v>1047</v>
      </c>
      <c r="B28" s="25" t="s">
        <v>14</v>
      </c>
      <c r="C28" s="30">
        <v>4.544314119</v>
      </c>
      <c r="D28" s="30" t="str">
        <f>IF($B28="N/A","N/A",IF(C28&gt;10,"No",IF(C28&lt;=0,"No","Yes")))</f>
        <v>Yes</v>
      </c>
      <c r="E28" s="30">
        <v>4.4606098126999996</v>
      </c>
      <c r="F28" s="30" t="str">
        <f>IF($B28="N/A","N/A",IF(E28&gt;10,"No",IF(E28&lt;=0,"No","Yes")))</f>
        <v>Yes</v>
      </c>
      <c r="G28" s="30">
        <v>4.7137839670000004</v>
      </c>
      <c r="H28" s="30" t="str">
        <f>IF($B28="N/A","N/A",IF(G28&gt;10,"No",IF(G28&lt;=0,"No","Yes")))</f>
        <v>Yes</v>
      </c>
      <c r="I28" s="32">
        <v>-1.84</v>
      </c>
      <c r="J28" s="32">
        <v>5.6760000000000002</v>
      </c>
      <c r="K28" s="30" t="str">
        <f t="shared" si="6"/>
        <v>Yes</v>
      </c>
    </row>
    <row r="29" spans="1:11">
      <c r="A29" s="76" t="s">
        <v>1048</v>
      </c>
      <c r="B29" s="25" t="s">
        <v>49</v>
      </c>
      <c r="C29" s="124">
        <v>3045.5907522000002</v>
      </c>
      <c r="D29" s="30" t="str">
        <f>IF($B29="N/A","N/A",IF(C29&gt;15,"No",IF(C29&lt;-15,"No","Yes")))</f>
        <v>N/A</v>
      </c>
      <c r="E29" s="124">
        <v>4752.4864676999996</v>
      </c>
      <c r="F29" s="30" t="str">
        <f>IF($B29="N/A","N/A",IF(E29&gt;15,"No",IF(E29&lt;-15,"No","Yes")))</f>
        <v>N/A</v>
      </c>
      <c r="G29" s="124">
        <v>4011.1215686</v>
      </c>
      <c r="H29" s="30" t="str">
        <f>IF($B29="N/A","N/A",IF(G29&gt;15,"No",IF(G29&lt;-15,"No","Yes")))</f>
        <v>N/A</v>
      </c>
      <c r="I29" s="32">
        <v>56.04</v>
      </c>
      <c r="J29" s="32">
        <v>-15.6</v>
      </c>
      <c r="K29" s="30" t="str">
        <f t="shared" si="6"/>
        <v>Yes</v>
      </c>
    </row>
    <row r="30" spans="1:11">
      <c r="A30" s="76" t="s">
        <v>1049</v>
      </c>
      <c r="B30" s="25" t="s">
        <v>52</v>
      </c>
      <c r="C30" s="32">
        <v>99.971774445999998</v>
      </c>
      <c r="D30" s="30" t="str">
        <f>IF($B30="N/A","N/A",IF(C30&gt;100,"No",IF(C30&lt;95,"No","Yes")))</f>
        <v>Yes</v>
      </c>
      <c r="E30" s="32">
        <v>99.965949542999994</v>
      </c>
      <c r="F30" s="30" t="str">
        <f>IF($B30="N/A","N/A",IF(E30&gt;100,"No",IF(E30&lt;95,"No","Yes")))</f>
        <v>Yes</v>
      </c>
      <c r="G30" s="32">
        <v>99.990757286000004</v>
      </c>
      <c r="H30" s="30" t="str">
        <f>IF($B30="N/A","N/A",IF(G30&gt;100,"No",IF(G30&lt;95,"No","Yes")))</f>
        <v>Yes</v>
      </c>
      <c r="I30" s="32">
        <v>-6.0000000000000001E-3</v>
      </c>
      <c r="J30" s="32">
        <v>2.4799999999999999E-2</v>
      </c>
      <c r="K30" s="30" t="str">
        <f t="shared" si="6"/>
        <v>Yes</v>
      </c>
    </row>
    <row r="31" spans="1:11">
      <c r="A31" s="76" t="s">
        <v>178</v>
      </c>
      <c r="B31" s="25" t="s">
        <v>122</v>
      </c>
      <c r="C31" s="32">
        <v>1.1494808168999999</v>
      </c>
      <c r="D31" s="30" t="str">
        <f>IF($B31="N/A","N/A",IF(C31&gt;1,"Yes","No"))</f>
        <v>Yes</v>
      </c>
      <c r="E31" s="32">
        <v>1.1476125596</v>
      </c>
      <c r="F31" s="30" t="str">
        <f>IF($B31="N/A","N/A",IF(E31&gt;1,"Yes","No"))</f>
        <v>Yes</v>
      </c>
      <c r="G31" s="32">
        <v>1.1626559852</v>
      </c>
      <c r="H31" s="30" t="str">
        <f>IF($B31="N/A","N/A",IF(G31&gt;1,"Yes","No"))</f>
        <v>Yes</v>
      </c>
      <c r="I31" s="32">
        <v>-0.16300000000000001</v>
      </c>
      <c r="J31" s="32">
        <v>1.3109999999999999</v>
      </c>
      <c r="K31" s="30" t="str">
        <f t="shared" si="6"/>
        <v>Yes</v>
      </c>
    </row>
    <row r="32" spans="1:11">
      <c r="A32" s="76" t="s">
        <v>1050</v>
      </c>
      <c r="B32" s="25" t="s">
        <v>52</v>
      </c>
      <c r="C32" s="32">
        <v>99.595433732999993</v>
      </c>
      <c r="D32" s="30" t="str">
        <f>IF($B32="N/A","N/A",IF(C32&gt;100,"No",IF(C32&lt;95,"No","Yes")))</f>
        <v>Yes</v>
      </c>
      <c r="E32" s="32">
        <v>99.535675592000004</v>
      </c>
      <c r="F32" s="30" t="str">
        <f>IF($B32="N/A","N/A",IF(E32&gt;100,"No",IF(E32&lt;95,"No","Yes")))</f>
        <v>Yes</v>
      </c>
      <c r="G32" s="32">
        <v>99.198964816</v>
      </c>
      <c r="H32" s="30" t="str">
        <f>IF($B32="N/A","N/A",IF(G32&gt;100,"No",IF(G32&lt;95,"No","Yes")))</f>
        <v>Yes</v>
      </c>
      <c r="I32" s="32">
        <v>-0.06</v>
      </c>
      <c r="J32" s="32">
        <v>-0.33800000000000002</v>
      </c>
      <c r="K32" s="30" t="str">
        <f t="shared" si="6"/>
        <v>Yes</v>
      </c>
    </row>
    <row r="33" spans="1:11">
      <c r="A33" s="76" t="s">
        <v>179</v>
      </c>
      <c r="B33" s="25" t="s">
        <v>123</v>
      </c>
      <c r="C33" s="32">
        <v>9.1894700380999996</v>
      </c>
      <c r="D33" s="30" t="str">
        <f>IF($B33="N/A","N/A",IF(C33&gt;3,"Yes","No"))</f>
        <v>Yes</v>
      </c>
      <c r="E33" s="32">
        <v>9.3214119111000002</v>
      </c>
      <c r="F33" s="30" t="str">
        <f>IF($B33="N/A","N/A",IF(E33&gt;3,"Yes","No"))</f>
        <v>Yes</v>
      </c>
      <c r="G33" s="32">
        <v>9.4558978819000004</v>
      </c>
      <c r="H33" s="30" t="str">
        <f>IF($B33="N/A","N/A",IF(G33&gt;3,"Yes","No"))</f>
        <v>Yes</v>
      </c>
      <c r="I33" s="32">
        <v>1.4359999999999999</v>
      </c>
      <c r="J33" s="32">
        <v>1.4430000000000001</v>
      </c>
      <c r="K33" s="30" t="str">
        <f t="shared" si="6"/>
        <v>Yes</v>
      </c>
    </row>
    <row r="34" spans="1:11">
      <c r="A34" s="76" t="s">
        <v>767</v>
      </c>
      <c r="B34" s="25" t="s">
        <v>15</v>
      </c>
      <c r="C34" s="32">
        <v>4.8210698142000004</v>
      </c>
      <c r="D34" s="30" t="str">
        <f>IF($B34="N/A","N/A",IF(C34&gt;=8,"No",IF(C34&lt;2,"No","Yes")))</f>
        <v>Yes</v>
      </c>
      <c r="E34" s="32">
        <v>5.0773403596</v>
      </c>
      <c r="F34" s="30" t="str">
        <f>IF($B34="N/A","N/A",IF(E34&gt;=8,"No",IF(E34&lt;2,"No","Yes")))</f>
        <v>Yes</v>
      </c>
      <c r="G34" s="32">
        <v>5.0431308426000001</v>
      </c>
      <c r="H34" s="30" t="str">
        <f>IF($B34="N/A","N/A",IF(G34&gt;=8,"No",IF(G34&lt;2,"No","Yes")))</f>
        <v>Yes</v>
      </c>
      <c r="I34" s="32">
        <v>5.3159999999999998</v>
      </c>
      <c r="J34" s="32">
        <v>-0.67400000000000004</v>
      </c>
      <c r="K34" s="30" t="str">
        <f t="shared" si="6"/>
        <v>Yes</v>
      </c>
    </row>
    <row r="35" spans="1:11">
      <c r="A35" s="76" t="s">
        <v>180</v>
      </c>
      <c r="B35" s="25" t="s">
        <v>15</v>
      </c>
      <c r="C35" s="32">
        <v>4.8362215105999997</v>
      </c>
      <c r="D35" s="30" t="str">
        <f>IF($B35="N/A","N/A",IF(C35&gt;=8,"No",IF(C35&lt;2,"No","Yes")))</f>
        <v>Yes</v>
      </c>
      <c r="E35" s="32">
        <v>5.0948056778000002</v>
      </c>
      <c r="F35" s="30" t="str">
        <f>IF($B35="N/A","N/A",IF(E35&gt;=8,"No",IF(E35&lt;2,"No","Yes")))</f>
        <v>Yes</v>
      </c>
      <c r="G35" s="32">
        <v>5.0771413589999996</v>
      </c>
      <c r="H35" s="30" t="str">
        <f>IF($B35="N/A","N/A",IF(G35&gt;=8,"No",IF(G35&lt;2,"No","Yes")))</f>
        <v>Yes</v>
      </c>
      <c r="I35" s="32">
        <v>5.3470000000000004</v>
      </c>
      <c r="J35" s="32">
        <v>-0.34699999999999998</v>
      </c>
      <c r="K35" s="30" t="str">
        <f t="shared" si="6"/>
        <v>Yes</v>
      </c>
    </row>
    <row r="36" spans="1:11">
      <c r="A36" s="76" t="s">
        <v>1051</v>
      </c>
      <c r="B36" s="25" t="s">
        <v>54</v>
      </c>
      <c r="C36" s="32" t="s">
        <v>49</v>
      </c>
      <c r="D36" s="30" t="str">
        <f>IF(OR($B36="N/A",$C36="N/A"),"N/A",IF(C36&gt;100,"No",IF(C36&lt;98,"No","Yes")))</f>
        <v>N/A</v>
      </c>
      <c r="E36" s="32">
        <v>100</v>
      </c>
      <c r="F36" s="30" t="str">
        <f>IF(OR($B36="N/A",$E36="N/A"),"N/A",IF(E36&gt;100,"No",IF(E36&lt;98,"No","Yes")))</f>
        <v>Yes</v>
      </c>
      <c r="G36" s="32">
        <v>100</v>
      </c>
      <c r="H36" s="30" t="str">
        <f>IF($B36="N/A","N/A",IF(G36&gt;100,"No",IF(G36&lt;98,"No","Yes")))</f>
        <v>Yes</v>
      </c>
      <c r="I36" s="32" t="s">
        <v>49</v>
      </c>
      <c r="J36" s="32">
        <v>0</v>
      </c>
      <c r="K36" s="30" t="str">
        <f t="shared" si="6"/>
        <v>Yes</v>
      </c>
    </row>
    <row r="37" spans="1:11">
      <c r="A37" s="76" t="s">
        <v>181</v>
      </c>
      <c r="B37" s="80" t="s">
        <v>52</v>
      </c>
      <c r="C37" s="32">
        <v>99.777331743999994</v>
      </c>
      <c r="D37" s="30" t="str">
        <f>IF($B37="N/A","N/A",IF(C37&gt;100,"No",IF(C37&lt;95,"No","Yes")))</f>
        <v>Yes</v>
      </c>
      <c r="E37" s="32">
        <v>99.845225197000005</v>
      </c>
      <c r="F37" s="30" t="str">
        <f>IF($B37="N/A","N/A",IF(E37&gt;100,"No",IF(E37&lt;95,"No","Yes")))</f>
        <v>Yes</v>
      </c>
      <c r="G37" s="32">
        <v>99.775093967999993</v>
      </c>
      <c r="H37" s="30" t="str">
        <f>IF($B37="N/A","N/A",IF(G37&gt;100,"No",IF(G37&lt;95,"No","Yes")))</f>
        <v>Yes</v>
      </c>
      <c r="I37" s="32">
        <v>6.8000000000000005E-2</v>
      </c>
      <c r="J37" s="32">
        <v>-7.0000000000000007E-2</v>
      </c>
      <c r="K37" s="30" t="str">
        <f t="shared" si="6"/>
        <v>Yes</v>
      </c>
    </row>
    <row r="38" spans="1:11">
      <c r="A38" s="76" t="s">
        <v>1052</v>
      </c>
      <c r="B38" s="25" t="s">
        <v>52</v>
      </c>
      <c r="C38" s="32">
        <v>99.893370130999998</v>
      </c>
      <c r="D38" s="30" t="str">
        <f>IF($B38="N/A","N/A",IF(C38&gt;100,"No",IF(C38&lt;95,"No","Yes")))</f>
        <v>Yes</v>
      </c>
      <c r="E38" s="32">
        <v>99.882371149999997</v>
      </c>
      <c r="F38" s="30" t="str">
        <f>IF($B38="N/A","N/A",IF(E38&gt;100,"No",IF(E38&lt;95,"No","Yes")))</f>
        <v>Yes</v>
      </c>
      <c r="G38" s="32">
        <v>99.904491958999998</v>
      </c>
      <c r="H38" s="30" t="str">
        <f>IF($B38="N/A","N/A",IF(G38&gt;100,"No",IF(G38&lt;95,"No","Yes")))</f>
        <v>Yes</v>
      </c>
      <c r="I38" s="32">
        <v>-1.0999999999999999E-2</v>
      </c>
      <c r="J38" s="32">
        <v>2.2100000000000002E-2</v>
      </c>
      <c r="K38" s="30" t="str">
        <f t="shared" si="6"/>
        <v>Yes</v>
      </c>
    </row>
    <row r="39" spans="1:11">
      <c r="A39" s="76" t="s">
        <v>1053</v>
      </c>
      <c r="B39" s="25" t="s">
        <v>53</v>
      </c>
      <c r="C39" s="32">
        <v>0</v>
      </c>
      <c r="D39" s="30" t="str">
        <f>IF($B39="N/A","N/A",IF(C39&gt;5,"No",IF(C39&lt;=0,"No","Yes")))</f>
        <v>No</v>
      </c>
      <c r="E39" s="32">
        <v>0</v>
      </c>
      <c r="F39" s="30" t="str">
        <f>IF($B39="N/A","N/A",IF(E39&gt;5,"No",IF(E39&lt;=0,"No","Yes")))</f>
        <v>No</v>
      </c>
      <c r="G39" s="32">
        <v>0</v>
      </c>
      <c r="H39" s="30" t="str">
        <f>IF($B39="N/A","N/A",IF(G39&gt;5,"No",IF(G39&lt;=0,"No","Yes")))</f>
        <v>No</v>
      </c>
      <c r="I39" s="32" t="s">
        <v>1207</v>
      </c>
      <c r="J39" s="32" t="s">
        <v>1207</v>
      </c>
      <c r="K39" s="30" t="str">
        <f t="shared" si="6"/>
        <v>N/A</v>
      </c>
    </row>
    <row r="40" spans="1:11">
      <c r="A40" s="76" t="s">
        <v>1054</v>
      </c>
      <c r="B40" s="25" t="s">
        <v>54</v>
      </c>
      <c r="C40" s="32">
        <v>100</v>
      </c>
      <c r="D40" s="30" t="str">
        <f>IF($B40="N/A","N/A",IF(C40&gt;100,"No",IF(C40&lt;98,"No","Yes")))</f>
        <v>Yes</v>
      </c>
      <c r="E40" s="32">
        <v>99.993809007999999</v>
      </c>
      <c r="F40" s="30" t="str">
        <f>IF($B40="N/A","N/A",IF(E40&gt;100,"No",IF(E40&lt;98,"No","Yes")))</f>
        <v>Yes</v>
      </c>
      <c r="G40" s="32">
        <v>99.981514572999998</v>
      </c>
      <c r="H40" s="30" t="str">
        <f>IF($B40="N/A","N/A",IF(G40&gt;100,"No",IF(G40&lt;98,"No","Yes")))</f>
        <v>Yes</v>
      </c>
      <c r="I40" s="32">
        <v>-6.0000000000000001E-3</v>
      </c>
      <c r="J40" s="32">
        <v>-1.2E-2</v>
      </c>
      <c r="K40" s="30" t="str">
        <f t="shared" si="6"/>
        <v>Yes</v>
      </c>
    </row>
    <row r="41" spans="1:11">
      <c r="A41" s="76" t="s">
        <v>184</v>
      </c>
      <c r="B41" s="25" t="s">
        <v>16</v>
      </c>
      <c r="C41" s="32">
        <v>5.7389136297999999</v>
      </c>
      <c r="D41" s="30" t="str">
        <f>IF($B41="N/A","N/A",IF(C41&gt;=2,"Yes","No"))</f>
        <v>Yes</v>
      </c>
      <c r="E41" s="32">
        <v>5.9183667152000003</v>
      </c>
      <c r="F41" s="30" t="str">
        <f>IF($B41="N/A","N/A",IF(E41&gt;=2,"Yes","No"))</f>
        <v>Yes</v>
      </c>
      <c r="G41" s="32">
        <v>6.0240046838000003</v>
      </c>
      <c r="H41" s="30" t="str">
        <f>IF($B41="N/A","N/A",IF(G41&gt;=2,"Yes","No"))</f>
        <v>Yes</v>
      </c>
      <c r="I41" s="32">
        <v>3.1269999999999998</v>
      </c>
      <c r="J41" s="32">
        <v>1.7849999999999999</v>
      </c>
      <c r="K41" s="30" t="str">
        <f t="shared" si="6"/>
        <v>Yes</v>
      </c>
    </row>
    <row r="42" spans="1:11">
      <c r="A42" s="76" t="s">
        <v>1055</v>
      </c>
      <c r="B42" s="25" t="s">
        <v>55</v>
      </c>
      <c r="C42" s="32">
        <v>5.0084676660999996</v>
      </c>
      <c r="D42" s="30" t="str">
        <f>IF($B42="N/A","N/A",IF(C42&gt;30,"No",IF(C42&lt;5,"No","Yes")))</f>
        <v>Yes</v>
      </c>
      <c r="E42" s="32">
        <v>4.6559143114000001</v>
      </c>
      <c r="F42" s="30" t="str">
        <f>IF($B42="N/A","N/A",IF(E42&gt;30,"No",IF(E42&lt;5,"No","Yes")))</f>
        <v>No</v>
      </c>
      <c r="G42" s="32">
        <v>4.3972636509000003</v>
      </c>
      <c r="H42" s="30" t="str">
        <f>IF($B42="N/A","N/A",IF(G42&gt;30,"No",IF(G42&lt;5,"No","Yes")))</f>
        <v>No</v>
      </c>
      <c r="I42" s="32">
        <v>-7.04</v>
      </c>
      <c r="J42" s="32">
        <v>-5.56</v>
      </c>
      <c r="K42" s="30" t="str">
        <f t="shared" si="6"/>
        <v>Yes</v>
      </c>
    </row>
    <row r="43" spans="1:11">
      <c r="A43" s="76" t="s">
        <v>1056</v>
      </c>
      <c r="B43" s="25" t="s">
        <v>9</v>
      </c>
      <c r="C43" s="32">
        <v>19.293733927000002</v>
      </c>
      <c r="D43" s="30" t="str">
        <f>IF($B43="N/A","N/A",IF(C43&gt;75,"No",IF(C43&lt;15,"No","Yes")))</f>
        <v>Yes</v>
      </c>
      <c r="E43" s="32">
        <v>19.725722069</v>
      </c>
      <c r="F43" s="30" t="str">
        <f>IF($B43="N/A","N/A",IF(E43&gt;75,"No",IF(E43&lt;15,"No","Yes")))</f>
        <v>Yes</v>
      </c>
      <c r="G43" s="32">
        <v>19.185258227999999</v>
      </c>
      <c r="H43" s="30" t="str">
        <f>IF($B43="N/A","N/A",IF(G43&gt;75,"No",IF(G43&lt;15,"No","Yes")))</f>
        <v>Yes</v>
      </c>
      <c r="I43" s="32">
        <v>2.2389999999999999</v>
      </c>
      <c r="J43" s="32">
        <v>-2.74</v>
      </c>
      <c r="K43" s="30" t="str">
        <f t="shared" si="6"/>
        <v>Yes</v>
      </c>
    </row>
    <row r="44" spans="1:11">
      <c r="A44" s="76" t="s">
        <v>1057</v>
      </c>
      <c r="B44" s="25" t="s">
        <v>10</v>
      </c>
      <c r="C44" s="32">
        <v>75.697798406999993</v>
      </c>
      <c r="D44" s="30" t="str">
        <f>IF($B44="N/A","N/A",IF(C44&gt;70,"No",IF(C44&lt;25,"No","Yes")))</f>
        <v>No</v>
      </c>
      <c r="E44" s="32">
        <v>75.618363618999993</v>
      </c>
      <c r="F44" s="30" t="str">
        <f>IF($B44="N/A","N/A",IF(E44&gt;70,"No",IF(E44&lt;25,"No","Yes")))</f>
        <v>No</v>
      </c>
      <c r="G44" s="32">
        <v>76.417478122000006</v>
      </c>
      <c r="H44" s="30" t="str">
        <f>IF($B44="N/A","N/A",IF(G44&gt;70,"No",IF(G44&lt;25,"No","Yes")))</f>
        <v>No</v>
      </c>
      <c r="I44" s="32">
        <v>-0.105</v>
      </c>
      <c r="J44" s="32">
        <v>1.0569999999999999</v>
      </c>
      <c r="K44" s="30" t="str">
        <f t="shared" si="6"/>
        <v>Yes</v>
      </c>
    </row>
    <row r="45" spans="1:11">
      <c r="A45" s="76" t="s">
        <v>1058</v>
      </c>
      <c r="B45" s="25" t="s">
        <v>17</v>
      </c>
      <c r="C45" s="32">
        <v>54.795207928000004</v>
      </c>
      <c r="D45" s="30" t="str">
        <f>IF($B45="N/A","N/A",IF(C45&gt;70,"No",IF(C45&lt;35,"No","Yes")))</f>
        <v>Yes</v>
      </c>
      <c r="E45" s="32">
        <v>53.973069184000003</v>
      </c>
      <c r="F45" s="30" t="str">
        <f>IF($B45="N/A","N/A",IF(E45&gt;70,"No",IF(E45&lt;35,"No","Yes")))</f>
        <v>Yes</v>
      </c>
      <c r="G45" s="32">
        <v>55.748967897</v>
      </c>
      <c r="H45" s="30" t="str">
        <f>IF($B45="N/A","N/A",IF(G45&gt;70,"No",IF(G45&lt;35,"No","Yes")))</f>
        <v>Yes</v>
      </c>
      <c r="I45" s="32">
        <v>-1.5</v>
      </c>
      <c r="J45" s="32">
        <v>3.29</v>
      </c>
      <c r="K45" s="30" t="str">
        <f t="shared" si="6"/>
        <v>Yes</v>
      </c>
    </row>
    <row r="46" spans="1:11">
      <c r="A46" s="76" t="s">
        <v>188</v>
      </c>
      <c r="B46" s="25" t="s">
        <v>122</v>
      </c>
      <c r="C46" s="32">
        <v>2.1202495420999998</v>
      </c>
      <c r="D46" s="30" t="str">
        <f>IF($B46="N/A","N/A",IF(C46&gt;1,"Yes","No"))</f>
        <v>Yes</v>
      </c>
      <c r="E46" s="32">
        <v>2.1496902959000002</v>
      </c>
      <c r="F46" s="30" t="str">
        <f>IF($B46="N/A","N/A",IF(E46&gt;1,"Yes","No"))</f>
        <v>Yes</v>
      </c>
      <c r="G46" s="32">
        <v>2.1828129317</v>
      </c>
      <c r="H46" s="30" t="str">
        <f>IF($B46="N/A","N/A",IF(G46&gt;1,"Yes","No"))</f>
        <v>Yes</v>
      </c>
      <c r="I46" s="32">
        <v>1.389</v>
      </c>
      <c r="J46" s="32">
        <v>1.5409999999999999</v>
      </c>
      <c r="K46" s="30" t="str">
        <f t="shared" si="6"/>
        <v>Yes</v>
      </c>
    </row>
    <row r="47" spans="1:11">
      <c r="A47" s="76" t="s">
        <v>1059</v>
      </c>
      <c r="B47" s="25" t="s">
        <v>49</v>
      </c>
      <c r="C47" s="32">
        <v>0</v>
      </c>
      <c r="D47" s="30" t="str">
        <f>IF($B47="N/A","N/A",IF(C47&gt;15,"No",IF(C47&lt;-15,"No","Yes")))</f>
        <v>N/A</v>
      </c>
      <c r="E47" s="32">
        <v>0</v>
      </c>
      <c r="F47" s="30" t="str">
        <f>IF($B47="N/A","N/A",IF(E47&gt;15,"No",IF(E47&lt;-15,"No","Yes")))</f>
        <v>N/A</v>
      </c>
      <c r="G47" s="32">
        <v>0</v>
      </c>
      <c r="H47" s="30" t="str">
        <f>IF($B47="N/A","N/A",IF(G47&gt;15,"No",IF(G47&lt;-15,"No","Yes")))</f>
        <v>N/A</v>
      </c>
      <c r="I47" s="32" t="s">
        <v>1207</v>
      </c>
      <c r="J47" s="32" t="s">
        <v>1207</v>
      </c>
      <c r="K47" s="30" t="str">
        <f t="shared" si="6"/>
        <v>N/A</v>
      </c>
    </row>
    <row r="48" spans="1:11">
      <c r="A48" s="76" t="s">
        <v>1060</v>
      </c>
      <c r="B48" s="25" t="s">
        <v>49</v>
      </c>
      <c r="C48" s="32">
        <v>99.856913918999993</v>
      </c>
      <c r="D48" s="30" t="str">
        <f>IF($B48="N/A","N/A",IF(C48&gt;15,"No",IF(C48&lt;-15,"No","Yes")))</f>
        <v>N/A</v>
      </c>
      <c r="E48" s="32">
        <v>99.782060106000003</v>
      </c>
      <c r="F48" s="30" t="str">
        <f>IF($B48="N/A","N/A",IF(E48&gt;15,"No",IF(E48&lt;-15,"No","Yes")))</f>
        <v>N/A</v>
      </c>
      <c r="G48" s="32">
        <v>99.762365294000006</v>
      </c>
      <c r="H48" s="30" t="str">
        <f>IF($B48="N/A","N/A",IF(G48&gt;15,"No",IF(G48&lt;-15,"No","Yes")))</f>
        <v>N/A</v>
      </c>
      <c r="I48" s="32">
        <v>-7.4999999999999997E-2</v>
      </c>
      <c r="J48" s="32">
        <v>-0.02</v>
      </c>
      <c r="K48" s="30" t="str">
        <f t="shared" si="6"/>
        <v>Yes</v>
      </c>
    </row>
    <row r="49" spans="1:11">
      <c r="A49" s="76" t="s">
        <v>1061</v>
      </c>
      <c r="B49" s="25" t="s">
        <v>49</v>
      </c>
      <c r="C49" s="32" t="s">
        <v>1207</v>
      </c>
      <c r="D49" s="30" t="str">
        <f>IF($B49="N/A","N/A",IF(C49&gt;15,"No",IF(C49&lt;-15,"No","Yes")))</f>
        <v>N/A</v>
      </c>
      <c r="E49" s="32" t="s">
        <v>1207</v>
      </c>
      <c r="F49" s="30" t="str">
        <f>IF($B49="N/A","N/A",IF(E49&gt;15,"No",IF(E49&lt;-15,"No","Yes")))</f>
        <v>N/A</v>
      </c>
      <c r="G49" s="32" t="s">
        <v>1207</v>
      </c>
      <c r="H49" s="30" t="str">
        <f>IF($B49="N/A","N/A",IF(G49&gt;15,"No",IF(G49&lt;-15,"No","Yes")))</f>
        <v>N/A</v>
      </c>
      <c r="I49" s="32" t="s">
        <v>1207</v>
      </c>
      <c r="J49" s="32" t="s">
        <v>1207</v>
      </c>
      <c r="K49" s="30" t="str">
        <f t="shared" si="6"/>
        <v>N/A</v>
      </c>
    </row>
    <row r="50" spans="1:11">
      <c r="A50" s="76" t="s">
        <v>1062</v>
      </c>
      <c r="B50" s="25" t="s">
        <v>49</v>
      </c>
      <c r="C50" s="32">
        <v>100</v>
      </c>
      <c r="D50" s="30" t="str">
        <f>IF($B50="N/A","N/A",IF(C50&gt;15,"No",IF(C50&lt;-15,"No","Yes")))</f>
        <v>N/A</v>
      </c>
      <c r="E50" s="32">
        <v>100</v>
      </c>
      <c r="F50" s="30" t="str">
        <f>IF($B50="N/A","N/A",IF(E50&gt;15,"No",IF(E50&lt;-15,"No","Yes")))</f>
        <v>N/A</v>
      </c>
      <c r="G50" s="32">
        <v>100</v>
      </c>
      <c r="H50" s="30" t="str">
        <f>IF($B50="N/A","N/A",IF(G50&gt;15,"No",IF(G50&lt;-15,"No","Yes")))</f>
        <v>N/A</v>
      </c>
      <c r="I50" s="32">
        <v>0</v>
      </c>
      <c r="J50" s="32">
        <v>0</v>
      </c>
      <c r="K50" s="30" t="str">
        <f t="shared" si="6"/>
        <v>Yes</v>
      </c>
    </row>
    <row r="51" spans="1:11">
      <c r="A51" s="76" t="s">
        <v>1063</v>
      </c>
      <c r="B51" s="25" t="s">
        <v>18</v>
      </c>
      <c r="C51" s="32">
        <v>99.473123001000005</v>
      </c>
      <c r="D51" s="30" t="str">
        <f>IF($B51="N/A","N/A",IF(C51&gt;=90,"Yes","No"))</f>
        <v>Yes</v>
      </c>
      <c r="E51" s="32">
        <v>99.399473766</v>
      </c>
      <c r="F51" s="30" t="str">
        <f>IF($B51="N/A","N/A",IF(E51&gt;=90,"Yes","No"))</f>
        <v>Yes</v>
      </c>
      <c r="G51" s="32">
        <v>99.260582907</v>
      </c>
      <c r="H51" s="30" t="str">
        <f>IF($B51="N/A","N/A",IF(G51&gt;=90,"Yes","No"))</f>
        <v>Yes</v>
      </c>
      <c r="I51" s="32">
        <v>-7.3999999999999996E-2</v>
      </c>
      <c r="J51" s="32">
        <v>-0.14000000000000001</v>
      </c>
      <c r="K51" s="30" t="str">
        <f t="shared" si="6"/>
        <v>Yes</v>
      </c>
    </row>
    <row r="52" spans="1:11">
      <c r="A52" s="76" t="s">
        <v>1064</v>
      </c>
      <c r="B52" s="25" t="s">
        <v>49</v>
      </c>
      <c r="C52" s="32">
        <v>16.944740638999999</v>
      </c>
      <c r="D52" s="30" t="str">
        <f>IF($B52="N/A","N/A",IF(C52&gt;15,"No",IF(C52&lt;-15,"No","Yes")))</f>
        <v>N/A</v>
      </c>
      <c r="E52" s="32">
        <v>15.740597430999999</v>
      </c>
      <c r="F52" s="30" t="str">
        <f>IF($B52="N/A","N/A",IF(E52&gt;15,"No",IF(E52&lt;-15,"No","Yes")))</f>
        <v>N/A</v>
      </c>
      <c r="G52" s="32">
        <v>16.282580566</v>
      </c>
      <c r="H52" s="30" t="str">
        <f>IF($B52="N/A","N/A",IF(G52&gt;15,"No",IF(G52&lt;-15,"No","Yes")))</f>
        <v>N/A</v>
      </c>
      <c r="I52" s="32">
        <v>-7.11</v>
      </c>
      <c r="J52" s="32">
        <v>3.4430000000000001</v>
      </c>
      <c r="K52" s="30" t="str">
        <f t="shared" si="6"/>
        <v>Yes</v>
      </c>
    </row>
    <row r="53" spans="1:11" ht="25.5">
      <c r="A53" s="76" t="s">
        <v>1065</v>
      </c>
      <c r="B53" s="25" t="s">
        <v>49</v>
      </c>
      <c r="C53" s="32">
        <v>22.009659412000001</v>
      </c>
      <c r="D53" s="30" t="str">
        <f>IF($B53="N/A","N/A",IF(C53&gt;15,"No",IF(C53&lt;-15,"No","Yes")))</f>
        <v>N/A</v>
      </c>
      <c r="E53" s="32">
        <v>21.098901098999999</v>
      </c>
      <c r="F53" s="30" t="str">
        <f>IF($B53="N/A","N/A",IF(E53&gt;15,"No",IF(E53&lt;-15,"No","Yes")))</f>
        <v>N/A</v>
      </c>
      <c r="G53" s="32">
        <v>21.390720314999999</v>
      </c>
      <c r="H53" s="30" t="str">
        <f>IF($B53="N/A","N/A",IF(G53&gt;15,"No",IF(G53&lt;-15,"No","Yes")))</f>
        <v>N/A</v>
      </c>
      <c r="I53" s="32">
        <v>-4.1399999999999997</v>
      </c>
      <c r="J53" s="32">
        <v>1.383</v>
      </c>
      <c r="K53" s="30" t="str">
        <f t="shared" si="6"/>
        <v>Yes</v>
      </c>
    </row>
    <row r="54" spans="1:11" ht="15" customHeight="1">
      <c r="A54" s="174" t="s">
        <v>167</v>
      </c>
      <c r="B54" s="175"/>
      <c r="C54" s="175"/>
      <c r="D54" s="175"/>
      <c r="E54" s="175"/>
      <c r="F54" s="175"/>
      <c r="G54" s="175"/>
      <c r="H54" s="175"/>
      <c r="I54" s="175"/>
      <c r="J54" s="175"/>
      <c r="K54" s="176"/>
    </row>
    <row r="55" spans="1:11">
      <c r="A55" s="76" t="s">
        <v>636</v>
      </c>
      <c r="B55" s="25" t="s">
        <v>19</v>
      </c>
      <c r="C55" s="32">
        <v>85.802546571999997</v>
      </c>
      <c r="D55" s="30" t="str">
        <f>IF($B55="N/A","N/A",IF(C55&gt;90,"No",IF(C55&lt;75,"No","Yes")))</f>
        <v>Yes</v>
      </c>
      <c r="E55" s="32">
        <v>85.104472991999998</v>
      </c>
      <c r="F55" s="30" t="str">
        <f>IF($B55="N/A","N/A",IF(E55&gt;90,"No",IF(E55&lt;75,"No","Yes")))</f>
        <v>Yes</v>
      </c>
      <c r="G55" s="32">
        <v>84.466079241000003</v>
      </c>
      <c r="H55" s="30" t="str">
        <f>IF($B55="N/A","N/A",IF(G55&gt;90,"No",IF(G55&lt;75,"No","Yes")))</f>
        <v>Yes</v>
      </c>
      <c r="I55" s="32">
        <v>-0.81399999999999995</v>
      </c>
      <c r="J55" s="32">
        <v>-0.75</v>
      </c>
      <c r="K55" s="30" t="str">
        <f>IF(J55="Div by 0", "N/A", IF(J55="N/A","N/A", IF(J55&gt;30, "No", IF(J55&lt;-30, "No", "Yes"))))</f>
        <v>Yes</v>
      </c>
    </row>
    <row r="56" spans="1:11">
      <c r="A56" s="76" t="s">
        <v>637</v>
      </c>
      <c r="B56" s="25" t="s">
        <v>124</v>
      </c>
      <c r="C56" s="32">
        <v>11.145957472999999</v>
      </c>
      <c r="D56" s="30" t="str">
        <f>IF($B56="N/A","N/A",IF(C56&gt;10,"No",IF(C56&lt;1,"No","Yes")))</f>
        <v>No</v>
      </c>
      <c r="E56" s="32">
        <v>11.475003869</v>
      </c>
      <c r="F56" s="30" t="str">
        <f>IF($B56="N/A","N/A",IF(E56&gt;10,"No",IF(E56&lt;1,"No","Yes")))</f>
        <v>No</v>
      </c>
      <c r="G56" s="32">
        <v>12.092550373</v>
      </c>
      <c r="H56" s="30" t="str">
        <f>IF($B56="N/A","N/A",IF(G56&gt;10,"No",IF(G56&lt;1,"No","Yes")))</f>
        <v>No</v>
      </c>
      <c r="I56" s="32">
        <v>2.952</v>
      </c>
      <c r="J56" s="32">
        <v>5.3819999999999997</v>
      </c>
      <c r="K56" s="30" t="str">
        <f>IF(J56="Div by 0", "N/A", IF(J56="N/A","N/A", IF(J56&gt;30, "No", IF(J56&lt;-30, "No", "Yes"))))</f>
        <v>Yes</v>
      </c>
    </row>
    <row r="57" spans="1:11">
      <c r="A57" s="76" t="s">
        <v>638</v>
      </c>
      <c r="B57" s="25" t="s">
        <v>163</v>
      </c>
      <c r="C57" s="32">
        <v>0.17562566639999999</v>
      </c>
      <c r="D57" s="30" t="str">
        <f>IF($B57="N/A","N/A",IF(C57&gt;2,"No",IF(C57&lt;=0,"No","Yes")))</f>
        <v>Yes</v>
      </c>
      <c r="E57" s="32">
        <v>0.2290667079</v>
      </c>
      <c r="F57" s="30" t="str">
        <f>IF($B57="N/A","N/A",IF(E57&gt;2,"No",IF(E57&lt;=0,"No","Yes")))</f>
        <v>Yes</v>
      </c>
      <c r="G57" s="32">
        <v>0.3481422146</v>
      </c>
      <c r="H57" s="30" t="str">
        <f>IF($B57="N/A","N/A",IF(G57&gt;2,"No",IF(G57&lt;=0,"No","Yes")))</f>
        <v>Yes</v>
      </c>
      <c r="I57" s="32">
        <v>30.43</v>
      </c>
      <c r="J57" s="32">
        <v>51.98</v>
      </c>
      <c r="K57" s="30" t="str">
        <f>IF(J57="Div by 0", "N/A", IF(J57="N/A","N/A", IF(J57&gt;30, "No", IF(J57&lt;-30, "No", "Yes"))))</f>
        <v>No</v>
      </c>
    </row>
    <row r="58" spans="1:11">
      <c r="A58" s="76" t="s">
        <v>639</v>
      </c>
      <c r="B58" s="25" t="s">
        <v>164</v>
      </c>
      <c r="C58" s="32">
        <v>1.1039327605</v>
      </c>
      <c r="D58" s="30" t="str">
        <f>IF($B58="N/A","N/A",IF(C58&gt;3,"No",IF(C58&lt;=0,"No","Yes")))</f>
        <v>Yes</v>
      </c>
      <c r="E58" s="32">
        <v>1.1298560594</v>
      </c>
      <c r="F58" s="30" t="str">
        <f>IF($B58="N/A","N/A",IF(E58&gt;3,"No",IF(E58&lt;=0,"No","Yes")))</f>
        <v>Yes</v>
      </c>
      <c r="G58" s="32">
        <v>1.1830673486000001</v>
      </c>
      <c r="H58" s="30" t="str">
        <f>IF($B58="N/A","N/A",IF(G58&gt;3,"No",IF(G58&lt;=0,"No","Yes")))</f>
        <v>Yes</v>
      </c>
      <c r="I58" s="32">
        <v>2.3479999999999999</v>
      </c>
      <c r="J58" s="32">
        <v>4.71</v>
      </c>
      <c r="K58" s="30" t="str">
        <f>IF(J58="Div by 0", "N/A", IF(J58="N/A","N/A", IF(J58&gt;30, "No", IF(J58&lt;-30, "No", "Yes"))))</f>
        <v>Yes</v>
      </c>
    </row>
    <row r="59" spans="1:11">
      <c r="A59" s="180" t="s">
        <v>1066</v>
      </c>
      <c r="B59" s="181"/>
      <c r="C59" s="181"/>
      <c r="D59" s="181"/>
      <c r="E59" s="181"/>
      <c r="F59" s="181"/>
      <c r="G59" s="181"/>
      <c r="H59" s="181"/>
      <c r="I59" s="181"/>
      <c r="J59" s="181"/>
      <c r="K59" s="182"/>
    </row>
    <row r="60" spans="1:11">
      <c r="A60" s="76" t="s">
        <v>1032</v>
      </c>
      <c r="B60" s="25" t="s">
        <v>49</v>
      </c>
      <c r="C60" s="26">
        <v>9979</v>
      </c>
      <c r="D60" s="30" t="str">
        <f>IF($B60="N/A","N/A",IF(C60&gt;15,"No",IF(C60&lt;-15,"No","Yes")))</f>
        <v>N/A</v>
      </c>
      <c r="E60" s="26">
        <v>8640</v>
      </c>
      <c r="F60" s="30" t="str">
        <f>IF($B60="N/A","N/A",IF(E60&gt;15,"No",IF(E60&lt;-15,"No","Yes")))</f>
        <v>N/A</v>
      </c>
      <c r="G60" s="26">
        <v>9732</v>
      </c>
      <c r="H60" s="30" t="str">
        <f>IF($B60="N/A","N/A",IF(G60&gt;15,"No",IF(G60&lt;-15,"No","Yes")))</f>
        <v>N/A</v>
      </c>
      <c r="I60" s="32">
        <v>-13.4</v>
      </c>
      <c r="J60" s="32">
        <v>12.64</v>
      </c>
      <c r="K60" s="30" t="str">
        <f t="shared" ref="K60:K85" si="7">IF(J60="Div by 0", "N/A", IF(J60="N/A","N/A", IF(J60&gt;30, "No", IF(J60&lt;-30, "No", "Yes"))))</f>
        <v>Yes</v>
      </c>
    </row>
    <row r="61" spans="1:11">
      <c r="A61" s="76" t="s">
        <v>1044</v>
      </c>
      <c r="B61" s="25" t="s">
        <v>49</v>
      </c>
      <c r="C61" s="32">
        <v>100</v>
      </c>
      <c r="D61" s="30" t="str">
        <f>IF($B61="N/A","N/A",IF(C61&gt;15,"No",IF(C61&lt;-15,"No","Yes")))</f>
        <v>N/A</v>
      </c>
      <c r="E61" s="32">
        <v>100</v>
      </c>
      <c r="F61" s="30" t="str">
        <f>IF($B61="N/A","N/A",IF(E61&gt;15,"No",IF(E61&lt;-15,"No","Yes")))</f>
        <v>N/A</v>
      </c>
      <c r="G61" s="32">
        <v>100</v>
      </c>
      <c r="H61" s="30" t="str">
        <f>IF($B61="N/A","N/A",IF(G61&gt;15,"No",IF(G61&lt;-15,"No","Yes")))</f>
        <v>N/A</v>
      </c>
      <c r="I61" s="32">
        <v>0</v>
      </c>
      <c r="J61" s="32">
        <v>0</v>
      </c>
      <c r="K61" s="30" t="str">
        <f t="shared" si="7"/>
        <v>Yes</v>
      </c>
    </row>
    <row r="62" spans="1:11">
      <c r="A62" s="76" t="s">
        <v>1045</v>
      </c>
      <c r="B62" s="25" t="s">
        <v>121</v>
      </c>
      <c r="C62" s="32">
        <v>0</v>
      </c>
      <c r="D62" s="30" t="str">
        <f>IF($B62="N/A","N/A",IF(C62=0,"Yes","No"))</f>
        <v>Yes</v>
      </c>
      <c r="E62" s="32">
        <v>0</v>
      </c>
      <c r="F62" s="30" t="str">
        <f>IF($B62="N/A","N/A",IF(E62=0,"Yes","No"))</f>
        <v>Yes</v>
      </c>
      <c r="G62" s="32">
        <v>0</v>
      </c>
      <c r="H62" s="30" t="str">
        <f>IF($B62="N/A","N/A",IF(G62=0,"Yes","No"))</f>
        <v>Yes</v>
      </c>
      <c r="I62" s="32" t="s">
        <v>1207</v>
      </c>
      <c r="J62" s="32" t="s">
        <v>1207</v>
      </c>
      <c r="K62" s="30" t="str">
        <f t="shared" si="7"/>
        <v>N/A</v>
      </c>
    </row>
    <row r="63" spans="1:11" ht="12.75" customHeight="1">
      <c r="A63" s="76" t="s">
        <v>1046</v>
      </c>
      <c r="B63" s="25" t="s">
        <v>49</v>
      </c>
      <c r="C63" s="124">
        <v>1143.0517086</v>
      </c>
      <c r="D63" s="30" t="str">
        <f>IF($B63="N/A","N/A",IF(C63&gt;15,"No",IF(C63&lt;-15,"No","Yes")))</f>
        <v>N/A</v>
      </c>
      <c r="E63" s="124">
        <v>1258.0585648000001</v>
      </c>
      <c r="F63" s="30" t="str">
        <f>IF($B63="N/A","N/A",IF(E63&gt;15,"No",IF(E63&lt;-15,"No","Yes")))</f>
        <v>N/A</v>
      </c>
      <c r="G63" s="124">
        <v>1193.2633579999999</v>
      </c>
      <c r="H63" s="30" t="str">
        <f>IF($B63="N/A","N/A",IF(G63&gt;15,"No",IF(G63&lt;-15,"No","Yes")))</f>
        <v>N/A</v>
      </c>
      <c r="I63" s="32">
        <v>10.06</v>
      </c>
      <c r="J63" s="32">
        <v>-5.15</v>
      </c>
      <c r="K63" s="30" t="str">
        <f t="shared" si="7"/>
        <v>Yes</v>
      </c>
    </row>
    <row r="64" spans="1:11">
      <c r="A64" s="76" t="s">
        <v>1047</v>
      </c>
      <c r="B64" s="25" t="s">
        <v>49</v>
      </c>
      <c r="C64" s="32">
        <v>1.5933460266999999</v>
      </c>
      <c r="D64" s="30" t="str">
        <f>IF($B64="N/A","N/A",IF(C64&gt;15,"No",IF(C64&lt;-15,"No","Yes")))</f>
        <v>N/A</v>
      </c>
      <c r="E64" s="32">
        <v>1.6087962963</v>
      </c>
      <c r="F64" s="30" t="str">
        <f>IF($B64="N/A","N/A",IF(E64&gt;15,"No",IF(E64&lt;-15,"No","Yes")))</f>
        <v>N/A</v>
      </c>
      <c r="G64" s="32">
        <v>1.6337854501</v>
      </c>
      <c r="H64" s="30" t="str">
        <f>IF($B64="N/A","N/A",IF(G64&gt;15,"No",IF(G64&lt;-15,"No","Yes")))</f>
        <v>N/A</v>
      </c>
      <c r="I64" s="32">
        <v>0.96970000000000001</v>
      </c>
      <c r="J64" s="32">
        <v>1.5529999999999999</v>
      </c>
      <c r="K64" s="30" t="str">
        <f t="shared" si="7"/>
        <v>Yes</v>
      </c>
    </row>
    <row r="65" spans="1:11">
      <c r="A65" s="76" t="s">
        <v>1048</v>
      </c>
      <c r="B65" s="25" t="s">
        <v>49</v>
      </c>
      <c r="C65" s="124">
        <v>1708.1257862</v>
      </c>
      <c r="D65" s="30" t="str">
        <f>IF($B65="N/A","N/A",IF(C65&gt;15,"No",IF(C65&lt;-15,"No","Yes")))</f>
        <v>N/A</v>
      </c>
      <c r="E65" s="124">
        <v>2837.1942445999998</v>
      </c>
      <c r="F65" s="30" t="str">
        <f>IF($B65="N/A","N/A",IF(E65&gt;15,"No",IF(E65&lt;-15,"No","Yes")))</f>
        <v>N/A</v>
      </c>
      <c r="G65" s="124">
        <v>4336.2327044000003</v>
      </c>
      <c r="H65" s="30" t="str">
        <f>IF($B65="N/A","N/A",IF(G65&gt;15,"No",IF(G65&lt;-15,"No","Yes")))</f>
        <v>N/A</v>
      </c>
      <c r="I65" s="32">
        <v>66.099999999999994</v>
      </c>
      <c r="J65" s="32">
        <v>52.84</v>
      </c>
      <c r="K65" s="30" t="str">
        <f t="shared" si="7"/>
        <v>No</v>
      </c>
    </row>
    <row r="66" spans="1:11">
      <c r="A66" s="76" t="s">
        <v>1049</v>
      </c>
      <c r="B66" s="25" t="s">
        <v>52</v>
      </c>
      <c r="C66" s="32">
        <v>100</v>
      </c>
      <c r="D66" s="30" t="str">
        <f>IF($B66="N/A","N/A",IF(C66&gt;100,"No",IF(C66&lt;95,"No","Yes")))</f>
        <v>Yes</v>
      </c>
      <c r="E66" s="32">
        <v>99.907407406999994</v>
      </c>
      <c r="F66" s="30" t="str">
        <f>IF($B66="N/A","N/A",IF(E66&gt;100,"No",IF(E66&lt;95,"No","Yes")))</f>
        <v>Yes</v>
      </c>
      <c r="G66" s="32">
        <v>99.969173858999994</v>
      </c>
      <c r="H66" s="30" t="str">
        <f>IF($B66="N/A","N/A",IF(G66&gt;100,"No",IF(G66&lt;95,"No","Yes")))</f>
        <v>Yes</v>
      </c>
      <c r="I66" s="32">
        <v>-9.2999999999999999E-2</v>
      </c>
      <c r="J66" s="32">
        <v>6.1800000000000001E-2</v>
      </c>
      <c r="K66" s="30" t="str">
        <f t="shared" si="7"/>
        <v>Yes</v>
      </c>
    </row>
    <row r="67" spans="1:11">
      <c r="A67" s="76" t="s">
        <v>178</v>
      </c>
      <c r="B67" s="25" t="s">
        <v>122</v>
      </c>
      <c r="C67" s="32">
        <v>1.1837859504999999</v>
      </c>
      <c r="D67" s="30" t="str">
        <f>IF($B67="N/A","N/A",IF(C67&gt;1,"Yes","No"))</f>
        <v>Yes</v>
      </c>
      <c r="E67" s="32">
        <v>1.2000695088</v>
      </c>
      <c r="F67" s="30" t="str">
        <f>IF($B67="N/A","N/A",IF(E67&gt;1,"Yes","No"))</f>
        <v>Yes</v>
      </c>
      <c r="G67" s="32">
        <v>1.1959091375999999</v>
      </c>
      <c r="H67" s="30" t="str">
        <f>IF($B67="N/A","N/A",IF(G67&gt;1,"Yes","No"))</f>
        <v>Yes</v>
      </c>
      <c r="I67" s="32">
        <v>1.3759999999999999</v>
      </c>
      <c r="J67" s="32">
        <v>-0.34699999999999998</v>
      </c>
      <c r="K67" s="30" t="str">
        <f t="shared" si="7"/>
        <v>Yes</v>
      </c>
    </row>
    <row r="68" spans="1:11">
      <c r="A68" s="76" t="s">
        <v>1050</v>
      </c>
      <c r="B68" s="25" t="s">
        <v>52</v>
      </c>
      <c r="C68" s="32">
        <v>99.909810601999993</v>
      </c>
      <c r="D68" s="30" t="str">
        <f>IF($B68="N/A","N/A",IF(C68&gt;100,"No",IF(C68&lt;95,"No","Yes")))</f>
        <v>Yes</v>
      </c>
      <c r="E68" s="32">
        <v>99.953703704000006</v>
      </c>
      <c r="F68" s="30" t="str">
        <f>IF($B68="N/A","N/A",IF(E68&gt;100,"No",IF(E68&lt;95,"No","Yes")))</f>
        <v>Yes</v>
      </c>
      <c r="G68" s="32">
        <v>99.969173858999994</v>
      </c>
      <c r="H68" s="30" t="str">
        <f>IF($B68="N/A","N/A",IF(G68&gt;100,"No",IF(G68&lt;95,"No","Yes")))</f>
        <v>Yes</v>
      </c>
      <c r="I68" s="32">
        <v>4.3900000000000002E-2</v>
      </c>
      <c r="J68" s="32">
        <v>1.55E-2</v>
      </c>
      <c r="K68" s="30" t="str">
        <f t="shared" si="7"/>
        <v>Yes</v>
      </c>
    </row>
    <row r="69" spans="1:11">
      <c r="A69" s="76" t="s">
        <v>179</v>
      </c>
      <c r="B69" s="25" t="s">
        <v>123</v>
      </c>
      <c r="C69" s="32">
        <v>12.046138415</v>
      </c>
      <c r="D69" s="30" t="str">
        <f>IF($B69="N/A","N/A",IF(C69&gt;3,"Yes","No"))</f>
        <v>Yes</v>
      </c>
      <c r="E69" s="32">
        <v>12.35490968</v>
      </c>
      <c r="F69" s="30" t="str">
        <f>IF($B69="N/A","N/A",IF(E69&gt;3,"Yes","No"))</f>
        <v>Yes</v>
      </c>
      <c r="G69" s="32">
        <v>12.568712098000001</v>
      </c>
      <c r="H69" s="30" t="str">
        <f>IF($B69="N/A","N/A",IF(G69&gt;3,"Yes","No"))</f>
        <v>Yes</v>
      </c>
      <c r="I69" s="32">
        <v>2.5630000000000002</v>
      </c>
      <c r="J69" s="32">
        <v>1.7310000000000001</v>
      </c>
      <c r="K69" s="30" t="str">
        <f t="shared" si="7"/>
        <v>Yes</v>
      </c>
    </row>
    <row r="70" spans="1:11">
      <c r="A70" s="76" t="s">
        <v>767</v>
      </c>
      <c r="B70" s="25" t="s">
        <v>15</v>
      </c>
      <c r="C70" s="32">
        <v>5.3063966312000002</v>
      </c>
      <c r="D70" s="30" t="str">
        <f>IF($B70="N/A","N/A",IF(C70&gt;=8,"No",IF(C70&lt;2,"No","Yes")))</f>
        <v>Yes</v>
      </c>
      <c r="E70" s="32">
        <v>5.6516502606000003</v>
      </c>
      <c r="F70" s="30" t="str">
        <f>IF($B70="N/A","N/A",IF(E70&gt;=8,"No",IF(E70&lt;2,"No","Yes")))</f>
        <v>Yes</v>
      </c>
      <c r="G70" s="32">
        <v>4.8725197903000002</v>
      </c>
      <c r="H70" s="30" t="str">
        <f>IF($B70="N/A","N/A",IF(G70&gt;=8,"No",IF(G70&lt;2,"No","Yes")))</f>
        <v>Yes</v>
      </c>
      <c r="I70" s="32">
        <v>6.5060000000000002</v>
      </c>
      <c r="J70" s="32">
        <v>-13.8</v>
      </c>
      <c r="K70" s="30" t="str">
        <f t="shared" si="7"/>
        <v>Yes</v>
      </c>
    </row>
    <row r="71" spans="1:11">
      <c r="A71" s="76" t="s">
        <v>1051</v>
      </c>
      <c r="B71" s="25" t="s">
        <v>54</v>
      </c>
      <c r="C71" s="32" t="s">
        <v>49</v>
      </c>
      <c r="D71" s="30" t="str">
        <f>IF(OR($B71="N/A",$C71="N/A"),"N/A",IF(C71&gt;100,"No",IF(C71&lt;98,"No","Yes")))</f>
        <v>N/A</v>
      </c>
      <c r="E71" s="32">
        <v>99.942129629999997</v>
      </c>
      <c r="F71" s="30" t="str">
        <f>IF(OR($B71="N/A",$E71="N/A"),"N/A",IF(E71&gt;100,"No",IF(E71&lt;98,"No","Yes")))</f>
        <v>Yes</v>
      </c>
      <c r="G71" s="32">
        <v>99.938347719000006</v>
      </c>
      <c r="H71" s="30" t="str">
        <f>IF($B71="N/A","N/A",IF(G71&gt;100,"No",IF(G71&lt;98,"No","Yes")))</f>
        <v>Yes</v>
      </c>
      <c r="I71" s="32" t="s">
        <v>49</v>
      </c>
      <c r="J71" s="32">
        <v>-4.0000000000000001E-3</v>
      </c>
      <c r="K71" s="30" t="str">
        <f t="shared" si="7"/>
        <v>Yes</v>
      </c>
    </row>
    <row r="72" spans="1:11">
      <c r="A72" s="76" t="s">
        <v>181</v>
      </c>
      <c r="B72" s="25" t="s">
        <v>52</v>
      </c>
      <c r="C72" s="32">
        <v>99.719410762999999</v>
      </c>
      <c r="D72" s="30" t="str">
        <f>IF($B72="N/A","N/A",IF(C72&gt;100,"No",IF(C72&lt;95,"No","Yes")))</f>
        <v>Yes</v>
      </c>
      <c r="E72" s="32">
        <v>99.826388889</v>
      </c>
      <c r="F72" s="30" t="str">
        <f>IF($B72="N/A","N/A",IF(E72&gt;100,"No",IF(E72&lt;95,"No","Yes")))</f>
        <v>Yes</v>
      </c>
      <c r="G72" s="32">
        <v>99.856144677000003</v>
      </c>
      <c r="H72" s="30" t="str">
        <f>IF($B72="N/A","N/A",IF(G72&gt;100,"No",IF(G72&lt;95,"No","Yes")))</f>
        <v>Yes</v>
      </c>
      <c r="I72" s="32">
        <v>0.10730000000000001</v>
      </c>
      <c r="J72" s="32">
        <v>2.98E-2</v>
      </c>
      <c r="K72" s="30" t="str">
        <f t="shared" si="7"/>
        <v>Yes</v>
      </c>
    </row>
    <row r="73" spans="1:11">
      <c r="A73" s="76" t="s">
        <v>1052</v>
      </c>
      <c r="B73" s="25" t="s">
        <v>52</v>
      </c>
      <c r="C73" s="32">
        <v>100</v>
      </c>
      <c r="D73" s="30" t="str">
        <f>IF($B73="N/A","N/A",IF(C73&gt;100,"No",IF(C73&lt;95,"No","Yes")))</f>
        <v>Yes</v>
      </c>
      <c r="E73" s="32">
        <v>100</v>
      </c>
      <c r="F73" s="30" t="str">
        <f>IF($B73="N/A","N/A",IF(E73&gt;100,"No",IF(E73&lt;95,"No","Yes")))</f>
        <v>Yes</v>
      </c>
      <c r="G73" s="32">
        <v>99.989724620000004</v>
      </c>
      <c r="H73" s="30" t="str">
        <f>IF($B73="N/A","N/A",IF(G73&gt;100,"No",IF(G73&lt;95,"No","Yes")))</f>
        <v>Yes</v>
      </c>
      <c r="I73" s="32">
        <v>0</v>
      </c>
      <c r="J73" s="32">
        <v>-0.01</v>
      </c>
      <c r="K73" s="30" t="str">
        <f t="shared" si="7"/>
        <v>Yes</v>
      </c>
    </row>
    <row r="74" spans="1:11">
      <c r="A74" s="76" t="s">
        <v>1054</v>
      </c>
      <c r="B74" s="25" t="s">
        <v>54</v>
      </c>
      <c r="C74" s="32">
        <v>100</v>
      </c>
      <c r="D74" s="30" t="str">
        <f>IF($B74="N/A","N/A",IF(C74&gt;100,"No",IF(C74&lt;98,"No","Yes")))</f>
        <v>Yes</v>
      </c>
      <c r="E74" s="32">
        <v>100</v>
      </c>
      <c r="F74" s="30" t="str">
        <f>IF($B74="N/A","N/A",IF(E74&gt;100,"No",IF(E74&lt;98,"No","Yes")))</f>
        <v>Yes</v>
      </c>
      <c r="G74" s="32">
        <v>100</v>
      </c>
      <c r="H74" s="30" t="str">
        <f>IF($B74="N/A","N/A",IF(G74&gt;100,"No",IF(G74&lt;98,"No","Yes")))</f>
        <v>Yes</v>
      </c>
      <c r="I74" s="32">
        <v>0</v>
      </c>
      <c r="J74" s="32">
        <v>0</v>
      </c>
      <c r="K74" s="30" t="str">
        <f t="shared" si="7"/>
        <v>Yes</v>
      </c>
    </row>
    <row r="75" spans="1:11">
      <c r="A75" s="76" t="s">
        <v>184</v>
      </c>
      <c r="B75" s="25" t="s">
        <v>16</v>
      </c>
      <c r="C75" s="32">
        <v>7.8127066840000001</v>
      </c>
      <c r="D75" s="30" t="str">
        <f>IF($B75="N/A","N/A",IF(C75&gt;=2,"Yes","No"))</f>
        <v>Yes</v>
      </c>
      <c r="E75" s="32">
        <v>8.0314814815000002</v>
      </c>
      <c r="F75" s="30" t="str">
        <f>IF($B75="N/A","N/A",IF(E75&gt;=2,"Yes","No"))</f>
        <v>Yes</v>
      </c>
      <c r="G75" s="32">
        <v>8.2834977393999996</v>
      </c>
      <c r="H75" s="30" t="str">
        <f>IF($B75="N/A","N/A",IF(G75&gt;=2,"Yes","No"))</f>
        <v>Yes</v>
      </c>
      <c r="I75" s="32">
        <v>2.8</v>
      </c>
      <c r="J75" s="32">
        <v>3.1379999999999999</v>
      </c>
      <c r="K75" s="30" t="str">
        <f t="shared" si="7"/>
        <v>Yes</v>
      </c>
    </row>
    <row r="76" spans="1:11">
      <c r="A76" s="76" t="s">
        <v>1055</v>
      </c>
      <c r="B76" s="25" t="s">
        <v>55</v>
      </c>
      <c r="C76" s="32">
        <v>8.1972141497000006</v>
      </c>
      <c r="D76" s="30" t="str">
        <f>IF($B76="N/A","N/A",IF(C76&gt;30,"No",IF(C76&lt;5,"No","Yes")))</f>
        <v>Yes</v>
      </c>
      <c r="E76" s="32">
        <v>5.5555555555999998</v>
      </c>
      <c r="F76" s="30" t="str">
        <f>IF($B76="N/A","N/A",IF(E76&gt;30,"No",IF(E76&lt;5,"No","Yes")))</f>
        <v>Yes</v>
      </c>
      <c r="G76" s="32">
        <v>6.6378956021000004</v>
      </c>
      <c r="H76" s="30" t="str">
        <f>IF($B76="N/A","N/A",IF(G76&gt;30,"No",IF(G76&lt;5,"No","Yes")))</f>
        <v>Yes</v>
      </c>
      <c r="I76" s="32">
        <v>-32.200000000000003</v>
      </c>
      <c r="J76" s="32">
        <v>19.48</v>
      </c>
      <c r="K76" s="30" t="str">
        <f t="shared" si="7"/>
        <v>Yes</v>
      </c>
    </row>
    <row r="77" spans="1:11">
      <c r="A77" s="76" t="s">
        <v>1056</v>
      </c>
      <c r="B77" s="25" t="s">
        <v>9</v>
      </c>
      <c r="C77" s="32">
        <v>36.677021746000001</v>
      </c>
      <c r="D77" s="30" t="str">
        <f>IF($B77="N/A","N/A",IF(C77&gt;75,"No",IF(C77&lt;15,"No","Yes")))</f>
        <v>Yes</v>
      </c>
      <c r="E77" s="32">
        <v>34.270833332999999</v>
      </c>
      <c r="F77" s="30" t="str">
        <f>IF($B77="N/A","N/A",IF(E77&gt;75,"No",IF(E77&lt;15,"No","Yes")))</f>
        <v>Yes</v>
      </c>
      <c r="G77" s="32">
        <v>36.508425811999999</v>
      </c>
      <c r="H77" s="30" t="str">
        <f>IF($B77="N/A","N/A",IF(G77&gt;75,"No",IF(G77&lt;15,"No","Yes")))</f>
        <v>Yes</v>
      </c>
      <c r="I77" s="32">
        <v>-6.56</v>
      </c>
      <c r="J77" s="32">
        <v>6.5289999999999999</v>
      </c>
      <c r="K77" s="30" t="str">
        <f t="shared" si="7"/>
        <v>Yes</v>
      </c>
    </row>
    <row r="78" spans="1:11">
      <c r="A78" s="76" t="s">
        <v>1057</v>
      </c>
      <c r="B78" s="25" t="s">
        <v>10</v>
      </c>
      <c r="C78" s="32">
        <v>55.125764105000002</v>
      </c>
      <c r="D78" s="30" t="str">
        <f>IF($B78="N/A","N/A",IF(C78&gt;70,"No",IF(C78&lt;25,"No","Yes")))</f>
        <v>Yes</v>
      </c>
      <c r="E78" s="32">
        <v>60.173611111</v>
      </c>
      <c r="F78" s="30" t="str">
        <f>IF($B78="N/A","N/A",IF(E78&gt;70,"No",IF(E78&lt;25,"No","Yes")))</f>
        <v>Yes</v>
      </c>
      <c r="G78" s="32">
        <v>56.853678586000001</v>
      </c>
      <c r="H78" s="30" t="str">
        <f>IF($B78="N/A","N/A",IF(G78&gt;70,"No",IF(G78&lt;25,"No","Yes")))</f>
        <v>Yes</v>
      </c>
      <c r="I78" s="32">
        <v>9.157</v>
      </c>
      <c r="J78" s="32">
        <v>-5.52</v>
      </c>
      <c r="K78" s="30" t="str">
        <f t="shared" si="7"/>
        <v>Yes</v>
      </c>
    </row>
    <row r="79" spans="1:11">
      <c r="A79" s="76" t="s">
        <v>1058</v>
      </c>
      <c r="B79" s="25" t="s">
        <v>17</v>
      </c>
      <c r="C79" s="32">
        <v>44.032468182999999</v>
      </c>
      <c r="D79" s="30" t="str">
        <f>IF($B79="N/A","N/A",IF(C79&gt;70,"No",IF(C79&lt;35,"No","Yes")))</f>
        <v>Yes</v>
      </c>
      <c r="E79" s="32">
        <v>47.604166667000001</v>
      </c>
      <c r="F79" s="30" t="str">
        <f>IF($B79="N/A","N/A",IF(E79&gt;70,"No",IF(E79&lt;35,"No","Yes")))</f>
        <v>Yes</v>
      </c>
      <c r="G79" s="32">
        <v>47.739416358</v>
      </c>
      <c r="H79" s="30" t="str">
        <f>IF($B79="N/A","N/A",IF(G79&gt;70,"No",IF(G79&lt;35,"No","Yes")))</f>
        <v>Yes</v>
      </c>
      <c r="I79" s="32">
        <v>8.1120000000000001</v>
      </c>
      <c r="J79" s="32">
        <v>0.28410000000000002</v>
      </c>
      <c r="K79" s="30" t="str">
        <f t="shared" si="7"/>
        <v>Yes</v>
      </c>
    </row>
    <row r="80" spans="1:11">
      <c r="A80" s="76" t="s">
        <v>188</v>
      </c>
      <c r="B80" s="25" t="s">
        <v>122</v>
      </c>
      <c r="C80" s="32">
        <v>2.3786982248999999</v>
      </c>
      <c r="D80" s="30" t="str">
        <f>IF($B80="N/A","N/A",IF(C80&gt;1,"Yes","No"))</f>
        <v>Yes</v>
      </c>
      <c r="E80" s="32">
        <v>2.5100899587000001</v>
      </c>
      <c r="F80" s="30" t="str">
        <f>IF($B80="N/A","N/A",IF(E80&gt;1,"Yes","No"))</f>
        <v>Yes</v>
      </c>
      <c r="G80" s="32">
        <v>2.3585880327000002</v>
      </c>
      <c r="H80" s="30" t="str">
        <f>IF($B80="N/A","N/A",IF(G80&gt;1,"Yes","No"))</f>
        <v>Yes</v>
      </c>
      <c r="I80" s="32">
        <v>5.524</v>
      </c>
      <c r="J80" s="32">
        <v>-6.04</v>
      </c>
      <c r="K80" s="30" t="str">
        <f t="shared" si="7"/>
        <v>Yes</v>
      </c>
    </row>
    <row r="81" spans="1:11">
      <c r="A81" s="76" t="s">
        <v>1059</v>
      </c>
      <c r="B81" s="25" t="s">
        <v>49</v>
      </c>
      <c r="C81" s="32">
        <v>0</v>
      </c>
      <c r="D81" s="30" t="str">
        <f>IF($B81="N/A","N/A",IF(C81&gt;15,"No",IF(C81&lt;-15,"No","Yes")))</f>
        <v>N/A</v>
      </c>
      <c r="E81" s="32">
        <v>0</v>
      </c>
      <c r="F81" s="30" t="str">
        <f>IF($B81="N/A","N/A",IF(E81&gt;15,"No",IF(E81&lt;-15,"No","Yes")))</f>
        <v>N/A</v>
      </c>
      <c r="G81" s="32">
        <v>0</v>
      </c>
      <c r="H81" s="30" t="str">
        <f>IF($B81="N/A","N/A",IF(G81&gt;15,"No",IF(G81&lt;-15,"No","Yes")))</f>
        <v>N/A</v>
      </c>
      <c r="I81" s="32" t="s">
        <v>1207</v>
      </c>
      <c r="J81" s="32" t="s">
        <v>1207</v>
      </c>
      <c r="K81" s="30" t="str">
        <f t="shared" si="7"/>
        <v>N/A</v>
      </c>
    </row>
    <row r="82" spans="1:11">
      <c r="A82" s="76" t="s">
        <v>1060</v>
      </c>
      <c r="B82" s="25" t="s">
        <v>49</v>
      </c>
      <c r="C82" s="32">
        <v>98.771051434</v>
      </c>
      <c r="D82" s="30" t="str">
        <f>IF($B82="N/A","N/A",IF(C82&gt;15,"No",IF(C82&lt;-15,"No","Yes")))</f>
        <v>N/A</v>
      </c>
      <c r="E82" s="32">
        <v>98.930221250000002</v>
      </c>
      <c r="F82" s="30" t="str">
        <f>IF($B82="N/A","N/A",IF(E82&gt;15,"No",IF(E82&lt;-15,"No","Yes")))</f>
        <v>N/A</v>
      </c>
      <c r="G82" s="32">
        <v>99.095996556000003</v>
      </c>
      <c r="H82" s="30" t="str">
        <f>IF($B82="N/A","N/A",IF(G82&gt;15,"No",IF(G82&lt;-15,"No","Yes")))</f>
        <v>N/A</v>
      </c>
      <c r="I82" s="32">
        <v>0.16120000000000001</v>
      </c>
      <c r="J82" s="32">
        <v>0.1676</v>
      </c>
      <c r="K82" s="30" t="str">
        <f t="shared" si="7"/>
        <v>Yes</v>
      </c>
    </row>
    <row r="83" spans="1:11">
      <c r="A83" s="76" t="s">
        <v>1061</v>
      </c>
      <c r="B83" s="25" t="s">
        <v>49</v>
      </c>
      <c r="C83" s="32" t="s">
        <v>1207</v>
      </c>
      <c r="D83" s="30" t="str">
        <f>IF($B83="N/A","N/A",IF(C83&gt;15,"No",IF(C83&lt;-15,"No","Yes")))</f>
        <v>N/A</v>
      </c>
      <c r="E83" s="32" t="s">
        <v>1207</v>
      </c>
      <c r="F83" s="30" t="str">
        <f>IF($B83="N/A","N/A",IF(E83&gt;15,"No",IF(E83&lt;-15,"No","Yes")))</f>
        <v>N/A</v>
      </c>
      <c r="G83" s="32" t="s">
        <v>1207</v>
      </c>
      <c r="H83" s="30" t="str">
        <f>IF($B83="N/A","N/A",IF(G83&gt;15,"No",IF(G83&lt;-15,"No","Yes")))</f>
        <v>N/A</v>
      </c>
      <c r="I83" s="32" t="s">
        <v>1207</v>
      </c>
      <c r="J83" s="32" t="s">
        <v>1207</v>
      </c>
      <c r="K83" s="30" t="str">
        <f t="shared" si="7"/>
        <v>N/A</v>
      </c>
    </row>
    <row r="84" spans="1:11">
      <c r="A84" s="76" t="s">
        <v>1062</v>
      </c>
      <c r="B84" s="25" t="s">
        <v>49</v>
      </c>
      <c r="C84" s="32">
        <v>100</v>
      </c>
      <c r="D84" s="30" t="str">
        <f>IF($B84="N/A","N/A",IF(C84&gt;15,"No",IF(C84&lt;-15,"No","Yes")))</f>
        <v>N/A</v>
      </c>
      <c r="E84" s="32">
        <v>100</v>
      </c>
      <c r="F84" s="30" t="str">
        <f>IF($B84="N/A","N/A",IF(E84&gt;15,"No",IF(E84&lt;-15,"No","Yes")))</f>
        <v>N/A</v>
      </c>
      <c r="G84" s="32">
        <v>100</v>
      </c>
      <c r="H84" s="30" t="str">
        <f>IF($B84="N/A","N/A",IF(G84&gt;15,"No",IF(G84&lt;-15,"No","Yes")))</f>
        <v>N/A</v>
      </c>
      <c r="I84" s="32">
        <v>0</v>
      </c>
      <c r="J84" s="32">
        <v>0</v>
      </c>
      <c r="K84" s="30" t="str">
        <f t="shared" si="7"/>
        <v>Yes</v>
      </c>
    </row>
    <row r="85" spans="1:11">
      <c r="A85" s="76" t="s">
        <v>1063</v>
      </c>
      <c r="B85" s="25" t="s">
        <v>18</v>
      </c>
      <c r="C85" s="32">
        <v>99.819621205000004</v>
      </c>
      <c r="D85" s="30" t="str">
        <f>IF($B85="N/A","N/A",IF(C85&gt;=90,"Yes","No"))</f>
        <v>Yes</v>
      </c>
      <c r="E85" s="32">
        <v>99.826388889</v>
      </c>
      <c r="F85" s="30" t="str">
        <f>IF($B85="N/A","N/A",IF(E85&gt;=90,"Yes","No"))</f>
        <v>Yes</v>
      </c>
      <c r="G85" s="32">
        <v>99.856144677000003</v>
      </c>
      <c r="H85" s="30" t="str">
        <f>IF($B85="N/A","N/A",IF(G85&gt;=90,"Yes","No"))</f>
        <v>Yes</v>
      </c>
      <c r="I85" s="32">
        <v>6.7999999999999996E-3</v>
      </c>
      <c r="J85" s="32">
        <v>2.98E-2</v>
      </c>
      <c r="K85" s="30" t="str">
        <f t="shared" si="7"/>
        <v>Yes</v>
      </c>
    </row>
    <row r="86" spans="1:11">
      <c r="A86" s="166" t="s">
        <v>1067</v>
      </c>
      <c r="B86" s="167"/>
      <c r="C86" s="167"/>
      <c r="D86" s="167"/>
      <c r="E86" s="167"/>
      <c r="F86" s="167"/>
      <c r="G86" s="167"/>
      <c r="H86" s="168"/>
      <c r="I86" s="168"/>
      <c r="J86" s="168"/>
      <c r="K86" s="169"/>
    </row>
    <row r="87" spans="1:11">
      <c r="A87" s="141" t="s">
        <v>1032</v>
      </c>
      <c r="B87" s="135" t="s">
        <v>49</v>
      </c>
      <c r="C87" s="26" t="s">
        <v>49</v>
      </c>
      <c r="D87" s="30" t="str">
        <f>IF(OR($B87="N/A",$C87="N/A"),"N/A",IF(C87&lt;0,"No","Yes"))</f>
        <v>N/A</v>
      </c>
      <c r="E87" s="26" t="s">
        <v>49</v>
      </c>
      <c r="F87" s="30" t="str">
        <f>IF($B87="N/A","N/A",IF(E87&lt;0,"No","Yes"))</f>
        <v>N/A</v>
      </c>
      <c r="G87" s="26">
        <v>18891</v>
      </c>
      <c r="H87" s="30" t="str">
        <f>IF($B87="N/A","N/A",IF(G87&lt;0,"No","Yes"))</f>
        <v>N/A</v>
      </c>
      <c r="I87" s="32" t="s">
        <v>49</v>
      </c>
      <c r="J87" s="32" t="s">
        <v>49</v>
      </c>
      <c r="K87" s="30" t="str">
        <f t="shared" ref="K87:K116" si="8">IF(J87="Div by 0", "N/A", IF(J87="N/A","N/A", IF(J87&gt;30, "No", IF(J87&lt;-30, "No", "Yes"))))</f>
        <v>N/A</v>
      </c>
    </row>
    <row r="88" spans="1:11">
      <c r="A88" s="103" t="s">
        <v>985</v>
      </c>
      <c r="B88" s="135" t="s">
        <v>49</v>
      </c>
      <c r="C88" s="30" t="s">
        <v>49</v>
      </c>
      <c r="D88" s="30" t="str">
        <f t="shared" ref="D88:D98" si="9">IF(OR($B88="N/A",$C88="N/A"),"N/A",IF(C88&lt;0,"No","Yes"))</f>
        <v>N/A</v>
      </c>
      <c r="E88" s="30" t="s">
        <v>49</v>
      </c>
      <c r="F88" s="30" t="str">
        <f t="shared" ref="F88:F98" si="10">IF($B88="N/A","N/A",IF(E88&lt;0,"No","Yes"))</f>
        <v>N/A</v>
      </c>
      <c r="G88" s="30">
        <v>2.64676301E-2</v>
      </c>
      <c r="H88" s="30" t="str">
        <f t="shared" ref="H88:H98" si="11">IF($B88="N/A","N/A",IF(G88&lt;0,"No","Yes"))</f>
        <v>N/A</v>
      </c>
      <c r="I88" s="32" t="s">
        <v>49</v>
      </c>
      <c r="J88" s="32" t="s">
        <v>49</v>
      </c>
      <c r="K88" s="30" t="str">
        <f t="shared" si="8"/>
        <v>N/A</v>
      </c>
    </row>
    <row r="89" spans="1:11">
      <c r="A89" s="103" t="s">
        <v>986</v>
      </c>
      <c r="B89" s="135" t="s">
        <v>49</v>
      </c>
      <c r="C89" s="30" t="s">
        <v>49</v>
      </c>
      <c r="D89" s="30" t="str">
        <f t="shared" si="9"/>
        <v>N/A</v>
      </c>
      <c r="E89" s="30" t="s">
        <v>49</v>
      </c>
      <c r="F89" s="30" t="str">
        <f t="shared" si="10"/>
        <v>N/A</v>
      </c>
      <c r="G89" s="30">
        <v>1.8156794241000001</v>
      </c>
      <c r="H89" s="30" t="str">
        <f t="shared" si="11"/>
        <v>N/A</v>
      </c>
      <c r="I89" s="32" t="s">
        <v>49</v>
      </c>
      <c r="J89" s="32" t="s">
        <v>49</v>
      </c>
      <c r="K89" s="30" t="str">
        <f t="shared" si="8"/>
        <v>N/A</v>
      </c>
    </row>
    <row r="90" spans="1:11">
      <c r="A90" s="103" t="s">
        <v>987</v>
      </c>
      <c r="B90" s="135" t="s">
        <v>49</v>
      </c>
      <c r="C90" s="30" t="s">
        <v>49</v>
      </c>
      <c r="D90" s="30" t="str">
        <f t="shared" si="9"/>
        <v>N/A</v>
      </c>
      <c r="E90" s="30" t="s">
        <v>49</v>
      </c>
      <c r="F90" s="30" t="str">
        <f t="shared" si="10"/>
        <v>N/A</v>
      </c>
      <c r="G90" s="30">
        <v>48.239902598999997</v>
      </c>
      <c r="H90" s="30" t="str">
        <f t="shared" si="11"/>
        <v>N/A</v>
      </c>
      <c r="I90" s="32" t="s">
        <v>49</v>
      </c>
      <c r="J90" s="32" t="s">
        <v>49</v>
      </c>
      <c r="K90" s="30" t="str">
        <f t="shared" si="8"/>
        <v>N/A</v>
      </c>
    </row>
    <row r="91" spans="1:11">
      <c r="A91" s="103" t="s">
        <v>988</v>
      </c>
      <c r="B91" s="135" t="s">
        <v>49</v>
      </c>
      <c r="C91" s="30" t="s">
        <v>49</v>
      </c>
      <c r="D91" s="30" t="str">
        <f t="shared" si="9"/>
        <v>N/A</v>
      </c>
      <c r="E91" s="30" t="s">
        <v>49</v>
      </c>
      <c r="F91" s="30" t="str">
        <f t="shared" si="10"/>
        <v>N/A</v>
      </c>
      <c r="G91" s="30">
        <v>47.588798898999997</v>
      </c>
      <c r="H91" s="30" t="str">
        <f t="shared" si="11"/>
        <v>N/A</v>
      </c>
      <c r="I91" s="32" t="s">
        <v>49</v>
      </c>
      <c r="J91" s="32" t="s">
        <v>49</v>
      </c>
      <c r="K91" s="30" t="str">
        <f t="shared" si="8"/>
        <v>N/A</v>
      </c>
    </row>
    <row r="92" spans="1:11">
      <c r="A92" s="103" t="s">
        <v>1068</v>
      </c>
      <c r="B92" s="135" t="s">
        <v>49</v>
      </c>
      <c r="C92" s="30" t="s">
        <v>49</v>
      </c>
      <c r="D92" s="30" t="str">
        <f t="shared" si="9"/>
        <v>N/A</v>
      </c>
      <c r="E92" s="30" t="s">
        <v>49</v>
      </c>
      <c r="F92" s="30" t="str">
        <f t="shared" si="10"/>
        <v>N/A</v>
      </c>
      <c r="G92" s="30">
        <v>0</v>
      </c>
      <c r="H92" s="30" t="str">
        <f t="shared" si="11"/>
        <v>N/A</v>
      </c>
      <c r="I92" s="32" t="s">
        <v>49</v>
      </c>
      <c r="J92" s="32" t="s">
        <v>49</v>
      </c>
      <c r="K92" s="30" t="str">
        <f t="shared" si="8"/>
        <v>N/A</v>
      </c>
    </row>
    <row r="93" spans="1:11">
      <c r="A93" s="103" t="s">
        <v>1049</v>
      </c>
      <c r="B93" s="135" t="s">
        <v>49</v>
      </c>
      <c r="C93" s="30" t="s">
        <v>49</v>
      </c>
      <c r="D93" s="30" t="str">
        <f t="shared" si="9"/>
        <v>N/A</v>
      </c>
      <c r="E93" s="30" t="s">
        <v>49</v>
      </c>
      <c r="F93" s="30" t="str">
        <f t="shared" si="10"/>
        <v>N/A</v>
      </c>
      <c r="G93" s="30">
        <v>99.555343815000001</v>
      </c>
      <c r="H93" s="30" t="str">
        <f t="shared" si="11"/>
        <v>N/A</v>
      </c>
      <c r="I93" s="32" t="s">
        <v>49</v>
      </c>
      <c r="J93" s="32" t="s">
        <v>49</v>
      </c>
      <c r="K93" s="30" t="str">
        <f t="shared" si="8"/>
        <v>N/A</v>
      </c>
    </row>
    <row r="94" spans="1:11">
      <c r="A94" s="103" t="s">
        <v>178</v>
      </c>
      <c r="B94" s="135" t="s">
        <v>49</v>
      </c>
      <c r="C94" s="30" t="s">
        <v>49</v>
      </c>
      <c r="D94" s="30" t="str">
        <f t="shared" si="9"/>
        <v>N/A</v>
      </c>
      <c r="E94" s="30" t="s">
        <v>49</v>
      </c>
      <c r="F94" s="30" t="str">
        <f t="shared" si="10"/>
        <v>N/A</v>
      </c>
      <c r="G94" s="30">
        <v>1.0961344180000001</v>
      </c>
      <c r="H94" s="30" t="str">
        <f t="shared" si="11"/>
        <v>N/A</v>
      </c>
      <c r="I94" s="32" t="s">
        <v>49</v>
      </c>
      <c r="J94" s="32" t="s">
        <v>49</v>
      </c>
      <c r="K94" s="30" t="str">
        <f t="shared" si="8"/>
        <v>N/A</v>
      </c>
    </row>
    <row r="95" spans="1:11">
      <c r="A95" s="103" t="s">
        <v>1050</v>
      </c>
      <c r="B95" s="135" t="s">
        <v>49</v>
      </c>
      <c r="C95" s="30" t="s">
        <v>49</v>
      </c>
      <c r="D95" s="30" t="str">
        <f t="shared" si="9"/>
        <v>N/A</v>
      </c>
      <c r="E95" s="30" t="s">
        <v>49</v>
      </c>
      <c r="F95" s="30" t="str">
        <f t="shared" si="10"/>
        <v>N/A</v>
      </c>
      <c r="G95" s="30">
        <v>99.523582657999995</v>
      </c>
      <c r="H95" s="30" t="str">
        <f t="shared" si="11"/>
        <v>N/A</v>
      </c>
      <c r="I95" s="32" t="s">
        <v>49</v>
      </c>
      <c r="J95" s="32" t="s">
        <v>49</v>
      </c>
      <c r="K95" s="30" t="str">
        <f t="shared" si="8"/>
        <v>N/A</v>
      </c>
    </row>
    <row r="96" spans="1:11">
      <c r="A96" s="103" t="s">
        <v>179</v>
      </c>
      <c r="B96" s="135" t="s">
        <v>49</v>
      </c>
      <c r="C96" s="30" t="s">
        <v>49</v>
      </c>
      <c r="D96" s="30" t="str">
        <f t="shared" si="9"/>
        <v>N/A</v>
      </c>
      <c r="E96" s="30" t="s">
        <v>49</v>
      </c>
      <c r="F96" s="30" t="str">
        <f t="shared" si="10"/>
        <v>N/A</v>
      </c>
      <c r="G96" s="30">
        <v>8.1602574331</v>
      </c>
      <c r="H96" s="30" t="str">
        <f t="shared" si="11"/>
        <v>N/A</v>
      </c>
      <c r="I96" s="32" t="s">
        <v>49</v>
      </c>
      <c r="J96" s="32" t="s">
        <v>49</v>
      </c>
      <c r="K96" s="30" t="str">
        <f t="shared" si="8"/>
        <v>N/A</v>
      </c>
    </row>
    <row r="97" spans="1:11">
      <c r="A97" s="103" t="s">
        <v>990</v>
      </c>
      <c r="B97" s="135" t="s">
        <v>49</v>
      </c>
      <c r="C97" s="30" t="s">
        <v>49</v>
      </c>
      <c r="D97" s="30" t="str">
        <f t="shared" si="9"/>
        <v>N/A</v>
      </c>
      <c r="E97" s="30" t="s">
        <v>49</v>
      </c>
      <c r="F97" s="30" t="str">
        <f t="shared" si="10"/>
        <v>N/A</v>
      </c>
      <c r="G97" s="30">
        <v>3.1142342914999999</v>
      </c>
      <c r="H97" s="30" t="str">
        <f t="shared" si="11"/>
        <v>N/A</v>
      </c>
      <c r="I97" s="32" t="s">
        <v>49</v>
      </c>
      <c r="J97" s="32" t="s">
        <v>49</v>
      </c>
      <c r="K97" s="30" t="str">
        <f t="shared" si="8"/>
        <v>N/A</v>
      </c>
    </row>
    <row r="98" spans="1:11">
      <c r="A98" s="103" t="s">
        <v>180</v>
      </c>
      <c r="B98" s="135" t="s">
        <v>49</v>
      </c>
      <c r="C98" s="30" t="s">
        <v>49</v>
      </c>
      <c r="D98" s="30" t="str">
        <f t="shared" si="9"/>
        <v>N/A</v>
      </c>
      <c r="E98" s="30" t="s">
        <v>49</v>
      </c>
      <c r="F98" s="30" t="str">
        <f t="shared" si="10"/>
        <v>N/A</v>
      </c>
      <c r="G98" s="30">
        <v>3.1421659844000001</v>
      </c>
      <c r="H98" s="30" t="str">
        <f t="shared" si="11"/>
        <v>N/A</v>
      </c>
      <c r="I98" s="32" t="s">
        <v>49</v>
      </c>
      <c r="J98" s="32" t="s">
        <v>49</v>
      </c>
      <c r="K98" s="30" t="str">
        <f t="shared" si="8"/>
        <v>N/A</v>
      </c>
    </row>
    <row r="99" spans="1:11">
      <c r="A99" s="76" t="s">
        <v>1051</v>
      </c>
      <c r="B99" s="25" t="s">
        <v>54</v>
      </c>
      <c r="C99" s="30" t="s">
        <v>49</v>
      </c>
      <c r="D99" s="30" t="str">
        <f>IF(OR($B99="N/A",$C99="N/A"),"N/A",IF(C99&gt;100,"No",IF(C99&lt;98,"No","Yes")))</f>
        <v>N/A</v>
      </c>
      <c r="E99" s="30" t="s">
        <v>49</v>
      </c>
      <c r="F99" s="30" t="str">
        <f>IF(OR($B99="N/A",$E99="N/A"),"N/A",IF(E99&gt;100,"No",IF(E99&lt;98,"No","Yes")))</f>
        <v>N/A</v>
      </c>
      <c r="G99" s="30">
        <v>99.994706473999997</v>
      </c>
      <c r="H99" s="30" t="str">
        <f>IF($B99="N/A","N/A",IF(G99&gt;100,"No",IF(G99&lt;98,"No","Yes")))</f>
        <v>Yes</v>
      </c>
      <c r="I99" s="32" t="s">
        <v>49</v>
      </c>
      <c r="J99" s="32" t="s">
        <v>49</v>
      </c>
      <c r="K99" s="30" t="str">
        <f t="shared" si="8"/>
        <v>N/A</v>
      </c>
    </row>
    <row r="100" spans="1:11">
      <c r="A100" s="76" t="s">
        <v>181</v>
      </c>
      <c r="B100" s="25" t="s">
        <v>52</v>
      </c>
      <c r="C100" s="30" t="s">
        <v>49</v>
      </c>
      <c r="D100" s="30" t="str">
        <f>IF(OR($B100="N/A",$C100="N/A"),"N/A",IF(C100&gt;100,"No",IF(C100&lt;95,"No","Yes")))</f>
        <v>N/A</v>
      </c>
      <c r="E100" s="30" t="s">
        <v>49</v>
      </c>
      <c r="F100" s="30" t="str">
        <f>IF(OR($B100="N/A",$E100="N/A"),"N/A",IF(E100&gt;100,"No",IF(E100&lt;98,"No","Yes")))</f>
        <v>N/A</v>
      </c>
      <c r="G100" s="30">
        <v>99.984119422000006</v>
      </c>
      <c r="H100" s="30" t="str">
        <f>IF($B100="N/A","N/A",IF(G100&gt;100,"No",IF(G100&lt;95,"No","Yes")))</f>
        <v>Yes</v>
      </c>
      <c r="I100" s="32" t="s">
        <v>49</v>
      </c>
      <c r="J100" s="32" t="s">
        <v>49</v>
      </c>
      <c r="K100" s="30" t="str">
        <f t="shared" si="8"/>
        <v>N/A</v>
      </c>
    </row>
    <row r="101" spans="1:11">
      <c r="A101" s="103" t="s">
        <v>1052</v>
      </c>
      <c r="B101" s="135" t="s">
        <v>49</v>
      </c>
      <c r="C101" s="30" t="s">
        <v>49</v>
      </c>
      <c r="D101" s="30" t="str">
        <f t="shared" ref="D101:D116" si="12">IF(OR($B101="N/A",$C101="N/A"),"N/A",IF(C101&lt;0,"No","Yes"))</f>
        <v>N/A</v>
      </c>
      <c r="E101" s="30" t="s">
        <v>49</v>
      </c>
      <c r="F101" s="30" t="str">
        <f t="shared" ref="F101:F115" si="13">IF($B101="N/A","N/A",IF(E101&lt;0,"No","Yes"))</f>
        <v>N/A</v>
      </c>
      <c r="G101" s="30">
        <v>99.237732253000004</v>
      </c>
      <c r="H101" s="30" t="str">
        <f t="shared" ref="H101:H116" si="14">IF($B101="N/A","N/A",IF(G101&lt;0,"No","Yes"))</f>
        <v>N/A</v>
      </c>
      <c r="I101" s="32" t="s">
        <v>49</v>
      </c>
      <c r="J101" s="32" t="s">
        <v>49</v>
      </c>
      <c r="K101" s="30" t="str">
        <f t="shared" si="8"/>
        <v>N/A</v>
      </c>
    </row>
    <row r="102" spans="1:11">
      <c r="A102" s="103" t="s">
        <v>1053</v>
      </c>
      <c r="B102" s="135" t="s">
        <v>49</v>
      </c>
      <c r="C102" s="30" t="s">
        <v>49</v>
      </c>
      <c r="D102" s="30" t="str">
        <f t="shared" si="12"/>
        <v>N/A</v>
      </c>
      <c r="E102" s="30" t="s">
        <v>49</v>
      </c>
      <c r="F102" s="30" t="str">
        <f t="shared" si="13"/>
        <v>N/A</v>
      </c>
      <c r="G102" s="30">
        <v>0</v>
      </c>
      <c r="H102" s="30" t="str">
        <f t="shared" si="14"/>
        <v>N/A</v>
      </c>
      <c r="I102" s="32" t="s">
        <v>49</v>
      </c>
      <c r="J102" s="32" t="s">
        <v>49</v>
      </c>
      <c r="K102" s="30" t="str">
        <f t="shared" si="8"/>
        <v>N/A</v>
      </c>
    </row>
    <row r="103" spans="1:11">
      <c r="A103" s="103" t="s">
        <v>1054</v>
      </c>
      <c r="B103" s="135" t="s">
        <v>49</v>
      </c>
      <c r="C103" s="30" t="s">
        <v>49</v>
      </c>
      <c r="D103" s="30" t="str">
        <f t="shared" si="12"/>
        <v>N/A</v>
      </c>
      <c r="E103" s="30" t="s">
        <v>49</v>
      </c>
      <c r="F103" s="30" t="str">
        <f t="shared" si="13"/>
        <v>N/A</v>
      </c>
      <c r="G103" s="30">
        <v>100</v>
      </c>
      <c r="H103" s="30" t="str">
        <f t="shared" si="14"/>
        <v>N/A</v>
      </c>
      <c r="I103" s="32" t="s">
        <v>49</v>
      </c>
      <c r="J103" s="32" t="s">
        <v>49</v>
      </c>
      <c r="K103" s="30" t="str">
        <f t="shared" si="8"/>
        <v>N/A</v>
      </c>
    </row>
    <row r="104" spans="1:11">
      <c r="A104" s="103" t="s">
        <v>184</v>
      </c>
      <c r="B104" s="135" t="s">
        <v>49</v>
      </c>
      <c r="C104" s="30" t="s">
        <v>49</v>
      </c>
      <c r="D104" s="30" t="str">
        <f t="shared" si="12"/>
        <v>N/A</v>
      </c>
      <c r="E104" s="30" t="s">
        <v>49</v>
      </c>
      <c r="F104" s="30" t="str">
        <f t="shared" si="13"/>
        <v>N/A</v>
      </c>
      <c r="G104" s="30">
        <v>4.7492986078000001</v>
      </c>
      <c r="H104" s="30" t="str">
        <f t="shared" si="14"/>
        <v>N/A</v>
      </c>
      <c r="I104" s="32" t="s">
        <v>49</v>
      </c>
      <c r="J104" s="32" t="s">
        <v>49</v>
      </c>
      <c r="K104" s="30" t="str">
        <f t="shared" si="8"/>
        <v>N/A</v>
      </c>
    </row>
    <row r="105" spans="1:11">
      <c r="A105" s="103" t="s">
        <v>1055</v>
      </c>
      <c r="B105" s="135" t="s">
        <v>49</v>
      </c>
      <c r="C105" s="30" t="s">
        <v>49</v>
      </c>
      <c r="D105" s="30" t="str">
        <f t="shared" si="12"/>
        <v>N/A</v>
      </c>
      <c r="E105" s="30" t="s">
        <v>49</v>
      </c>
      <c r="F105" s="30" t="str">
        <f t="shared" si="13"/>
        <v>N/A</v>
      </c>
      <c r="G105" s="30">
        <v>3.9225027790999998</v>
      </c>
      <c r="H105" s="30" t="str">
        <f t="shared" si="14"/>
        <v>N/A</v>
      </c>
      <c r="I105" s="32" t="s">
        <v>49</v>
      </c>
      <c r="J105" s="32" t="s">
        <v>49</v>
      </c>
      <c r="K105" s="30" t="str">
        <f t="shared" si="8"/>
        <v>N/A</v>
      </c>
    </row>
    <row r="106" spans="1:11">
      <c r="A106" s="103" t="s">
        <v>1056</v>
      </c>
      <c r="B106" s="135" t="s">
        <v>49</v>
      </c>
      <c r="C106" s="30" t="s">
        <v>49</v>
      </c>
      <c r="D106" s="30" t="str">
        <f t="shared" si="12"/>
        <v>N/A</v>
      </c>
      <c r="E106" s="30" t="s">
        <v>49</v>
      </c>
      <c r="F106" s="30" t="str">
        <f t="shared" si="13"/>
        <v>N/A</v>
      </c>
      <c r="G106" s="30">
        <v>10.544703826999999</v>
      </c>
      <c r="H106" s="30" t="str">
        <f t="shared" si="14"/>
        <v>N/A</v>
      </c>
      <c r="I106" s="32" t="s">
        <v>49</v>
      </c>
      <c r="J106" s="32" t="s">
        <v>49</v>
      </c>
      <c r="K106" s="30" t="str">
        <f t="shared" si="8"/>
        <v>N/A</v>
      </c>
    </row>
    <row r="107" spans="1:11">
      <c r="A107" s="103" t="s">
        <v>1057</v>
      </c>
      <c r="B107" s="135" t="s">
        <v>49</v>
      </c>
      <c r="C107" s="30" t="s">
        <v>49</v>
      </c>
      <c r="D107" s="30" t="str">
        <f t="shared" si="12"/>
        <v>N/A</v>
      </c>
      <c r="E107" s="30" t="s">
        <v>49</v>
      </c>
      <c r="F107" s="30" t="str">
        <f t="shared" si="13"/>
        <v>N/A</v>
      </c>
      <c r="G107" s="30">
        <v>85.532793393999995</v>
      </c>
      <c r="H107" s="30" t="str">
        <f t="shared" si="14"/>
        <v>N/A</v>
      </c>
      <c r="I107" s="32" t="s">
        <v>49</v>
      </c>
      <c r="J107" s="32" t="s">
        <v>49</v>
      </c>
      <c r="K107" s="30" t="str">
        <f t="shared" si="8"/>
        <v>N/A</v>
      </c>
    </row>
    <row r="108" spans="1:11">
      <c r="A108" s="103" t="s">
        <v>1058</v>
      </c>
      <c r="B108" s="135" t="s">
        <v>49</v>
      </c>
      <c r="C108" s="30" t="s">
        <v>49</v>
      </c>
      <c r="D108" s="30" t="str">
        <f t="shared" si="12"/>
        <v>N/A</v>
      </c>
      <c r="E108" s="30" t="s">
        <v>49</v>
      </c>
      <c r="F108" s="30" t="str">
        <f t="shared" si="13"/>
        <v>N/A</v>
      </c>
      <c r="G108" s="30">
        <v>68.085331639000003</v>
      </c>
      <c r="H108" s="30" t="str">
        <f t="shared" si="14"/>
        <v>N/A</v>
      </c>
      <c r="I108" s="32" t="s">
        <v>49</v>
      </c>
      <c r="J108" s="32" t="s">
        <v>49</v>
      </c>
      <c r="K108" s="30" t="str">
        <f t="shared" si="8"/>
        <v>N/A</v>
      </c>
    </row>
    <row r="109" spans="1:11">
      <c r="A109" s="103" t="s">
        <v>188</v>
      </c>
      <c r="B109" s="135" t="s">
        <v>49</v>
      </c>
      <c r="C109" s="30" t="s">
        <v>49</v>
      </c>
      <c r="D109" s="30" t="str">
        <f t="shared" si="12"/>
        <v>N/A</v>
      </c>
      <c r="E109" s="30" t="s">
        <v>49</v>
      </c>
      <c r="F109" s="30" t="str">
        <f t="shared" si="13"/>
        <v>N/A</v>
      </c>
      <c r="G109" s="30">
        <v>1.9252837816999999</v>
      </c>
      <c r="H109" s="30" t="str">
        <f t="shared" si="14"/>
        <v>N/A</v>
      </c>
      <c r="I109" s="32" t="s">
        <v>49</v>
      </c>
      <c r="J109" s="32" t="s">
        <v>49</v>
      </c>
      <c r="K109" s="30" t="str">
        <f t="shared" si="8"/>
        <v>N/A</v>
      </c>
    </row>
    <row r="110" spans="1:11">
      <c r="A110" s="103" t="s">
        <v>1059</v>
      </c>
      <c r="B110" s="135" t="s">
        <v>49</v>
      </c>
      <c r="C110" s="30" t="s">
        <v>49</v>
      </c>
      <c r="D110" s="30" t="str">
        <f t="shared" si="12"/>
        <v>N/A</v>
      </c>
      <c r="E110" s="30" t="s">
        <v>49</v>
      </c>
      <c r="F110" s="30" t="str">
        <f t="shared" si="13"/>
        <v>N/A</v>
      </c>
      <c r="G110" s="30">
        <v>0</v>
      </c>
      <c r="H110" s="30" t="str">
        <f t="shared" si="14"/>
        <v>N/A</v>
      </c>
      <c r="I110" s="32" t="s">
        <v>49</v>
      </c>
      <c r="J110" s="32" t="s">
        <v>49</v>
      </c>
      <c r="K110" s="30" t="str">
        <f t="shared" si="8"/>
        <v>N/A</v>
      </c>
    </row>
    <row r="111" spans="1:11">
      <c r="A111" s="103" t="s">
        <v>1060</v>
      </c>
      <c r="B111" s="135" t="s">
        <v>49</v>
      </c>
      <c r="C111" s="30" t="s">
        <v>49</v>
      </c>
      <c r="D111" s="30" t="str">
        <f t="shared" si="12"/>
        <v>N/A</v>
      </c>
      <c r="E111" s="30" t="s">
        <v>49</v>
      </c>
      <c r="F111" s="30" t="str">
        <f t="shared" si="13"/>
        <v>N/A</v>
      </c>
      <c r="G111" s="30">
        <v>100</v>
      </c>
      <c r="H111" s="30" t="str">
        <f t="shared" si="14"/>
        <v>N/A</v>
      </c>
      <c r="I111" s="32" t="s">
        <v>49</v>
      </c>
      <c r="J111" s="32" t="s">
        <v>49</v>
      </c>
      <c r="K111" s="30" t="str">
        <f t="shared" si="8"/>
        <v>N/A</v>
      </c>
    </row>
    <row r="112" spans="1:11">
      <c r="A112" s="76" t="s">
        <v>1061</v>
      </c>
      <c r="B112" s="25" t="s">
        <v>49</v>
      </c>
      <c r="C112" s="30" t="s">
        <v>49</v>
      </c>
      <c r="D112" s="30" t="str">
        <f t="shared" si="12"/>
        <v>N/A</v>
      </c>
      <c r="E112" s="30" t="s">
        <v>49</v>
      </c>
      <c r="F112" s="30" t="str">
        <f t="shared" si="13"/>
        <v>N/A</v>
      </c>
      <c r="G112" s="30" t="s">
        <v>1207</v>
      </c>
      <c r="H112" s="30" t="str">
        <f t="shared" si="14"/>
        <v>N/A</v>
      </c>
      <c r="I112" s="32" t="s">
        <v>49</v>
      </c>
      <c r="J112" s="32" t="s">
        <v>49</v>
      </c>
      <c r="K112" s="30" t="str">
        <f t="shared" si="8"/>
        <v>N/A</v>
      </c>
    </row>
    <row r="113" spans="1:11">
      <c r="A113" s="76" t="s">
        <v>1062</v>
      </c>
      <c r="B113" s="25" t="s">
        <v>49</v>
      </c>
      <c r="C113" s="30" t="s">
        <v>49</v>
      </c>
      <c r="D113" s="30" t="str">
        <f t="shared" si="12"/>
        <v>N/A</v>
      </c>
      <c r="E113" s="30" t="s">
        <v>49</v>
      </c>
      <c r="F113" s="30" t="str">
        <f t="shared" si="13"/>
        <v>N/A</v>
      </c>
      <c r="G113" s="30">
        <v>100</v>
      </c>
      <c r="H113" s="30" t="str">
        <f t="shared" si="14"/>
        <v>N/A</v>
      </c>
      <c r="I113" s="32" t="s">
        <v>49</v>
      </c>
      <c r="J113" s="32" t="s">
        <v>49</v>
      </c>
      <c r="K113" s="30" t="str">
        <f t="shared" si="8"/>
        <v>N/A</v>
      </c>
    </row>
    <row r="114" spans="1:11">
      <c r="A114" s="103" t="s">
        <v>1063</v>
      </c>
      <c r="B114" s="135" t="s">
        <v>49</v>
      </c>
      <c r="C114" s="30" t="s">
        <v>49</v>
      </c>
      <c r="D114" s="30" t="str">
        <f t="shared" si="12"/>
        <v>N/A</v>
      </c>
      <c r="E114" s="30" t="s">
        <v>49</v>
      </c>
      <c r="F114" s="30" t="str">
        <f t="shared" si="13"/>
        <v>N/A</v>
      </c>
      <c r="G114" s="30">
        <v>99.031284739</v>
      </c>
      <c r="H114" s="30" t="str">
        <f t="shared" si="14"/>
        <v>N/A</v>
      </c>
      <c r="I114" s="32" t="s">
        <v>49</v>
      </c>
      <c r="J114" s="32" t="s">
        <v>49</v>
      </c>
      <c r="K114" s="30" t="str">
        <f t="shared" si="8"/>
        <v>N/A</v>
      </c>
    </row>
    <row r="115" spans="1:11">
      <c r="A115" s="103" t="s">
        <v>1064</v>
      </c>
      <c r="B115" s="135" t="s">
        <v>49</v>
      </c>
      <c r="C115" s="30" t="s">
        <v>49</v>
      </c>
      <c r="D115" s="30" t="str">
        <f t="shared" si="12"/>
        <v>N/A</v>
      </c>
      <c r="E115" s="30" t="s">
        <v>49</v>
      </c>
      <c r="F115" s="30" t="str">
        <f t="shared" si="13"/>
        <v>N/A</v>
      </c>
      <c r="G115" s="30">
        <v>36.959398655000001</v>
      </c>
      <c r="H115" s="30" t="str">
        <f t="shared" si="14"/>
        <v>N/A</v>
      </c>
      <c r="I115" s="32" t="s">
        <v>49</v>
      </c>
      <c r="J115" s="32" t="s">
        <v>49</v>
      </c>
      <c r="K115" s="30" t="str">
        <f t="shared" si="8"/>
        <v>N/A</v>
      </c>
    </row>
    <row r="116" spans="1:11" ht="25.5">
      <c r="A116" s="103" t="s">
        <v>1069</v>
      </c>
      <c r="B116" s="135" t="s">
        <v>49</v>
      </c>
      <c r="C116" s="30" t="s">
        <v>49</v>
      </c>
      <c r="D116" s="30" t="str">
        <f t="shared" si="12"/>
        <v>N/A</v>
      </c>
      <c r="E116" s="30" t="s">
        <v>49</v>
      </c>
      <c r="F116" s="30" t="str">
        <f>IF($B116="N/A","N/A",IF(E116&lt;0,"No","Yes"))</f>
        <v>N/A</v>
      </c>
      <c r="G116" s="30">
        <v>31.665872638</v>
      </c>
      <c r="H116" s="30" t="str">
        <f t="shared" si="14"/>
        <v>N/A</v>
      </c>
      <c r="I116" s="32" t="s">
        <v>49</v>
      </c>
      <c r="J116" s="32" t="s">
        <v>49</v>
      </c>
      <c r="K116" s="30" t="str">
        <f t="shared" si="8"/>
        <v>N/A</v>
      </c>
    </row>
    <row r="117" spans="1:11" ht="13.5" customHeight="1">
      <c r="A117" s="170" t="s">
        <v>167</v>
      </c>
      <c r="B117" s="171"/>
      <c r="C117" s="171"/>
      <c r="D117" s="171"/>
      <c r="E117" s="171"/>
      <c r="F117" s="171"/>
      <c r="G117" s="171"/>
      <c r="H117" s="172"/>
      <c r="I117" s="172"/>
      <c r="J117" s="172"/>
      <c r="K117" s="173"/>
    </row>
    <row r="118" spans="1:11">
      <c r="A118" s="141" t="s">
        <v>636</v>
      </c>
      <c r="B118" s="34" t="s">
        <v>49</v>
      </c>
      <c r="C118" s="32" t="s">
        <v>49</v>
      </c>
      <c r="D118" s="30" t="str">
        <f t="shared" ref="D118:D121" si="15">IF($B118="N/A","N/A",IF(C118&lt;0,"No","Yes"))</f>
        <v>N/A</v>
      </c>
      <c r="E118" s="32" t="s">
        <v>49</v>
      </c>
      <c r="F118" s="30" t="str">
        <f t="shared" ref="F118:F121" si="16">IF($B118="N/A","N/A",IF(E118&lt;0,"No","Yes"))</f>
        <v>N/A</v>
      </c>
      <c r="G118" s="32">
        <v>99.449473294000001</v>
      </c>
      <c r="H118" s="30" t="str">
        <f t="shared" ref="H118:H121" si="17">IF($B118="N/A","N/A",IF(G118&lt;0,"No","Yes"))</f>
        <v>N/A</v>
      </c>
      <c r="I118" s="32" t="s">
        <v>49</v>
      </c>
      <c r="J118" s="32" t="s">
        <v>49</v>
      </c>
      <c r="K118" s="30" t="str">
        <f>IF(J118="Div by 0", "N/A", IF(J118="N/A","N/A", IF(J118&gt;30, "No", IF(J118&lt;-30, "No", "Yes"))))</f>
        <v>N/A</v>
      </c>
    </row>
    <row r="119" spans="1:11">
      <c r="A119" s="103" t="s">
        <v>637</v>
      </c>
      <c r="B119" s="34" t="s">
        <v>49</v>
      </c>
      <c r="C119" s="32" t="s">
        <v>49</v>
      </c>
      <c r="D119" s="30" t="str">
        <f t="shared" si="15"/>
        <v>N/A</v>
      </c>
      <c r="E119" s="32" t="s">
        <v>49</v>
      </c>
      <c r="F119" s="30" t="str">
        <f t="shared" si="16"/>
        <v>N/A</v>
      </c>
      <c r="G119" s="32">
        <v>0.4605367635</v>
      </c>
      <c r="H119" s="30" t="str">
        <f t="shared" si="17"/>
        <v>N/A</v>
      </c>
      <c r="I119" s="32" t="s">
        <v>49</v>
      </c>
      <c r="J119" s="32" t="s">
        <v>49</v>
      </c>
      <c r="K119" s="30" t="str">
        <f>IF(J119="Div by 0", "N/A", IF(J119="N/A","N/A", IF(J119&gt;30, "No", IF(J119&lt;-30, "No", "Yes"))))</f>
        <v>N/A</v>
      </c>
    </row>
    <row r="120" spans="1:11">
      <c r="A120" s="103" t="s">
        <v>638</v>
      </c>
      <c r="B120" s="34" t="s">
        <v>49</v>
      </c>
      <c r="C120" s="32" t="s">
        <v>49</v>
      </c>
      <c r="D120" s="30" t="str">
        <f t="shared" si="15"/>
        <v>N/A</v>
      </c>
      <c r="E120" s="32" t="s">
        <v>49</v>
      </c>
      <c r="F120" s="30" t="str">
        <f t="shared" si="16"/>
        <v>N/A</v>
      </c>
      <c r="G120" s="32">
        <v>1.0587052E-2</v>
      </c>
      <c r="H120" s="30" t="str">
        <f t="shared" si="17"/>
        <v>N/A</v>
      </c>
      <c r="I120" s="32" t="s">
        <v>49</v>
      </c>
      <c r="J120" s="32" t="s">
        <v>49</v>
      </c>
      <c r="K120" s="30" t="str">
        <f>IF(J120="Div by 0", "N/A", IF(J120="N/A","N/A", IF(J120&gt;30, "No", IF(J120&lt;-30, "No", "Yes"))))</f>
        <v>N/A</v>
      </c>
    </row>
    <row r="121" spans="1:11">
      <c r="A121" s="103" t="s">
        <v>639</v>
      </c>
      <c r="B121" s="34" t="s">
        <v>49</v>
      </c>
      <c r="C121" s="32" t="s">
        <v>49</v>
      </c>
      <c r="D121" s="30" t="str">
        <f t="shared" si="15"/>
        <v>N/A</v>
      </c>
      <c r="E121" s="32" t="s">
        <v>49</v>
      </c>
      <c r="F121" s="30" t="str">
        <f t="shared" si="16"/>
        <v>N/A</v>
      </c>
      <c r="G121" s="32">
        <v>2.11741041E-2</v>
      </c>
      <c r="H121" s="30" t="str">
        <f t="shared" si="17"/>
        <v>N/A</v>
      </c>
      <c r="I121" s="32" t="s">
        <v>49</v>
      </c>
      <c r="J121" s="32" t="s">
        <v>49</v>
      </c>
      <c r="K121" s="30" t="str">
        <f>IF(J121="Div by 0", "N/A", IF(J121="N/A","N/A", IF(J121&gt;30, "No", IF(J121&lt;-30, "No", "Yes"))))</f>
        <v>N/A</v>
      </c>
    </row>
    <row r="122" spans="1:11">
      <c r="C122" s="82"/>
      <c r="D122" s="82"/>
      <c r="E122" s="82"/>
      <c r="F122" s="82"/>
      <c r="G122" s="82"/>
      <c r="H122" s="82"/>
      <c r="I122" s="83"/>
      <c r="J122" s="83"/>
      <c r="K122" s="82"/>
    </row>
  </sheetData>
  <mergeCells count="6">
    <mergeCell ref="A86:K86"/>
    <mergeCell ref="A117:K117"/>
    <mergeCell ref="A54:K54"/>
    <mergeCell ref="A5:K5"/>
    <mergeCell ref="A22:K22"/>
    <mergeCell ref="A59:K59"/>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 manualBreakCount="1">
    <brk id="53" max="16383" man="1"/>
  </rowBreaks>
</worksheet>
</file>

<file path=xl/worksheets/sheet3.xml><?xml version="1.0" encoding="utf-8"?>
<worksheet xmlns="http://schemas.openxmlformats.org/spreadsheetml/2006/main" xmlns:r="http://schemas.openxmlformats.org/officeDocument/2006/relationships">
  <sheetPr codeName="Sheet2"/>
  <dimension ref="A1:L110"/>
  <sheetViews>
    <sheetView zoomScale="70" zoomScaleNormal="70" zoomScaleSheetLayoutView="70"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RowHeight="12.75"/>
  <cols>
    <col min="1" max="1" width="77.28515625" style="140"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70" customWidth="1"/>
    <col min="11" max="11" width="12.85546875" style="70" customWidth="1"/>
    <col min="12" max="16384" width="9.140625" style="70"/>
  </cols>
  <sheetData>
    <row r="1" spans="1:12" ht="12.75" customHeight="1">
      <c r="A1" s="107" t="s">
        <v>981</v>
      </c>
      <c r="B1" s="98"/>
      <c r="C1" s="98"/>
      <c r="D1" s="98"/>
      <c r="E1" s="98"/>
      <c r="F1" s="98"/>
      <c r="G1" s="98"/>
      <c r="H1" s="98"/>
      <c r="I1" s="98"/>
      <c r="J1" s="98"/>
      <c r="K1" s="98"/>
    </row>
    <row r="2" spans="1:12" ht="12.75" customHeight="1">
      <c r="A2" s="107" t="s">
        <v>1206</v>
      </c>
      <c r="B2" s="98"/>
      <c r="C2" s="98"/>
      <c r="D2" s="98"/>
      <c r="E2" s="98"/>
      <c r="F2" s="98"/>
      <c r="G2" s="98"/>
      <c r="H2" s="98"/>
      <c r="I2" s="98"/>
      <c r="J2" s="98"/>
      <c r="K2" s="98"/>
    </row>
    <row r="3" spans="1:12" ht="12.75" customHeight="1">
      <c r="A3" s="129"/>
      <c r="B3" s="99"/>
      <c r="C3" s="99"/>
      <c r="D3" s="99"/>
      <c r="E3" s="99"/>
      <c r="F3" s="99"/>
      <c r="G3" s="99"/>
      <c r="H3" s="99"/>
      <c r="I3" s="99"/>
      <c r="J3" s="99"/>
      <c r="K3" s="99"/>
    </row>
    <row r="4" spans="1:12" ht="55.5" customHeight="1">
      <c r="A4" s="130" t="s">
        <v>43</v>
      </c>
      <c r="B4" s="21" t="s">
        <v>44</v>
      </c>
      <c r="C4" s="21" t="s">
        <v>878</v>
      </c>
      <c r="D4" s="21" t="s">
        <v>880</v>
      </c>
      <c r="E4" s="21" t="s">
        <v>972</v>
      </c>
      <c r="F4" s="21" t="s">
        <v>980</v>
      </c>
      <c r="G4" s="21" t="s">
        <v>978</v>
      </c>
      <c r="H4" s="21" t="s">
        <v>974</v>
      </c>
      <c r="I4" s="21" t="s">
        <v>879</v>
      </c>
      <c r="J4" s="21" t="s">
        <v>976</v>
      </c>
      <c r="K4" s="21" t="s">
        <v>1031</v>
      </c>
    </row>
    <row r="5" spans="1:12">
      <c r="A5" s="188" t="s">
        <v>57</v>
      </c>
      <c r="B5" s="189"/>
      <c r="C5" s="189"/>
      <c r="D5" s="189"/>
      <c r="E5" s="189"/>
      <c r="F5" s="189"/>
      <c r="G5" s="189"/>
      <c r="H5" s="189"/>
      <c r="I5" s="189"/>
      <c r="J5" s="189"/>
      <c r="K5" s="190"/>
    </row>
    <row r="6" spans="1:12" s="161" customFormat="1">
      <c r="A6" s="162" t="s">
        <v>1196</v>
      </c>
      <c r="B6" s="30" t="s">
        <v>49</v>
      </c>
      <c r="C6" s="164">
        <v>7</v>
      </c>
      <c r="D6" s="30" t="s">
        <v>49</v>
      </c>
      <c r="E6" s="164">
        <v>7</v>
      </c>
      <c r="F6" s="30" t="s">
        <v>49</v>
      </c>
      <c r="G6" s="164">
        <v>7</v>
      </c>
      <c r="H6" s="30" t="s">
        <v>49</v>
      </c>
      <c r="I6" s="30" t="s">
        <v>49</v>
      </c>
      <c r="J6" s="30" t="s">
        <v>49</v>
      </c>
      <c r="K6" s="30" t="s">
        <v>49</v>
      </c>
      <c r="L6" s="164"/>
    </row>
    <row r="7" spans="1:12">
      <c r="A7" s="158" t="s">
        <v>45</v>
      </c>
      <c r="B7" s="149" t="s">
        <v>49</v>
      </c>
      <c r="C7" s="150">
        <v>329496</v>
      </c>
      <c r="D7" s="154" t="str">
        <f>IF($B7="N/A","N/A",IF(C7&gt;15,"No",IF(C7&lt;-15,"No","Yes")))</f>
        <v>N/A</v>
      </c>
      <c r="E7" s="150">
        <v>326718</v>
      </c>
      <c r="F7" s="154" t="str">
        <f>IF($B7="N/A","N/A",IF(E7&gt;15,"No",IF(E7&lt;-15,"No","Yes")))</f>
        <v>N/A</v>
      </c>
      <c r="G7" s="150">
        <v>339699</v>
      </c>
      <c r="H7" s="154" t="str">
        <f>IF($B7="N/A","N/A",IF(G7&gt;15,"No",IF(G7&lt;-15,"No","Yes")))</f>
        <v>N/A</v>
      </c>
      <c r="I7" s="155">
        <v>-0.84299999999999997</v>
      </c>
      <c r="J7" s="155">
        <v>3.9729999999999999</v>
      </c>
      <c r="K7" s="154" t="str">
        <f t="shared" ref="K7:K21" si="0">IF(J7="Div by 0", "N/A", IF(J7="N/A","N/A", IF(J7&gt;30, "No", IF(J7&lt;-30, "No", "Yes"))))</f>
        <v>Yes</v>
      </c>
    </row>
    <row r="8" spans="1:12">
      <c r="A8" s="132" t="s">
        <v>631</v>
      </c>
      <c r="B8" s="25" t="s">
        <v>49</v>
      </c>
      <c r="C8" s="32">
        <v>2.4279506000000001E-3</v>
      </c>
      <c r="D8" s="30" t="str">
        <f>IF($B8="N/A","N/A",IF(C8&gt;15,"No",IF(C8&lt;-15,"No","Yes")))</f>
        <v>N/A</v>
      </c>
      <c r="E8" s="32">
        <v>1.6834089300000001E-2</v>
      </c>
      <c r="F8" s="30" t="str">
        <f>IF($B8="N/A","N/A",IF(E8&gt;15,"No",IF(E8&lt;-15,"No","Yes")))</f>
        <v>N/A</v>
      </c>
      <c r="G8" s="32">
        <v>2.9437829999999997E-4</v>
      </c>
      <c r="H8" s="30" t="str">
        <f>IF($B8="N/A","N/A",IF(G8&gt;15,"No",IF(G8&lt;-15,"No","Yes")))</f>
        <v>N/A</v>
      </c>
      <c r="I8" s="32">
        <v>593.29999999999995</v>
      </c>
      <c r="J8" s="32">
        <v>-98.3</v>
      </c>
      <c r="K8" s="30" t="str">
        <f t="shared" si="0"/>
        <v>No</v>
      </c>
    </row>
    <row r="9" spans="1:12">
      <c r="A9" s="132" t="s">
        <v>632</v>
      </c>
      <c r="B9" s="25" t="s">
        <v>49</v>
      </c>
      <c r="C9" s="32">
        <v>0</v>
      </c>
      <c r="D9" s="30" t="str">
        <f>IF($B9="N/A","N/A",IF(C9&gt;15,"No",IF(C9&lt;-15,"No","Yes")))</f>
        <v>N/A</v>
      </c>
      <c r="E9" s="32">
        <v>0</v>
      </c>
      <c r="F9" s="30" t="str">
        <f>IF($B9="N/A","N/A",IF(E9&gt;15,"No",IF(E9&lt;-15,"No","Yes")))</f>
        <v>N/A</v>
      </c>
      <c r="G9" s="32">
        <v>0</v>
      </c>
      <c r="H9" s="30" t="str">
        <f>IF($B9="N/A","N/A",IF(G9&gt;15,"No",IF(G9&lt;-15,"No","Yes")))</f>
        <v>N/A</v>
      </c>
      <c r="I9" s="32" t="s">
        <v>1207</v>
      </c>
      <c r="J9" s="32" t="s">
        <v>1207</v>
      </c>
      <c r="K9" s="30" t="str">
        <f t="shared" si="0"/>
        <v>N/A</v>
      </c>
    </row>
    <row r="10" spans="1:12">
      <c r="A10" s="5" t="s">
        <v>1204</v>
      </c>
      <c r="B10" s="25" t="s">
        <v>52</v>
      </c>
      <c r="C10" s="32" t="s">
        <v>49</v>
      </c>
      <c r="D10" s="30" t="str">
        <f>IF(OR($B10="N/A",$C10="N/A"),"N/A",IF(C10&gt;100,"No",IF(C10&lt;95,"No","Yes")))</f>
        <v>N/A</v>
      </c>
      <c r="E10" s="32" t="s">
        <v>49</v>
      </c>
      <c r="F10" s="30" t="str">
        <f>IF(OR($B10="N/A",$E10="N/A"),"N/A",IF(E10&gt;100,"No",IF(E10&lt;95,"No","Yes")))</f>
        <v>N/A</v>
      </c>
      <c r="G10" s="32">
        <v>100</v>
      </c>
      <c r="H10" s="30" t="str">
        <f>IF($B10="N/A","N/A",IF(G10&gt;100,"No",IF(G10&lt;95,"No","Yes")))</f>
        <v>Yes</v>
      </c>
      <c r="I10" s="32" t="s">
        <v>49</v>
      </c>
      <c r="J10" s="32" t="s">
        <v>49</v>
      </c>
      <c r="K10" s="30" t="str">
        <f t="shared" si="0"/>
        <v>N/A</v>
      </c>
    </row>
    <row r="11" spans="1:12">
      <c r="A11" s="5" t="s">
        <v>983</v>
      </c>
      <c r="B11" s="25" t="s">
        <v>49</v>
      </c>
      <c r="C11" s="32" t="s">
        <v>49</v>
      </c>
      <c r="D11" s="30" t="str">
        <f t="shared" ref="D11:D12" si="1">IF(OR($B11="N/A",$C11="N/A"),"N/A",IF(C11&gt;100,"No",IF(C11&lt;95,"No","Yes")))</f>
        <v>N/A</v>
      </c>
      <c r="E11" s="32" t="s">
        <v>49</v>
      </c>
      <c r="F11" s="30" t="str">
        <f t="shared" ref="F11:F12" si="2">IF(OR($B11="N/A",$E11="N/A"),"N/A",IF(E11&gt;100,"No",IF(E11&lt;95,"No","Yes")))</f>
        <v>N/A</v>
      </c>
      <c r="G11" s="32">
        <v>0</v>
      </c>
      <c r="H11" s="30" t="str">
        <f t="shared" ref="H11:H12" si="3">IF($B11="N/A","N/A",IF(G11&gt;100,"No",IF(G11&lt;95,"No","Yes")))</f>
        <v>N/A</v>
      </c>
      <c r="I11" s="32" t="s">
        <v>49</v>
      </c>
      <c r="J11" s="32" t="s">
        <v>49</v>
      </c>
      <c r="K11" s="30" t="str">
        <f t="shared" si="0"/>
        <v>N/A</v>
      </c>
    </row>
    <row r="12" spans="1:12">
      <c r="A12" s="5" t="s">
        <v>1205</v>
      </c>
      <c r="B12" s="25" t="s">
        <v>52</v>
      </c>
      <c r="C12" s="32" t="s">
        <v>49</v>
      </c>
      <c r="D12" s="30" t="str">
        <f t="shared" si="1"/>
        <v>N/A</v>
      </c>
      <c r="E12" s="32" t="s">
        <v>49</v>
      </c>
      <c r="F12" s="30" t="str">
        <f t="shared" si="2"/>
        <v>N/A</v>
      </c>
      <c r="G12" s="32">
        <v>95.323212608999995</v>
      </c>
      <c r="H12" s="30" t="str">
        <f t="shared" si="3"/>
        <v>Yes</v>
      </c>
      <c r="I12" s="32" t="s">
        <v>49</v>
      </c>
      <c r="J12" s="32" t="s">
        <v>49</v>
      </c>
      <c r="K12" s="30" t="str">
        <f t="shared" si="0"/>
        <v>N/A</v>
      </c>
    </row>
    <row r="13" spans="1:12">
      <c r="A13" s="131" t="s">
        <v>46</v>
      </c>
      <c r="B13" s="25" t="s">
        <v>49</v>
      </c>
      <c r="C13" s="26">
        <v>329488</v>
      </c>
      <c r="D13" s="30" t="str">
        <f>IF($B13="N/A","N/A",IF(C13&gt;15,"No",IF(C13&lt;-15,"No","Yes")))</f>
        <v>N/A</v>
      </c>
      <c r="E13" s="26">
        <v>326663</v>
      </c>
      <c r="F13" s="30" t="str">
        <f>IF($B13="N/A","N/A",IF(E13&gt;15,"No",IF(E13&lt;-15,"No","Yes")))</f>
        <v>N/A</v>
      </c>
      <c r="G13" s="26">
        <v>339698</v>
      </c>
      <c r="H13" s="30" t="str">
        <f>IF($B13="N/A","N/A",IF(G13&gt;15,"No",IF(G13&lt;-15,"No","Yes")))</f>
        <v>N/A</v>
      </c>
      <c r="I13" s="32">
        <v>-0.85699999999999998</v>
      </c>
      <c r="J13" s="32">
        <v>3.99</v>
      </c>
      <c r="K13" s="30" t="str">
        <f t="shared" si="0"/>
        <v>Yes</v>
      </c>
    </row>
    <row r="14" spans="1:12">
      <c r="A14" s="132" t="s">
        <v>633</v>
      </c>
      <c r="B14" s="25" t="s">
        <v>51</v>
      </c>
      <c r="C14" s="32">
        <v>0.1933302579</v>
      </c>
      <c r="D14" s="30" t="str">
        <f>IF($B14="N/A","N/A",IF(C14&gt;20,"No",IF(C14&lt;5,"No","Yes")))</f>
        <v>No</v>
      </c>
      <c r="E14" s="32">
        <v>0.20143083240000001</v>
      </c>
      <c r="F14" s="30" t="str">
        <f>IF($B14="N/A","N/A",IF(E14&gt;20,"No",IF(E14&lt;5,"No","Yes")))</f>
        <v>No</v>
      </c>
      <c r="G14" s="32">
        <v>0.19458460159999999</v>
      </c>
      <c r="H14" s="30" t="str">
        <f>IF($B14="N/A","N/A",IF(G14&gt;20,"No",IF(G14&lt;5,"No","Yes")))</f>
        <v>No</v>
      </c>
      <c r="I14" s="32">
        <v>4.1900000000000004</v>
      </c>
      <c r="J14" s="32">
        <v>-3.4</v>
      </c>
      <c r="K14" s="30" t="str">
        <f t="shared" si="0"/>
        <v>Yes</v>
      </c>
    </row>
    <row r="15" spans="1:12">
      <c r="A15" s="132" t="s">
        <v>634</v>
      </c>
      <c r="B15" s="25" t="s">
        <v>50</v>
      </c>
      <c r="C15" s="32">
        <v>13.080294275</v>
      </c>
      <c r="D15" s="30" t="str">
        <f>IF($B15="N/A","N/A",IF(C15&gt;1,"Yes","No"))</f>
        <v>Yes</v>
      </c>
      <c r="E15" s="32">
        <v>13.302088084999999</v>
      </c>
      <c r="F15" s="30" t="str">
        <f>IF($B15="N/A","N/A",IF(E15&gt;1,"Yes","No"))</f>
        <v>Yes</v>
      </c>
      <c r="G15" s="32">
        <v>9.6800687669999999</v>
      </c>
      <c r="H15" s="30" t="str">
        <f>IF($B15="N/A","N/A",IF(G15&gt;1,"Yes","No"))</f>
        <v>Yes</v>
      </c>
      <c r="I15" s="32">
        <v>1.696</v>
      </c>
      <c r="J15" s="32">
        <v>-27.2</v>
      </c>
      <c r="K15" s="30" t="str">
        <f t="shared" si="0"/>
        <v>Yes</v>
      </c>
    </row>
    <row r="16" spans="1:12">
      <c r="A16" s="132" t="s">
        <v>635</v>
      </c>
      <c r="B16" s="25" t="s">
        <v>49</v>
      </c>
      <c r="C16" s="133">
        <v>777.75163581000004</v>
      </c>
      <c r="D16" s="30" t="str">
        <f>IF($B16="N/A","N/A",IF(C16&gt;15,"No",IF(C16&lt;-15,"No","Yes")))</f>
        <v>N/A</v>
      </c>
      <c r="E16" s="133">
        <v>718.53181599000004</v>
      </c>
      <c r="F16" s="30" t="str">
        <f>IF($B16="N/A","N/A",IF(E16&gt;15,"No",IF(E16&lt;-15,"No","Yes")))</f>
        <v>N/A</v>
      </c>
      <c r="G16" s="133">
        <v>303.87932974</v>
      </c>
      <c r="H16" s="30" t="str">
        <f>IF($B16="N/A","N/A",IF(G16&gt;15,"No",IF(G16&lt;-15,"No","Yes")))</f>
        <v>N/A</v>
      </c>
      <c r="I16" s="32">
        <v>-7.61</v>
      </c>
      <c r="J16" s="32">
        <v>-57.7</v>
      </c>
      <c r="K16" s="30" t="str">
        <f t="shared" si="0"/>
        <v>No</v>
      </c>
    </row>
    <row r="17" spans="1:11">
      <c r="A17" s="51" t="s">
        <v>770</v>
      </c>
      <c r="B17" s="25" t="s">
        <v>49</v>
      </c>
      <c r="C17" s="26">
        <v>150</v>
      </c>
      <c r="D17" s="25" t="s">
        <v>49</v>
      </c>
      <c r="E17" s="26">
        <v>169</v>
      </c>
      <c r="F17" s="25" t="s">
        <v>49</v>
      </c>
      <c r="G17" s="26">
        <v>141</v>
      </c>
      <c r="H17" s="30" t="str">
        <f>IF($B17="N/A","N/A",IF(G17&gt;15,"No",IF(G17&lt;-15,"No","Yes")))</f>
        <v>N/A</v>
      </c>
      <c r="I17" s="32">
        <v>12.67</v>
      </c>
      <c r="J17" s="32">
        <v>-16.600000000000001</v>
      </c>
      <c r="K17" s="30" t="str">
        <f t="shared" si="0"/>
        <v>Yes</v>
      </c>
    </row>
    <row r="18" spans="1:11" ht="25.5">
      <c r="A18" s="51" t="s">
        <v>771</v>
      </c>
      <c r="B18" s="25" t="s">
        <v>49</v>
      </c>
      <c r="C18" s="133">
        <v>1210.28</v>
      </c>
      <c r="D18" s="30" t="str">
        <f>IF($B18="N/A","N/A",IF(C18&gt;60,"No",IF(C18&lt;15,"No","Yes")))</f>
        <v>N/A</v>
      </c>
      <c r="E18" s="133">
        <v>1102.2899408000001</v>
      </c>
      <c r="F18" s="30" t="str">
        <f>IF($B18="N/A","N/A",IF(E18&gt;60,"No",IF(E18&lt;15,"No","Yes")))</f>
        <v>N/A</v>
      </c>
      <c r="G18" s="133">
        <v>1576.1702127999999</v>
      </c>
      <c r="H18" s="30" t="str">
        <f>IF($B18="N/A","N/A",IF(G18&gt;60,"No",IF(G18&lt;15,"No","Yes")))</f>
        <v>N/A</v>
      </c>
      <c r="I18" s="32">
        <v>-8.92</v>
      </c>
      <c r="J18" s="32">
        <v>42.99</v>
      </c>
      <c r="K18" s="30" t="str">
        <f t="shared" si="0"/>
        <v>No</v>
      </c>
    </row>
    <row r="19" spans="1:11">
      <c r="A19" s="51" t="s">
        <v>156</v>
      </c>
      <c r="B19" s="25" t="s">
        <v>121</v>
      </c>
      <c r="C19" s="26">
        <v>0</v>
      </c>
      <c r="D19" s="30" t="str">
        <f>IF($B19="N/A","N/A",IF(C19="N/A","N/A",IF(C19=0,"Yes","No")))</f>
        <v>Yes</v>
      </c>
      <c r="E19" s="26">
        <v>0</v>
      </c>
      <c r="F19" s="30" t="str">
        <f>IF($B19="N/A","N/A",IF(E19="N/A","N/A",IF(E19=0,"Yes","No")))</f>
        <v>Yes</v>
      </c>
      <c r="G19" s="26">
        <v>0</v>
      </c>
      <c r="H19" s="30" t="str">
        <f>IF($B19="N/A","N/A",IF(G19=0,"Yes","No"))</f>
        <v>Yes</v>
      </c>
      <c r="I19" s="32" t="s">
        <v>1207</v>
      </c>
      <c r="J19" s="32" t="s">
        <v>1207</v>
      </c>
      <c r="K19" s="30" t="str">
        <f t="shared" si="0"/>
        <v>N/A</v>
      </c>
    </row>
    <row r="20" spans="1:11">
      <c r="A20" s="51" t="s">
        <v>860</v>
      </c>
      <c r="B20" s="25" t="s">
        <v>121</v>
      </c>
      <c r="C20" s="32">
        <v>0</v>
      </c>
      <c r="D20" s="30" t="str">
        <f t="shared" ref="D20:D21" si="4">IF($B20="N/A","N/A",IF(C20="N/A","N/A",IF(C20=0,"Yes","No")))</f>
        <v>Yes</v>
      </c>
      <c r="E20" s="32">
        <v>0</v>
      </c>
      <c r="F20" s="30" t="str">
        <f t="shared" ref="F20:F21" si="5">IF($B20="N/A","N/A",IF(E20="N/A","N/A",IF(E20=0,"Yes","No")))</f>
        <v>Yes</v>
      </c>
      <c r="G20" s="32">
        <v>0</v>
      </c>
      <c r="H20" s="30" t="str">
        <f t="shared" ref="H20:H21" si="6">IF($B20="N/A","N/A",IF(G20=0,"Yes","No"))</f>
        <v>Yes</v>
      </c>
      <c r="I20" s="32" t="s">
        <v>1207</v>
      </c>
      <c r="J20" s="32" t="s">
        <v>1207</v>
      </c>
      <c r="K20" s="30" t="str">
        <f t="shared" si="0"/>
        <v>N/A</v>
      </c>
    </row>
    <row r="21" spans="1:11">
      <c r="A21" s="51" t="s">
        <v>861</v>
      </c>
      <c r="B21" s="25" t="s">
        <v>121</v>
      </c>
      <c r="C21" s="31">
        <v>0</v>
      </c>
      <c r="D21" s="30" t="str">
        <f t="shared" si="4"/>
        <v>Yes</v>
      </c>
      <c r="E21" s="31">
        <v>0</v>
      </c>
      <c r="F21" s="30" t="str">
        <f t="shared" si="5"/>
        <v>Yes</v>
      </c>
      <c r="G21" s="31">
        <v>0</v>
      </c>
      <c r="H21" s="30" t="str">
        <f t="shared" si="6"/>
        <v>Yes</v>
      </c>
      <c r="I21" s="32" t="s">
        <v>1207</v>
      </c>
      <c r="J21" s="32" t="s">
        <v>1207</v>
      </c>
      <c r="K21" s="30" t="str">
        <f t="shared" si="0"/>
        <v>N/A</v>
      </c>
    </row>
    <row r="22" spans="1:11">
      <c r="A22" s="191" t="s">
        <v>190</v>
      </c>
      <c r="B22" s="181"/>
      <c r="C22" s="181"/>
      <c r="D22" s="181"/>
      <c r="E22" s="181"/>
      <c r="F22" s="181"/>
      <c r="G22" s="181"/>
      <c r="H22" s="181"/>
      <c r="I22" s="181"/>
      <c r="J22" s="181"/>
      <c r="K22" s="182"/>
    </row>
    <row r="23" spans="1:11">
      <c r="A23" s="131" t="s">
        <v>45</v>
      </c>
      <c r="B23" s="25" t="s">
        <v>49</v>
      </c>
      <c r="C23" s="26">
        <v>328851</v>
      </c>
      <c r="D23" s="30" t="str">
        <f>IF($B23="N/A","N/A",IF(C23&gt;15,"No",IF(C23&lt;-15,"No","Yes")))</f>
        <v>N/A</v>
      </c>
      <c r="E23" s="26">
        <v>326005</v>
      </c>
      <c r="F23" s="30" t="str">
        <f>IF($B23="N/A","N/A",IF(E23&gt;15,"No",IF(E23&lt;-15,"No","Yes")))</f>
        <v>N/A</v>
      </c>
      <c r="G23" s="26">
        <v>339037</v>
      </c>
      <c r="H23" s="30" t="str">
        <f>IF($B23="N/A","N/A",IF(G23&gt;15,"No",IF(G23&lt;-15,"No","Yes")))</f>
        <v>N/A</v>
      </c>
      <c r="I23" s="32">
        <v>-0.86499999999999999</v>
      </c>
      <c r="J23" s="32">
        <v>3.9969999999999999</v>
      </c>
      <c r="K23" s="30" t="str">
        <f>IF(J23="Div by 0", "N/A", IF(J23="N/A","N/A", IF(J23&gt;30, "No", IF(J23&lt;-30, "No", "Yes"))))</f>
        <v>Yes</v>
      </c>
    </row>
    <row r="24" spans="1:11">
      <c r="A24" s="131" t="s">
        <v>161</v>
      </c>
      <c r="B24" s="25" t="s">
        <v>49</v>
      </c>
      <c r="C24" s="32">
        <v>100</v>
      </c>
      <c r="D24" s="30" t="str">
        <f>IF($B24="N/A","N/A",IF(C24&gt;15,"No",IF(C24&lt;-15,"No","Yes")))</f>
        <v>N/A</v>
      </c>
      <c r="E24" s="32">
        <v>100</v>
      </c>
      <c r="F24" s="30" t="str">
        <f>IF($B24="N/A","N/A",IF(E24&gt;15,"No",IF(E24&lt;-15,"No","Yes")))</f>
        <v>N/A</v>
      </c>
      <c r="G24" s="32">
        <v>100</v>
      </c>
      <c r="H24" s="30" t="str">
        <f>IF($B24="N/A","N/A",IF(G24&gt;15,"No",IF(G24&lt;-15,"No","Yes")))</f>
        <v>N/A</v>
      </c>
      <c r="I24" s="32">
        <v>0</v>
      </c>
      <c r="J24" s="32">
        <v>0</v>
      </c>
      <c r="K24" s="30" t="str">
        <f>IF(J24="Div by 0", "N/A", IF(J24="N/A","N/A", IF(J24&gt;30, "No", IF(J24&lt;-30, "No", "Yes"))))</f>
        <v>Yes</v>
      </c>
    </row>
    <row r="25" spans="1:11">
      <c r="A25" s="131" t="s">
        <v>160</v>
      </c>
      <c r="B25" s="25" t="s">
        <v>121</v>
      </c>
      <c r="C25" s="32">
        <v>0</v>
      </c>
      <c r="D25" s="30" t="str">
        <f>IF($B25="N/A","N/A",IF(C25=0,"Yes","No"))</f>
        <v>Yes</v>
      </c>
      <c r="E25" s="32">
        <v>0</v>
      </c>
      <c r="F25" s="30" t="str">
        <f>IF($B25="N/A","N/A",IF(E25=0,"Yes","No"))</f>
        <v>Yes</v>
      </c>
      <c r="G25" s="32">
        <v>0</v>
      </c>
      <c r="H25" s="30" t="str">
        <f>IF($B25="N/A","N/A",IF(G25=0,"Yes","No"))</f>
        <v>Yes</v>
      </c>
      <c r="I25" s="32" t="s">
        <v>1207</v>
      </c>
      <c r="J25" s="32" t="s">
        <v>1207</v>
      </c>
      <c r="K25" s="30" t="str">
        <f>IF(J25="Div by 0", "N/A", IF(J25="N/A","N/A", IF(J25&gt;30, "No", IF(J25&lt;-30, "No", "Yes"))))</f>
        <v>N/A</v>
      </c>
    </row>
    <row r="26" spans="1:11">
      <c r="A26" s="192" t="s">
        <v>172</v>
      </c>
      <c r="B26" s="175"/>
      <c r="C26" s="175"/>
      <c r="D26" s="175"/>
      <c r="E26" s="175"/>
      <c r="F26" s="175"/>
      <c r="G26" s="175"/>
      <c r="H26" s="175"/>
      <c r="I26" s="175"/>
      <c r="J26" s="175"/>
      <c r="K26" s="176"/>
    </row>
    <row r="27" spans="1:11">
      <c r="A27" s="131" t="s">
        <v>193</v>
      </c>
      <c r="B27" s="25" t="s">
        <v>59</v>
      </c>
      <c r="C27" s="78">
        <v>104.26783918</v>
      </c>
      <c r="D27" s="30" t="str">
        <f>IF($B27="N/A","N/A",IF(C27&gt;100,"No",IF(C27&lt;50,"No","Yes")))</f>
        <v>No</v>
      </c>
      <c r="E27" s="78">
        <v>110.51055357</v>
      </c>
      <c r="F27" s="30" t="str">
        <f>IF($B27="N/A","N/A",IF(E27&gt;100,"No",IF(E27&lt;50,"No","Yes")))</f>
        <v>No</v>
      </c>
      <c r="G27" s="78">
        <v>113.37538618000001</v>
      </c>
      <c r="H27" s="30" t="str">
        <f>IF($B27="N/A","N/A",IF(G27&gt;100,"No",IF(G27&lt;50,"No","Yes")))</f>
        <v>No</v>
      </c>
      <c r="I27" s="32">
        <v>5.9870000000000001</v>
      </c>
      <c r="J27" s="32">
        <v>2.5920000000000001</v>
      </c>
      <c r="K27" s="30" t="str">
        <f>IF(J27="Div by 0", "N/A", IF(J27="N/A","N/A", IF(J27&gt;30, "No", IF(J27&lt;-30, "No", "Yes"))))</f>
        <v>Yes</v>
      </c>
    </row>
    <row r="28" spans="1:11">
      <c r="A28" s="131" t="s">
        <v>194</v>
      </c>
      <c r="B28" s="25" t="s">
        <v>49</v>
      </c>
      <c r="C28" s="78">
        <v>298.52271195999998</v>
      </c>
      <c r="D28" s="30" t="str">
        <f>IF($B28="N/A","N/A",IF(C28&gt;15,"No",IF(C28&lt;-15,"No","Yes")))</f>
        <v>N/A</v>
      </c>
      <c r="E28" s="78">
        <v>316.25165385999998</v>
      </c>
      <c r="F28" s="30" t="str">
        <f>IF($B28="N/A","N/A",IF(E28&gt;15,"No",IF(E28&lt;-15,"No","Yes")))</f>
        <v>N/A</v>
      </c>
      <c r="G28" s="78">
        <v>334.12656071999999</v>
      </c>
      <c r="H28" s="30" t="str">
        <f>IF($B28="N/A","N/A",IF(G28&gt;15,"No",IF(G28&lt;-15,"No","Yes")))</f>
        <v>N/A</v>
      </c>
      <c r="I28" s="32">
        <v>5.9390000000000001</v>
      </c>
      <c r="J28" s="32">
        <v>5.6520000000000001</v>
      </c>
      <c r="K28" s="30" t="str">
        <f>IF(J28="Div by 0", "N/A", IF(J28="N/A","N/A", IF(J28&gt;30, "No", IF(J28&lt;-30, "No", "Yes"))))</f>
        <v>Yes</v>
      </c>
    </row>
    <row r="29" spans="1:11">
      <c r="A29" s="131" t="s">
        <v>758</v>
      </c>
      <c r="B29" s="25" t="s">
        <v>49</v>
      </c>
      <c r="C29" s="78">
        <v>83.220251046000001</v>
      </c>
      <c r="D29" s="30" t="str">
        <f>IF($B29="N/A","N/A",IF(C29&gt;15,"No",IF(C29&lt;-15,"No","Yes")))</f>
        <v>N/A</v>
      </c>
      <c r="E29" s="78">
        <v>92.405035656999999</v>
      </c>
      <c r="F29" s="30" t="str">
        <f>IF($B29="N/A","N/A",IF(E29&gt;15,"No",IF(E29&lt;-15,"No","Yes")))</f>
        <v>N/A</v>
      </c>
      <c r="G29" s="78">
        <v>100.02298514</v>
      </c>
      <c r="H29" s="30" t="str">
        <f>IF($B29="N/A","N/A",IF(G29&gt;15,"No",IF(G29&lt;-15,"No","Yes")))</f>
        <v>N/A</v>
      </c>
      <c r="I29" s="32">
        <v>11.04</v>
      </c>
      <c r="J29" s="32">
        <v>8.2439999999999998</v>
      </c>
      <c r="K29" s="30" t="str">
        <f>IF(J29="Div by 0", "N/A", IF(J29="N/A","N/A", IF(J29&gt;30, "No", IF(J29&lt;-30, "No", "Yes"))))</f>
        <v>Yes</v>
      </c>
    </row>
    <row r="30" spans="1:11">
      <c r="A30" s="131" t="s">
        <v>762</v>
      </c>
      <c r="B30" s="25" t="s">
        <v>49</v>
      </c>
      <c r="C30" s="78">
        <v>348.22379443</v>
      </c>
      <c r="D30" s="30" t="str">
        <f>IF($B30="N/A","N/A",IF(C30&gt;15,"No",IF(C30&lt;-15,"No","Yes")))</f>
        <v>N/A</v>
      </c>
      <c r="E30" s="78">
        <v>349.87801647999999</v>
      </c>
      <c r="F30" s="30" t="str">
        <f>IF($B30="N/A","N/A",IF(E30&gt;15,"No",IF(E30&lt;-15,"No","Yes")))</f>
        <v>N/A</v>
      </c>
      <c r="G30" s="78">
        <v>131.42107736</v>
      </c>
      <c r="H30" s="30" t="str">
        <f>IF($B30="N/A","N/A",IF(G30&gt;15,"No",IF(G30&lt;-15,"No","Yes")))</f>
        <v>N/A</v>
      </c>
      <c r="I30" s="32">
        <v>0.47499999999999998</v>
      </c>
      <c r="J30" s="32">
        <v>-62.4</v>
      </c>
      <c r="K30" s="30" t="str">
        <f>IF(J30="Div by 0", "N/A", IF(J30="N/A","N/A", IF(J30&gt;30, "No", IF(J30&lt;-30, "No", "Yes"))))</f>
        <v>No</v>
      </c>
    </row>
    <row r="31" spans="1:11">
      <c r="A31" s="192" t="s">
        <v>766</v>
      </c>
      <c r="B31" s="175"/>
      <c r="C31" s="175"/>
      <c r="D31" s="175"/>
      <c r="E31" s="175"/>
      <c r="F31" s="175"/>
      <c r="G31" s="175"/>
      <c r="H31" s="175"/>
      <c r="I31" s="175"/>
      <c r="J31" s="175"/>
      <c r="K31" s="176"/>
    </row>
    <row r="32" spans="1:11">
      <c r="A32" s="131" t="s">
        <v>195</v>
      </c>
      <c r="B32" s="25" t="s">
        <v>60</v>
      </c>
      <c r="C32" s="32">
        <v>93.403091369999999</v>
      </c>
      <c r="D32" s="30" t="str">
        <f>IF($B32="N/A","N/A",IF(C32&gt;99,"No",IF(C32&lt;75,"No","Yes")))</f>
        <v>Yes</v>
      </c>
      <c r="E32" s="32">
        <v>93.895799143999994</v>
      </c>
      <c r="F32" s="30" t="str">
        <f>IF($B32="N/A","N/A",IF(E32&gt;99,"No",IF(E32&lt;75,"No","Yes")))</f>
        <v>Yes</v>
      </c>
      <c r="G32" s="32">
        <v>92.578686102000006</v>
      </c>
      <c r="H32" s="30" t="str">
        <f>IF($B32="N/A","N/A",IF(G32&gt;99,"No",IF(G32&lt;75,"No","Yes")))</f>
        <v>Yes</v>
      </c>
      <c r="I32" s="32">
        <v>0.52749999999999997</v>
      </c>
      <c r="J32" s="32">
        <v>-1.4</v>
      </c>
      <c r="K32" s="30" t="str">
        <f t="shared" ref="K32:K43" si="7">IF(J32="Div by 0", "N/A", IF(J32="N/A","N/A", IF(J32&gt;30, "No", IF(J32&lt;-30, "No", "Yes"))))</f>
        <v>Yes</v>
      </c>
    </row>
    <row r="33" spans="1:11">
      <c r="A33" s="131" t="s">
        <v>111</v>
      </c>
      <c r="B33" s="25" t="s">
        <v>49</v>
      </c>
      <c r="C33" s="30">
        <v>92.939115826999995</v>
      </c>
      <c r="D33" s="30" t="str">
        <f>IF($B33="N/A","N/A",IF(C33&gt;15,"No",IF(C33&lt;-15,"No","Yes")))</f>
        <v>N/A</v>
      </c>
      <c r="E33" s="30">
        <v>93.428072067000002</v>
      </c>
      <c r="F33" s="30" t="str">
        <f>IF($B33="N/A","N/A",IF(E33&gt;15,"No",IF(E33&lt;-15,"No","Yes")))</f>
        <v>N/A</v>
      </c>
      <c r="G33" s="30">
        <v>91.355822044000007</v>
      </c>
      <c r="H33" s="30" t="str">
        <f>IF($B33="N/A","N/A",IF(G33&gt;15,"No",IF(G33&lt;-15,"No","Yes")))</f>
        <v>N/A</v>
      </c>
      <c r="I33" s="32">
        <v>0.52610000000000001</v>
      </c>
      <c r="J33" s="32">
        <v>-2.2200000000000002</v>
      </c>
      <c r="K33" s="30" t="str">
        <f t="shared" si="7"/>
        <v>Yes</v>
      </c>
    </row>
    <row r="34" spans="1:11">
      <c r="A34" s="131" t="s">
        <v>113</v>
      </c>
      <c r="B34" s="25" t="s">
        <v>49</v>
      </c>
      <c r="C34" s="26">
        <v>11.712981094</v>
      </c>
      <c r="D34" s="30" t="str">
        <f>IF($B34="N/A","N/A",IF(C34&gt;15,"No",IF(C34&lt;-15,"No","Yes")))</f>
        <v>N/A</v>
      </c>
      <c r="E34" s="134">
        <v>11.43564765</v>
      </c>
      <c r="F34" s="30" t="str">
        <f>IF($B34="N/A","N/A",IF(E34&gt;15,"No",IF(E34&lt;-15,"No","Yes")))</f>
        <v>N/A</v>
      </c>
      <c r="G34" s="134">
        <v>11.26230017</v>
      </c>
      <c r="H34" s="30" t="str">
        <f>IF($B34="N/A","N/A",IF(G34&gt;15,"No",IF(G34&lt;-15,"No","Yes")))</f>
        <v>N/A</v>
      </c>
      <c r="I34" s="32">
        <v>-2.37</v>
      </c>
      <c r="J34" s="32">
        <v>-1.52</v>
      </c>
      <c r="K34" s="30" t="str">
        <f t="shared" si="7"/>
        <v>Yes</v>
      </c>
    </row>
    <row r="35" spans="1:11">
      <c r="A35" s="131" t="s">
        <v>196</v>
      </c>
      <c r="B35" s="80" t="s">
        <v>61</v>
      </c>
      <c r="C35" s="30">
        <v>5.0022654636999997</v>
      </c>
      <c r="D35" s="30" t="str">
        <f>IF($B35="N/A","N/A",IF(C35&gt;20,"No",IF(C35&lt;=0,"No","Yes")))</f>
        <v>Yes</v>
      </c>
      <c r="E35" s="30">
        <v>4.6348982377999999</v>
      </c>
      <c r="F35" s="30" t="str">
        <f>IF($B35="N/A","N/A",IF(E35&gt;20,"No",IF(E35&lt;=0,"No","Yes")))</f>
        <v>Yes</v>
      </c>
      <c r="G35" s="30">
        <v>3.5718815351000002</v>
      </c>
      <c r="H35" s="30" t="str">
        <f>IF($B35="N/A","N/A",IF(G35&gt;20,"No",IF(G35&lt;=0,"No","Yes")))</f>
        <v>Yes</v>
      </c>
      <c r="I35" s="32">
        <v>-7.34</v>
      </c>
      <c r="J35" s="32">
        <v>-22.9</v>
      </c>
      <c r="K35" s="30" t="str">
        <f t="shared" si="7"/>
        <v>Yes</v>
      </c>
    </row>
    <row r="36" spans="1:11">
      <c r="A36" s="131" t="s">
        <v>112</v>
      </c>
      <c r="B36" s="25" t="s">
        <v>49</v>
      </c>
      <c r="C36" s="30">
        <v>90.006079026999998</v>
      </c>
      <c r="D36" s="30" t="str">
        <f>IF($B36="N/A","N/A",IF(C36&gt;15,"No",IF(C36&lt;-15,"No","Yes")))</f>
        <v>N/A</v>
      </c>
      <c r="E36" s="30">
        <v>90.383851754000005</v>
      </c>
      <c r="F36" s="30" t="str">
        <f>IF($B36="N/A","N/A",IF(E36&gt;15,"No",IF(E36&lt;-15,"No","Yes")))</f>
        <v>N/A</v>
      </c>
      <c r="G36" s="30">
        <v>94.293971924000004</v>
      </c>
      <c r="H36" s="30" t="str">
        <f>IF($B36="N/A","N/A",IF(G36&gt;15,"No",IF(G36&lt;-15,"No","Yes")))</f>
        <v>N/A</v>
      </c>
      <c r="I36" s="32">
        <v>0.41970000000000002</v>
      </c>
      <c r="J36" s="32">
        <v>4.3259999999999996</v>
      </c>
      <c r="K36" s="30" t="str">
        <f t="shared" si="7"/>
        <v>Yes</v>
      </c>
    </row>
    <row r="37" spans="1:11">
      <c r="A37" s="131" t="s">
        <v>114</v>
      </c>
      <c r="B37" s="25" t="s">
        <v>49</v>
      </c>
      <c r="C37" s="134">
        <v>14.335066865</v>
      </c>
      <c r="D37" s="30" t="str">
        <f>IF($B37="N/A","N/A",IF(C37&gt;15,"No",IF(C37&lt;-15,"No","Yes")))</f>
        <v>N/A</v>
      </c>
      <c r="E37" s="134">
        <v>14.84271802</v>
      </c>
      <c r="F37" s="30" t="str">
        <f>IF($B37="N/A","N/A",IF(E37&gt;15,"No",IF(E37&lt;-15,"No","Yes")))</f>
        <v>N/A</v>
      </c>
      <c r="G37" s="134">
        <v>16.454505648000001</v>
      </c>
      <c r="H37" s="30" t="str">
        <f>IF($B37="N/A","N/A",IF(G37&gt;15,"No",IF(G37&lt;-15,"No","Yes")))</f>
        <v>N/A</v>
      </c>
      <c r="I37" s="32">
        <v>3.5409999999999999</v>
      </c>
      <c r="J37" s="32">
        <v>10.86</v>
      </c>
      <c r="K37" s="30" t="str">
        <f t="shared" si="7"/>
        <v>Yes</v>
      </c>
    </row>
    <row r="38" spans="1:11">
      <c r="A38" s="131" t="s">
        <v>759</v>
      </c>
      <c r="B38" s="80" t="s">
        <v>62</v>
      </c>
      <c r="C38" s="30">
        <v>1.3565414123999999</v>
      </c>
      <c r="D38" s="30" t="str">
        <f>IF($B38="N/A","N/A",IF(C38&gt;10,"No",IF(C38&lt;=0,"No","Yes")))</f>
        <v>Yes</v>
      </c>
      <c r="E38" s="30">
        <v>1.2849496172999999</v>
      </c>
      <c r="F38" s="30" t="str">
        <f>IF($B38="N/A","N/A",IF(E38&gt;10,"No",IF(E38&lt;=0,"No","Yes")))</f>
        <v>Yes</v>
      </c>
      <c r="G38" s="30">
        <v>1.2612192769999999</v>
      </c>
      <c r="H38" s="30" t="str">
        <f>IF($B38="N/A","N/A",IF(G38&gt;10,"No",IF(G38&lt;=0,"No","Yes")))</f>
        <v>Yes</v>
      </c>
      <c r="I38" s="32">
        <v>-5.28</v>
      </c>
      <c r="J38" s="32">
        <v>-1.85</v>
      </c>
      <c r="K38" s="30" t="str">
        <f t="shared" si="7"/>
        <v>Yes</v>
      </c>
    </row>
    <row r="39" spans="1:11">
      <c r="A39" s="131" t="s">
        <v>760</v>
      </c>
      <c r="B39" s="25" t="s">
        <v>49</v>
      </c>
      <c r="C39" s="30">
        <v>92.737054471999997</v>
      </c>
      <c r="D39" s="30" t="str">
        <f>IF($B39="N/A","N/A",IF(C39&gt;15,"No",IF(C39&lt;-15,"No","Yes")))</f>
        <v>N/A</v>
      </c>
      <c r="E39" s="30">
        <v>96.920506087000007</v>
      </c>
      <c r="F39" s="30" t="str">
        <f>IF($B39="N/A","N/A",IF(E39&gt;15,"No",IF(E39&lt;-15,"No","Yes")))</f>
        <v>N/A</v>
      </c>
      <c r="G39" s="30">
        <v>91.861552853000006</v>
      </c>
      <c r="H39" s="30" t="str">
        <f>IF($B39="N/A","N/A",IF(G39&gt;15,"No",IF(G39&lt;-15,"No","Yes")))</f>
        <v>N/A</v>
      </c>
      <c r="I39" s="32">
        <v>4.5110000000000001</v>
      </c>
      <c r="J39" s="32">
        <v>-5.22</v>
      </c>
      <c r="K39" s="30" t="str">
        <f t="shared" si="7"/>
        <v>Yes</v>
      </c>
    </row>
    <row r="40" spans="1:11">
      <c r="A40" s="131" t="s">
        <v>761</v>
      </c>
      <c r="B40" s="25" t="s">
        <v>49</v>
      </c>
      <c r="C40" s="134">
        <v>10.109983079999999</v>
      </c>
      <c r="D40" s="30" t="str">
        <f>IF($B40="N/A","N/A",IF(C40&gt;15,"No",IF(C40&lt;-15,"No","Yes")))</f>
        <v>N/A</v>
      </c>
      <c r="E40" s="134">
        <v>10.154187192</v>
      </c>
      <c r="F40" s="30" t="str">
        <f>IF($B40="N/A","N/A",IF(E40&gt;15,"No",IF(E40&lt;-15,"No","Yes")))</f>
        <v>N/A</v>
      </c>
      <c r="G40" s="134">
        <v>10.433553971</v>
      </c>
      <c r="H40" s="30" t="str">
        <f>IF($B40="N/A","N/A",IF(G40&gt;15,"No",IF(G40&lt;-15,"No","Yes")))</f>
        <v>N/A</v>
      </c>
      <c r="I40" s="32">
        <v>0.43719999999999998</v>
      </c>
      <c r="J40" s="32">
        <v>2.7509999999999999</v>
      </c>
      <c r="K40" s="30" t="str">
        <f t="shared" si="7"/>
        <v>Yes</v>
      </c>
    </row>
    <row r="41" spans="1:11">
      <c r="A41" s="131" t="s">
        <v>763</v>
      </c>
      <c r="B41" s="80" t="s">
        <v>53</v>
      </c>
      <c r="C41" s="30">
        <v>0.2381017543</v>
      </c>
      <c r="D41" s="30" t="str">
        <f>IF($B41="N/A","N/A",IF(C41&gt;5,"No",IF(C41&lt;=0,"No","Yes")))</f>
        <v>Yes</v>
      </c>
      <c r="E41" s="30">
        <v>0.18435300069999999</v>
      </c>
      <c r="F41" s="30" t="str">
        <f>IF($B41="N/A","N/A",IF(E41&gt;5,"No",IF(E41&lt;=0,"No","Yes")))</f>
        <v>Yes</v>
      </c>
      <c r="G41" s="30">
        <v>2.5882130859000001</v>
      </c>
      <c r="H41" s="30" t="str">
        <f>IF($B41="N/A","N/A",IF(G41&gt;5,"No",IF(G41&lt;=0,"No","Yes")))</f>
        <v>Yes</v>
      </c>
      <c r="I41" s="32">
        <v>-22.6</v>
      </c>
      <c r="J41" s="32">
        <v>1304</v>
      </c>
      <c r="K41" s="30" t="str">
        <f t="shared" si="7"/>
        <v>No</v>
      </c>
    </row>
    <row r="42" spans="1:11">
      <c r="A42" s="131" t="s">
        <v>764</v>
      </c>
      <c r="B42" s="25" t="s">
        <v>49</v>
      </c>
      <c r="C42" s="30">
        <v>93.486590038000003</v>
      </c>
      <c r="D42" s="30" t="str">
        <f>IF($B42="N/A","N/A",IF(C42&gt;15,"No",IF(C42&lt;-15,"No","Yes")))</f>
        <v>N/A</v>
      </c>
      <c r="E42" s="30">
        <v>98.169717137999996</v>
      </c>
      <c r="F42" s="30" t="str">
        <f>IF($B42="N/A","N/A",IF(E42&gt;15,"No",IF(E42&lt;-15,"No","Yes")))</f>
        <v>N/A</v>
      </c>
      <c r="G42" s="30">
        <v>92.467236467000006</v>
      </c>
      <c r="H42" s="30" t="str">
        <f>IF($B42="N/A","N/A",IF(G42&gt;15,"No",IF(G42&lt;-15,"No","Yes")))</f>
        <v>N/A</v>
      </c>
      <c r="I42" s="32">
        <v>5.0090000000000003</v>
      </c>
      <c r="J42" s="32">
        <v>-5.81</v>
      </c>
      <c r="K42" s="30" t="str">
        <f t="shared" si="7"/>
        <v>Yes</v>
      </c>
    </row>
    <row r="43" spans="1:11">
      <c r="A43" s="131" t="s">
        <v>765</v>
      </c>
      <c r="B43" s="25" t="s">
        <v>49</v>
      </c>
      <c r="C43" s="134">
        <v>12.068306011000001</v>
      </c>
      <c r="D43" s="30" t="str">
        <f>IF($B43="N/A","N/A",IF(C43&gt;15,"No",IF(C43&lt;-15,"No","Yes")))</f>
        <v>N/A</v>
      </c>
      <c r="E43" s="134">
        <v>11.518644068</v>
      </c>
      <c r="F43" s="30" t="str">
        <f>IF($B43="N/A","N/A",IF(E43&gt;15,"No",IF(E43&lt;-15,"No","Yes")))</f>
        <v>N/A</v>
      </c>
      <c r="G43" s="134">
        <v>17.836332264999999</v>
      </c>
      <c r="H43" s="30" t="str">
        <f>IF($B43="N/A","N/A",IF(G43&gt;15,"No",IF(G43&lt;-15,"No","Yes")))</f>
        <v>N/A</v>
      </c>
      <c r="I43" s="32">
        <v>-4.55</v>
      </c>
      <c r="J43" s="32">
        <v>54.85</v>
      </c>
      <c r="K43" s="30" t="str">
        <f t="shared" si="7"/>
        <v>No</v>
      </c>
    </row>
    <row r="44" spans="1:11">
      <c r="A44" s="192" t="s">
        <v>684</v>
      </c>
      <c r="B44" s="175"/>
      <c r="C44" s="175"/>
      <c r="D44" s="175"/>
      <c r="E44" s="175"/>
      <c r="F44" s="175"/>
      <c r="G44" s="175"/>
      <c r="H44" s="175"/>
      <c r="I44" s="175"/>
      <c r="J44" s="175"/>
      <c r="K44" s="176"/>
    </row>
    <row r="45" spans="1:11">
      <c r="A45" s="131" t="s">
        <v>58</v>
      </c>
      <c r="B45" s="25" t="s">
        <v>63</v>
      </c>
      <c r="C45" s="30">
        <v>3.3239977984000002</v>
      </c>
      <c r="D45" s="30" t="str">
        <f>IF($B45="N/A","N/A",IF(C45&gt;20,"No",IF(C45&lt;1,"No","Yes")))</f>
        <v>Yes</v>
      </c>
      <c r="E45" s="30">
        <v>3.2640603671999999</v>
      </c>
      <c r="F45" s="30" t="str">
        <f>IF($B45="N/A","N/A",IF(E45&gt;20,"No",IF(E45&lt;1,"No","Yes")))</f>
        <v>Yes</v>
      </c>
      <c r="G45" s="30">
        <v>2.9356677885</v>
      </c>
      <c r="H45" s="30" t="str">
        <f>IF($B45="N/A","N/A",IF(G45&gt;20,"No",IF(G45&lt;1,"No","Yes")))</f>
        <v>Yes</v>
      </c>
      <c r="I45" s="32">
        <v>-1.8</v>
      </c>
      <c r="J45" s="32">
        <v>-10.1</v>
      </c>
      <c r="K45" s="30" t="str">
        <f>IF(J45="Div by 0", "N/A", IF(J45="N/A","N/A", IF(J45&gt;30, "No", IF(J45&lt;-30, "No", "Yes"))))</f>
        <v>Yes</v>
      </c>
    </row>
    <row r="46" spans="1:11">
      <c r="A46" s="192" t="s">
        <v>862</v>
      </c>
      <c r="B46" s="175"/>
      <c r="C46" s="175"/>
      <c r="D46" s="175"/>
      <c r="E46" s="175"/>
      <c r="F46" s="175"/>
      <c r="G46" s="175"/>
      <c r="H46" s="175"/>
      <c r="I46" s="175"/>
      <c r="J46" s="175"/>
      <c r="K46" s="176"/>
    </row>
    <row r="47" spans="1:11">
      <c r="A47" s="131" t="s">
        <v>863</v>
      </c>
      <c r="B47" s="25" t="s">
        <v>52</v>
      </c>
      <c r="C47" s="30">
        <v>99.952258013999995</v>
      </c>
      <c r="D47" s="30" t="str">
        <f>IF($B47="N/A","N/A",IF(C47&gt;100,"No",IF(C47&lt;95,"No","Yes")))</f>
        <v>Yes</v>
      </c>
      <c r="E47" s="30">
        <v>99.973620037000003</v>
      </c>
      <c r="F47" s="30" t="str">
        <f>IF($B47="N/A","N/A",IF(E47&gt;100,"No",IF(E47&lt;95,"No","Yes")))</f>
        <v>Yes</v>
      </c>
      <c r="G47" s="30">
        <v>99.974339083999993</v>
      </c>
      <c r="H47" s="30" t="str">
        <f>IF($B47="N/A","N/A",IF(G47&gt;100,"No",IF(G47&lt;95,"No","Yes")))</f>
        <v>Yes</v>
      </c>
      <c r="I47" s="32">
        <v>2.1399999999999999E-2</v>
      </c>
      <c r="J47" s="32">
        <v>6.9999999999999999E-4</v>
      </c>
      <c r="K47" s="30" t="str">
        <f>IF(J47="Div by 0", "N/A", IF(J47="N/A","N/A", IF(J47&gt;30, "No", IF(J47&lt;-30, "No", "Yes"))))</f>
        <v>Yes</v>
      </c>
    </row>
    <row r="48" spans="1:11">
      <c r="A48" s="192" t="s">
        <v>685</v>
      </c>
      <c r="B48" s="175"/>
      <c r="C48" s="175"/>
      <c r="D48" s="175"/>
      <c r="E48" s="175"/>
      <c r="F48" s="175"/>
      <c r="G48" s="175"/>
      <c r="H48" s="175"/>
      <c r="I48" s="175"/>
      <c r="J48" s="175"/>
      <c r="K48" s="176"/>
    </row>
    <row r="49" spans="1:11">
      <c r="A49" s="131" t="s">
        <v>183</v>
      </c>
      <c r="B49" s="25" t="s">
        <v>52</v>
      </c>
      <c r="C49" s="30">
        <v>97.720852300999994</v>
      </c>
      <c r="D49" s="30" t="str">
        <f>IF($B49="N/A","N/A",IF(C49&gt;100,"No",IF(C49&lt;95,"No","Yes")))</f>
        <v>Yes</v>
      </c>
      <c r="E49" s="30">
        <v>96.515697611999997</v>
      </c>
      <c r="F49" s="30" t="str">
        <f>IF($B49="N/A","N/A",IF(E49&gt;100,"No",IF(E49&lt;95,"No","Yes")))</f>
        <v>Yes</v>
      </c>
      <c r="G49" s="30">
        <v>96.759645702</v>
      </c>
      <c r="H49" s="30" t="str">
        <f>IF($B49="N/A","N/A",IF(G49&gt;100,"No",IF(G49&lt;95,"No","Yes")))</f>
        <v>Yes</v>
      </c>
      <c r="I49" s="32">
        <v>-1.23</v>
      </c>
      <c r="J49" s="32">
        <v>0.25280000000000002</v>
      </c>
      <c r="K49" s="30" t="str">
        <f>IF(J49="Div by 0", "N/A", IF(J49="N/A","N/A", IF(J49&gt;30, "No", IF(J49&lt;-30, "No", "Yes"))))</f>
        <v>Yes</v>
      </c>
    </row>
    <row r="50" spans="1:11">
      <c r="A50" s="131" t="s">
        <v>185</v>
      </c>
      <c r="B50" s="25" t="s">
        <v>55</v>
      </c>
      <c r="C50" s="30">
        <v>15.578361692</v>
      </c>
      <c r="D50" s="30" t="str">
        <f>IF($B50="N/A","N/A",IF(C50&gt;30,"No",IF(C50&lt;5,"No","Yes")))</f>
        <v>Yes</v>
      </c>
      <c r="E50" s="30">
        <v>14.409526896999999</v>
      </c>
      <c r="F50" s="30" t="str">
        <f>IF($B50="N/A","N/A",IF(E50&gt;30,"No",IF(E50&lt;5,"No","Yes")))</f>
        <v>Yes</v>
      </c>
      <c r="G50" s="30">
        <v>13.791453157999999</v>
      </c>
      <c r="H50" s="30" t="str">
        <f>IF($B50="N/A","N/A",IF(G50&gt;30,"No",IF(G50&lt;5,"No","Yes")))</f>
        <v>Yes</v>
      </c>
      <c r="I50" s="32">
        <v>-7.5</v>
      </c>
      <c r="J50" s="32">
        <v>-4.29</v>
      </c>
      <c r="K50" s="30" t="str">
        <f>IF(J50="Div by 0", "N/A", IF(J50="N/A","N/A", IF(J50&gt;30, "No", IF(J50&lt;-30, "No", "Yes"))))</f>
        <v>Yes</v>
      </c>
    </row>
    <row r="51" spans="1:11">
      <c r="A51" s="131" t="s">
        <v>186</v>
      </c>
      <c r="B51" s="25" t="s">
        <v>9</v>
      </c>
      <c r="C51" s="30">
        <v>52.541729422000003</v>
      </c>
      <c r="D51" s="30" t="str">
        <f>IF($B51="N/A","N/A",IF(C51&gt;75,"No",IF(C51&lt;15,"No","Yes")))</f>
        <v>Yes</v>
      </c>
      <c r="E51" s="30">
        <v>52.042612968</v>
      </c>
      <c r="F51" s="30" t="str">
        <f>IF($B51="N/A","N/A",IF(E51&gt;75,"No",IF(E51&lt;15,"No","Yes")))</f>
        <v>Yes</v>
      </c>
      <c r="G51" s="30">
        <v>49.822131315</v>
      </c>
      <c r="H51" s="30" t="str">
        <f>IF($B51="N/A","N/A",IF(G51&gt;75,"No",IF(G51&lt;15,"No","Yes")))</f>
        <v>Yes</v>
      </c>
      <c r="I51" s="32">
        <v>-0.95</v>
      </c>
      <c r="J51" s="32">
        <v>-4.2699999999999996</v>
      </c>
      <c r="K51" s="30" t="str">
        <f>IF(J51="Div by 0", "N/A", IF(J51="N/A","N/A", IF(J51&gt;30, "No", IF(J51&lt;-30, "No", "Yes"))))</f>
        <v>Yes</v>
      </c>
    </row>
    <row r="52" spans="1:11">
      <c r="A52" s="131" t="s">
        <v>187</v>
      </c>
      <c r="B52" s="25" t="s">
        <v>10</v>
      </c>
      <c r="C52" s="30">
        <v>31.868706357000001</v>
      </c>
      <c r="D52" s="30" t="str">
        <f>IF($B52="N/A","N/A",IF(C52&gt;70,"No",IF(C52&lt;25,"No","Yes")))</f>
        <v>Yes</v>
      </c>
      <c r="E52" s="30">
        <v>33.544999777999998</v>
      </c>
      <c r="F52" s="30" t="str">
        <f>IF($B52="N/A","N/A",IF(E52&gt;70,"No",IF(E52&lt;25,"No","Yes")))</f>
        <v>Yes</v>
      </c>
      <c r="G52" s="30">
        <v>36.383976881999999</v>
      </c>
      <c r="H52" s="30" t="str">
        <f>IF($B52="N/A","N/A",IF(G52&gt;70,"No",IF(G52&lt;25,"No","Yes")))</f>
        <v>Yes</v>
      </c>
      <c r="I52" s="32">
        <v>5.26</v>
      </c>
      <c r="J52" s="32">
        <v>8.4629999999999992</v>
      </c>
      <c r="K52" s="30" t="str">
        <f>IF(J52="Div by 0", "N/A", IF(J52="N/A","N/A", IF(J52&gt;30, "No", IF(J52&lt;-30, "No", "Yes"))))</f>
        <v>Yes</v>
      </c>
    </row>
    <row r="53" spans="1:11">
      <c r="A53" s="193" t="s">
        <v>167</v>
      </c>
      <c r="B53" s="175"/>
      <c r="C53" s="175"/>
      <c r="D53" s="175"/>
      <c r="E53" s="175"/>
      <c r="F53" s="175"/>
      <c r="G53" s="175"/>
      <c r="H53" s="175"/>
      <c r="I53" s="175"/>
      <c r="J53" s="175"/>
      <c r="K53" s="176"/>
    </row>
    <row r="54" spans="1:11">
      <c r="A54" s="131" t="s">
        <v>864</v>
      </c>
      <c r="B54" s="25" t="s">
        <v>52</v>
      </c>
      <c r="C54" s="30">
        <v>99.990877327000007</v>
      </c>
      <c r="D54" s="30" t="str">
        <f>IF($B54="N/A","N/A",IF(C54&gt;100,"No",IF(C54&lt;95,"No","Yes")))</f>
        <v>Yes</v>
      </c>
      <c r="E54" s="30">
        <v>99.983435837000002</v>
      </c>
      <c r="F54" s="30" t="str">
        <f>IF($B54="N/A","N/A",IF(E54&gt;100,"No",IF(E54&lt;95,"No","Yes")))</f>
        <v>Yes</v>
      </c>
      <c r="G54" s="30">
        <v>99.976108801999999</v>
      </c>
      <c r="H54" s="30" t="str">
        <f>IF($B54="N/A","N/A",IF(G54&gt;100,"No",IF(G54&lt;95,"No","Yes")))</f>
        <v>Yes</v>
      </c>
      <c r="I54" s="32">
        <v>-7.0000000000000001E-3</v>
      </c>
      <c r="J54" s="32">
        <v>-7.0000000000000001E-3</v>
      </c>
      <c r="K54" s="30" t="str">
        <f>IF(J54="Div by 0", "N/A", IF(J54="N/A","N/A", IF(J54&gt;30, "No", IF(J54&lt;-30, "No", "Yes"))))</f>
        <v>Yes</v>
      </c>
    </row>
    <row r="55" spans="1:11">
      <c r="A55" s="131" t="s">
        <v>636</v>
      </c>
      <c r="B55" s="25" t="s">
        <v>64</v>
      </c>
      <c r="C55" s="30">
        <v>0.1973538168</v>
      </c>
      <c r="D55" s="30" t="str">
        <f>IF($B55="N/A","N/A",IF(C55&gt;5,"No",IF(C55&lt;1,"No","Yes")))</f>
        <v>No</v>
      </c>
      <c r="E55" s="30">
        <v>0.2070520391</v>
      </c>
      <c r="F55" s="30" t="str">
        <f>IF($B55="N/A","N/A",IF(E55&gt;5,"No",IF(E55&lt;1,"No","Yes")))</f>
        <v>No</v>
      </c>
      <c r="G55" s="30">
        <v>0.238322071</v>
      </c>
      <c r="H55" s="30" t="str">
        <f>IF($B55="N/A","N/A",IF(G55&gt;5,"No",IF(G55&lt;1,"No","Yes")))</f>
        <v>No</v>
      </c>
      <c r="I55" s="32">
        <v>4.9139999999999997</v>
      </c>
      <c r="J55" s="32">
        <v>15.1</v>
      </c>
      <c r="K55" s="30" t="str">
        <f>IF(J55="Div by 0", "N/A", IF(J55="N/A","N/A", IF(J55&gt;30, "No", IF(J55&lt;-30, "No", "Yes"))))</f>
        <v>Yes</v>
      </c>
    </row>
    <row r="56" spans="1:11">
      <c r="A56" s="131" t="s">
        <v>638</v>
      </c>
      <c r="B56" s="25" t="s">
        <v>65</v>
      </c>
      <c r="C56" s="30">
        <v>99.457505071</v>
      </c>
      <c r="D56" s="30" t="str">
        <f>IF($B56="N/A","N/A",IF(C56&gt;98,"No",IF(C56&lt;8,"No","Yes")))</f>
        <v>No</v>
      </c>
      <c r="E56" s="30">
        <v>99.417186853000004</v>
      </c>
      <c r="F56" s="30" t="str">
        <f>IF($B56="N/A","N/A",IF(E56&gt;98,"No",IF(E56&lt;8,"No","Yes")))</f>
        <v>No</v>
      </c>
      <c r="G56" s="30">
        <v>99.429560785000007</v>
      </c>
      <c r="H56" s="30" t="str">
        <f>IF($B56="N/A","N/A",IF(G56&gt;98,"No",IF(G56&lt;8,"No","Yes")))</f>
        <v>No</v>
      </c>
      <c r="I56" s="32">
        <v>-4.1000000000000002E-2</v>
      </c>
      <c r="J56" s="32">
        <v>1.24E-2</v>
      </c>
      <c r="K56" s="30" t="str">
        <f>IF(J56="Div by 0", "N/A", IF(J56="N/A","N/A", IF(J56&gt;30, "No", IF(J56&lt;-30, "No", "Yes"))))</f>
        <v>Yes</v>
      </c>
    </row>
    <row r="57" spans="1:11">
      <c r="A57" s="131" t="s">
        <v>639</v>
      </c>
      <c r="B57" s="80" t="s">
        <v>53</v>
      </c>
      <c r="C57" s="30">
        <v>0.1398809795</v>
      </c>
      <c r="D57" s="30" t="str">
        <f>IF($B57="N/A","N/A",IF(C57&gt;5,"No",IF(C57&lt;=0,"No","Yes")))</f>
        <v>Yes</v>
      </c>
      <c r="E57" s="30">
        <v>0.14693026179999999</v>
      </c>
      <c r="F57" s="30" t="str">
        <f>IF($B57="N/A","N/A",IF(E57&gt;5,"No",IF(E57&lt;=0,"No","Yes")))</f>
        <v>Yes</v>
      </c>
      <c r="G57" s="30">
        <v>0.1123771152</v>
      </c>
      <c r="H57" s="30" t="str">
        <f>IF($B57="N/A","N/A",IF(G57&gt;5,"No",IF(G57&lt;=0,"No","Yes")))</f>
        <v>Yes</v>
      </c>
      <c r="I57" s="32">
        <v>5.0389999999999997</v>
      </c>
      <c r="J57" s="32">
        <v>-23.5</v>
      </c>
      <c r="K57" s="30" t="str">
        <f>IF(J57="Div by 0", "N/A", IF(J57="N/A","N/A", IF(J57&gt;30, "No", IF(J57&lt;-30, "No", "Yes"))))</f>
        <v>Yes</v>
      </c>
    </row>
    <row r="58" spans="1:11">
      <c r="A58" s="191" t="s">
        <v>191</v>
      </c>
      <c r="B58" s="181"/>
      <c r="C58" s="181"/>
      <c r="D58" s="181"/>
      <c r="E58" s="181"/>
      <c r="F58" s="181"/>
      <c r="G58" s="181"/>
      <c r="H58" s="181"/>
      <c r="I58" s="181"/>
      <c r="J58" s="181"/>
      <c r="K58" s="182"/>
    </row>
    <row r="59" spans="1:11">
      <c r="A59" s="131" t="s">
        <v>45</v>
      </c>
      <c r="B59" s="25" t="s">
        <v>49</v>
      </c>
      <c r="C59" s="26">
        <v>637</v>
      </c>
      <c r="D59" s="30" t="str">
        <f>IF($B59="N/A","N/A",IF(C59&gt;15,"No",IF(C59&lt;-15,"No","Yes")))</f>
        <v>N/A</v>
      </c>
      <c r="E59" s="26">
        <v>658</v>
      </c>
      <c r="F59" s="30" t="str">
        <f>IF($B59="N/A","N/A",IF(E59&gt;15,"No",IF(E59&lt;-15,"No","Yes")))</f>
        <v>N/A</v>
      </c>
      <c r="G59" s="26">
        <v>661</v>
      </c>
      <c r="H59" s="30" t="str">
        <f>IF($B59="N/A","N/A",IF(G59&gt;15,"No",IF(G59&lt;-15,"No","Yes")))</f>
        <v>N/A</v>
      </c>
      <c r="I59" s="32">
        <v>3.2970000000000002</v>
      </c>
      <c r="J59" s="32">
        <v>0.45590000000000003</v>
      </c>
      <c r="K59" s="30" t="str">
        <f>IF(J59="Div by 0", "N/A", IF(J59="N/A","N/A", IF(J59&gt;30, "No", IF(J59&lt;-30, "No", "Yes"))))</f>
        <v>Yes</v>
      </c>
    </row>
    <row r="60" spans="1:11">
      <c r="A60" s="131" t="s">
        <v>161</v>
      </c>
      <c r="B60" s="25" t="s">
        <v>49</v>
      </c>
      <c r="C60" s="32">
        <v>100</v>
      </c>
      <c r="D60" s="30" t="str">
        <f>IF($B60="N/A","N/A",IF(C60&gt;15,"No",IF(C60&lt;-15,"No","Yes")))</f>
        <v>N/A</v>
      </c>
      <c r="E60" s="32">
        <v>100</v>
      </c>
      <c r="F60" s="30" t="str">
        <f>IF($B60="N/A","N/A",IF(E60&gt;15,"No",IF(E60&lt;-15,"No","Yes")))</f>
        <v>N/A</v>
      </c>
      <c r="G60" s="32">
        <v>100</v>
      </c>
      <c r="H60" s="30" t="str">
        <f>IF($B60="N/A","N/A",IF(G60&gt;15,"No",IF(G60&lt;-15,"No","Yes")))</f>
        <v>N/A</v>
      </c>
      <c r="I60" s="32">
        <v>0</v>
      </c>
      <c r="J60" s="32">
        <v>0</v>
      </c>
      <c r="K60" s="30" t="str">
        <f>IF(J60="Div by 0", "N/A", IF(J60="N/A","N/A", IF(J60&gt;30, "No", IF(J60&lt;-30, "No", "Yes"))))</f>
        <v>Yes</v>
      </c>
    </row>
    <row r="61" spans="1:11">
      <c r="A61" s="131" t="s">
        <v>160</v>
      </c>
      <c r="B61" s="25" t="s">
        <v>121</v>
      </c>
      <c r="C61" s="32">
        <v>0</v>
      </c>
      <c r="D61" s="30" t="str">
        <f>IF($B61="N/A","N/A",IF(C61=0,"Yes","No"))</f>
        <v>Yes</v>
      </c>
      <c r="E61" s="32">
        <v>0</v>
      </c>
      <c r="F61" s="30" t="str">
        <f>IF($B61="N/A","N/A",IF(E61=0,"Yes","No"))</f>
        <v>Yes</v>
      </c>
      <c r="G61" s="32">
        <v>0</v>
      </c>
      <c r="H61" s="30" t="str">
        <f>IF($B61="N/A","N/A",IF(G61=0,"Yes","No"))</f>
        <v>Yes</v>
      </c>
      <c r="I61" s="32" t="s">
        <v>1207</v>
      </c>
      <c r="J61" s="32" t="s">
        <v>1207</v>
      </c>
      <c r="K61" s="30" t="str">
        <f>IF(J61="Div by 0", "N/A", IF(J61="N/A","N/A", IF(J61&gt;30, "No", IF(J61&lt;-30, "No", "Yes"))))</f>
        <v>N/A</v>
      </c>
    </row>
    <row r="62" spans="1:11">
      <c r="A62" s="131" t="s">
        <v>175</v>
      </c>
      <c r="B62" s="25" t="s">
        <v>49</v>
      </c>
      <c r="C62" s="78">
        <v>1370.9905808000001</v>
      </c>
      <c r="D62" s="30" t="str">
        <f>IF($B62="N/A","N/A",IF(C62&gt;15,"No",IF(C62&lt;-15,"No","Yes")))</f>
        <v>N/A</v>
      </c>
      <c r="E62" s="78">
        <v>1778.5121581000001</v>
      </c>
      <c r="F62" s="30" t="str">
        <f>IF($B62="N/A","N/A",IF(E62&gt;15,"No",IF(E62&lt;-15,"No","Yes")))</f>
        <v>N/A</v>
      </c>
      <c r="G62" s="78">
        <v>1712.6762481000001</v>
      </c>
      <c r="H62" s="30" t="str">
        <f>IF($B62="N/A","N/A",IF(G62&gt;15,"No",IF(G62&lt;-15,"No","Yes")))</f>
        <v>N/A</v>
      </c>
      <c r="I62" s="32">
        <v>29.72</v>
      </c>
      <c r="J62" s="32">
        <v>-3.7</v>
      </c>
      <c r="K62" s="30" t="str">
        <f>IF(J62="Div by 0", "N/A", IF(J62="N/A","N/A", IF(J62&gt;30, "No", IF(J62&lt;-30, "No", "Yes"))))</f>
        <v>Yes</v>
      </c>
    </row>
    <row r="63" spans="1:11">
      <c r="A63" s="192" t="s">
        <v>766</v>
      </c>
      <c r="B63" s="175"/>
      <c r="C63" s="175"/>
      <c r="D63" s="175"/>
      <c r="E63" s="175"/>
      <c r="F63" s="175"/>
      <c r="G63" s="175"/>
      <c r="H63" s="175"/>
      <c r="I63" s="175"/>
      <c r="J63" s="175"/>
      <c r="K63" s="176"/>
    </row>
    <row r="64" spans="1:11">
      <c r="A64" s="131" t="s">
        <v>195</v>
      </c>
      <c r="B64" s="25" t="s">
        <v>60</v>
      </c>
      <c r="C64" s="32">
        <v>92.621664050000007</v>
      </c>
      <c r="D64" s="30" t="str">
        <f>IF($B64="N/A","N/A",IF(C64&gt;99,"No",IF(C64&lt;75,"No","Yes")))</f>
        <v>Yes</v>
      </c>
      <c r="E64" s="32">
        <v>84.498480243000003</v>
      </c>
      <c r="F64" s="30" t="str">
        <f>IF($B64="N/A","N/A",IF(E64&gt;99,"No",IF(E64&lt;75,"No","Yes")))</f>
        <v>Yes</v>
      </c>
      <c r="G64" s="32">
        <v>87.443267775999999</v>
      </c>
      <c r="H64" s="30" t="str">
        <f>IF($B64="N/A","N/A",IF(G64&gt;99,"No",IF(G64&lt;75,"No","Yes")))</f>
        <v>Yes</v>
      </c>
      <c r="I64" s="32">
        <v>-8.77</v>
      </c>
      <c r="J64" s="32">
        <v>3.4849999999999999</v>
      </c>
      <c r="K64" s="30" t="str">
        <f>IF(J64="Div by 0", "N/A", IF(J64="N/A","N/A", IF(J64&gt;30, "No", IF(J64&lt;-30, "No", "Yes"))))</f>
        <v>Yes</v>
      </c>
    </row>
    <row r="65" spans="1:11">
      <c r="A65" s="131" t="s">
        <v>197</v>
      </c>
      <c r="B65" s="80" t="s">
        <v>61</v>
      </c>
      <c r="C65" s="30">
        <v>0</v>
      </c>
      <c r="D65" s="30" t="str">
        <f>IF($B65="N/A","N/A",IF(C65&gt;20,"No",IF(C65&lt;=0,"No","Yes")))</f>
        <v>No</v>
      </c>
      <c r="E65" s="30">
        <v>0</v>
      </c>
      <c r="F65" s="30" t="str">
        <f>IF($B65="N/A","N/A",IF(E65&gt;20,"No",IF(E65&lt;=0,"No","Yes")))</f>
        <v>No</v>
      </c>
      <c r="G65" s="30">
        <v>0</v>
      </c>
      <c r="H65" s="30" t="str">
        <f>IF($B65="N/A","N/A",IF(G65&gt;20,"No",IF(G65&lt;=0,"No","Yes")))</f>
        <v>No</v>
      </c>
      <c r="I65" s="32" t="s">
        <v>1207</v>
      </c>
      <c r="J65" s="32" t="s">
        <v>1207</v>
      </c>
      <c r="K65" s="30" t="str">
        <f>IF(J65="Div by 0", "N/A", IF(J65="N/A","N/A", IF(J65&gt;30, "No", IF(J65&lt;-30, "No", "Yes"))))</f>
        <v>N/A</v>
      </c>
    </row>
    <row r="66" spans="1:11">
      <c r="A66" s="131" t="s">
        <v>759</v>
      </c>
      <c r="B66" s="80" t="s">
        <v>62</v>
      </c>
      <c r="C66" s="30">
        <v>6.4364207221000003</v>
      </c>
      <c r="D66" s="30" t="str">
        <f>IF($B66="N/A","N/A",IF(C66&gt;10,"No",IF(C66&lt;=0,"No","Yes")))</f>
        <v>Yes</v>
      </c>
      <c r="E66" s="30">
        <v>13.829787233999999</v>
      </c>
      <c r="F66" s="30" t="str">
        <f>IF($B66="N/A","N/A",IF(E66&gt;10,"No",IF(E66&lt;=0,"No","Yes")))</f>
        <v>No</v>
      </c>
      <c r="G66" s="30">
        <v>10.590015128999999</v>
      </c>
      <c r="H66" s="30" t="str">
        <f>IF($B66="N/A","N/A",IF(G66&gt;10,"No",IF(G66&lt;=0,"No","Yes")))</f>
        <v>No</v>
      </c>
      <c r="I66" s="32">
        <v>114.9</v>
      </c>
      <c r="J66" s="32">
        <v>-23.4</v>
      </c>
      <c r="K66" s="30" t="str">
        <f>IF(J66="Div by 0", "N/A", IF(J66="N/A","N/A", IF(J66&gt;30, "No", IF(J66&lt;-30, "No", "Yes"))))</f>
        <v>Yes</v>
      </c>
    </row>
    <row r="67" spans="1:11">
      <c r="A67" s="131" t="s">
        <v>763</v>
      </c>
      <c r="B67" s="80" t="s">
        <v>53</v>
      </c>
      <c r="C67" s="30">
        <v>0.94191522760000002</v>
      </c>
      <c r="D67" s="30" t="str">
        <f>IF($B67="N/A","N/A",IF(C67&gt;5,"No",IF(C67&lt;=0,"No","Yes")))</f>
        <v>Yes</v>
      </c>
      <c r="E67" s="30">
        <v>1.6717325228</v>
      </c>
      <c r="F67" s="30" t="str">
        <f>IF($B67="N/A","N/A",IF(E67&gt;5,"No",IF(E67&lt;=0,"No","Yes")))</f>
        <v>Yes</v>
      </c>
      <c r="G67" s="30">
        <v>1.9667170952999999</v>
      </c>
      <c r="H67" s="30" t="str">
        <f>IF($B67="N/A","N/A",IF(G67&gt;5,"No",IF(G67&lt;=0,"No","Yes")))</f>
        <v>Yes</v>
      </c>
      <c r="I67" s="32">
        <v>77.48</v>
      </c>
      <c r="J67" s="32">
        <v>17.649999999999999</v>
      </c>
      <c r="K67" s="30" t="str">
        <f>IF(J67="Div by 0", "N/A", IF(J67="N/A","N/A", IF(J67&gt;30, "No", IF(J67&lt;-30, "No", "Yes"))))</f>
        <v>Yes</v>
      </c>
    </row>
    <row r="68" spans="1:11">
      <c r="A68" s="192" t="s">
        <v>862</v>
      </c>
      <c r="B68" s="175"/>
      <c r="C68" s="175"/>
      <c r="D68" s="175"/>
      <c r="E68" s="175"/>
      <c r="F68" s="175"/>
      <c r="G68" s="175"/>
      <c r="H68" s="175"/>
      <c r="I68" s="175"/>
      <c r="J68" s="175"/>
      <c r="K68" s="176"/>
    </row>
    <row r="69" spans="1:11">
      <c r="A69" s="131" t="s">
        <v>863</v>
      </c>
      <c r="B69" s="25" t="s">
        <v>52</v>
      </c>
      <c r="C69" s="30">
        <v>99.058084772000001</v>
      </c>
      <c r="D69" s="30" t="str">
        <f>IF($B69="N/A","N/A",IF(C69&gt;100,"No",IF(C69&lt;95,"No","Yes")))</f>
        <v>Yes</v>
      </c>
      <c r="E69" s="30">
        <v>99.544072947999993</v>
      </c>
      <c r="F69" s="30" t="str">
        <f>IF($B69="N/A","N/A",IF(E69&gt;100,"No",IF(E69&lt;95,"No","Yes")))</f>
        <v>Yes</v>
      </c>
      <c r="G69" s="30">
        <v>99.697428138999996</v>
      </c>
      <c r="H69" s="30" t="str">
        <f>IF($B69="N/A","N/A",IF(G69&gt;100,"No",IF(G69&lt;95,"No","Yes")))</f>
        <v>Yes</v>
      </c>
      <c r="I69" s="32">
        <v>0.49059999999999998</v>
      </c>
      <c r="J69" s="32">
        <v>0.15409999999999999</v>
      </c>
      <c r="K69" s="30" t="str">
        <f>IF(J69="Div by 0", "N/A", IF(J69="N/A","N/A", IF(J69&gt;30, "No", IF(J69&lt;-30, "No", "Yes"))))</f>
        <v>Yes</v>
      </c>
    </row>
    <row r="70" spans="1:11">
      <c r="A70" s="192" t="s">
        <v>685</v>
      </c>
      <c r="B70" s="175"/>
      <c r="C70" s="175"/>
      <c r="D70" s="175"/>
      <c r="E70" s="175"/>
      <c r="F70" s="175"/>
      <c r="G70" s="175"/>
      <c r="H70" s="175"/>
      <c r="I70" s="175"/>
      <c r="J70" s="175"/>
      <c r="K70" s="176"/>
    </row>
    <row r="71" spans="1:11">
      <c r="A71" s="131" t="s">
        <v>183</v>
      </c>
      <c r="B71" s="25" t="s">
        <v>52</v>
      </c>
      <c r="C71" s="30">
        <v>93.720565148999995</v>
      </c>
      <c r="D71" s="30" t="str">
        <f>IF($B71="N/A","N/A",IF(C71&gt;100,"No",IF(C71&lt;95,"No","Yes")))</f>
        <v>No</v>
      </c>
      <c r="E71" s="30">
        <v>95.592705167000005</v>
      </c>
      <c r="F71" s="30" t="str">
        <f>IF($B71="N/A","N/A",IF(E71&gt;100,"No",IF(E71&lt;95,"No","Yes")))</f>
        <v>Yes</v>
      </c>
      <c r="G71" s="30">
        <v>98.487140695999997</v>
      </c>
      <c r="H71" s="30" t="str">
        <f>IF($B71="N/A","N/A",IF(G71&gt;100,"No",IF(G71&lt;95,"No","Yes")))</f>
        <v>Yes</v>
      </c>
      <c r="I71" s="32">
        <v>1.998</v>
      </c>
      <c r="J71" s="32">
        <v>3.028</v>
      </c>
      <c r="K71" s="30" t="str">
        <f>IF(J71="Div by 0", "N/A", IF(J71="N/A","N/A", IF(J71&gt;30, "No", IF(J71&lt;-30, "No", "Yes"))))</f>
        <v>Yes</v>
      </c>
    </row>
    <row r="72" spans="1:11">
      <c r="A72" s="131" t="s">
        <v>185</v>
      </c>
      <c r="B72" s="25" t="s">
        <v>55</v>
      </c>
      <c r="C72" s="30">
        <v>12.730318258</v>
      </c>
      <c r="D72" s="30" t="str">
        <f>IF($B72="N/A","N/A",IF(C72&gt;30,"No",IF(C72&lt;5,"No","Yes")))</f>
        <v>Yes</v>
      </c>
      <c r="E72" s="30">
        <v>5.5643879173000004</v>
      </c>
      <c r="F72" s="30" t="str">
        <f>IF($B72="N/A","N/A",IF(E72&gt;30,"No",IF(E72&lt;5,"No","Yes")))</f>
        <v>Yes</v>
      </c>
      <c r="G72" s="30">
        <v>8.4485407065999993</v>
      </c>
      <c r="H72" s="30" t="str">
        <f>IF($B72="N/A","N/A",IF(G72&gt;30,"No",IF(G72&lt;5,"No","Yes")))</f>
        <v>Yes</v>
      </c>
      <c r="I72" s="32">
        <v>-56.3</v>
      </c>
      <c r="J72" s="32">
        <v>51.83</v>
      </c>
      <c r="K72" s="30" t="str">
        <f>IF(J72="Div by 0", "N/A", IF(J72="N/A","N/A", IF(J72&gt;30, "No", IF(J72&lt;-30, "No", "Yes"))))</f>
        <v>No</v>
      </c>
    </row>
    <row r="73" spans="1:11">
      <c r="A73" s="131" t="s">
        <v>186</v>
      </c>
      <c r="B73" s="25" t="s">
        <v>9</v>
      </c>
      <c r="C73" s="30">
        <v>41.038525962999998</v>
      </c>
      <c r="D73" s="30" t="str">
        <f>IF($B73="N/A","N/A",IF(C73&gt;75,"No",IF(C73&lt;15,"No","Yes")))</f>
        <v>Yes</v>
      </c>
      <c r="E73" s="30">
        <v>48.012718601000003</v>
      </c>
      <c r="F73" s="30" t="str">
        <f>IF($B73="N/A","N/A",IF(E73&gt;75,"No",IF(E73&lt;15,"No","Yes")))</f>
        <v>Yes</v>
      </c>
      <c r="G73" s="30">
        <v>43.317972349999998</v>
      </c>
      <c r="H73" s="30" t="str">
        <f>IF($B73="N/A","N/A",IF(G73&gt;75,"No",IF(G73&lt;15,"No","Yes")))</f>
        <v>Yes</v>
      </c>
      <c r="I73" s="32">
        <v>16.989999999999998</v>
      </c>
      <c r="J73" s="32">
        <v>-9.7799999999999994</v>
      </c>
      <c r="K73" s="30" t="str">
        <f>IF(J73="Div by 0", "N/A", IF(J73="N/A","N/A", IF(J73&gt;30, "No", IF(J73&lt;-30, "No", "Yes"))))</f>
        <v>Yes</v>
      </c>
    </row>
    <row r="74" spans="1:11">
      <c r="A74" s="131" t="s">
        <v>187</v>
      </c>
      <c r="B74" s="25" t="s">
        <v>10</v>
      </c>
      <c r="C74" s="30">
        <v>46.231155778999998</v>
      </c>
      <c r="D74" s="30" t="str">
        <f>IF($B74="N/A","N/A",IF(C74&gt;70,"No",IF(C74&lt;25,"No","Yes")))</f>
        <v>Yes</v>
      </c>
      <c r="E74" s="30">
        <v>46.422893481999999</v>
      </c>
      <c r="F74" s="30" t="str">
        <f>IF($B74="N/A","N/A",IF(E74&gt;70,"No",IF(E74&lt;25,"No","Yes")))</f>
        <v>Yes</v>
      </c>
      <c r="G74" s="30">
        <v>48.233486943000003</v>
      </c>
      <c r="H74" s="30" t="str">
        <f>IF($B74="N/A","N/A",IF(G74&gt;70,"No",IF(G74&lt;25,"No","Yes")))</f>
        <v>Yes</v>
      </c>
      <c r="I74" s="32">
        <v>0.41470000000000001</v>
      </c>
      <c r="J74" s="32">
        <v>3.9</v>
      </c>
      <c r="K74" s="30" t="str">
        <f>IF(J74="Div by 0", "N/A", IF(J74="N/A","N/A", IF(J74&gt;30, "No", IF(J74&lt;-30, "No", "Yes"))))</f>
        <v>Yes</v>
      </c>
    </row>
    <row r="75" spans="1:11">
      <c r="A75" s="193" t="s">
        <v>167</v>
      </c>
      <c r="B75" s="175"/>
      <c r="C75" s="175"/>
      <c r="D75" s="175"/>
      <c r="E75" s="175"/>
      <c r="F75" s="175"/>
      <c r="G75" s="175"/>
      <c r="H75" s="175"/>
      <c r="I75" s="175"/>
      <c r="J75" s="175"/>
      <c r="K75" s="176"/>
    </row>
    <row r="76" spans="1:11">
      <c r="A76" s="131" t="s">
        <v>864</v>
      </c>
      <c r="B76" s="25" t="s">
        <v>52</v>
      </c>
      <c r="C76" s="30">
        <v>99.529042386</v>
      </c>
      <c r="D76" s="30" t="str">
        <f>IF($B76="N/A","N/A",IF(C76&gt;100,"No",IF(C76&lt;95,"No","Yes")))</f>
        <v>Yes</v>
      </c>
      <c r="E76" s="30">
        <v>99.848024315999993</v>
      </c>
      <c r="F76" s="30" t="str">
        <f>IF($B76="N/A","N/A",IF(E76&gt;100,"No",IF(E76&lt;95,"No","Yes")))</f>
        <v>Yes</v>
      </c>
      <c r="G76" s="30">
        <v>99.546142208999996</v>
      </c>
      <c r="H76" s="30" t="str">
        <f>IF($B76="N/A","N/A",IF(G76&gt;100,"No",IF(G76&lt;95,"No","Yes")))</f>
        <v>Yes</v>
      </c>
      <c r="I76" s="32">
        <v>0.32050000000000001</v>
      </c>
      <c r="J76" s="32">
        <v>-0.30199999999999999</v>
      </c>
      <c r="K76" s="30" t="str">
        <f>IF(J76="Div by 0", "N/A", IF(J76="N/A","N/A", IF(J76&gt;30, "No", IF(J76&lt;-30, "No", "Yes"))))</f>
        <v>Yes</v>
      </c>
    </row>
    <row r="77" spans="1:11">
      <c r="A77" s="131" t="s">
        <v>636</v>
      </c>
      <c r="B77" s="25" t="s">
        <v>64</v>
      </c>
      <c r="C77" s="30">
        <v>7.8492935635999999</v>
      </c>
      <c r="D77" s="30" t="str">
        <f>IF($B77="N/A","N/A",IF(C77&gt;5,"No",IF(C77&lt;1,"No","Yes")))</f>
        <v>No</v>
      </c>
      <c r="E77" s="30">
        <v>7.2948328267000004</v>
      </c>
      <c r="F77" s="30" t="str">
        <f>IF($B77="N/A","N/A",IF(E77&gt;5,"No",IF(E77&lt;1,"No","Yes")))</f>
        <v>No</v>
      </c>
      <c r="G77" s="30">
        <v>4.9924357035</v>
      </c>
      <c r="H77" s="30" t="str">
        <f>IF($B77="N/A","N/A",IF(G77&gt;5,"No",IF(G77&lt;1,"No","Yes")))</f>
        <v>Yes</v>
      </c>
      <c r="I77" s="32">
        <v>-7.06</v>
      </c>
      <c r="J77" s="32">
        <v>-31.6</v>
      </c>
      <c r="K77" s="30" t="str">
        <f>IF(J77="Div by 0", "N/A", IF(J77="N/A","N/A", IF(J77&gt;30, "No", IF(J77&lt;-30, "No", "Yes"))))</f>
        <v>No</v>
      </c>
    </row>
    <row r="78" spans="1:11">
      <c r="A78" s="131" t="s">
        <v>638</v>
      </c>
      <c r="B78" s="25" t="s">
        <v>65</v>
      </c>
      <c r="C78" s="30">
        <v>79.434850862999994</v>
      </c>
      <c r="D78" s="30" t="str">
        <f>IF($B78="N/A","N/A",IF(C78&gt;98,"No",IF(C78&lt;8,"No","Yes")))</f>
        <v>Yes</v>
      </c>
      <c r="E78" s="30">
        <v>76.443768997000006</v>
      </c>
      <c r="F78" s="30" t="str">
        <f>IF($B78="N/A","N/A",IF(E78&gt;98,"No",IF(E78&lt;8,"No","Yes")))</f>
        <v>Yes</v>
      </c>
      <c r="G78" s="30">
        <v>78.971255673000002</v>
      </c>
      <c r="H78" s="30" t="str">
        <f>IF($B78="N/A","N/A",IF(G78&gt;98,"No",IF(G78&lt;8,"No","Yes")))</f>
        <v>Yes</v>
      </c>
      <c r="I78" s="32">
        <v>-3.77</v>
      </c>
      <c r="J78" s="32">
        <v>3.306</v>
      </c>
      <c r="K78" s="30" t="str">
        <f>IF(J78="Div by 0", "N/A", IF(J78="N/A","N/A", IF(J78&gt;30, "No", IF(J78&lt;-30, "No", "Yes"))))</f>
        <v>Yes</v>
      </c>
    </row>
    <row r="79" spans="1:11">
      <c r="A79" s="131" t="s">
        <v>639</v>
      </c>
      <c r="B79" s="80" t="s">
        <v>53</v>
      </c>
      <c r="C79" s="30">
        <v>0.94191522760000002</v>
      </c>
      <c r="D79" s="30" t="str">
        <f>IF($B79="N/A","N/A",IF(C79&gt;5,"No",IF(C79&lt;=0,"No","Yes")))</f>
        <v>Yes</v>
      </c>
      <c r="E79" s="30">
        <v>0.91185410330000005</v>
      </c>
      <c r="F79" s="30" t="str">
        <f>IF($B79="N/A","N/A",IF(E79&gt;5,"No",IF(E79&lt;=0,"No","Yes")))</f>
        <v>Yes</v>
      </c>
      <c r="G79" s="30">
        <v>0.75642965200000001</v>
      </c>
      <c r="H79" s="30" t="str">
        <f>IF($B79="N/A","N/A",IF(G79&gt;5,"No",IF(G79&lt;=0,"No","Yes")))</f>
        <v>Yes</v>
      </c>
      <c r="I79" s="32">
        <v>-3.19</v>
      </c>
      <c r="J79" s="32">
        <v>-17</v>
      </c>
      <c r="K79" s="30" t="str">
        <f>IF(J79="Div by 0", "N/A", IF(J79="N/A","N/A", IF(J79&gt;30, "No", IF(J79&lt;-30, "No", "Yes"))))</f>
        <v>Yes</v>
      </c>
    </row>
    <row r="80" spans="1:11">
      <c r="A80" s="186" t="s">
        <v>991</v>
      </c>
      <c r="B80" s="187"/>
      <c r="C80" s="187"/>
      <c r="D80" s="187"/>
      <c r="E80" s="187"/>
      <c r="F80" s="187"/>
      <c r="G80" s="187"/>
      <c r="H80" s="184"/>
      <c r="I80" s="184"/>
      <c r="J80" s="184"/>
      <c r="K80" s="185"/>
    </row>
    <row r="81" spans="1:11">
      <c r="A81" s="125" t="s">
        <v>45</v>
      </c>
      <c r="B81" s="135" t="s">
        <v>49</v>
      </c>
      <c r="C81" s="26" t="s">
        <v>49</v>
      </c>
      <c r="D81" s="30" t="str">
        <f>IF($B81="N/A","N/A",IF(C81&lt;0,"No","Yes"))</f>
        <v>N/A</v>
      </c>
      <c r="E81" s="26" t="s">
        <v>49</v>
      </c>
      <c r="F81" s="30" t="str">
        <f>IF($B81="N/A","N/A",IF(E81&lt;0,"No","Yes"))</f>
        <v>N/A</v>
      </c>
      <c r="G81" s="26">
        <v>11</v>
      </c>
      <c r="H81" s="30" t="str">
        <f>IF($B81="N/A","N/A",IF(G81&lt;0,"No","Yes"))</f>
        <v>N/A</v>
      </c>
      <c r="I81" s="32" t="s">
        <v>49</v>
      </c>
      <c r="J81" s="32" t="s">
        <v>49</v>
      </c>
      <c r="K81" s="30" t="str">
        <f t="shared" ref="K81:K86" si="8">IF(J81="Div by 0", "N/A", IF(J81="N/A","N/A", IF(J81&gt;30, "No", IF(J81&lt;-30, "No", "Yes"))))</f>
        <v>N/A</v>
      </c>
    </row>
    <row r="82" spans="1:11">
      <c r="A82" s="103" t="s">
        <v>985</v>
      </c>
      <c r="B82" s="135" t="s">
        <v>49</v>
      </c>
      <c r="C82" s="30" t="s">
        <v>49</v>
      </c>
      <c r="D82" s="30" t="str">
        <f t="shared" ref="D82:D86" si="9">IF($B82="N/A","N/A",IF(C82&lt;0,"No","Yes"))</f>
        <v>N/A</v>
      </c>
      <c r="E82" s="30" t="s">
        <v>49</v>
      </c>
      <c r="F82" s="30" t="str">
        <f t="shared" ref="F82:F86" si="10">IF($B82="N/A","N/A",IF(E82&lt;0,"No","Yes"))</f>
        <v>N/A</v>
      </c>
      <c r="G82" s="30">
        <v>0</v>
      </c>
      <c r="H82" s="30" t="str">
        <f t="shared" ref="H82:H86" si="11">IF($B82="N/A","N/A",IF(G82&lt;0,"No","Yes"))</f>
        <v>N/A</v>
      </c>
      <c r="I82" s="32" t="s">
        <v>49</v>
      </c>
      <c r="J82" s="32" t="s">
        <v>49</v>
      </c>
      <c r="K82" s="30" t="str">
        <f t="shared" si="8"/>
        <v>N/A</v>
      </c>
    </row>
    <row r="83" spans="1:11">
      <c r="A83" s="103" t="s">
        <v>986</v>
      </c>
      <c r="B83" s="135" t="s">
        <v>49</v>
      </c>
      <c r="C83" s="30" t="s">
        <v>49</v>
      </c>
      <c r="D83" s="30" t="str">
        <f t="shared" si="9"/>
        <v>N/A</v>
      </c>
      <c r="E83" s="30" t="s">
        <v>49</v>
      </c>
      <c r="F83" s="30" t="str">
        <f t="shared" si="10"/>
        <v>N/A</v>
      </c>
      <c r="G83" s="30">
        <v>100</v>
      </c>
      <c r="H83" s="30" t="str">
        <f t="shared" si="11"/>
        <v>N/A</v>
      </c>
      <c r="I83" s="32" t="s">
        <v>49</v>
      </c>
      <c r="J83" s="32" t="s">
        <v>49</v>
      </c>
      <c r="K83" s="30" t="str">
        <f t="shared" si="8"/>
        <v>N/A</v>
      </c>
    </row>
    <row r="84" spans="1:11">
      <c r="A84" s="103" t="s">
        <v>987</v>
      </c>
      <c r="B84" s="135" t="s">
        <v>49</v>
      </c>
      <c r="C84" s="30" t="s">
        <v>49</v>
      </c>
      <c r="D84" s="30" t="str">
        <f t="shared" si="9"/>
        <v>N/A</v>
      </c>
      <c r="E84" s="30" t="s">
        <v>49</v>
      </c>
      <c r="F84" s="30" t="str">
        <f t="shared" si="10"/>
        <v>N/A</v>
      </c>
      <c r="G84" s="30">
        <v>0</v>
      </c>
      <c r="H84" s="30" t="str">
        <f t="shared" si="11"/>
        <v>N/A</v>
      </c>
      <c r="I84" s="32" t="s">
        <v>49</v>
      </c>
      <c r="J84" s="32" t="s">
        <v>49</v>
      </c>
      <c r="K84" s="30" t="str">
        <f t="shared" si="8"/>
        <v>N/A</v>
      </c>
    </row>
    <row r="85" spans="1:11">
      <c r="A85" s="103" t="s">
        <v>988</v>
      </c>
      <c r="B85" s="135" t="s">
        <v>49</v>
      </c>
      <c r="C85" s="30" t="s">
        <v>49</v>
      </c>
      <c r="D85" s="30" t="str">
        <f t="shared" si="9"/>
        <v>N/A</v>
      </c>
      <c r="E85" s="30" t="s">
        <v>49</v>
      </c>
      <c r="F85" s="30" t="str">
        <f t="shared" si="10"/>
        <v>N/A</v>
      </c>
      <c r="G85" s="30">
        <v>0</v>
      </c>
      <c r="H85" s="30" t="str">
        <f t="shared" si="11"/>
        <v>N/A</v>
      </c>
      <c r="I85" s="32" t="s">
        <v>49</v>
      </c>
      <c r="J85" s="32" t="s">
        <v>49</v>
      </c>
      <c r="K85" s="30" t="str">
        <f t="shared" si="8"/>
        <v>N/A</v>
      </c>
    </row>
    <row r="86" spans="1:11">
      <c r="A86" s="136" t="s">
        <v>989</v>
      </c>
      <c r="B86" s="135" t="s">
        <v>49</v>
      </c>
      <c r="C86" s="30" t="s">
        <v>49</v>
      </c>
      <c r="D86" s="30" t="str">
        <f t="shared" si="9"/>
        <v>N/A</v>
      </c>
      <c r="E86" s="30" t="s">
        <v>49</v>
      </c>
      <c r="F86" s="30" t="str">
        <f t="shared" si="10"/>
        <v>N/A</v>
      </c>
      <c r="G86" s="30">
        <v>0</v>
      </c>
      <c r="H86" s="30" t="str">
        <f t="shared" si="11"/>
        <v>N/A</v>
      </c>
      <c r="I86" s="32" t="s">
        <v>49</v>
      </c>
      <c r="J86" s="32" t="s">
        <v>49</v>
      </c>
      <c r="K86" s="30" t="str">
        <f t="shared" si="8"/>
        <v>N/A</v>
      </c>
    </row>
    <row r="87" spans="1:11">
      <c r="A87" s="183" t="s">
        <v>766</v>
      </c>
      <c r="B87" s="171"/>
      <c r="C87" s="171"/>
      <c r="D87" s="171"/>
      <c r="E87" s="171"/>
      <c r="F87" s="171"/>
      <c r="G87" s="171"/>
      <c r="H87" s="184"/>
      <c r="I87" s="184"/>
      <c r="J87" s="184"/>
      <c r="K87" s="185"/>
    </row>
    <row r="88" spans="1:11">
      <c r="A88" s="137" t="s">
        <v>195</v>
      </c>
      <c r="B88" s="135" t="s">
        <v>49</v>
      </c>
      <c r="C88" s="30" t="s">
        <v>49</v>
      </c>
      <c r="D88" s="30" t="str">
        <f t="shared" ref="D88:D99" si="12">IF($B88="N/A","N/A",IF(C88&lt;0,"No","Yes"))</f>
        <v>N/A</v>
      </c>
      <c r="E88" s="30" t="s">
        <v>49</v>
      </c>
      <c r="F88" s="30" t="str">
        <f t="shared" ref="F88:F99" si="13">IF($B88="N/A","N/A",IF(E88&lt;0,"No","Yes"))</f>
        <v>N/A</v>
      </c>
      <c r="G88" s="30">
        <v>100</v>
      </c>
      <c r="H88" s="30" t="str">
        <f t="shared" ref="H88:H99" si="14">IF($B88="N/A","N/A",IF(G88&lt;0,"No","Yes"))</f>
        <v>N/A</v>
      </c>
      <c r="I88" s="32" t="s">
        <v>49</v>
      </c>
      <c r="J88" s="32" t="s">
        <v>49</v>
      </c>
      <c r="K88" s="30" t="str">
        <f t="shared" ref="K88:K99" si="15">IF(J88="Div by 0", "N/A", IF(J88="N/A","N/A", IF(J88&gt;30, "No", IF(J88&lt;-30, "No", "Yes"))))</f>
        <v>N/A</v>
      </c>
    </row>
    <row r="89" spans="1:11">
      <c r="A89" s="125" t="s">
        <v>992</v>
      </c>
      <c r="B89" s="135" t="s">
        <v>49</v>
      </c>
      <c r="C89" s="30" t="s">
        <v>49</v>
      </c>
      <c r="D89" s="30" t="str">
        <f t="shared" si="12"/>
        <v>N/A</v>
      </c>
      <c r="E89" s="30" t="s">
        <v>49</v>
      </c>
      <c r="F89" s="30" t="str">
        <f t="shared" si="13"/>
        <v>N/A</v>
      </c>
      <c r="G89" s="30">
        <v>0</v>
      </c>
      <c r="H89" s="30" t="str">
        <f t="shared" si="14"/>
        <v>N/A</v>
      </c>
      <c r="I89" s="32" t="s">
        <v>49</v>
      </c>
      <c r="J89" s="32" t="s">
        <v>49</v>
      </c>
      <c r="K89" s="30" t="str">
        <f t="shared" si="15"/>
        <v>N/A</v>
      </c>
    </row>
    <row r="90" spans="1:11">
      <c r="A90" s="125" t="s">
        <v>993</v>
      </c>
      <c r="B90" s="135" t="s">
        <v>49</v>
      </c>
      <c r="C90" s="134" t="s">
        <v>49</v>
      </c>
      <c r="D90" s="30" t="str">
        <f t="shared" si="12"/>
        <v>N/A</v>
      </c>
      <c r="E90" s="134" t="s">
        <v>49</v>
      </c>
      <c r="F90" s="30" t="str">
        <f t="shared" si="13"/>
        <v>N/A</v>
      </c>
      <c r="G90" s="134" t="s">
        <v>1207</v>
      </c>
      <c r="H90" s="30" t="str">
        <f t="shared" si="14"/>
        <v>N/A</v>
      </c>
      <c r="I90" s="32" t="s">
        <v>49</v>
      </c>
      <c r="J90" s="32" t="s">
        <v>49</v>
      </c>
      <c r="K90" s="30" t="str">
        <f t="shared" si="15"/>
        <v>N/A</v>
      </c>
    </row>
    <row r="91" spans="1:11">
      <c r="A91" s="125" t="s">
        <v>196</v>
      </c>
      <c r="B91" s="135" t="s">
        <v>49</v>
      </c>
      <c r="C91" s="30" t="s">
        <v>49</v>
      </c>
      <c r="D91" s="30" t="str">
        <f t="shared" si="12"/>
        <v>N/A</v>
      </c>
      <c r="E91" s="30" t="s">
        <v>49</v>
      </c>
      <c r="F91" s="30" t="str">
        <f t="shared" si="13"/>
        <v>N/A</v>
      </c>
      <c r="G91" s="30">
        <v>0</v>
      </c>
      <c r="H91" s="30" t="str">
        <f t="shared" si="14"/>
        <v>N/A</v>
      </c>
      <c r="I91" s="32" t="s">
        <v>49</v>
      </c>
      <c r="J91" s="32" t="s">
        <v>49</v>
      </c>
      <c r="K91" s="30" t="str">
        <f t="shared" si="15"/>
        <v>N/A</v>
      </c>
    </row>
    <row r="92" spans="1:11">
      <c r="A92" s="125" t="s">
        <v>994</v>
      </c>
      <c r="B92" s="135" t="s">
        <v>49</v>
      </c>
      <c r="C92" s="30" t="s">
        <v>49</v>
      </c>
      <c r="D92" s="30" t="str">
        <f t="shared" si="12"/>
        <v>N/A</v>
      </c>
      <c r="E92" s="30" t="s">
        <v>49</v>
      </c>
      <c r="F92" s="30" t="str">
        <f t="shared" si="13"/>
        <v>N/A</v>
      </c>
      <c r="G92" s="30" t="s">
        <v>1207</v>
      </c>
      <c r="H92" s="30" t="str">
        <f t="shared" si="14"/>
        <v>N/A</v>
      </c>
      <c r="I92" s="32" t="s">
        <v>49</v>
      </c>
      <c r="J92" s="32" t="s">
        <v>49</v>
      </c>
      <c r="K92" s="30" t="str">
        <f t="shared" si="15"/>
        <v>N/A</v>
      </c>
    </row>
    <row r="93" spans="1:11">
      <c r="A93" s="125" t="s">
        <v>995</v>
      </c>
      <c r="B93" s="135" t="s">
        <v>49</v>
      </c>
      <c r="C93" s="134" t="s">
        <v>49</v>
      </c>
      <c r="D93" s="30" t="str">
        <f t="shared" si="12"/>
        <v>N/A</v>
      </c>
      <c r="E93" s="134" t="s">
        <v>49</v>
      </c>
      <c r="F93" s="30" t="str">
        <f t="shared" si="13"/>
        <v>N/A</v>
      </c>
      <c r="G93" s="134" t="s">
        <v>1207</v>
      </c>
      <c r="H93" s="30" t="str">
        <f t="shared" si="14"/>
        <v>N/A</v>
      </c>
      <c r="I93" s="32" t="s">
        <v>49</v>
      </c>
      <c r="J93" s="32" t="s">
        <v>49</v>
      </c>
      <c r="K93" s="30" t="str">
        <f t="shared" si="15"/>
        <v>N/A</v>
      </c>
    </row>
    <row r="94" spans="1:11">
      <c r="A94" s="125" t="s">
        <v>759</v>
      </c>
      <c r="B94" s="135" t="s">
        <v>49</v>
      </c>
      <c r="C94" s="30" t="s">
        <v>49</v>
      </c>
      <c r="D94" s="30" t="str">
        <f t="shared" si="12"/>
        <v>N/A</v>
      </c>
      <c r="E94" s="30" t="s">
        <v>49</v>
      </c>
      <c r="F94" s="30" t="str">
        <f t="shared" si="13"/>
        <v>N/A</v>
      </c>
      <c r="G94" s="30">
        <v>0</v>
      </c>
      <c r="H94" s="30" t="str">
        <f t="shared" si="14"/>
        <v>N/A</v>
      </c>
      <c r="I94" s="32" t="s">
        <v>49</v>
      </c>
      <c r="J94" s="32" t="s">
        <v>49</v>
      </c>
      <c r="K94" s="30" t="str">
        <f t="shared" si="15"/>
        <v>N/A</v>
      </c>
    </row>
    <row r="95" spans="1:11">
      <c r="A95" s="125" t="s">
        <v>996</v>
      </c>
      <c r="B95" s="135" t="s">
        <v>49</v>
      </c>
      <c r="C95" s="30" t="s">
        <v>49</v>
      </c>
      <c r="D95" s="30" t="str">
        <f t="shared" si="12"/>
        <v>N/A</v>
      </c>
      <c r="E95" s="30" t="s">
        <v>49</v>
      </c>
      <c r="F95" s="30" t="str">
        <f t="shared" si="13"/>
        <v>N/A</v>
      </c>
      <c r="G95" s="30" t="s">
        <v>1207</v>
      </c>
      <c r="H95" s="30" t="str">
        <f t="shared" si="14"/>
        <v>N/A</v>
      </c>
      <c r="I95" s="32" t="s">
        <v>49</v>
      </c>
      <c r="J95" s="32" t="s">
        <v>49</v>
      </c>
      <c r="K95" s="30" t="str">
        <f t="shared" si="15"/>
        <v>N/A</v>
      </c>
    </row>
    <row r="96" spans="1:11">
      <c r="A96" s="125" t="s">
        <v>997</v>
      </c>
      <c r="B96" s="135" t="s">
        <v>49</v>
      </c>
      <c r="C96" s="134" t="s">
        <v>49</v>
      </c>
      <c r="D96" s="30" t="str">
        <f t="shared" si="12"/>
        <v>N/A</v>
      </c>
      <c r="E96" s="134" t="s">
        <v>49</v>
      </c>
      <c r="F96" s="30" t="str">
        <f t="shared" si="13"/>
        <v>N/A</v>
      </c>
      <c r="G96" s="134" t="s">
        <v>1207</v>
      </c>
      <c r="H96" s="30" t="str">
        <f t="shared" si="14"/>
        <v>N/A</v>
      </c>
      <c r="I96" s="32" t="s">
        <v>49</v>
      </c>
      <c r="J96" s="32" t="s">
        <v>49</v>
      </c>
      <c r="K96" s="30" t="str">
        <f t="shared" si="15"/>
        <v>N/A</v>
      </c>
    </row>
    <row r="97" spans="1:11">
      <c r="A97" s="125" t="s">
        <v>763</v>
      </c>
      <c r="B97" s="135" t="s">
        <v>49</v>
      </c>
      <c r="C97" s="30" t="s">
        <v>49</v>
      </c>
      <c r="D97" s="30" t="str">
        <f t="shared" si="12"/>
        <v>N/A</v>
      </c>
      <c r="E97" s="30" t="s">
        <v>49</v>
      </c>
      <c r="F97" s="30" t="str">
        <f t="shared" si="13"/>
        <v>N/A</v>
      </c>
      <c r="G97" s="30">
        <v>0</v>
      </c>
      <c r="H97" s="30" t="str">
        <f t="shared" si="14"/>
        <v>N/A</v>
      </c>
      <c r="I97" s="32" t="s">
        <v>49</v>
      </c>
      <c r="J97" s="32" t="s">
        <v>49</v>
      </c>
      <c r="K97" s="30" t="str">
        <f t="shared" si="15"/>
        <v>N/A</v>
      </c>
    </row>
    <row r="98" spans="1:11">
      <c r="A98" s="125" t="s">
        <v>998</v>
      </c>
      <c r="B98" s="135" t="s">
        <v>49</v>
      </c>
      <c r="C98" s="30" t="s">
        <v>49</v>
      </c>
      <c r="D98" s="30" t="str">
        <f t="shared" si="12"/>
        <v>N/A</v>
      </c>
      <c r="E98" s="30" t="s">
        <v>49</v>
      </c>
      <c r="F98" s="30" t="str">
        <f t="shared" si="13"/>
        <v>N/A</v>
      </c>
      <c r="G98" s="30" t="s">
        <v>1207</v>
      </c>
      <c r="H98" s="30" t="str">
        <f t="shared" si="14"/>
        <v>N/A</v>
      </c>
      <c r="I98" s="32" t="s">
        <v>49</v>
      </c>
      <c r="J98" s="32" t="s">
        <v>49</v>
      </c>
      <c r="K98" s="30" t="str">
        <f t="shared" si="15"/>
        <v>N/A</v>
      </c>
    </row>
    <row r="99" spans="1:11">
      <c r="A99" s="138" t="s">
        <v>999</v>
      </c>
      <c r="B99" s="135" t="s">
        <v>49</v>
      </c>
      <c r="C99" s="134" t="s">
        <v>49</v>
      </c>
      <c r="D99" s="30" t="str">
        <f t="shared" si="12"/>
        <v>N/A</v>
      </c>
      <c r="E99" s="134" t="s">
        <v>49</v>
      </c>
      <c r="F99" s="30" t="str">
        <f t="shared" si="13"/>
        <v>N/A</v>
      </c>
      <c r="G99" s="134" t="s">
        <v>1207</v>
      </c>
      <c r="H99" s="30" t="str">
        <f t="shared" si="14"/>
        <v>N/A</v>
      </c>
      <c r="I99" s="32" t="s">
        <v>49</v>
      </c>
      <c r="J99" s="32" t="s">
        <v>49</v>
      </c>
      <c r="K99" s="30" t="str">
        <f t="shared" si="15"/>
        <v>N/A</v>
      </c>
    </row>
    <row r="100" spans="1:11">
      <c r="A100" s="183" t="s">
        <v>684</v>
      </c>
      <c r="B100" s="171"/>
      <c r="C100" s="171"/>
      <c r="D100" s="171"/>
      <c r="E100" s="171"/>
      <c r="F100" s="171"/>
      <c r="G100" s="171"/>
      <c r="H100" s="184"/>
      <c r="I100" s="184"/>
      <c r="J100" s="184"/>
      <c r="K100" s="185"/>
    </row>
    <row r="101" spans="1:11">
      <c r="A101" s="138" t="s">
        <v>58</v>
      </c>
      <c r="B101" s="135" t="s">
        <v>49</v>
      </c>
      <c r="C101" s="30" t="s">
        <v>49</v>
      </c>
      <c r="D101" s="30" t="str">
        <f>IF($B101="N/A","N/A",IF(C101&lt;0,"No","Yes"))</f>
        <v>N/A</v>
      </c>
      <c r="E101" s="30" t="s">
        <v>49</v>
      </c>
      <c r="F101" s="30" t="str">
        <f>IF($B101="N/A","N/A",IF(E101&lt;0,"No","Yes"))</f>
        <v>N/A</v>
      </c>
      <c r="G101" s="30">
        <v>0</v>
      </c>
      <c r="H101" s="30" t="str">
        <f>IF($B101="N/A","N/A",IF(G101&lt;0,"No","Yes"))</f>
        <v>N/A</v>
      </c>
      <c r="I101" s="32" t="s">
        <v>49</v>
      </c>
      <c r="J101" s="32" t="s">
        <v>49</v>
      </c>
      <c r="K101" s="30" t="str">
        <f>IF(J101="Div by 0", "N/A", IF(J101="N/A","N/A", IF(J101&gt;30, "No", IF(J101&lt;-30, "No", "Yes"))))</f>
        <v>N/A</v>
      </c>
    </row>
    <row r="102" spans="1:11">
      <c r="A102" s="183" t="s">
        <v>862</v>
      </c>
      <c r="B102" s="171"/>
      <c r="C102" s="171"/>
      <c r="D102" s="171"/>
      <c r="E102" s="171"/>
      <c r="F102" s="171"/>
      <c r="G102" s="171"/>
      <c r="H102" s="184"/>
      <c r="I102" s="184"/>
      <c r="J102" s="184"/>
      <c r="K102" s="185"/>
    </row>
    <row r="103" spans="1:11">
      <c r="A103" s="139" t="s">
        <v>863</v>
      </c>
      <c r="B103" s="135" t="s">
        <v>49</v>
      </c>
      <c r="C103" s="30" t="s">
        <v>49</v>
      </c>
      <c r="D103" s="30" t="str">
        <f>IF($B103="N/A","N/A",IF(C103&lt;0,"No","Yes"))</f>
        <v>N/A</v>
      </c>
      <c r="E103" s="30" t="s">
        <v>49</v>
      </c>
      <c r="F103" s="30" t="str">
        <f>IF($B103="N/A","N/A",IF(E103&lt;0,"No","Yes"))</f>
        <v>N/A</v>
      </c>
      <c r="G103" s="30">
        <v>100</v>
      </c>
      <c r="H103" s="30" t="str">
        <f>IF($B103="N/A","N/A",IF(G103&lt;0,"No","Yes"))</f>
        <v>N/A</v>
      </c>
      <c r="I103" s="32" t="s">
        <v>49</v>
      </c>
      <c r="J103" s="32" t="s">
        <v>49</v>
      </c>
      <c r="K103" s="30" t="str">
        <f>IF(J103="Div by 0", "N/A", IF(J103="N/A","N/A", IF(J103&gt;30, "No", IF(J103&lt;-30, "No", "Yes"))))</f>
        <v>N/A</v>
      </c>
    </row>
    <row r="104" spans="1:11">
      <c r="A104" s="183" t="s">
        <v>685</v>
      </c>
      <c r="B104" s="171"/>
      <c r="C104" s="171"/>
      <c r="D104" s="171"/>
      <c r="E104" s="171"/>
      <c r="F104" s="171"/>
      <c r="G104" s="171"/>
      <c r="H104" s="184"/>
      <c r="I104" s="184"/>
      <c r="J104" s="184"/>
      <c r="K104" s="185"/>
    </row>
    <row r="105" spans="1:11">
      <c r="A105" s="139" t="s">
        <v>183</v>
      </c>
      <c r="B105" s="135" t="s">
        <v>49</v>
      </c>
      <c r="C105" s="30" t="s">
        <v>49</v>
      </c>
      <c r="D105" s="30" t="str">
        <f>IF($B105="N/A","N/A",IF(C105&lt;0,"No","Yes"))</f>
        <v>N/A</v>
      </c>
      <c r="E105" s="30" t="s">
        <v>49</v>
      </c>
      <c r="F105" s="30" t="str">
        <f>IF($B105="N/A","N/A",IF(E105&lt;0,"No","Yes"))</f>
        <v>N/A</v>
      </c>
      <c r="G105" s="30">
        <v>100</v>
      </c>
      <c r="H105" s="30" t="str">
        <f>IF($B105="N/A","N/A",IF(G105&lt;0,"No","Yes"))</f>
        <v>N/A</v>
      </c>
      <c r="I105" s="32" t="s">
        <v>49</v>
      </c>
      <c r="J105" s="32" t="s">
        <v>49</v>
      </c>
      <c r="K105" s="30" t="str">
        <f>IF(J105="Div by 0", "N/A", IF(J105="N/A","N/A", IF(J105&gt;30, "No", IF(J105&lt;-30, "No", "Yes"))))</f>
        <v>N/A</v>
      </c>
    </row>
    <row r="106" spans="1:11">
      <c r="A106" s="183" t="s">
        <v>167</v>
      </c>
      <c r="B106" s="171"/>
      <c r="C106" s="171"/>
      <c r="D106" s="171"/>
      <c r="E106" s="171"/>
      <c r="F106" s="171"/>
      <c r="G106" s="171"/>
      <c r="H106" s="184"/>
      <c r="I106" s="184"/>
      <c r="J106" s="184"/>
      <c r="K106" s="185"/>
    </row>
    <row r="107" spans="1:11">
      <c r="A107" s="137" t="s">
        <v>864</v>
      </c>
      <c r="B107" s="135" t="s">
        <v>49</v>
      </c>
      <c r="C107" s="30" t="s">
        <v>49</v>
      </c>
      <c r="D107" s="30" t="str">
        <f t="shared" ref="D107:D110" si="16">IF($B107="N/A","N/A",IF(C107&lt;0,"No","Yes"))</f>
        <v>N/A</v>
      </c>
      <c r="E107" s="30" t="s">
        <v>49</v>
      </c>
      <c r="F107" s="30" t="str">
        <f t="shared" ref="F107:F110" si="17">IF($B107="N/A","N/A",IF(E107&lt;0,"No","Yes"))</f>
        <v>N/A</v>
      </c>
      <c r="G107" s="30">
        <v>100</v>
      </c>
      <c r="H107" s="30" t="str">
        <f t="shared" ref="H107:H110" si="18">IF($B107="N/A","N/A",IF(G107&lt;0,"No","Yes"))</f>
        <v>N/A</v>
      </c>
      <c r="I107" s="32" t="s">
        <v>49</v>
      </c>
      <c r="J107" s="32" t="s">
        <v>49</v>
      </c>
      <c r="K107" s="30" t="str">
        <f>IF(J107="Div by 0", "N/A", IF(J107="N/A","N/A", IF(J107&gt;30, "No", IF(J107&lt;-30, "No", "Yes"))))</f>
        <v>N/A</v>
      </c>
    </row>
    <row r="108" spans="1:11">
      <c r="A108" s="125" t="s">
        <v>636</v>
      </c>
      <c r="B108" s="135" t="s">
        <v>49</v>
      </c>
      <c r="C108" s="30" t="s">
        <v>49</v>
      </c>
      <c r="D108" s="30" t="str">
        <f t="shared" si="16"/>
        <v>N/A</v>
      </c>
      <c r="E108" s="30" t="s">
        <v>49</v>
      </c>
      <c r="F108" s="30" t="str">
        <f t="shared" si="17"/>
        <v>N/A</v>
      </c>
      <c r="G108" s="30">
        <v>100</v>
      </c>
      <c r="H108" s="30" t="str">
        <f t="shared" si="18"/>
        <v>N/A</v>
      </c>
      <c r="I108" s="32" t="s">
        <v>49</v>
      </c>
      <c r="J108" s="32" t="s">
        <v>49</v>
      </c>
      <c r="K108" s="30" t="str">
        <f>IF(J108="Div by 0", "N/A", IF(J108="N/A","N/A", IF(J108&gt;30, "No", IF(J108&lt;-30, "No", "Yes"))))</f>
        <v>N/A</v>
      </c>
    </row>
    <row r="109" spans="1:11">
      <c r="A109" s="125" t="s">
        <v>638</v>
      </c>
      <c r="B109" s="135" t="s">
        <v>49</v>
      </c>
      <c r="C109" s="30" t="s">
        <v>49</v>
      </c>
      <c r="D109" s="30" t="str">
        <f t="shared" si="16"/>
        <v>N/A</v>
      </c>
      <c r="E109" s="30" t="s">
        <v>49</v>
      </c>
      <c r="F109" s="30" t="str">
        <f t="shared" si="17"/>
        <v>N/A</v>
      </c>
      <c r="G109" s="30">
        <v>0</v>
      </c>
      <c r="H109" s="30" t="str">
        <f t="shared" si="18"/>
        <v>N/A</v>
      </c>
      <c r="I109" s="32" t="s">
        <v>49</v>
      </c>
      <c r="J109" s="32" t="s">
        <v>49</v>
      </c>
      <c r="K109" s="30" t="str">
        <f>IF(J109="Div by 0", "N/A", IF(J109="N/A","N/A", IF(J109&gt;30, "No", IF(J109&lt;-30, "No", "Yes"))))</f>
        <v>N/A</v>
      </c>
    </row>
    <row r="110" spans="1:11">
      <c r="A110" s="125" t="s">
        <v>639</v>
      </c>
      <c r="B110" s="135" t="s">
        <v>49</v>
      </c>
      <c r="C110" s="30" t="s">
        <v>49</v>
      </c>
      <c r="D110" s="30" t="str">
        <f t="shared" si="16"/>
        <v>N/A</v>
      </c>
      <c r="E110" s="30" t="s">
        <v>49</v>
      </c>
      <c r="F110" s="30" t="str">
        <f t="shared" si="17"/>
        <v>N/A</v>
      </c>
      <c r="G110" s="30">
        <v>0</v>
      </c>
      <c r="H110" s="30" t="str">
        <f t="shared" si="18"/>
        <v>N/A</v>
      </c>
      <c r="I110" s="32" t="s">
        <v>49</v>
      </c>
      <c r="J110" s="32" t="s">
        <v>49</v>
      </c>
      <c r="K110" s="30" t="str">
        <f>IF(J110="Div by 0", "N/A", IF(J110="N/A","N/A", IF(J110&gt;30, "No", IF(J110&lt;-30, "No", "Yes"))))</f>
        <v>N/A</v>
      </c>
    </row>
  </sheetData>
  <mergeCells count="19">
    <mergeCell ref="A80:K80"/>
    <mergeCell ref="A5:K5"/>
    <mergeCell ref="A22:K22"/>
    <mergeCell ref="A26:K26"/>
    <mergeCell ref="A58:K58"/>
    <mergeCell ref="A75:K75"/>
    <mergeCell ref="A53:K53"/>
    <mergeCell ref="A31:K31"/>
    <mergeCell ref="A44:K44"/>
    <mergeCell ref="A48:K48"/>
    <mergeCell ref="A63:K63"/>
    <mergeCell ref="A70:K70"/>
    <mergeCell ref="A46:K46"/>
    <mergeCell ref="A68:K68"/>
    <mergeCell ref="A87:K87"/>
    <mergeCell ref="A100:K100"/>
    <mergeCell ref="A102:K102"/>
    <mergeCell ref="A104:K104"/>
    <mergeCell ref="A106:K106"/>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2" manualBreakCount="2">
    <brk id="52" max="16383" man="1"/>
    <brk id="103" max="16383" man="1"/>
  </rowBreaks>
</worksheet>
</file>

<file path=xl/worksheets/sheet4.xml><?xml version="1.0" encoding="utf-8"?>
<worksheet xmlns="http://schemas.openxmlformats.org/spreadsheetml/2006/main" xmlns:r="http://schemas.openxmlformats.org/officeDocument/2006/relationships">
  <sheetPr codeName="Sheet3"/>
  <dimension ref="A1:L277"/>
  <sheetViews>
    <sheetView zoomScale="70" zoomScaleNormal="70" zoomScaleSheetLayoutView="75" workbookViewId="0">
      <pane xSplit="1" ySplit="4" topLeftCell="B212" activePane="bottomRight" state="frozen"/>
      <selection activeCell="E6" sqref="E6"/>
      <selection pane="topRight" activeCell="E6" sqref="E6"/>
      <selection pane="bottomLeft" activeCell="E6" sqref="E6"/>
      <selection pane="bottomRight" activeCell="B268" sqref="B268:K277"/>
    </sheetView>
  </sheetViews>
  <sheetFormatPr defaultRowHeight="12.75"/>
  <cols>
    <col min="1" max="1" width="77.28515625" style="126"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84" customWidth="1"/>
    <col min="11" max="11" width="12.85546875" style="70" customWidth="1"/>
    <col min="12" max="16384" width="9.140625" style="70"/>
  </cols>
  <sheetData>
    <row r="1" spans="1:12" ht="12.75" customHeight="1">
      <c r="A1" s="105" t="s">
        <v>979</v>
      </c>
      <c r="B1" s="98"/>
      <c r="C1" s="98"/>
      <c r="D1" s="98"/>
      <c r="E1" s="98"/>
      <c r="F1" s="98"/>
      <c r="G1" s="98"/>
      <c r="H1" s="98"/>
      <c r="I1" s="106"/>
      <c r="J1" s="106"/>
      <c r="K1" s="98"/>
    </row>
    <row r="2" spans="1:12" ht="12.75" customHeight="1">
      <c r="A2" s="107" t="s">
        <v>1206</v>
      </c>
      <c r="B2" s="98"/>
      <c r="C2" s="98"/>
      <c r="D2" s="98"/>
      <c r="E2" s="98"/>
      <c r="F2" s="98"/>
      <c r="G2" s="98"/>
      <c r="H2" s="98"/>
      <c r="I2" s="98"/>
      <c r="J2" s="98"/>
      <c r="K2" s="98"/>
    </row>
    <row r="3" spans="1:12" ht="12.75" customHeight="1">
      <c r="A3" s="108"/>
      <c r="B3" s="99"/>
      <c r="C3" s="99"/>
      <c r="D3" s="99"/>
      <c r="E3" s="99"/>
      <c r="F3" s="99"/>
      <c r="G3" s="99"/>
      <c r="H3" s="99"/>
      <c r="I3" s="109"/>
      <c r="J3" s="109"/>
      <c r="K3" s="99"/>
    </row>
    <row r="4" spans="1:12" ht="56.25" customHeight="1">
      <c r="A4" s="110" t="s">
        <v>43</v>
      </c>
      <c r="B4" s="21" t="s">
        <v>44</v>
      </c>
      <c r="C4" s="21" t="s">
        <v>878</v>
      </c>
      <c r="D4" s="21" t="s">
        <v>880</v>
      </c>
      <c r="E4" s="21" t="s">
        <v>972</v>
      </c>
      <c r="F4" s="21" t="s">
        <v>980</v>
      </c>
      <c r="G4" s="21" t="s">
        <v>978</v>
      </c>
      <c r="H4" s="21" t="s">
        <v>974</v>
      </c>
      <c r="I4" s="21" t="s">
        <v>879</v>
      </c>
      <c r="J4" s="21" t="s">
        <v>976</v>
      </c>
      <c r="K4" s="21" t="s">
        <v>1031</v>
      </c>
    </row>
    <row r="5" spans="1:12">
      <c r="A5" s="194" t="s">
        <v>66</v>
      </c>
      <c r="B5" s="178"/>
      <c r="C5" s="178"/>
      <c r="D5" s="178"/>
      <c r="E5" s="178"/>
      <c r="F5" s="178"/>
      <c r="G5" s="178"/>
      <c r="H5" s="178"/>
      <c r="I5" s="178"/>
      <c r="J5" s="178"/>
      <c r="K5" s="179"/>
    </row>
    <row r="6" spans="1:12" s="161" customFormat="1">
      <c r="A6" s="125" t="s">
        <v>1194</v>
      </c>
      <c r="B6" s="30" t="s">
        <v>49</v>
      </c>
      <c r="C6" s="163">
        <v>7</v>
      </c>
      <c r="D6" s="30" t="s">
        <v>49</v>
      </c>
      <c r="E6" s="163">
        <v>7</v>
      </c>
      <c r="F6" s="30" t="s">
        <v>49</v>
      </c>
      <c r="G6" s="163">
        <v>7</v>
      </c>
      <c r="H6" s="30" t="s">
        <v>49</v>
      </c>
      <c r="I6" s="30" t="s">
        <v>49</v>
      </c>
      <c r="J6" s="30" t="s">
        <v>49</v>
      </c>
      <c r="K6" s="30" t="s">
        <v>49</v>
      </c>
      <c r="L6" s="164"/>
    </row>
    <row r="7" spans="1:12">
      <c r="A7" s="156" t="s">
        <v>45</v>
      </c>
      <c r="B7" s="149" t="s">
        <v>49</v>
      </c>
      <c r="C7" s="157">
        <v>12617518</v>
      </c>
      <c r="D7" s="154" t="str">
        <f>IF($B7="N/A","N/A",IF(C7&gt;15,"No",IF(C7&lt;-15,"No","Yes")))</f>
        <v>N/A</v>
      </c>
      <c r="E7" s="150">
        <v>15137657</v>
      </c>
      <c r="F7" s="154" t="str">
        <f>IF($B7="N/A","N/A",IF(E7&gt;15,"No",IF(E7&lt;-15,"No","Yes")))</f>
        <v>N/A</v>
      </c>
      <c r="G7" s="150">
        <v>14408711</v>
      </c>
      <c r="H7" s="154" t="str">
        <f>IF($B7="N/A","N/A",IF(G7&gt;15,"No",IF(G7&lt;-15,"No","Yes")))</f>
        <v>N/A</v>
      </c>
      <c r="I7" s="155">
        <v>19.97</v>
      </c>
      <c r="J7" s="155">
        <v>-4.82</v>
      </c>
      <c r="K7" s="154" t="str">
        <f t="shared" ref="K7:K50" si="0">IF(J7="Div by 0", "N/A", IF(J7="N/A","N/A", IF(J7&gt;30, "No", IF(J7&lt;-30, "No", "Yes"))))</f>
        <v>Yes</v>
      </c>
    </row>
    <row r="8" spans="1:12">
      <c r="A8" s="113" t="s">
        <v>631</v>
      </c>
      <c r="B8" s="25" t="s">
        <v>49</v>
      </c>
      <c r="C8" s="114">
        <v>18.426199193999999</v>
      </c>
      <c r="D8" s="30" t="str">
        <f>IF($B8="N/A","N/A",IF(C8&gt;15,"No",IF(C8&lt;-15,"No","Yes")))</f>
        <v>N/A</v>
      </c>
      <c r="E8" s="30">
        <v>18.301431985000001</v>
      </c>
      <c r="F8" s="30" t="str">
        <f>IF($B8="N/A","N/A",IF(E8&gt;15,"No",IF(E8&lt;-15,"No","Yes")))</f>
        <v>N/A</v>
      </c>
      <c r="G8" s="30">
        <v>7.0329538846000004</v>
      </c>
      <c r="H8" s="30" t="str">
        <f>IF($B8="N/A","N/A",IF(G8&gt;15,"No",IF(G8&lt;-15,"No","Yes")))</f>
        <v>N/A</v>
      </c>
      <c r="I8" s="32">
        <v>-0.67700000000000005</v>
      </c>
      <c r="J8" s="32">
        <v>-61.6</v>
      </c>
      <c r="K8" s="30" t="str">
        <f t="shared" si="0"/>
        <v>No</v>
      </c>
    </row>
    <row r="9" spans="1:12">
      <c r="A9" s="113" t="s">
        <v>632</v>
      </c>
      <c r="B9" s="25" t="s">
        <v>49</v>
      </c>
      <c r="C9" s="114">
        <v>0</v>
      </c>
      <c r="D9" s="30" t="str">
        <f>IF($B9="N/A","N/A",IF(C9&gt;15,"No",IF(C9&lt;-15,"No","Yes")))</f>
        <v>N/A</v>
      </c>
      <c r="E9" s="30">
        <v>0</v>
      </c>
      <c r="F9" s="30" t="str">
        <f>IF($B9="N/A","N/A",IF(E9&gt;15,"No",IF(E9&lt;-15,"No","Yes")))</f>
        <v>N/A</v>
      </c>
      <c r="G9" s="30">
        <v>0</v>
      </c>
      <c r="H9" s="30" t="str">
        <f>IF($B9="N/A","N/A",IF(G9&gt;15,"No",IF(G9&lt;-15,"No","Yes")))</f>
        <v>N/A</v>
      </c>
      <c r="I9" s="32" t="s">
        <v>1207</v>
      </c>
      <c r="J9" s="32" t="s">
        <v>1207</v>
      </c>
      <c r="K9" s="30" t="str">
        <f t="shared" si="0"/>
        <v>N/A</v>
      </c>
    </row>
    <row r="10" spans="1:12">
      <c r="A10" s="113" t="s">
        <v>640</v>
      </c>
      <c r="B10" s="25" t="s">
        <v>49</v>
      </c>
      <c r="C10" s="114">
        <v>30.963593631999998</v>
      </c>
      <c r="D10" s="30" t="str">
        <f>IF($B10="N/A","N/A",IF(C10&gt;15,"No",IF(C10&lt;-15,"No","Yes")))</f>
        <v>N/A</v>
      </c>
      <c r="E10" s="30">
        <v>42.425165268000001</v>
      </c>
      <c r="F10" s="30" t="str">
        <f>IF($B10="N/A","N/A",IF(E10&gt;15,"No",IF(E10&lt;-15,"No","Yes")))</f>
        <v>N/A</v>
      </c>
      <c r="G10" s="30">
        <v>49.225478948000003</v>
      </c>
      <c r="H10" s="30" t="str">
        <f>IF($B10="N/A","N/A",IF(G10&gt;15,"No",IF(G10&lt;-15,"No","Yes")))</f>
        <v>N/A</v>
      </c>
      <c r="I10" s="32">
        <v>37.020000000000003</v>
      </c>
      <c r="J10" s="32">
        <v>16.03</v>
      </c>
      <c r="K10" s="30" t="str">
        <f t="shared" si="0"/>
        <v>Yes</v>
      </c>
    </row>
    <row r="11" spans="1:12">
      <c r="A11" s="5" t="s">
        <v>1200</v>
      </c>
      <c r="B11" s="115" t="s">
        <v>52</v>
      </c>
      <c r="C11" s="114" t="s">
        <v>49</v>
      </c>
      <c r="D11" s="30" t="str">
        <f>IF(OR($B11="N/A",$C11="N/A"),"N/A",IF(C11&gt;100,"No",IF(C11&lt;95,"No","Yes")))</f>
        <v>N/A</v>
      </c>
      <c r="E11" s="114" t="s">
        <v>49</v>
      </c>
      <c r="F11" s="30" t="str">
        <f>IF(OR($B11="N/A",$E11="N/A"),"N/A",IF(E11&gt;100,"No",IF(E11&lt;95,"No","Yes")))</f>
        <v>N/A</v>
      </c>
      <c r="G11" s="114">
        <v>87.729339562999996</v>
      </c>
      <c r="H11" s="30" t="str">
        <f>IF($B11="N/A","N/A",IF(G11&gt;100,"No",IF(G11&lt;95,"No","Yes")))</f>
        <v>No</v>
      </c>
      <c r="I11" s="116" t="s">
        <v>49</v>
      </c>
      <c r="J11" s="116" t="s">
        <v>49</v>
      </c>
      <c r="K11" s="30" t="str">
        <f t="shared" si="0"/>
        <v>N/A</v>
      </c>
    </row>
    <row r="12" spans="1:12">
      <c r="A12" s="5" t="s">
        <v>1000</v>
      </c>
      <c r="B12" s="115" t="s">
        <v>49</v>
      </c>
      <c r="C12" s="114" t="s">
        <v>49</v>
      </c>
      <c r="D12" s="30" t="str">
        <f>IF($B12="N/A","N/A",IF(C12&gt;100,"No",IF(C12&lt;95,"No","Yes")))</f>
        <v>N/A</v>
      </c>
      <c r="E12" s="114" t="s">
        <v>49</v>
      </c>
      <c r="F12" s="30" t="str">
        <f>IF($B12="N/A","N/A",IF(E12&gt;100,"No",IF(E12&lt;95,"No","Yes")))</f>
        <v>N/A</v>
      </c>
      <c r="G12" s="114">
        <v>5.1429779999999999E-4</v>
      </c>
      <c r="H12" s="30" t="str">
        <f>IF($B12="N/A","N/A",IF(G12&gt;100,"No",IF(G12&lt;95,"No","Yes")))</f>
        <v>N/A</v>
      </c>
      <c r="I12" s="116" t="s">
        <v>49</v>
      </c>
      <c r="J12" s="116" t="s">
        <v>49</v>
      </c>
      <c r="K12" s="30" t="str">
        <f t="shared" si="0"/>
        <v>N/A</v>
      </c>
    </row>
    <row r="13" spans="1:12">
      <c r="A13" s="5" t="s">
        <v>983</v>
      </c>
      <c r="B13" s="115" t="s">
        <v>49</v>
      </c>
      <c r="C13" s="114" t="s">
        <v>49</v>
      </c>
      <c r="D13" s="30" t="str">
        <f t="shared" ref="D13" si="1">IF($B13="N/A","N/A",IF(C13&lt;0,"No","Yes"))</f>
        <v>N/A</v>
      </c>
      <c r="E13" s="114" t="s">
        <v>49</v>
      </c>
      <c r="F13" s="30" t="str">
        <f t="shared" ref="F13" si="2">IF($B13="N/A","N/A",IF(E13&lt;0,"No","Yes"))</f>
        <v>N/A</v>
      </c>
      <c r="G13" s="114">
        <v>0</v>
      </c>
      <c r="H13" s="30" t="str">
        <f t="shared" ref="H13" si="3">IF($B13="N/A","N/A",IF(G13&lt;0,"No","Yes"))</f>
        <v>N/A</v>
      </c>
      <c r="I13" s="116" t="s">
        <v>49</v>
      </c>
      <c r="J13" s="116" t="s">
        <v>49</v>
      </c>
      <c r="K13" s="30" t="str">
        <f t="shared" si="0"/>
        <v>N/A</v>
      </c>
    </row>
    <row r="14" spans="1:12">
      <c r="A14" s="5" t="s">
        <v>1201</v>
      </c>
      <c r="B14" s="115" t="s">
        <v>52</v>
      </c>
      <c r="C14" s="114" t="s">
        <v>49</v>
      </c>
      <c r="D14" s="30" t="str">
        <f>IF(OR($B14="N/A",$C14="N/A"),"N/A",IF(C14&gt;100,"No",IF(C14&lt;95,"No","Yes")))</f>
        <v>N/A</v>
      </c>
      <c r="E14" s="114" t="s">
        <v>49</v>
      </c>
      <c r="F14" s="30" t="str">
        <f>IF(OR($B14="N/A",$E14="N/A"),"N/A",IF(E14&gt;100,"No",IF(E14&lt;95,"No","Yes")))</f>
        <v>N/A</v>
      </c>
      <c r="G14" s="114">
        <v>3.2558011078</v>
      </c>
      <c r="H14" s="30" t="str">
        <f>IF($B14="N/A","N/A",IF(G14&gt;100,"No",IF(G14&lt;95,"No","Yes")))</f>
        <v>No</v>
      </c>
      <c r="I14" s="116" t="s">
        <v>49</v>
      </c>
      <c r="J14" s="116" t="s">
        <v>49</v>
      </c>
      <c r="K14" s="30" t="str">
        <f t="shared" si="0"/>
        <v>N/A</v>
      </c>
    </row>
    <row r="15" spans="1:12">
      <c r="A15" s="117" t="s">
        <v>1091</v>
      </c>
      <c r="B15" s="25" t="s">
        <v>49</v>
      </c>
      <c r="C15" s="112">
        <v>6383882</v>
      </c>
      <c r="D15" s="30" t="str">
        <f>IF($B15="N/A","N/A",IF(C15&gt;15,"No",IF(C15&lt;-15,"No","Yes")))</f>
        <v>N/A</v>
      </c>
      <c r="E15" s="26">
        <v>5943079</v>
      </c>
      <c r="F15" s="30" t="str">
        <f>IF($B15="N/A","N/A",IF(E15&gt;15,"No",IF(E15&lt;-15,"No","Yes")))</f>
        <v>N/A</v>
      </c>
      <c r="G15" s="26">
        <v>6300633</v>
      </c>
      <c r="H15" s="30" t="str">
        <f>IF($B15="N/A","N/A",IF(G15&gt;15,"No",IF(G15&lt;-15,"No","Yes")))</f>
        <v>N/A</v>
      </c>
      <c r="I15" s="32">
        <v>-6.9</v>
      </c>
      <c r="J15" s="32">
        <v>6.016</v>
      </c>
      <c r="K15" s="30" t="str">
        <f t="shared" si="0"/>
        <v>Yes</v>
      </c>
    </row>
    <row r="16" spans="1:12">
      <c r="A16" s="113" t="s">
        <v>633</v>
      </c>
      <c r="B16" s="25" t="s">
        <v>51</v>
      </c>
      <c r="C16" s="114">
        <v>13.253769415000001</v>
      </c>
      <c r="D16" s="30" t="str">
        <f>IF($B16="N/A","N/A",IF(C16&gt;20,"No",IF(C16&lt;5,"No","Yes")))</f>
        <v>Yes</v>
      </c>
      <c r="E16" s="30">
        <v>13.527045492999999</v>
      </c>
      <c r="F16" s="30" t="str">
        <f>IF($B16="N/A","N/A",IF(E16&gt;20,"No",IF(E16&lt;5,"No","Yes")))</f>
        <v>Yes</v>
      </c>
      <c r="G16" s="30">
        <v>11.817542777</v>
      </c>
      <c r="H16" s="30" t="str">
        <f>IF($B16="N/A","N/A",IF(G16&gt;20,"No",IF(G16&lt;5,"No","Yes")))</f>
        <v>Yes</v>
      </c>
      <c r="I16" s="32">
        <v>2.0619999999999998</v>
      </c>
      <c r="J16" s="32">
        <v>-12.6</v>
      </c>
      <c r="K16" s="30" t="str">
        <f t="shared" si="0"/>
        <v>Yes</v>
      </c>
    </row>
    <row r="17" spans="1:11">
      <c r="A17" s="113" t="s">
        <v>634</v>
      </c>
      <c r="B17" s="25" t="s">
        <v>165</v>
      </c>
      <c r="C17" s="114">
        <v>4.5417976083999996</v>
      </c>
      <c r="D17" s="30" t="str">
        <f>IF($B17="N/A","N/A",IF(C17&gt;1,"Yes","No"))</f>
        <v>Yes</v>
      </c>
      <c r="E17" s="30">
        <v>5.5468217736999996</v>
      </c>
      <c r="F17" s="30" t="str">
        <f>IF($B17="N/A","N/A",IF(E17&gt;1,"Yes","No"))</f>
        <v>Yes</v>
      </c>
      <c r="G17" s="30">
        <v>4.5225455918000002</v>
      </c>
      <c r="H17" s="30" t="str">
        <f>IF($B17="N/A","N/A",IF(G17&gt;1,"Yes","No"))</f>
        <v>Yes</v>
      </c>
      <c r="I17" s="32">
        <v>22.13</v>
      </c>
      <c r="J17" s="32">
        <v>-18.5</v>
      </c>
      <c r="K17" s="30" t="str">
        <f t="shared" si="0"/>
        <v>Yes</v>
      </c>
    </row>
    <row r="18" spans="1:11">
      <c r="A18" s="113" t="s">
        <v>635</v>
      </c>
      <c r="B18" s="25" t="s">
        <v>49</v>
      </c>
      <c r="C18" s="118">
        <v>188.45280624</v>
      </c>
      <c r="D18" s="30" t="str">
        <f>IF($B18="N/A","N/A",IF(C18&gt;15,"No",IF(C18&lt;-15,"No","Yes")))</f>
        <v>N/A</v>
      </c>
      <c r="E18" s="78">
        <v>222.56156795999999</v>
      </c>
      <c r="F18" s="30" t="str">
        <f>IF($B18="N/A","N/A",IF(E18&gt;15,"No",IF(E18&lt;-15,"No","Yes")))</f>
        <v>N/A</v>
      </c>
      <c r="G18" s="78">
        <v>263.69428914999997</v>
      </c>
      <c r="H18" s="30" t="str">
        <f>IF($B18="N/A","N/A",IF(G18&gt;15,"No",IF(G18&lt;-15,"No","Yes")))</f>
        <v>N/A</v>
      </c>
      <c r="I18" s="32">
        <v>18.100000000000001</v>
      </c>
      <c r="J18" s="32">
        <v>18.48</v>
      </c>
      <c r="K18" s="30" t="str">
        <f t="shared" si="0"/>
        <v>Yes</v>
      </c>
    </row>
    <row r="19" spans="1:11">
      <c r="A19" s="111" t="s">
        <v>198</v>
      </c>
      <c r="B19" s="25" t="s">
        <v>49</v>
      </c>
      <c r="C19" s="119">
        <v>13.721202701999999</v>
      </c>
      <c r="D19" s="30" t="str">
        <f>IF($B19="N/A","N/A",IF(C19&gt;15,"No",IF(C19&lt;-15,"No","Yes")))</f>
        <v>N/A</v>
      </c>
      <c r="E19" s="120">
        <v>12.141697801999999</v>
      </c>
      <c r="F19" s="30" t="str">
        <f>IF($B19="N/A","N/A",IF(E19&gt;15,"No",IF(E19&lt;-15,"No","Yes")))</f>
        <v>N/A</v>
      </c>
      <c r="G19" s="120">
        <v>11.625919825</v>
      </c>
      <c r="H19" s="30" t="str">
        <f>IF($B19="N/A","N/A",IF(G19&gt;15,"No",IF(G19&lt;-15,"No","Yes")))</f>
        <v>N/A</v>
      </c>
      <c r="I19" s="32">
        <v>-11.5</v>
      </c>
      <c r="J19" s="32">
        <v>-4.25</v>
      </c>
      <c r="K19" s="30" t="str">
        <f t="shared" si="0"/>
        <v>Yes</v>
      </c>
    </row>
    <row r="20" spans="1:11">
      <c r="A20" s="111" t="s">
        <v>199</v>
      </c>
      <c r="B20" s="25" t="s">
        <v>49</v>
      </c>
      <c r="C20" s="119">
        <v>22.410678207</v>
      </c>
      <c r="D20" s="30" t="str">
        <f>IF($B20="N/A","N/A",IF(C20&gt;15,"No",IF(C20&lt;-15,"No","Yes")))</f>
        <v>N/A</v>
      </c>
      <c r="E20" s="120">
        <v>38.295557887999998</v>
      </c>
      <c r="F20" s="30" t="str">
        <f>IF($B20="N/A","N/A",IF(E20&gt;15,"No",IF(E20&lt;-15,"No","Yes")))</f>
        <v>N/A</v>
      </c>
      <c r="G20" s="120">
        <v>39.979185319000003</v>
      </c>
      <c r="H20" s="30" t="str">
        <f>IF($B20="N/A","N/A",IF(G20&gt;15,"No",IF(G20&lt;-15,"No","Yes")))</f>
        <v>N/A</v>
      </c>
      <c r="I20" s="32">
        <v>70.88</v>
      </c>
      <c r="J20" s="32">
        <v>4.3959999999999999</v>
      </c>
      <c r="K20" s="30" t="str">
        <f t="shared" si="0"/>
        <v>Yes</v>
      </c>
    </row>
    <row r="21" spans="1:11">
      <c r="A21" s="111" t="s">
        <v>200</v>
      </c>
      <c r="B21" s="25" t="s">
        <v>49</v>
      </c>
      <c r="C21" s="119">
        <v>1.8258865675</v>
      </c>
      <c r="D21" s="30" t="str">
        <f>IF($B21="N/A","N/A",IF(C21&gt;15,"No",IF(C21&lt;-15,"No","Yes")))</f>
        <v>N/A</v>
      </c>
      <c r="E21" s="120">
        <v>1.4916413504999999</v>
      </c>
      <c r="F21" s="30" t="str">
        <f>IF($B21="N/A","N/A",IF(E21&gt;15,"No",IF(E21&lt;-15,"No","Yes")))</f>
        <v>N/A</v>
      </c>
      <c r="G21" s="120">
        <v>1.344279617</v>
      </c>
      <c r="H21" s="30" t="str">
        <f>IF($B21="N/A","N/A",IF(G21&gt;15,"No",IF(G21&lt;-15,"No","Yes")))</f>
        <v>N/A</v>
      </c>
      <c r="I21" s="32">
        <v>-18.3</v>
      </c>
      <c r="J21" s="32">
        <v>-9.8800000000000008</v>
      </c>
      <c r="K21" s="30" t="str">
        <f t="shared" si="0"/>
        <v>Yes</v>
      </c>
    </row>
    <row r="22" spans="1:11">
      <c r="A22" s="111" t="s">
        <v>201</v>
      </c>
      <c r="B22" s="25" t="s">
        <v>132</v>
      </c>
      <c r="C22" s="118">
        <v>234.84608929999999</v>
      </c>
      <c r="D22" s="30" t="str">
        <f>IF($B22="N/A","N/A",IF(C22&gt;300,"No",IF(C22&lt;75,"No","Yes")))</f>
        <v>Yes</v>
      </c>
      <c r="E22" s="78">
        <v>228.07813164000001</v>
      </c>
      <c r="F22" s="30" t="str">
        <f>IF($B22="N/A","N/A",IF(E22&gt;300,"No",IF(E22&lt;75,"No","Yes")))</f>
        <v>Yes</v>
      </c>
      <c r="G22" s="78">
        <v>222.89440279999999</v>
      </c>
      <c r="H22" s="30" t="str">
        <f>IF($B22="N/A","N/A",IF(G22&gt;300,"No",IF(G22&lt;75,"No","Yes")))</f>
        <v>Yes</v>
      </c>
      <c r="I22" s="32">
        <v>-2.88</v>
      </c>
      <c r="J22" s="32">
        <v>-2.27</v>
      </c>
      <c r="K22" s="30" t="str">
        <f t="shared" si="0"/>
        <v>Yes</v>
      </c>
    </row>
    <row r="23" spans="1:11">
      <c r="A23" s="111" t="s">
        <v>202</v>
      </c>
      <c r="B23" s="25" t="s">
        <v>133</v>
      </c>
      <c r="C23" s="118">
        <v>38.997004298999997</v>
      </c>
      <c r="D23" s="30" t="str">
        <f>IF($B23="N/A","N/A",IF(C23&gt;250,"No",IF(C23&lt;20,"No","Yes")))</f>
        <v>Yes</v>
      </c>
      <c r="E23" s="78">
        <v>36.878760341000003</v>
      </c>
      <c r="F23" s="30" t="str">
        <f>IF($B23="N/A","N/A",IF(E23&gt;250,"No",IF(E23&lt;20,"No","Yes")))</f>
        <v>Yes</v>
      </c>
      <c r="G23" s="78">
        <v>36.213170261999998</v>
      </c>
      <c r="H23" s="30" t="str">
        <f>IF($B23="N/A","N/A",IF(G23&gt;250,"No",IF(G23&lt;20,"No","Yes")))</f>
        <v>Yes</v>
      </c>
      <c r="I23" s="32">
        <v>-5.43</v>
      </c>
      <c r="J23" s="32">
        <v>-1.8</v>
      </c>
      <c r="K23" s="30" t="str">
        <f t="shared" si="0"/>
        <v>Yes</v>
      </c>
    </row>
    <row r="24" spans="1:11">
      <c r="A24" s="111" t="s">
        <v>203</v>
      </c>
      <c r="B24" s="25" t="s">
        <v>134</v>
      </c>
      <c r="C24" s="118">
        <v>2</v>
      </c>
      <c r="D24" s="30" t="str">
        <f>IF($B24="N/A","N/A",IF(C24&gt;5,"No",IF(C24&lt;3,"No","Yes")))</f>
        <v>No</v>
      </c>
      <c r="E24" s="78">
        <v>2</v>
      </c>
      <c r="F24" s="30" t="str">
        <f>IF($B24="N/A","N/A",IF(E24&gt;5,"No",IF(E24&lt;3,"No","Yes")))</f>
        <v>No</v>
      </c>
      <c r="G24" s="78">
        <v>2.0000111067000002</v>
      </c>
      <c r="H24" s="30" t="str">
        <f>IF($B24="N/A","N/A",IF(G24&gt;5,"No",IF(G24&lt;3,"No","Yes")))</f>
        <v>No</v>
      </c>
      <c r="I24" s="32">
        <v>0</v>
      </c>
      <c r="J24" s="32">
        <v>5.9999999999999995E-4</v>
      </c>
      <c r="K24" s="30" t="str">
        <f t="shared" si="0"/>
        <v>Yes</v>
      </c>
    </row>
    <row r="25" spans="1:11" ht="12.75" customHeight="1">
      <c r="A25" s="51" t="s">
        <v>770</v>
      </c>
      <c r="B25" s="25" t="s">
        <v>49</v>
      </c>
      <c r="C25" s="112">
        <v>24387</v>
      </c>
      <c r="D25" s="25" t="s">
        <v>49</v>
      </c>
      <c r="E25" s="26">
        <v>34668</v>
      </c>
      <c r="F25" s="25" t="s">
        <v>49</v>
      </c>
      <c r="G25" s="26">
        <v>45499</v>
      </c>
      <c r="H25" s="30" t="str">
        <f>IF($B25="N/A","N/A",IF(G25&gt;15,"No",IF(G25&lt;-15,"No","Yes")))</f>
        <v>N/A</v>
      </c>
      <c r="I25" s="25" t="s">
        <v>1210</v>
      </c>
      <c r="J25" s="32">
        <v>31.24</v>
      </c>
      <c r="K25" s="30" t="str">
        <f t="shared" si="0"/>
        <v>No</v>
      </c>
    </row>
    <row r="26" spans="1:11" ht="25.5">
      <c r="A26" s="51" t="s">
        <v>771</v>
      </c>
      <c r="B26" s="25" t="s">
        <v>49</v>
      </c>
      <c r="C26" s="78">
        <v>109.57994013</v>
      </c>
      <c r="D26" s="25" t="s">
        <v>49</v>
      </c>
      <c r="E26" s="78">
        <v>119.35594785000001</v>
      </c>
      <c r="F26" s="25" t="s">
        <v>49</v>
      </c>
      <c r="G26" s="78">
        <v>96.497461482999995</v>
      </c>
      <c r="H26" s="25" t="s">
        <v>49</v>
      </c>
      <c r="I26" s="32">
        <v>8.9209999999999994</v>
      </c>
      <c r="J26" s="32">
        <v>-19.2</v>
      </c>
      <c r="K26" s="30" t="str">
        <f t="shared" si="0"/>
        <v>Yes</v>
      </c>
    </row>
    <row r="27" spans="1:11">
      <c r="A27" s="51" t="s">
        <v>156</v>
      </c>
      <c r="B27" s="25" t="s">
        <v>121</v>
      </c>
      <c r="C27" s="26">
        <v>0</v>
      </c>
      <c r="D27" s="30" t="str">
        <f>IF($B27="N/A","N/A",IF(C27="N/A","N/A",IF(C27=0,"Yes","No")))</f>
        <v>Yes</v>
      </c>
      <c r="E27" s="26">
        <v>0</v>
      </c>
      <c r="F27" s="30" t="str">
        <f>IF($B27="N/A","N/A",IF(E27="N/A","N/A",IF(E27=0,"Yes","No")))</f>
        <v>Yes</v>
      </c>
      <c r="G27" s="26">
        <v>0</v>
      </c>
      <c r="H27" s="30" t="str">
        <f>IF($B27="N/A","N/A",IF(G27=0,"Yes","No"))</f>
        <v>Yes</v>
      </c>
      <c r="I27" s="32" t="s">
        <v>1207</v>
      </c>
      <c r="J27" s="32" t="s">
        <v>1207</v>
      </c>
      <c r="K27" s="30" t="str">
        <f t="shared" si="0"/>
        <v>N/A</v>
      </c>
    </row>
    <row r="28" spans="1:11">
      <c r="A28" s="94" t="s">
        <v>1001</v>
      </c>
      <c r="B28" s="121" t="s">
        <v>49</v>
      </c>
      <c r="C28" s="112" t="s">
        <v>49</v>
      </c>
      <c r="D28" s="30" t="str">
        <f t="shared" ref="D28:F47" si="4">IF($B28="N/A","N/A",IF(C28&lt;0,"No","Yes"))</f>
        <v>N/A</v>
      </c>
      <c r="E28" s="112" t="s">
        <v>49</v>
      </c>
      <c r="F28" s="30" t="str">
        <f t="shared" si="4"/>
        <v>N/A</v>
      </c>
      <c r="G28" s="112">
        <v>1557333</v>
      </c>
      <c r="H28" s="30" t="str">
        <f t="shared" ref="H28" si="5">IF($B28="N/A","N/A",IF(G28&lt;0,"No","Yes"))</f>
        <v>N/A</v>
      </c>
      <c r="I28" s="32" t="s">
        <v>49</v>
      </c>
      <c r="J28" s="32" t="s">
        <v>49</v>
      </c>
      <c r="K28" s="30" t="str">
        <f t="shared" si="0"/>
        <v>N/A</v>
      </c>
    </row>
    <row r="29" spans="1:11">
      <c r="A29" s="5" t="s">
        <v>1002</v>
      </c>
      <c r="B29" s="121" t="s">
        <v>49</v>
      </c>
      <c r="C29" s="116" t="s">
        <v>49</v>
      </c>
      <c r="D29" s="30" t="str">
        <f t="shared" si="4"/>
        <v>N/A</v>
      </c>
      <c r="E29" s="116" t="s">
        <v>49</v>
      </c>
      <c r="F29" s="30" t="str">
        <f t="shared" si="4"/>
        <v>N/A</v>
      </c>
      <c r="G29" s="116">
        <v>99.993257704000001</v>
      </c>
      <c r="H29" s="30" t="str">
        <f t="shared" ref="H29" si="6">IF($B29="N/A","N/A",IF(G29&lt;0,"No","Yes"))</f>
        <v>N/A</v>
      </c>
      <c r="I29" s="32" t="s">
        <v>49</v>
      </c>
      <c r="J29" s="32" t="s">
        <v>49</v>
      </c>
      <c r="K29" s="30" t="str">
        <f t="shared" si="0"/>
        <v>N/A</v>
      </c>
    </row>
    <row r="30" spans="1:11">
      <c r="A30" s="5" t="s">
        <v>1003</v>
      </c>
      <c r="B30" s="121" t="s">
        <v>49</v>
      </c>
      <c r="C30" s="116" t="s">
        <v>49</v>
      </c>
      <c r="D30" s="30" t="str">
        <f t="shared" si="4"/>
        <v>N/A</v>
      </c>
      <c r="E30" s="116" t="s">
        <v>49</v>
      </c>
      <c r="F30" s="30" t="str">
        <f t="shared" si="4"/>
        <v>N/A</v>
      </c>
      <c r="G30" s="116">
        <v>0</v>
      </c>
      <c r="H30" s="30" t="str">
        <f t="shared" ref="H30" si="7">IF($B30="N/A","N/A",IF(G30&lt;0,"No","Yes"))</f>
        <v>N/A</v>
      </c>
      <c r="I30" s="32" t="s">
        <v>49</v>
      </c>
      <c r="J30" s="32" t="s">
        <v>49</v>
      </c>
      <c r="K30" s="30" t="str">
        <f t="shared" si="0"/>
        <v>N/A</v>
      </c>
    </row>
    <row r="31" spans="1:11">
      <c r="A31" s="5" t="s">
        <v>1004</v>
      </c>
      <c r="B31" s="121" t="s">
        <v>49</v>
      </c>
      <c r="C31" s="116" t="s">
        <v>49</v>
      </c>
      <c r="D31" s="30" t="str">
        <f t="shared" si="4"/>
        <v>N/A</v>
      </c>
      <c r="E31" s="116" t="s">
        <v>49</v>
      </c>
      <c r="F31" s="30" t="str">
        <f t="shared" si="4"/>
        <v>N/A</v>
      </c>
      <c r="G31" s="116">
        <v>0</v>
      </c>
      <c r="H31" s="30" t="str">
        <f t="shared" ref="H31" si="8">IF($B31="N/A","N/A",IF(G31&lt;0,"No","Yes"))</f>
        <v>N/A</v>
      </c>
      <c r="I31" s="32" t="s">
        <v>49</v>
      </c>
      <c r="J31" s="32" t="s">
        <v>49</v>
      </c>
      <c r="K31" s="30" t="str">
        <f t="shared" si="0"/>
        <v>N/A</v>
      </c>
    </row>
    <row r="32" spans="1:11">
      <c r="A32" s="5" t="s">
        <v>1005</v>
      </c>
      <c r="B32" s="121" t="s">
        <v>49</v>
      </c>
      <c r="C32" s="116" t="s">
        <v>49</v>
      </c>
      <c r="D32" s="30" t="str">
        <f t="shared" si="4"/>
        <v>N/A</v>
      </c>
      <c r="E32" s="116" t="s">
        <v>49</v>
      </c>
      <c r="F32" s="30" t="str">
        <f t="shared" si="4"/>
        <v>N/A</v>
      </c>
      <c r="G32" s="116">
        <v>6.7422960000000001E-3</v>
      </c>
      <c r="H32" s="30" t="str">
        <f t="shared" ref="H32" si="9">IF($B32="N/A","N/A",IF(G32&lt;0,"No","Yes"))</f>
        <v>N/A</v>
      </c>
      <c r="I32" s="32" t="s">
        <v>49</v>
      </c>
      <c r="J32" s="32" t="s">
        <v>49</v>
      </c>
      <c r="K32" s="30" t="str">
        <f t="shared" si="0"/>
        <v>N/A</v>
      </c>
    </row>
    <row r="33" spans="1:11">
      <c r="A33" s="94" t="s">
        <v>1006</v>
      </c>
      <c r="B33" s="121" t="s">
        <v>49</v>
      </c>
      <c r="C33" s="112" t="s">
        <v>49</v>
      </c>
      <c r="D33" s="30" t="str">
        <f t="shared" si="4"/>
        <v>N/A</v>
      </c>
      <c r="E33" s="112" t="s">
        <v>49</v>
      </c>
      <c r="F33" s="30" t="str">
        <f t="shared" si="4"/>
        <v>N/A</v>
      </c>
      <c r="G33" s="112">
        <v>5355353</v>
      </c>
      <c r="H33" s="30" t="str">
        <f t="shared" ref="H33" si="10">IF($B33="N/A","N/A",IF(G33&lt;0,"No","Yes"))</f>
        <v>N/A</v>
      </c>
      <c r="I33" s="32" t="s">
        <v>49</v>
      </c>
      <c r="J33" s="32" t="s">
        <v>49</v>
      </c>
      <c r="K33" s="30" t="str">
        <f t="shared" si="0"/>
        <v>N/A</v>
      </c>
    </row>
    <row r="34" spans="1:11">
      <c r="A34" s="5" t="s">
        <v>1007</v>
      </c>
      <c r="B34" s="121" t="s">
        <v>49</v>
      </c>
      <c r="C34" s="116" t="s">
        <v>49</v>
      </c>
      <c r="D34" s="30" t="str">
        <f t="shared" si="4"/>
        <v>N/A</v>
      </c>
      <c r="E34" s="116" t="s">
        <v>49</v>
      </c>
      <c r="F34" s="30" t="str">
        <f t="shared" si="4"/>
        <v>N/A</v>
      </c>
      <c r="G34" s="116">
        <v>0</v>
      </c>
      <c r="H34" s="30" t="str">
        <f t="shared" ref="H34" si="11">IF($B34="N/A","N/A",IF(G34&lt;0,"No","Yes"))</f>
        <v>N/A</v>
      </c>
      <c r="I34" s="32" t="s">
        <v>49</v>
      </c>
      <c r="J34" s="32" t="s">
        <v>49</v>
      </c>
      <c r="K34" s="30" t="str">
        <f t="shared" si="0"/>
        <v>N/A</v>
      </c>
    </row>
    <row r="35" spans="1:11">
      <c r="A35" s="5" t="s">
        <v>1008</v>
      </c>
      <c r="B35" s="121" t="s">
        <v>49</v>
      </c>
      <c r="C35" s="116" t="s">
        <v>49</v>
      </c>
      <c r="D35" s="30" t="str">
        <f t="shared" si="4"/>
        <v>N/A</v>
      </c>
      <c r="E35" s="116" t="s">
        <v>49</v>
      </c>
      <c r="F35" s="30" t="str">
        <f t="shared" si="4"/>
        <v>N/A</v>
      </c>
      <c r="G35" s="116">
        <v>94.564970786999993</v>
      </c>
      <c r="H35" s="30" t="str">
        <f t="shared" ref="H35" si="12">IF($B35="N/A","N/A",IF(G35&lt;0,"No","Yes"))</f>
        <v>N/A</v>
      </c>
      <c r="I35" s="32" t="s">
        <v>49</v>
      </c>
      <c r="J35" s="32" t="s">
        <v>49</v>
      </c>
      <c r="K35" s="30" t="str">
        <f t="shared" si="0"/>
        <v>N/A</v>
      </c>
    </row>
    <row r="36" spans="1:11">
      <c r="A36" s="5" t="s">
        <v>1009</v>
      </c>
      <c r="B36" s="121" t="s">
        <v>49</v>
      </c>
      <c r="C36" s="116" t="s">
        <v>49</v>
      </c>
      <c r="D36" s="30" t="str">
        <f t="shared" si="4"/>
        <v>N/A</v>
      </c>
      <c r="E36" s="116" t="s">
        <v>49</v>
      </c>
      <c r="F36" s="30" t="str">
        <f t="shared" si="4"/>
        <v>N/A</v>
      </c>
      <c r="G36" s="116">
        <v>0</v>
      </c>
      <c r="H36" s="30" t="str">
        <f t="shared" ref="H36" si="13">IF($B36="N/A","N/A",IF(G36&lt;0,"No","Yes"))</f>
        <v>N/A</v>
      </c>
      <c r="I36" s="32" t="s">
        <v>49</v>
      </c>
      <c r="J36" s="32" t="s">
        <v>49</v>
      </c>
      <c r="K36" s="30" t="str">
        <f t="shared" si="0"/>
        <v>N/A</v>
      </c>
    </row>
    <row r="37" spans="1:11">
      <c r="A37" s="5" t="s">
        <v>1010</v>
      </c>
      <c r="B37" s="121" t="s">
        <v>49</v>
      </c>
      <c r="C37" s="116" t="s">
        <v>49</v>
      </c>
      <c r="D37" s="30" t="str">
        <f t="shared" si="4"/>
        <v>N/A</v>
      </c>
      <c r="E37" s="116" t="s">
        <v>49</v>
      </c>
      <c r="F37" s="30" t="str">
        <f t="shared" si="4"/>
        <v>N/A</v>
      </c>
      <c r="G37" s="116">
        <v>0</v>
      </c>
      <c r="H37" s="30" t="str">
        <f t="shared" ref="H37" si="14">IF($B37="N/A","N/A",IF(G37&lt;0,"No","Yes"))</f>
        <v>N/A</v>
      </c>
      <c r="I37" s="32" t="s">
        <v>49</v>
      </c>
      <c r="J37" s="32" t="s">
        <v>49</v>
      </c>
      <c r="K37" s="30" t="str">
        <f t="shared" si="0"/>
        <v>N/A</v>
      </c>
    </row>
    <row r="38" spans="1:11">
      <c r="A38" s="5" t="s">
        <v>1011</v>
      </c>
      <c r="B38" s="121" t="s">
        <v>49</v>
      </c>
      <c r="C38" s="116" t="s">
        <v>49</v>
      </c>
      <c r="D38" s="30" t="str">
        <f t="shared" si="4"/>
        <v>N/A</v>
      </c>
      <c r="E38" s="116" t="s">
        <v>49</v>
      </c>
      <c r="F38" s="30" t="str">
        <f t="shared" si="4"/>
        <v>N/A</v>
      </c>
      <c r="G38" s="116">
        <v>4.6944057656</v>
      </c>
      <c r="H38" s="30" t="str">
        <f t="shared" ref="H38" si="15">IF($B38="N/A","N/A",IF(G38&lt;0,"No","Yes"))</f>
        <v>N/A</v>
      </c>
      <c r="I38" s="32" t="s">
        <v>49</v>
      </c>
      <c r="J38" s="32" t="s">
        <v>49</v>
      </c>
      <c r="K38" s="30" t="str">
        <f t="shared" si="0"/>
        <v>N/A</v>
      </c>
    </row>
    <row r="39" spans="1:11">
      <c r="A39" s="5" t="s">
        <v>1003</v>
      </c>
      <c r="B39" s="121" t="s">
        <v>49</v>
      </c>
      <c r="C39" s="116" t="s">
        <v>49</v>
      </c>
      <c r="D39" s="30" t="str">
        <f t="shared" si="4"/>
        <v>N/A</v>
      </c>
      <c r="E39" s="116" t="s">
        <v>49</v>
      </c>
      <c r="F39" s="30" t="str">
        <f t="shared" si="4"/>
        <v>N/A</v>
      </c>
      <c r="G39" s="116">
        <v>99.259376552999996</v>
      </c>
      <c r="H39" s="30" t="str">
        <f t="shared" ref="H39" si="16">IF($B39="N/A","N/A",IF(G39&lt;0,"No","Yes"))</f>
        <v>N/A</v>
      </c>
      <c r="I39" s="32" t="s">
        <v>49</v>
      </c>
      <c r="J39" s="32" t="s">
        <v>49</v>
      </c>
      <c r="K39" s="30" t="str">
        <f t="shared" si="0"/>
        <v>N/A</v>
      </c>
    </row>
    <row r="40" spans="1:11">
      <c r="A40" s="5" t="s">
        <v>1012</v>
      </c>
      <c r="B40" s="121" t="s">
        <v>49</v>
      </c>
      <c r="C40" s="116" t="s">
        <v>49</v>
      </c>
      <c r="D40" s="30" t="str">
        <f t="shared" si="4"/>
        <v>N/A</v>
      </c>
      <c r="E40" s="116" t="s">
        <v>49</v>
      </c>
      <c r="F40" s="30" t="str">
        <f t="shared" si="4"/>
        <v>N/A</v>
      </c>
      <c r="G40" s="116">
        <v>0</v>
      </c>
      <c r="H40" s="30" t="str">
        <f t="shared" ref="H40" si="17">IF($B40="N/A","N/A",IF(G40&lt;0,"No","Yes"))</f>
        <v>N/A</v>
      </c>
      <c r="I40" s="32" t="s">
        <v>49</v>
      </c>
      <c r="J40" s="32" t="s">
        <v>49</v>
      </c>
      <c r="K40" s="30" t="str">
        <f t="shared" si="0"/>
        <v>N/A</v>
      </c>
    </row>
    <row r="41" spans="1:11">
      <c r="A41" s="5" t="s">
        <v>1004</v>
      </c>
      <c r="B41" s="121" t="s">
        <v>49</v>
      </c>
      <c r="C41" s="116" t="s">
        <v>49</v>
      </c>
      <c r="D41" s="30" t="str">
        <f t="shared" si="4"/>
        <v>N/A</v>
      </c>
      <c r="E41" s="116" t="s">
        <v>49</v>
      </c>
      <c r="F41" s="30" t="str">
        <f t="shared" si="4"/>
        <v>N/A</v>
      </c>
      <c r="G41" s="116">
        <v>0</v>
      </c>
      <c r="H41" s="30" t="str">
        <f t="shared" ref="H41" si="18">IF($B41="N/A","N/A",IF(G41&lt;0,"No","Yes"))</f>
        <v>N/A</v>
      </c>
      <c r="I41" s="32" t="s">
        <v>49</v>
      </c>
      <c r="J41" s="32" t="s">
        <v>49</v>
      </c>
      <c r="K41" s="30" t="str">
        <f t="shared" si="0"/>
        <v>N/A</v>
      </c>
    </row>
    <row r="42" spans="1:11">
      <c r="A42" s="5" t="s">
        <v>1013</v>
      </c>
      <c r="B42" s="121" t="s">
        <v>49</v>
      </c>
      <c r="C42" s="116" t="s">
        <v>49</v>
      </c>
      <c r="D42" s="30" t="str">
        <f t="shared" si="4"/>
        <v>N/A</v>
      </c>
      <c r="E42" s="116" t="s">
        <v>49</v>
      </c>
      <c r="F42" s="30" t="str">
        <f t="shared" si="4"/>
        <v>N/A</v>
      </c>
      <c r="G42" s="116">
        <v>0.74062344719999995</v>
      </c>
      <c r="H42" s="30" t="str">
        <f t="shared" ref="H42" si="19">IF($B42="N/A","N/A",IF(G42&lt;0,"No","Yes"))</f>
        <v>N/A</v>
      </c>
      <c r="I42" s="32" t="s">
        <v>49</v>
      </c>
      <c r="J42" s="32" t="s">
        <v>49</v>
      </c>
      <c r="K42" s="30" t="str">
        <f t="shared" si="0"/>
        <v>N/A</v>
      </c>
    </row>
    <row r="43" spans="1:11">
      <c r="A43" s="94" t="s">
        <v>1014</v>
      </c>
      <c r="B43" s="121" t="s">
        <v>49</v>
      </c>
      <c r="C43" s="112" t="s">
        <v>49</v>
      </c>
      <c r="D43" s="30" t="str">
        <f t="shared" si="4"/>
        <v>N/A</v>
      </c>
      <c r="E43" s="112" t="s">
        <v>49</v>
      </c>
      <c r="F43" s="30" t="str">
        <f t="shared" si="4"/>
        <v>N/A</v>
      </c>
      <c r="G43" s="112">
        <v>180071</v>
      </c>
      <c r="H43" s="30" t="str">
        <f t="shared" ref="H43" si="20">IF($B43="N/A","N/A",IF(G43&lt;0,"No","Yes"))</f>
        <v>N/A</v>
      </c>
      <c r="I43" s="32" t="s">
        <v>49</v>
      </c>
      <c r="J43" s="32" t="s">
        <v>49</v>
      </c>
      <c r="K43" s="30" t="str">
        <f t="shared" si="0"/>
        <v>N/A</v>
      </c>
    </row>
    <row r="44" spans="1:11">
      <c r="A44" s="5" t="s">
        <v>1004</v>
      </c>
      <c r="B44" s="121" t="s">
        <v>49</v>
      </c>
      <c r="C44" s="116" t="s">
        <v>49</v>
      </c>
      <c r="D44" s="30" t="str">
        <f t="shared" si="4"/>
        <v>N/A</v>
      </c>
      <c r="E44" s="116" t="s">
        <v>49</v>
      </c>
      <c r="F44" s="30" t="str">
        <f t="shared" si="4"/>
        <v>N/A</v>
      </c>
      <c r="G44" s="116">
        <v>99.561839496999994</v>
      </c>
      <c r="H44" s="30" t="str">
        <f t="shared" ref="H44" si="21">IF($B44="N/A","N/A",IF(G44&lt;0,"No","Yes"))</f>
        <v>N/A</v>
      </c>
      <c r="I44" s="32" t="s">
        <v>49</v>
      </c>
      <c r="J44" s="32" t="s">
        <v>49</v>
      </c>
      <c r="K44" s="30" t="str">
        <f t="shared" si="0"/>
        <v>N/A</v>
      </c>
    </row>
    <row r="45" spans="1:11">
      <c r="A45" s="5" t="s">
        <v>1012</v>
      </c>
      <c r="B45" s="121" t="s">
        <v>49</v>
      </c>
      <c r="C45" s="116" t="s">
        <v>49</v>
      </c>
      <c r="D45" s="30" t="str">
        <f t="shared" si="4"/>
        <v>N/A</v>
      </c>
      <c r="E45" s="116" t="s">
        <v>49</v>
      </c>
      <c r="F45" s="30" t="str">
        <f t="shared" si="4"/>
        <v>N/A</v>
      </c>
      <c r="G45" s="116">
        <v>0</v>
      </c>
      <c r="H45" s="30" t="str">
        <f t="shared" ref="H45" si="22">IF($B45="N/A","N/A",IF(G45&lt;0,"No","Yes"))</f>
        <v>N/A</v>
      </c>
      <c r="I45" s="32" t="s">
        <v>49</v>
      </c>
      <c r="J45" s="32" t="s">
        <v>49</v>
      </c>
      <c r="K45" s="30" t="str">
        <f t="shared" si="0"/>
        <v>N/A</v>
      </c>
    </row>
    <row r="46" spans="1:11">
      <c r="A46" s="5" t="s">
        <v>1003</v>
      </c>
      <c r="B46" s="121" t="s">
        <v>49</v>
      </c>
      <c r="C46" s="116" t="s">
        <v>49</v>
      </c>
      <c r="D46" s="30" t="str">
        <f t="shared" si="4"/>
        <v>N/A</v>
      </c>
      <c r="E46" s="116" t="s">
        <v>49</v>
      </c>
      <c r="F46" s="30" t="str">
        <f t="shared" si="4"/>
        <v>N/A</v>
      </c>
      <c r="G46" s="116">
        <v>0</v>
      </c>
      <c r="H46" s="30" t="str">
        <f t="shared" ref="H46" si="23">IF($B46="N/A","N/A",IF(G46&lt;0,"No","Yes"))</f>
        <v>N/A</v>
      </c>
      <c r="I46" s="32" t="s">
        <v>49</v>
      </c>
      <c r="J46" s="32" t="s">
        <v>49</v>
      </c>
      <c r="K46" s="30" t="str">
        <f t="shared" si="0"/>
        <v>N/A</v>
      </c>
    </row>
    <row r="47" spans="1:11">
      <c r="A47" s="5" t="s">
        <v>1005</v>
      </c>
      <c r="B47" s="121" t="s">
        <v>49</v>
      </c>
      <c r="C47" s="116" t="s">
        <v>49</v>
      </c>
      <c r="D47" s="30" t="str">
        <f t="shared" si="4"/>
        <v>N/A</v>
      </c>
      <c r="E47" s="116" t="s">
        <v>49</v>
      </c>
      <c r="F47" s="30" t="str">
        <f t="shared" si="4"/>
        <v>N/A</v>
      </c>
      <c r="G47" s="116">
        <v>0.43816050340000001</v>
      </c>
      <c r="H47" s="30" t="str">
        <f t="shared" ref="H47" si="24">IF($B47="N/A","N/A",IF(G47&lt;0,"No","Yes"))</f>
        <v>N/A</v>
      </c>
      <c r="I47" s="32" t="s">
        <v>49</v>
      </c>
      <c r="J47" s="32" t="s">
        <v>49</v>
      </c>
      <c r="K47" s="30" t="str">
        <f t="shared" si="0"/>
        <v>N/A</v>
      </c>
    </row>
    <row r="48" spans="1:11">
      <c r="A48" s="51" t="s">
        <v>865</v>
      </c>
      <c r="B48" s="25" t="s">
        <v>49</v>
      </c>
      <c r="C48" s="112">
        <v>2324929</v>
      </c>
      <c r="D48" s="25" t="s">
        <v>49</v>
      </c>
      <c r="E48" s="26">
        <v>2770408</v>
      </c>
      <c r="F48" s="25" t="s">
        <v>49</v>
      </c>
      <c r="G48" s="26">
        <v>1013358</v>
      </c>
      <c r="H48" s="25" t="s">
        <v>49</v>
      </c>
      <c r="I48" s="32">
        <v>19.16</v>
      </c>
      <c r="J48" s="32">
        <v>-63.4</v>
      </c>
      <c r="K48" s="30" t="str">
        <f t="shared" si="0"/>
        <v>No</v>
      </c>
    </row>
    <row r="49" spans="1:11">
      <c r="A49" s="51" t="s">
        <v>866</v>
      </c>
      <c r="B49" s="25" t="s">
        <v>49</v>
      </c>
      <c r="C49" s="116">
        <v>77.710545139000004</v>
      </c>
      <c r="D49" s="30" t="str">
        <f t="shared" ref="D49:D50" si="25">IF($B49="N/A","N/A",IF(C49&gt;15,"No",IF(C49&lt;-15,"No","Yes")))</f>
        <v>N/A</v>
      </c>
      <c r="E49" s="32">
        <v>74.062809521000005</v>
      </c>
      <c r="F49" s="30" t="str">
        <f t="shared" ref="F49:F50" si="26">IF($B49="N/A","N/A",IF(E49&gt;15,"No",IF(E49&lt;-15,"No","Yes")))</f>
        <v>N/A</v>
      </c>
      <c r="G49" s="32">
        <v>94.303099200999995</v>
      </c>
      <c r="H49" s="30" t="str">
        <f t="shared" ref="H49:H50" si="27">IF($B49="N/A","N/A",IF(G49&gt;15,"No",IF(G49&lt;-15,"No","Yes")))</f>
        <v>N/A</v>
      </c>
      <c r="I49" s="32">
        <v>-4.6900000000000004</v>
      </c>
      <c r="J49" s="32">
        <v>27.33</v>
      </c>
      <c r="K49" s="30" t="str">
        <f t="shared" si="0"/>
        <v>Yes</v>
      </c>
    </row>
    <row r="50" spans="1:11">
      <c r="A50" s="51" t="s">
        <v>867</v>
      </c>
      <c r="B50" s="25" t="s">
        <v>49</v>
      </c>
      <c r="C50" s="116">
        <v>0</v>
      </c>
      <c r="D50" s="30" t="str">
        <f t="shared" si="25"/>
        <v>N/A</v>
      </c>
      <c r="E50" s="32">
        <v>1.7363868427</v>
      </c>
      <c r="F50" s="30" t="str">
        <f t="shared" si="26"/>
        <v>N/A</v>
      </c>
      <c r="G50" s="32">
        <v>0.27640774530000001</v>
      </c>
      <c r="H50" s="30" t="str">
        <f t="shared" si="27"/>
        <v>N/A</v>
      </c>
      <c r="I50" s="32" t="s">
        <v>1207</v>
      </c>
      <c r="J50" s="32">
        <v>-84.1</v>
      </c>
      <c r="K50" s="30" t="str">
        <f t="shared" si="0"/>
        <v>No</v>
      </c>
    </row>
    <row r="51" spans="1:11" ht="12.75" customHeight="1">
      <c r="A51" s="191" t="s">
        <v>190</v>
      </c>
      <c r="B51" s="195"/>
      <c r="C51" s="195"/>
      <c r="D51" s="195"/>
      <c r="E51" s="195"/>
      <c r="F51" s="195"/>
      <c r="G51" s="195"/>
      <c r="H51" s="195"/>
      <c r="I51" s="195"/>
      <c r="J51" s="195"/>
      <c r="K51" s="196"/>
    </row>
    <row r="52" spans="1:11">
      <c r="A52" s="111" t="s">
        <v>45</v>
      </c>
      <c r="B52" s="25" t="s">
        <v>49</v>
      </c>
      <c r="C52" s="112">
        <v>5537777</v>
      </c>
      <c r="D52" s="30" t="str">
        <f>IF($B52="N/A","N/A",IF(C52&gt;15,"No",IF(C52&lt;-15,"No","Yes")))</f>
        <v>N/A</v>
      </c>
      <c r="E52" s="26">
        <v>5139156</v>
      </c>
      <c r="F52" s="30" t="str">
        <f>IF($B52="N/A","N/A",IF(E52&gt;15,"No",IF(E52&lt;-15,"No","Yes")))</f>
        <v>N/A</v>
      </c>
      <c r="G52" s="26">
        <v>5556053</v>
      </c>
      <c r="H52" s="30" t="str">
        <f>IF($B52="N/A","N/A",IF(G52&gt;15,"No",IF(G52&lt;-15,"No","Yes")))</f>
        <v>N/A</v>
      </c>
      <c r="I52" s="32">
        <v>-7.2</v>
      </c>
      <c r="J52" s="32">
        <v>8.1120000000000001</v>
      </c>
      <c r="K52" s="30" t="str">
        <f t="shared" ref="K52:K61" si="28">IF(J52="Div by 0", "N/A", IF(J52="N/A","N/A", IF(J52&gt;30, "No", IF(J52&lt;-30, "No", "Yes"))))</f>
        <v>Yes</v>
      </c>
    </row>
    <row r="53" spans="1:11">
      <c r="A53" s="111" t="s">
        <v>161</v>
      </c>
      <c r="B53" s="25" t="s">
        <v>876</v>
      </c>
      <c r="C53" s="116">
        <v>100</v>
      </c>
      <c r="D53" s="30" t="str">
        <f>IF($B53="N/A","N/A",IF(C53&gt;95,"Yes","No"))</f>
        <v>Yes</v>
      </c>
      <c r="E53" s="32">
        <v>100</v>
      </c>
      <c r="F53" s="30" t="str">
        <f>IF($B53="N/A","N/A",IF(E53&gt;95,"Yes","No"))</f>
        <v>Yes</v>
      </c>
      <c r="G53" s="32">
        <v>100</v>
      </c>
      <c r="H53" s="30" t="str">
        <f>IF($B53="N/A","N/A",IF(G53&gt;95,"Yes","No"))</f>
        <v>Yes</v>
      </c>
      <c r="I53" s="32">
        <v>0</v>
      </c>
      <c r="J53" s="32">
        <v>0</v>
      </c>
      <c r="K53" s="30" t="str">
        <f t="shared" si="28"/>
        <v>Yes</v>
      </c>
    </row>
    <row r="54" spans="1:11">
      <c r="A54" s="111" t="s">
        <v>160</v>
      </c>
      <c r="B54" s="25" t="s">
        <v>121</v>
      </c>
      <c r="C54" s="116">
        <v>0</v>
      </c>
      <c r="D54" s="30" t="str">
        <f>IF($B54="N/A","N/A",IF(C54=0,"Yes","No"))</f>
        <v>Yes</v>
      </c>
      <c r="E54" s="32">
        <v>0</v>
      </c>
      <c r="F54" s="30" t="str">
        <f>IF($B54="N/A","N/A",IF(E54=0,"Yes","No"))</f>
        <v>Yes</v>
      </c>
      <c r="G54" s="32">
        <v>0</v>
      </c>
      <c r="H54" s="30" t="str">
        <f>IF($B54="N/A","N/A",IF(G54=0,"Yes","No"))</f>
        <v>Yes</v>
      </c>
      <c r="I54" s="32" t="s">
        <v>1207</v>
      </c>
      <c r="J54" s="32" t="s">
        <v>1207</v>
      </c>
      <c r="K54" s="30" t="str">
        <f t="shared" si="28"/>
        <v>N/A</v>
      </c>
    </row>
    <row r="55" spans="1:11">
      <c r="A55" s="111" t="s">
        <v>87</v>
      </c>
      <c r="B55" s="25" t="s">
        <v>49</v>
      </c>
      <c r="C55" s="116">
        <v>21.047525026999999</v>
      </c>
      <c r="D55" s="30" t="str">
        <f t="shared" ref="D55:D61" si="29">IF($B55="N/A","N/A",IF(C55&gt;15,"No",IF(C55&lt;-15,"No","Yes")))</f>
        <v>N/A</v>
      </c>
      <c r="E55" s="32">
        <v>22.499258633</v>
      </c>
      <c r="F55" s="30" t="str">
        <f t="shared" ref="F55:F61" si="30">IF($B55="N/A","N/A",IF(E55&gt;15,"No",IF(E55&lt;-15,"No","Yes")))</f>
        <v>N/A</v>
      </c>
      <c r="G55" s="32">
        <v>22.006305555000001</v>
      </c>
      <c r="H55" s="30" t="str">
        <f t="shared" ref="H55:H61" si="31">IF($B55="N/A","N/A",IF(G55&gt;15,"No",IF(G55&lt;-15,"No","Yes")))</f>
        <v>N/A</v>
      </c>
      <c r="I55" s="32">
        <v>6.8970000000000002</v>
      </c>
      <c r="J55" s="32">
        <v>-2.19</v>
      </c>
      <c r="K55" s="30" t="str">
        <f t="shared" si="28"/>
        <v>Yes</v>
      </c>
    </row>
    <row r="56" spans="1:11">
      <c r="A56" s="111" t="s">
        <v>204</v>
      </c>
      <c r="B56" s="25" t="s">
        <v>49</v>
      </c>
      <c r="C56" s="116">
        <v>0</v>
      </c>
      <c r="D56" s="30" t="str">
        <f t="shared" si="29"/>
        <v>N/A</v>
      </c>
      <c r="E56" s="32">
        <v>0</v>
      </c>
      <c r="F56" s="30" t="str">
        <f t="shared" si="30"/>
        <v>N/A</v>
      </c>
      <c r="G56" s="32">
        <v>0</v>
      </c>
      <c r="H56" s="30" t="str">
        <f t="shared" si="31"/>
        <v>N/A</v>
      </c>
      <c r="I56" s="32" t="s">
        <v>1207</v>
      </c>
      <c r="J56" s="32" t="s">
        <v>1207</v>
      </c>
      <c r="K56" s="30" t="str">
        <f t="shared" si="28"/>
        <v>N/A</v>
      </c>
    </row>
    <row r="57" spans="1:11" ht="12.75" customHeight="1">
      <c r="A57" s="111" t="s">
        <v>205</v>
      </c>
      <c r="B57" s="25" t="s">
        <v>49</v>
      </c>
      <c r="C57" s="116">
        <v>33.023774338000003</v>
      </c>
      <c r="D57" s="30" t="str">
        <f t="shared" si="29"/>
        <v>N/A</v>
      </c>
      <c r="E57" s="32">
        <v>32.297136070999997</v>
      </c>
      <c r="F57" s="30" t="str">
        <f t="shared" si="30"/>
        <v>N/A</v>
      </c>
      <c r="G57" s="32">
        <v>35.694381513000003</v>
      </c>
      <c r="H57" s="30" t="str">
        <f t="shared" si="31"/>
        <v>N/A</v>
      </c>
      <c r="I57" s="32">
        <v>-2.2000000000000002</v>
      </c>
      <c r="J57" s="32">
        <v>10.52</v>
      </c>
      <c r="K57" s="30" t="str">
        <f t="shared" si="28"/>
        <v>Yes</v>
      </c>
    </row>
    <row r="58" spans="1:11">
      <c r="A58" s="111" t="s">
        <v>206</v>
      </c>
      <c r="B58" s="25" t="s">
        <v>49</v>
      </c>
      <c r="C58" s="116">
        <v>21.480071987999999</v>
      </c>
      <c r="D58" s="30" t="str">
        <f t="shared" si="29"/>
        <v>N/A</v>
      </c>
      <c r="E58" s="32">
        <v>23.227281462000001</v>
      </c>
      <c r="F58" s="30" t="str">
        <f t="shared" si="30"/>
        <v>N/A</v>
      </c>
      <c r="G58" s="32">
        <v>22.689715219</v>
      </c>
      <c r="H58" s="30" t="str">
        <f t="shared" si="31"/>
        <v>N/A</v>
      </c>
      <c r="I58" s="32">
        <v>8.1340000000000003</v>
      </c>
      <c r="J58" s="32">
        <v>-2.31</v>
      </c>
      <c r="K58" s="30" t="str">
        <f t="shared" si="28"/>
        <v>Yes</v>
      </c>
    </row>
    <row r="59" spans="1:11">
      <c r="A59" s="111" t="s">
        <v>798</v>
      </c>
      <c r="B59" s="25" t="s">
        <v>49</v>
      </c>
      <c r="C59" s="116">
        <v>72.82693931</v>
      </c>
      <c r="D59" s="30" t="str">
        <f t="shared" si="29"/>
        <v>N/A</v>
      </c>
      <c r="E59" s="32">
        <v>87.210123601999996</v>
      </c>
      <c r="F59" s="30" t="str">
        <f t="shared" si="30"/>
        <v>N/A</v>
      </c>
      <c r="G59" s="32">
        <v>85.740457671000001</v>
      </c>
      <c r="H59" s="30" t="str">
        <f t="shared" si="31"/>
        <v>N/A</v>
      </c>
      <c r="I59" s="32">
        <v>19.75</v>
      </c>
      <c r="J59" s="32">
        <v>-1.69</v>
      </c>
      <c r="K59" s="30" t="str">
        <f t="shared" si="28"/>
        <v>Yes</v>
      </c>
    </row>
    <row r="60" spans="1:11">
      <c r="A60" s="111" t="s">
        <v>799</v>
      </c>
      <c r="B60" s="25" t="s">
        <v>49</v>
      </c>
      <c r="C60" s="116">
        <v>65.943604429999993</v>
      </c>
      <c r="D60" s="30" t="str">
        <f t="shared" si="29"/>
        <v>N/A</v>
      </c>
      <c r="E60" s="32">
        <v>77.746502970999998</v>
      </c>
      <c r="F60" s="30" t="str">
        <f t="shared" si="30"/>
        <v>N/A</v>
      </c>
      <c r="G60" s="32">
        <v>78.062174655999996</v>
      </c>
      <c r="H60" s="30" t="str">
        <f t="shared" si="31"/>
        <v>N/A</v>
      </c>
      <c r="I60" s="32">
        <v>17.899999999999999</v>
      </c>
      <c r="J60" s="32">
        <v>0.40600000000000003</v>
      </c>
      <c r="K60" s="30" t="str">
        <f t="shared" si="28"/>
        <v>Yes</v>
      </c>
    </row>
    <row r="61" spans="1:11">
      <c r="A61" s="111" t="s">
        <v>868</v>
      </c>
      <c r="B61" s="25" t="s">
        <v>49</v>
      </c>
      <c r="C61" s="116">
        <v>60.466790193999998</v>
      </c>
      <c r="D61" s="30" t="str">
        <f t="shared" si="29"/>
        <v>N/A</v>
      </c>
      <c r="E61" s="32">
        <v>66.981115187</v>
      </c>
      <c r="F61" s="30" t="str">
        <f t="shared" si="30"/>
        <v>N/A</v>
      </c>
      <c r="G61" s="32">
        <v>63.867155335</v>
      </c>
      <c r="H61" s="30" t="str">
        <f t="shared" si="31"/>
        <v>N/A</v>
      </c>
      <c r="I61" s="32">
        <v>10.77</v>
      </c>
      <c r="J61" s="32">
        <v>-4.6500000000000004</v>
      </c>
      <c r="K61" s="30" t="str">
        <f t="shared" si="28"/>
        <v>Yes</v>
      </c>
    </row>
    <row r="62" spans="1:11">
      <c r="A62" s="193" t="s">
        <v>686</v>
      </c>
      <c r="B62" s="201"/>
      <c r="C62" s="201"/>
      <c r="D62" s="201"/>
      <c r="E62" s="201"/>
      <c r="F62" s="201"/>
      <c r="G62" s="201"/>
      <c r="H62" s="201"/>
      <c r="I62" s="201"/>
      <c r="J62" s="201"/>
      <c r="K62" s="202"/>
    </row>
    <row r="63" spans="1:11">
      <c r="A63" s="111" t="s">
        <v>869</v>
      </c>
      <c r="B63" s="25" t="s">
        <v>876</v>
      </c>
      <c r="C63" s="116">
        <v>86.622267382999993</v>
      </c>
      <c r="D63" s="30" t="str">
        <f>IF($B63="N/A","N/A",IF(C63&gt;95,"Yes","No"))</f>
        <v>No</v>
      </c>
      <c r="E63" s="32">
        <v>90.229660279000001</v>
      </c>
      <c r="F63" s="30" t="str">
        <f>IF($B63="N/A","N/A",IF(E63&gt;95,"Yes","No"))</f>
        <v>No</v>
      </c>
      <c r="G63" s="32">
        <v>90.134435362999994</v>
      </c>
      <c r="H63" s="30" t="str">
        <f>IF($B63="N/A","N/A",IF(G63&gt;95,"Yes","No"))</f>
        <v>No</v>
      </c>
      <c r="I63" s="32">
        <v>4.165</v>
      </c>
      <c r="J63" s="32">
        <v>-0.106</v>
      </c>
      <c r="K63" s="30" t="str">
        <f t="shared" ref="K63:K73" si="32">IF(J63="Div by 0", "N/A", IF(J63="N/A","N/A", IF(J63&gt;30, "No", IF(J63&lt;-30, "No", "Yes"))))</f>
        <v>Yes</v>
      </c>
    </row>
    <row r="64" spans="1:11">
      <c r="A64" s="111" t="s">
        <v>207</v>
      </c>
      <c r="B64" s="80" t="s">
        <v>84</v>
      </c>
      <c r="C64" s="116">
        <v>27.991105456</v>
      </c>
      <c r="D64" s="30" t="str">
        <f>IF($B64="N/A","N/A",IF(C64&gt;90,"No",IF(C64&lt;50,"No","Yes")))</f>
        <v>No</v>
      </c>
      <c r="E64" s="32">
        <v>28.902761465000001</v>
      </c>
      <c r="F64" s="30" t="str">
        <f>IF($B64="N/A","N/A",IF(E64&gt;90,"No",IF(E64&lt;50,"No","Yes")))</f>
        <v>No</v>
      </c>
      <c r="G64" s="32">
        <v>28.499926117000001</v>
      </c>
      <c r="H64" s="30" t="str">
        <f>IF($B64="N/A","N/A",IF(G64&gt;90,"No",IF(G64&lt;50,"No","Yes")))</f>
        <v>No</v>
      </c>
      <c r="I64" s="32">
        <v>3.2570000000000001</v>
      </c>
      <c r="J64" s="32">
        <v>-1.39</v>
      </c>
      <c r="K64" s="30" t="str">
        <f t="shared" si="32"/>
        <v>Yes</v>
      </c>
    </row>
    <row r="65" spans="1:11">
      <c r="A65" s="111" t="s">
        <v>208</v>
      </c>
      <c r="B65" s="80" t="s">
        <v>53</v>
      </c>
      <c r="C65" s="116">
        <v>20.713130919000001</v>
      </c>
      <c r="D65" s="30" t="str">
        <f t="shared" ref="D65:D70" si="33">IF($B65="N/A","N/A",IF(C65&gt;5,"No",IF(C65&lt;=0,"No","Yes")))</f>
        <v>No</v>
      </c>
      <c r="E65" s="32">
        <v>22.013069850000001</v>
      </c>
      <c r="F65" s="30" t="str">
        <f t="shared" ref="F65:F70" si="34">IF($B65="N/A","N/A",IF(E65&gt;5,"No",IF(E65&lt;=0,"No","Yes")))</f>
        <v>No</v>
      </c>
      <c r="G65" s="32">
        <v>20.769906262999999</v>
      </c>
      <c r="H65" s="30" t="str">
        <f t="shared" ref="H65:H70" si="35">IF($B65="N/A","N/A",IF(G65&gt;5,"No",IF(G65&lt;=0,"No","Yes")))</f>
        <v>No</v>
      </c>
      <c r="I65" s="32">
        <v>6.2759999999999998</v>
      </c>
      <c r="J65" s="32">
        <v>-5.65</v>
      </c>
      <c r="K65" s="30" t="str">
        <f t="shared" si="32"/>
        <v>Yes</v>
      </c>
    </row>
    <row r="66" spans="1:11">
      <c r="A66" s="111" t="s">
        <v>209</v>
      </c>
      <c r="B66" s="80" t="s">
        <v>53</v>
      </c>
      <c r="C66" s="116">
        <v>4.3175447476000004</v>
      </c>
      <c r="D66" s="30" t="str">
        <f t="shared" si="33"/>
        <v>Yes</v>
      </c>
      <c r="E66" s="32">
        <v>5.0348345136999999</v>
      </c>
      <c r="F66" s="30" t="str">
        <f t="shared" si="34"/>
        <v>No</v>
      </c>
      <c r="G66" s="32">
        <v>4.7291665503999996</v>
      </c>
      <c r="H66" s="30" t="str">
        <f t="shared" si="35"/>
        <v>Yes</v>
      </c>
      <c r="I66" s="32">
        <v>16.61</v>
      </c>
      <c r="J66" s="32">
        <v>-6.07</v>
      </c>
      <c r="K66" s="30" t="str">
        <f t="shared" si="32"/>
        <v>Yes</v>
      </c>
    </row>
    <row r="67" spans="1:11">
      <c r="A67" s="111" t="s">
        <v>210</v>
      </c>
      <c r="B67" s="80" t="s">
        <v>53</v>
      </c>
      <c r="C67" s="116">
        <v>0.34493985579999997</v>
      </c>
      <c r="D67" s="30" t="str">
        <f t="shared" si="33"/>
        <v>Yes</v>
      </c>
      <c r="E67" s="32">
        <v>0.29594353629999998</v>
      </c>
      <c r="F67" s="30" t="str">
        <f t="shared" si="34"/>
        <v>Yes</v>
      </c>
      <c r="G67" s="32">
        <v>0.24868373290000001</v>
      </c>
      <c r="H67" s="30" t="str">
        <f t="shared" si="35"/>
        <v>Yes</v>
      </c>
      <c r="I67" s="32">
        <v>-14.2</v>
      </c>
      <c r="J67" s="32">
        <v>-16</v>
      </c>
      <c r="K67" s="30" t="str">
        <f t="shared" si="32"/>
        <v>Yes</v>
      </c>
    </row>
    <row r="68" spans="1:11">
      <c r="A68" s="111" t="s">
        <v>800</v>
      </c>
      <c r="B68" s="25" t="s">
        <v>49</v>
      </c>
      <c r="C68" s="116">
        <v>2.7447837E-3</v>
      </c>
      <c r="D68" s="30" t="str">
        <f t="shared" si="33"/>
        <v>N/A</v>
      </c>
      <c r="E68" s="32">
        <v>3.5025209999999999E-4</v>
      </c>
      <c r="F68" s="30" t="str">
        <f t="shared" si="34"/>
        <v>N/A</v>
      </c>
      <c r="G68" s="32">
        <v>4.8595650000000002E-4</v>
      </c>
      <c r="H68" s="30" t="str">
        <f t="shared" si="35"/>
        <v>N/A</v>
      </c>
      <c r="I68" s="32">
        <v>-87.2</v>
      </c>
      <c r="J68" s="32">
        <v>38.74</v>
      </c>
      <c r="K68" s="30" t="str">
        <f t="shared" si="32"/>
        <v>No</v>
      </c>
    </row>
    <row r="69" spans="1:11">
      <c r="A69" s="111" t="s">
        <v>801</v>
      </c>
      <c r="B69" s="25" t="s">
        <v>49</v>
      </c>
      <c r="C69" s="116">
        <v>1.25862779E-2</v>
      </c>
      <c r="D69" s="30" t="str">
        <f t="shared" si="33"/>
        <v>N/A</v>
      </c>
      <c r="E69" s="32">
        <v>6.4212879000000002E-3</v>
      </c>
      <c r="F69" s="30" t="str">
        <f t="shared" si="34"/>
        <v>N/A</v>
      </c>
      <c r="G69" s="32">
        <v>3.5096857E-3</v>
      </c>
      <c r="H69" s="30" t="str">
        <f t="shared" si="35"/>
        <v>N/A</v>
      </c>
      <c r="I69" s="32">
        <v>-49</v>
      </c>
      <c r="J69" s="32">
        <v>-45.3</v>
      </c>
      <c r="K69" s="30" t="str">
        <f t="shared" si="32"/>
        <v>No</v>
      </c>
    </row>
    <row r="70" spans="1:11" ht="12.75" customHeight="1">
      <c r="A70" s="111" t="s">
        <v>802</v>
      </c>
      <c r="B70" s="25" t="s">
        <v>49</v>
      </c>
      <c r="C70" s="116">
        <v>7.6745596700000002E-2</v>
      </c>
      <c r="D70" s="30" t="str">
        <f t="shared" si="33"/>
        <v>N/A</v>
      </c>
      <c r="E70" s="32">
        <v>0.13517783850000001</v>
      </c>
      <c r="F70" s="30" t="str">
        <f t="shared" si="34"/>
        <v>N/A</v>
      </c>
      <c r="G70" s="32">
        <v>0.1347359357</v>
      </c>
      <c r="H70" s="30" t="str">
        <f t="shared" si="35"/>
        <v>N/A</v>
      </c>
      <c r="I70" s="32">
        <v>76.14</v>
      </c>
      <c r="J70" s="32">
        <v>-0.32700000000000001</v>
      </c>
      <c r="K70" s="30" t="str">
        <f t="shared" si="32"/>
        <v>Yes</v>
      </c>
    </row>
    <row r="71" spans="1:11">
      <c r="A71" s="111" t="s">
        <v>211</v>
      </c>
      <c r="B71" s="25" t="s">
        <v>124</v>
      </c>
      <c r="C71" s="116">
        <v>1.6941455028000001</v>
      </c>
      <c r="D71" s="30" t="str">
        <f>IF($B71="N/A","N/A",IF(C71&gt;10,"No",IF(C71&lt;1,"No","Yes")))</f>
        <v>Yes</v>
      </c>
      <c r="E71" s="32">
        <v>2.0442072589000002</v>
      </c>
      <c r="F71" s="30" t="str">
        <f>IF($B71="N/A","N/A",IF(E71&gt;10,"No",IF(E71&lt;1,"No","Yes")))</f>
        <v>Yes</v>
      </c>
      <c r="G71" s="32">
        <v>2.2663750687999999</v>
      </c>
      <c r="H71" s="30" t="str">
        <f>IF($B71="N/A","N/A",IF(G71&gt;10,"No",IF(G71&lt;1,"No","Yes")))</f>
        <v>Yes</v>
      </c>
      <c r="I71" s="32">
        <v>20.66</v>
      </c>
      <c r="J71" s="32">
        <v>10.87</v>
      </c>
      <c r="K71" s="30" t="str">
        <f t="shared" si="32"/>
        <v>Yes</v>
      </c>
    </row>
    <row r="72" spans="1:11">
      <c r="A72" s="111" t="s">
        <v>212</v>
      </c>
      <c r="B72" s="122" t="s">
        <v>62</v>
      </c>
      <c r="C72" s="116">
        <v>12.951099331</v>
      </c>
      <c r="D72" s="30" t="str">
        <f>IF($B72="N/A","N/A",IF(C72&gt;10,"No",IF(C72&lt;=0,"No","Yes")))</f>
        <v>No</v>
      </c>
      <c r="E72" s="32">
        <v>15.012036996000001</v>
      </c>
      <c r="F72" s="30" t="str">
        <f>IF($B72="N/A","N/A",IF(E72&gt;10,"No",IF(E72&lt;=0,"No","Yes")))</f>
        <v>No</v>
      </c>
      <c r="G72" s="32">
        <v>15.763042577</v>
      </c>
      <c r="H72" s="30" t="str">
        <f>IF($B72="N/A","N/A",IF(G72&gt;10,"No",IF(G72&lt;=0,"No","Yes")))</f>
        <v>No</v>
      </c>
      <c r="I72" s="32">
        <v>15.91</v>
      </c>
      <c r="J72" s="32">
        <v>5.0030000000000001</v>
      </c>
      <c r="K72" s="30" t="str">
        <f t="shared" si="32"/>
        <v>Yes</v>
      </c>
    </row>
    <row r="73" spans="1:11">
      <c r="A73" s="111" t="s">
        <v>213</v>
      </c>
      <c r="B73" s="80" t="s">
        <v>85</v>
      </c>
      <c r="C73" s="116">
        <v>13.377552038999999</v>
      </c>
      <c r="D73" s="30" t="str">
        <f>IF($B73="N/A","N/A",IF(C73&gt;=5,"No",IF(C73&lt;0,"No","Yes")))</f>
        <v>No</v>
      </c>
      <c r="E73" s="32">
        <v>9.7703397211999992</v>
      </c>
      <c r="F73" s="30" t="str">
        <f>IF($B73="N/A","N/A",IF(E73&gt;=5,"No",IF(E73&lt;0,"No","Yes")))</f>
        <v>No</v>
      </c>
      <c r="G73" s="32">
        <v>9.8655646373000003</v>
      </c>
      <c r="H73" s="30" t="str">
        <f>IF($B73="N/A","N/A",IF(G73&gt;=5,"No",IF(G73&lt;0,"No","Yes")))</f>
        <v>No</v>
      </c>
      <c r="I73" s="32">
        <v>-27</v>
      </c>
      <c r="J73" s="32">
        <v>0.97460000000000002</v>
      </c>
      <c r="K73" s="30" t="str">
        <f t="shared" si="32"/>
        <v>Yes</v>
      </c>
    </row>
    <row r="74" spans="1:11">
      <c r="A74" s="193" t="s">
        <v>687</v>
      </c>
      <c r="B74" s="199"/>
      <c r="C74" s="199"/>
      <c r="D74" s="199"/>
      <c r="E74" s="199"/>
      <c r="F74" s="199"/>
      <c r="G74" s="199"/>
      <c r="H74" s="199"/>
      <c r="I74" s="199"/>
      <c r="J74" s="199"/>
      <c r="K74" s="200"/>
    </row>
    <row r="75" spans="1:11">
      <c r="A75" s="111" t="s">
        <v>47</v>
      </c>
      <c r="B75" s="80" t="s">
        <v>56</v>
      </c>
      <c r="C75" s="116">
        <v>0.83389056660000005</v>
      </c>
      <c r="D75" s="30" t="str">
        <f>IF($B75="N/A","N/A",IF(C75&gt;15,"No",IF(C75&lt;=0,"No","Yes")))</f>
        <v>Yes</v>
      </c>
      <c r="E75" s="32">
        <v>0.80421765749999996</v>
      </c>
      <c r="F75" s="30" t="str">
        <f>IF($B75="N/A","N/A",IF(E75&gt;15,"No",IF(E75&lt;=0,"No","Yes")))</f>
        <v>Yes</v>
      </c>
      <c r="G75" s="32">
        <v>0.77292279249999996</v>
      </c>
      <c r="H75" s="30" t="str">
        <f>IF($B75="N/A","N/A",IF(G75&gt;15,"No",IF(G75&lt;=0,"No","Yes")))</f>
        <v>Yes</v>
      </c>
      <c r="I75" s="32">
        <v>-3.56</v>
      </c>
      <c r="J75" s="32">
        <v>-3.89</v>
      </c>
      <c r="K75" s="30" t="str">
        <f>IF(J75="Div by 0", "N/A", IF(J75="N/A","N/A", IF(J75&gt;30, "No", IF(J75&lt;-30, "No", "Yes"))))</f>
        <v>Yes</v>
      </c>
    </row>
    <row r="76" spans="1:11">
      <c r="A76" s="111" t="s">
        <v>177</v>
      </c>
      <c r="B76" s="25" t="s">
        <v>49</v>
      </c>
      <c r="C76" s="118">
        <v>57.770371814000001</v>
      </c>
      <c r="D76" s="30" t="str">
        <f>IF($B76="N/A","N/A",IF(C76&gt;15,"No",IF(C76&lt;-15,"No","Yes")))</f>
        <v>N/A</v>
      </c>
      <c r="E76" s="78">
        <v>64.299879023000003</v>
      </c>
      <c r="F76" s="30" t="str">
        <f>IF($B76="N/A","N/A",IF(E76&gt;15,"No",IF(E76&lt;-15,"No","Yes")))</f>
        <v>N/A</v>
      </c>
      <c r="G76" s="78">
        <v>64.674343331000003</v>
      </c>
      <c r="H76" s="30" t="str">
        <f>IF($B76="N/A","N/A",IF(G76&gt;15,"No",IF(G76&lt;-15,"No","Yes")))</f>
        <v>N/A</v>
      </c>
      <c r="I76" s="32">
        <v>11.3</v>
      </c>
      <c r="J76" s="32">
        <v>0.58240000000000003</v>
      </c>
      <c r="K76" s="30" t="str">
        <f>IF(J76="Div by 0", "N/A", IF(J76="N/A","N/A", IF(J76&gt;30, "No", IF(J76&lt;-30, "No", "Yes"))))</f>
        <v>Yes</v>
      </c>
    </row>
    <row r="77" spans="1:11">
      <c r="A77" s="192" t="s">
        <v>768</v>
      </c>
      <c r="B77" s="175"/>
      <c r="C77" s="175"/>
      <c r="D77" s="175"/>
      <c r="E77" s="175"/>
      <c r="F77" s="175"/>
      <c r="G77" s="175"/>
      <c r="H77" s="175"/>
      <c r="I77" s="175"/>
      <c r="J77" s="175"/>
      <c r="K77" s="176"/>
    </row>
    <row r="78" spans="1:11">
      <c r="A78" s="111" t="s">
        <v>214</v>
      </c>
      <c r="B78" s="25" t="s">
        <v>68</v>
      </c>
      <c r="C78" s="116">
        <v>12.325974844999999</v>
      </c>
      <c r="D78" s="30" t="str">
        <f>IF($B78="N/A","N/A",IF(C78&gt;35,"No",IF(C78&lt;10,"No","Yes")))</f>
        <v>Yes</v>
      </c>
      <c r="E78" s="32">
        <v>14.196922607999999</v>
      </c>
      <c r="F78" s="30" t="str">
        <f>IF($B78="N/A","N/A",IF(E78&gt;35,"No",IF(E78&lt;10,"No","Yes")))</f>
        <v>Yes</v>
      </c>
      <c r="G78" s="32">
        <v>14.253733721</v>
      </c>
      <c r="H78" s="30" t="str">
        <f>IF($B78="N/A","N/A",IF(G78&gt;35,"No",IF(G78&lt;10,"No","Yes")))</f>
        <v>Yes</v>
      </c>
      <c r="I78" s="32">
        <v>15.18</v>
      </c>
      <c r="J78" s="32">
        <v>0.4002</v>
      </c>
      <c r="K78" s="30" t="str">
        <f t="shared" ref="K78:K103" si="36">IF(J78="Div by 0", "N/A", IF(J78="N/A","N/A", IF(J78&gt;30, "No", IF(J78&lt;-30, "No", "Yes"))))</f>
        <v>Yes</v>
      </c>
    </row>
    <row r="79" spans="1:11">
      <c r="A79" s="111" t="s">
        <v>215</v>
      </c>
      <c r="B79" s="25" t="s">
        <v>69</v>
      </c>
      <c r="C79" s="116">
        <v>12.033402573</v>
      </c>
      <c r="D79" s="30" t="str">
        <f>IF($B79="N/A","N/A",IF(C79&gt;20,"No",IF(C79&lt;2,"No","Yes")))</f>
        <v>Yes</v>
      </c>
      <c r="E79" s="32">
        <v>13.725677913</v>
      </c>
      <c r="F79" s="30" t="str">
        <f>IF($B79="N/A","N/A",IF(E79&gt;20,"No",IF(E79&lt;2,"No","Yes")))</f>
        <v>Yes</v>
      </c>
      <c r="G79" s="32">
        <v>14.22257851</v>
      </c>
      <c r="H79" s="30" t="str">
        <f>IF($B79="N/A","N/A",IF(G79&gt;20,"No",IF(G79&lt;2,"No","Yes")))</f>
        <v>Yes</v>
      </c>
      <c r="I79" s="32">
        <v>14.06</v>
      </c>
      <c r="J79" s="32">
        <v>3.62</v>
      </c>
      <c r="K79" s="30" t="str">
        <f t="shared" si="36"/>
        <v>Yes</v>
      </c>
    </row>
    <row r="80" spans="1:11">
      <c r="A80" s="111" t="s">
        <v>216</v>
      </c>
      <c r="B80" s="25" t="s">
        <v>88</v>
      </c>
      <c r="C80" s="116">
        <v>0.6567617295</v>
      </c>
      <c r="D80" s="30" t="str">
        <f>IF($B80="N/A","N/A",IF(C80&gt;8,"No",IF(C80&lt;0.5,"No","Yes")))</f>
        <v>Yes</v>
      </c>
      <c r="E80" s="32">
        <v>0.76818061179999997</v>
      </c>
      <c r="F80" s="30" t="str">
        <f>IF($B80="N/A","N/A",IF(E80&gt;8,"No",IF(E80&lt;0.5,"No","Yes")))</f>
        <v>Yes</v>
      </c>
      <c r="G80" s="32">
        <v>0.77243683600000002</v>
      </c>
      <c r="H80" s="30" t="str">
        <f>IF($B80="N/A","N/A",IF(G80&gt;8,"No",IF(G80&lt;0.5,"No","Yes")))</f>
        <v>Yes</v>
      </c>
      <c r="I80" s="32">
        <v>16.96</v>
      </c>
      <c r="J80" s="32">
        <v>0.55410000000000004</v>
      </c>
      <c r="K80" s="30" t="str">
        <f t="shared" si="36"/>
        <v>Yes</v>
      </c>
    </row>
    <row r="81" spans="1:11">
      <c r="A81" s="111" t="s">
        <v>217</v>
      </c>
      <c r="B81" s="25" t="s">
        <v>70</v>
      </c>
      <c r="C81" s="116">
        <v>3.8852774317000001</v>
      </c>
      <c r="D81" s="30" t="str">
        <f>IF($B81="N/A","N/A",IF(C81&gt;25,"No",IF(C81&lt;3,"No","Yes")))</f>
        <v>Yes</v>
      </c>
      <c r="E81" s="32">
        <v>4.5163252487000003</v>
      </c>
      <c r="F81" s="30" t="str">
        <f>IF($B81="N/A","N/A",IF(E81&gt;25,"No",IF(E81&lt;3,"No","Yes")))</f>
        <v>Yes</v>
      </c>
      <c r="G81" s="32">
        <v>4.8333412225999997</v>
      </c>
      <c r="H81" s="30" t="str">
        <f>IF($B81="N/A","N/A",IF(G81&gt;25,"No",IF(G81&lt;3,"No","Yes")))</f>
        <v>Yes</v>
      </c>
      <c r="I81" s="32">
        <v>16.239999999999998</v>
      </c>
      <c r="J81" s="32">
        <v>7.0190000000000001</v>
      </c>
      <c r="K81" s="30" t="str">
        <f t="shared" si="36"/>
        <v>Yes</v>
      </c>
    </row>
    <row r="82" spans="1:11">
      <c r="A82" s="111" t="s">
        <v>218</v>
      </c>
      <c r="B82" s="25" t="s">
        <v>71</v>
      </c>
      <c r="C82" s="116">
        <v>5.8641761847999998</v>
      </c>
      <c r="D82" s="30" t="str">
        <f>IF($B82="N/A","N/A",IF(C82&gt;25,"No",IF(C82&lt;2,"No","Yes")))</f>
        <v>Yes</v>
      </c>
      <c r="E82" s="32">
        <v>2.8409917892999998</v>
      </c>
      <c r="F82" s="30" t="str">
        <f>IF($B82="N/A","N/A",IF(E82&gt;25,"No",IF(E82&lt;2,"No","Yes")))</f>
        <v>Yes</v>
      </c>
      <c r="G82" s="32">
        <v>2.9412246426999999</v>
      </c>
      <c r="H82" s="30" t="str">
        <f>IF($B82="N/A","N/A",IF(G82&gt;25,"No",IF(G82&lt;2,"No","Yes")))</f>
        <v>Yes</v>
      </c>
      <c r="I82" s="32">
        <v>-51.6</v>
      </c>
      <c r="J82" s="32">
        <v>3.528</v>
      </c>
      <c r="K82" s="30" t="str">
        <f t="shared" si="36"/>
        <v>Yes</v>
      </c>
    </row>
    <row r="83" spans="1:11">
      <c r="A83" s="111" t="s">
        <v>219</v>
      </c>
      <c r="B83" s="25" t="s">
        <v>72</v>
      </c>
      <c r="C83" s="116">
        <v>3.4825345983</v>
      </c>
      <c r="D83" s="30" t="str">
        <f>IF($B83="N/A","N/A",IF(C83&gt;25,"No",IF(C83&lt;=0,"No","Yes")))</f>
        <v>Yes</v>
      </c>
      <c r="E83" s="32">
        <v>3.5391609050000001</v>
      </c>
      <c r="F83" s="30" t="str">
        <f>IF($B83="N/A","N/A",IF(E83&gt;25,"No",IF(E83&lt;=0,"No","Yes")))</f>
        <v>Yes</v>
      </c>
      <c r="G83" s="32">
        <v>3.1777954602</v>
      </c>
      <c r="H83" s="30" t="str">
        <f>IF($B83="N/A","N/A",IF(G83&gt;25,"No",IF(G83&lt;=0,"No","Yes")))</f>
        <v>Yes</v>
      </c>
      <c r="I83" s="32">
        <v>1.6259999999999999</v>
      </c>
      <c r="J83" s="32">
        <v>-10.199999999999999</v>
      </c>
      <c r="K83" s="30" t="str">
        <f t="shared" si="36"/>
        <v>Yes</v>
      </c>
    </row>
    <row r="84" spans="1:11">
      <c r="A84" s="111" t="s">
        <v>220</v>
      </c>
      <c r="B84" s="25" t="s">
        <v>74</v>
      </c>
      <c r="C84" s="116">
        <v>15.365335224000001</v>
      </c>
      <c r="D84" s="30" t="str">
        <f>IF($B84="N/A","N/A",IF(C84&gt;20,"No",IF(C84&lt;4,"No","Yes")))</f>
        <v>Yes</v>
      </c>
      <c r="E84" s="32">
        <v>17.655525537999999</v>
      </c>
      <c r="F84" s="30" t="str">
        <f>IF($B84="N/A","N/A",IF(E84&gt;20,"No",IF(E84&lt;4,"No","Yes")))</f>
        <v>Yes</v>
      </c>
      <c r="G84" s="32">
        <v>18.138109914000001</v>
      </c>
      <c r="H84" s="30" t="str">
        <f>IF($B84="N/A","N/A",IF(G84&gt;20,"No",IF(G84&lt;4,"No","Yes")))</f>
        <v>Yes</v>
      </c>
      <c r="I84" s="32">
        <v>14.9</v>
      </c>
      <c r="J84" s="32">
        <v>2.7330000000000001</v>
      </c>
      <c r="K84" s="30" t="str">
        <f t="shared" si="36"/>
        <v>Yes</v>
      </c>
    </row>
    <row r="85" spans="1:11">
      <c r="A85" s="111" t="s">
        <v>221</v>
      </c>
      <c r="B85" s="25" t="s">
        <v>75</v>
      </c>
      <c r="C85" s="116">
        <v>0.15127008550000001</v>
      </c>
      <c r="D85" s="30" t="str">
        <f>IF($B85="N/A","N/A",IF(C85&gt;=3,"No",IF(C85&lt;0,"No","Yes")))</f>
        <v>Yes</v>
      </c>
      <c r="E85" s="32">
        <v>0.1212261313</v>
      </c>
      <c r="F85" s="30" t="str">
        <f>IF($B85="N/A","N/A",IF(E85&gt;=3,"No",IF(E85&lt;0,"No","Yes")))</f>
        <v>Yes</v>
      </c>
      <c r="G85" s="32">
        <v>0</v>
      </c>
      <c r="H85" s="30" t="str">
        <f>IF($B85="N/A","N/A",IF(G85&gt;=3,"No",IF(G85&lt;0,"No","Yes")))</f>
        <v>Yes</v>
      </c>
      <c r="I85" s="32">
        <v>-19.899999999999999</v>
      </c>
      <c r="J85" s="32">
        <v>-100</v>
      </c>
      <c r="K85" s="30" t="str">
        <f t="shared" si="36"/>
        <v>No</v>
      </c>
    </row>
    <row r="86" spans="1:11">
      <c r="A86" s="111" t="s">
        <v>222</v>
      </c>
      <c r="B86" s="25" t="s">
        <v>76</v>
      </c>
      <c r="C86" s="116">
        <v>18.534585268000001</v>
      </c>
      <c r="D86" s="30" t="str">
        <f>IF($B86="N/A","N/A",IF(C86&gt;=25,"No",IF(C86&lt;0,"No","Yes")))</f>
        <v>Yes</v>
      </c>
      <c r="E86" s="32">
        <v>22.689776298000002</v>
      </c>
      <c r="F86" s="30" t="str">
        <f>IF($B86="N/A","N/A",IF(E86&gt;=25,"No",IF(E86&lt;0,"No","Yes")))</f>
        <v>Yes</v>
      </c>
      <c r="G86" s="32">
        <v>20.350381827</v>
      </c>
      <c r="H86" s="30" t="str">
        <f>IF($B86="N/A","N/A",IF(G86&gt;=25,"No",IF(G86&lt;0,"No","Yes")))</f>
        <v>Yes</v>
      </c>
      <c r="I86" s="32">
        <v>22.42</v>
      </c>
      <c r="J86" s="32">
        <v>-10.3</v>
      </c>
      <c r="K86" s="30" t="str">
        <f t="shared" si="36"/>
        <v>Yes</v>
      </c>
    </row>
    <row r="87" spans="1:11">
      <c r="A87" s="111" t="s">
        <v>223</v>
      </c>
      <c r="B87" s="25" t="s">
        <v>123</v>
      </c>
      <c r="C87" s="116">
        <v>4.1130041891999998</v>
      </c>
      <c r="D87" s="30" t="str">
        <f>IF($B87="N/A","N/A",IF(C87&gt;3,"Yes","No"))</f>
        <v>Yes</v>
      </c>
      <c r="E87" s="32">
        <v>4.8001072550000004</v>
      </c>
      <c r="F87" s="30" t="str">
        <f>IF($B87="N/A","N/A",IF(E87&gt;3,"Yes","No"))</f>
        <v>Yes</v>
      </c>
      <c r="G87" s="32">
        <v>4.5615475590000001</v>
      </c>
      <c r="H87" s="30" t="str">
        <f>IF($B87="N/A","N/A",IF(G87&gt;3,"Yes","No"))</f>
        <v>Yes</v>
      </c>
      <c r="I87" s="32">
        <v>16.71</v>
      </c>
      <c r="J87" s="32">
        <v>-4.97</v>
      </c>
      <c r="K87" s="30" t="str">
        <f t="shared" si="36"/>
        <v>Yes</v>
      </c>
    </row>
    <row r="88" spans="1:11">
      <c r="A88" s="111" t="s">
        <v>224</v>
      </c>
      <c r="B88" s="25" t="s">
        <v>122</v>
      </c>
      <c r="C88" s="116">
        <v>4.2448079798</v>
      </c>
      <c r="D88" s="30" t="str">
        <f>IF($B88="N/A","N/A",IF(C88&gt;1,"Yes","No"))</f>
        <v>Yes</v>
      </c>
      <c r="E88" s="32">
        <v>4.3217407682999998</v>
      </c>
      <c r="F88" s="30" t="str">
        <f>IF($B88="N/A","N/A",IF(E88&gt;1,"Yes","No"))</f>
        <v>Yes</v>
      </c>
      <c r="G88" s="32">
        <v>3.6859079638000001</v>
      </c>
      <c r="H88" s="30" t="str">
        <f>IF($B88="N/A","N/A",IF(G88&gt;1,"Yes","No"))</f>
        <v>Yes</v>
      </c>
      <c r="I88" s="32">
        <v>1.8120000000000001</v>
      </c>
      <c r="J88" s="32">
        <v>-14.7</v>
      </c>
      <c r="K88" s="30" t="str">
        <f t="shared" si="36"/>
        <v>Yes</v>
      </c>
    </row>
    <row r="89" spans="1:11">
      <c r="A89" s="111" t="s">
        <v>225</v>
      </c>
      <c r="B89" s="25" t="s">
        <v>49</v>
      </c>
      <c r="C89" s="116">
        <v>4.6589092000000002E-3</v>
      </c>
      <c r="D89" s="30" t="str">
        <f>IF($B89="N/A","N/A",IF(C89&gt;15,"No",IF(C89&lt;-15,"No","Yes")))</f>
        <v>N/A</v>
      </c>
      <c r="E89" s="32">
        <v>4.2419416999999997E-3</v>
      </c>
      <c r="F89" s="30" t="str">
        <f>IF($B89="N/A","N/A",IF(E89&gt;15,"No",IF(E89&lt;-15,"No","Yes")))</f>
        <v>N/A</v>
      </c>
      <c r="G89" s="32">
        <v>4.8595649000000001E-3</v>
      </c>
      <c r="H89" s="30" t="str">
        <f>IF($B89="N/A","N/A",IF(G89&gt;15,"No",IF(G89&lt;-15,"No","Yes")))</f>
        <v>N/A</v>
      </c>
      <c r="I89" s="32">
        <v>-8.9499999999999993</v>
      </c>
      <c r="J89" s="32">
        <v>14.56</v>
      </c>
      <c r="K89" s="30" t="str">
        <f t="shared" si="36"/>
        <v>Yes</v>
      </c>
    </row>
    <row r="90" spans="1:11">
      <c r="A90" s="111" t="s">
        <v>226</v>
      </c>
      <c r="B90" s="25" t="s">
        <v>49</v>
      </c>
      <c r="C90" s="116">
        <v>5.4173399999999999E-5</v>
      </c>
      <c r="D90" s="30" t="str">
        <f>IF($B90="N/A","N/A",IF(C90&gt;15,"No",IF(C90&lt;-15,"No","Yes")))</f>
        <v>N/A</v>
      </c>
      <c r="E90" s="32">
        <v>0</v>
      </c>
      <c r="F90" s="30" t="str">
        <f>IF($B90="N/A","N/A",IF(E90&gt;15,"No",IF(E90&lt;-15,"No","Yes")))</f>
        <v>N/A</v>
      </c>
      <c r="G90" s="32">
        <v>7.1993600000000001E-5</v>
      </c>
      <c r="H90" s="30" t="str">
        <f>IF($B90="N/A","N/A",IF(G90&gt;15,"No",IF(G90&lt;-15,"No","Yes")))</f>
        <v>N/A</v>
      </c>
      <c r="I90" s="32">
        <v>-100</v>
      </c>
      <c r="J90" s="32" t="s">
        <v>1207</v>
      </c>
      <c r="K90" s="30" t="str">
        <f t="shared" si="36"/>
        <v>N/A</v>
      </c>
    </row>
    <row r="91" spans="1:11">
      <c r="A91" s="111" t="s">
        <v>227</v>
      </c>
      <c r="B91" s="25" t="s">
        <v>73</v>
      </c>
      <c r="C91" s="116">
        <v>0.43026290150000002</v>
      </c>
      <c r="D91" s="30" t="str">
        <f>IF($B91="N/A","N/A",IF(C91&gt;0,"Yes","No"))</f>
        <v>Yes</v>
      </c>
      <c r="E91" s="32">
        <v>0.1955574028</v>
      </c>
      <c r="F91" s="30" t="str">
        <f>IF($B91="N/A","N/A",IF(E91&gt;0,"Yes","No"))</f>
        <v>Yes</v>
      </c>
      <c r="G91" s="32">
        <v>2.5557711600000001E-2</v>
      </c>
      <c r="H91" s="30" t="str">
        <f>IF($B91="N/A","N/A",IF(G91&gt;0,"Yes","No"))</f>
        <v>Yes</v>
      </c>
      <c r="I91" s="32">
        <v>-54.5</v>
      </c>
      <c r="J91" s="32">
        <v>-86.9</v>
      </c>
      <c r="K91" s="30" t="str">
        <f t="shared" si="36"/>
        <v>No</v>
      </c>
    </row>
    <row r="92" spans="1:11">
      <c r="A92" s="111" t="s">
        <v>228</v>
      </c>
      <c r="B92" s="25" t="s">
        <v>73</v>
      </c>
      <c r="C92" s="116">
        <v>4.8691559807999996</v>
      </c>
      <c r="D92" s="30" t="str">
        <f>IF($B92="N/A","N/A",IF(C92&gt;0,"Yes","No"))</f>
        <v>Yes</v>
      </c>
      <c r="E92" s="32">
        <v>5.8661577892999999</v>
      </c>
      <c r="F92" s="30" t="str">
        <f>IF($B92="N/A","N/A",IF(E92&gt;0,"Yes","No"))</f>
        <v>Yes</v>
      </c>
      <c r="G92" s="32">
        <v>5.7557226326000004</v>
      </c>
      <c r="H92" s="30" t="str">
        <f>IF($B92="N/A","N/A",IF(G92&gt;0,"Yes","No"))</f>
        <v>Yes</v>
      </c>
      <c r="I92" s="32">
        <v>20.48</v>
      </c>
      <c r="J92" s="32">
        <v>-1.88</v>
      </c>
      <c r="K92" s="30" t="str">
        <f t="shared" si="36"/>
        <v>Yes</v>
      </c>
    </row>
    <row r="93" spans="1:11">
      <c r="A93" s="111" t="s">
        <v>229</v>
      </c>
      <c r="B93" s="25" t="s">
        <v>73</v>
      </c>
      <c r="C93" s="116">
        <v>3.7776891299999997E-2</v>
      </c>
      <c r="D93" s="30" t="str">
        <f>IF($B93="N/A","N/A",IF(C93&gt;0,"Yes","No"))</f>
        <v>Yes</v>
      </c>
      <c r="E93" s="32">
        <v>1.94584E-5</v>
      </c>
      <c r="F93" s="30" t="str">
        <f>IF($B93="N/A","N/A",IF(E93&gt;0,"Yes","No"))</f>
        <v>Yes</v>
      </c>
      <c r="G93" s="32">
        <v>0</v>
      </c>
      <c r="H93" s="30" t="str">
        <f>IF($B93="N/A","N/A",IF(G93&gt;0,"Yes","No"))</f>
        <v>No</v>
      </c>
      <c r="I93" s="32">
        <v>-99.9</v>
      </c>
      <c r="J93" s="32">
        <v>-100</v>
      </c>
      <c r="K93" s="30" t="str">
        <f t="shared" si="36"/>
        <v>No</v>
      </c>
    </row>
    <row r="94" spans="1:11">
      <c r="A94" s="111" t="s">
        <v>230</v>
      </c>
      <c r="B94" s="25" t="s">
        <v>122</v>
      </c>
      <c r="C94" s="116">
        <v>0.29963286709999998</v>
      </c>
      <c r="D94" s="30" t="str">
        <f>IF($B94="N/A","N/A",IF(C94&gt;1,"Yes","No"))</f>
        <v>No</v>
      </c>
      <c r="E94" s="32">
        <v>0.34151522159999997</v>
      </c>
      <c r="F94" s="30" t="str">
        <f>IF($B94="N/A","N/A",IF(E94&gt;1,"Yes","No"))</f>
        <v>No</v>
      </c>
      <c r="G94" s="32">
        <v>0.29621747669999998</v>
      </c>
      <c r="H94" s="30" t="str">
        <f>IF($B94="N/A","N/A",IF(G94&gt;1,"Yes","No"))</f>
        <v>No</v>
      </c>
      <c r="I94" s="32">
        <v>13.98</v>
      </c>
      <c r="J94" s="32">
        <v>-13.3</v>
      </c>
      <c r="K94" s="30" t="str">
        <f t="shared" si="36"/>
        <v>Yes</v>
      </c>
    </row>
    <row r="95" spans="1:11">
      <c r="A95" s="111" t="s">
        <v>231</v>
      </c>
      <c r="B95" s="25" t="s">
        <v>73</v>
      </c>
      <c r="C95" s="116">
        <v>0.19843702630000001</v>
      </c>
      <c r="D95" s="30" t="str">
        <f>IF($B95="N/A","N/A",IF(C95&gt;0,"Yes","No"))</f>
        <v>Yes</v>
      </c>
      <c r="E95" s="32">
        <v>0.20145331259999999</v>
      </c>
      <c r="F95" s="30" t="str">
        <f>IF($B95="N/A","N/A",IF(E95&gt;0,"Yes","No"))</f>
        <v>Yes</v>
      </c>
      <c r="G95" s="32">
        <v>0.22967743469999999</v>
      </c>
      <c r="H95" s="30" t="str">
        <f>IF($B95="N/A","N/A",IF(G95&gt;0,"Yes","No"))</f>
        <v>Yes</v>
      </c>
      <c r="I95" s="32">
        <v>1.52</v>
      </c>
      <c r="J95" s="32">
        <v>14.01</v>
      </c>
      <c r="K95" s="30" t="str">
        <f t="shared" si="36"/>
        <v>Yes</v>
      </c>
    </row>
    <row r="96" spans="1:11">
      <c r="A96" s="111" t="s">
        <v>232</v>
      </c>
      <c r="B96" s="25" t="s">
        <v>49</v>
      </c>
      <c r="C96" s="116">
        <v>6.6452658000000003E-3</v>
      </c>
      <c r="D96" s="30" t="str">
        <f>IF($B96="N/A","N/A",IF(C96&gt;15,"No",IF(C96&lt;-15,"No","Yes")))</f>
        <v>N/A</v>
      </c>
      <c r="E96" s="32">
        <v>5.2537809999999999E-3</v>
      </c>
      <c r="F96" s="30" t="str">
        <f>IF($B96="N/A","N/A",IF(E96&gt;15,"No",IF(E96&lt;-15,"No","Yes")))</f>
        <v>N/A</v>
      </c>
      <c r="G96" s="32">
        <v>3.7616631999999998E-3</v>
      </c>
      <c r="H96" s="30" t="str">
        <f>IF($B96="N/A","N/A",IF(G96&gt;15,"No",IF(G96&lt;-15,"No","Yes")))</f>
        <v>N/A</v>
      </c>
      <c r="I96" s="32">
        <v>-20.9</v>
      </c>
      <c r="J96" s="32">
        <v>-28.4</v>
      </c>
      <c r="K96" s="30" t="str">
        <f t="shared" si="36"/>
        <v>Yes</v>
      </c>
    </row>
    <row r="97" spans="1:11">
      <c r="A97" s="111" t="s">
        <v>233</v>
      </c>
      <c r="B97" s="25" t="s">
        <v>49</v>
      </c>
      <c r="C97" s="116">
        <v>0.63976935150000003</v>
      </c>
      <c r="D97" s="30" t="str">
        <f>IF($B97="N/A","N/A",IF(C97&gt;15,"No",IF(C97&lt;-15,"No","Yes")))</f>
        <v>N/A</v>
      </c>
      <c r="E97" s="32">
        <v>0.4778411085</v>
      </c>
      <c r="F97" s="30" t="str">
        <f>IF($B97="N/A","N/A",IF(E97&gt;15,"No",IF(E97&lt;-15,"No","Yes")))</f>
        <v>N/A</v>
      </c>
      <c r="G97" s="32">
        <v>0.1845014797</v>
      </c>
      <c r="H97" s="30" t="str">
        <f>IF($B97="N/A","N/A",IF(G97&gt;15,"No",IF(G97&lt;-15,"No","Yes")))</f>
        <v>N/A</v>
      </c>
      <c r="I97" s="32">
        <v>-25.3</v>
      </c>
      <c r="J97" s="32">
        <v>-61.4</v>
      </c>
      <c r="K97" s="30" t="str">
        <f t="shared" si="36"/>
        <v>No</v>
      </c>
    </row>
    <row r="98" spans="1:11">
      <c r="A98" s="111" t="s">
        <v>234</v>
      </c>
      <c r="B98" s="25" t="s">
        <v>49</v>
      </c>
      <c r="C98" s="116">
        <v>0</v>
      </c>
      <c r="D98" s="30" t="str">
        <f>IF($B98="N/A","N/A",IF(C98&gt;15,"No",IF(C98&lt;-15,"No","Yes")))</f>
        <v>N/A</v>
      </c>
      <c r="E98" s="32">
        <v>0</v>
      </c>
      <c r="F98" s="30" t="str">
        <f>IF($B98="N/A","N/A",IF(E98&gt;15,"No",IF(E98&lt;-15,"No","Yes")))</f>
        <v>N/A</v>
      </c>
      <c r="G98" s="32">
        <v>0</v>
      </c>
      <c r="H98" s="30" t="str">
        <f>IF($B98="N/A","N/A",IF(G98&gt;15,"No",IF(G98&lt;-15,"No","Yes")))</f>
        <v>N/A</v>
      </c>
      <c r="I98" s="32" t="s">
        <v>1207</v>
      </c>
      <c r="J98" s="32" t="s">
        <v>1207</v>
      </c>
      <c r="K98" s="30" t="str">
        <f t="shared" si="36"/>
        <v>N/A</v>
      </c>
    </row>
    <row r="99" spans="1:11">
      <c r="A99" s="111" t="s">
        <v>235</v>
      </c>
      <c r="B99" s="25" t="s">
        <v>49</v>
      </c>
      <c r="C99" s="116">
        <v>0</v>
      </c>
      <c r="D99" s="30" t="str">
        <f>IF($B99="N/A","N/A",IF(C99&gt;15,"No",IF(C99&lt;-15,"No","Yes")))</f>
        <v>N/A</v>
      </c>
      <c r="E99" s="32">
        <v>0</v>
      </c>
      <c r="F99" s="30" t="str">
        <f>IF($B99="N/A","N/A",IF(E99&gt;15,"No",IF(E99&lt;-15,"No","Yes")))</f>
        <v>N/A</v>
      </c>
      <c r="G99" s="32">
        <v>0</v>
      </c>
      <c r="H99" s="30" t="str">
        <f>IF($B99="N/A","N/A",IF(G99&gt;15,"No",IF(G99&lt;-15,"No","Yes")))</f>
        <v>N/A</v>
      </c>
      <c r="I99" s="32" t="s">
        <v>1207</v>
      </c>
      <c r="J99" s="32" t="s">
        <v>1207</v>
      </c>
      <c r="K99" s="30" t="str">
        <f t="shared" si="36"/>
        <v>N/A</v>
      </c>
    </row>
    <row r="100" spans="1:11">
      <c r="A100" s="111" t="s">
        <v>236</v>
      </c>
      <c r="B100" s="25" t="s">
        <v>49</v>
      </c>
      <c r="C100" s="116">
        <v>2.2269946948000001</v>
      </c>
      <c r="D100" s="30" t="str">
        <f>IF($B100="N/A","N/A",IF(C100&gt;15,"No",IF(C100&lt;-15,"No","Yes")))</f>
        <v>N/A</v>
      </c>
      <c r="E100" s="32">
        <v>2.5092447086999998</v>
      </c>
      <c r="F100" s="30" t="str">
        <f>IF($B100="N/A","N/A",IF(E100&gt;15,"No",IF(E100&lt;-15,"No","Yes")))</f>
        <v>N/A</v>
      </c>
      <c r="G100" s="32">
        <v>2.7824608584999999</v>
      </c>
      <c r="H100" s="30" t="str">
        <f>IF($B100="N/A","N/A",IF(G100&gt;15,"No",IF(G100&lt;-15,"No","Yes")))</f>
        <v>N/A</v>
      </c>
      <c r="I100" s="32">
        <v>12.67</v>
      </c>
      <c r="J100" s="32">
        <v>10.89</v>
      </c>
      <c r="K100" s="30" t="str">
        <f t="shared" si="36"/>
        <v>Yes</v>
      </c>
    </row>
    <row r="101" spans="1:11">
      <c r="A101" s="111" t="s">
        <v>237</v>
      </c>
      <c r="B101" s="25" t="s">
        <v>122</v>
      </c>
      <c r="C101" s="116">
        <v>10.595677651999999</v>
      </c>
      <c r="D101" s="30" t="str">
        <f>IF($B101="N/A","N/A",IF(C101&gt;1,"Yes","No"))</f>
        <v>Yes</v>
      </c>
      <c r="E101" s="32">
        <v>1.0326403791000001</v>
      </c>
      <c r="F101" s="30" t="str">
        <f>IF($B101="N/A","N/A",IF(E101&gt;1,"Yes","No"))</f>
        <v>Yes</v>
      </c>
      <c r="G101" s="32">
        <v>0.88435081520000003</v>
      </c>
      <c r="H101" s="30" t="str">
        <f>IF($B101="N/A","N/A",IF(G101&gt;1,"Yes","No"))</f>
        <v>No</v>
      </c>
      <c r="I101" s="32">
        <v>-90.3</v>
      </c>
      <c r="J101" s="32">
        <v>-14.4</v>
      </c>
      <c r="K101" s="30" t="str">
        <f t="shared" si="36"/>
        <v>Yes</v>
      </c>
    </row>
    <row r="102" spans="1:11">
      <c r="A102" s="111" t="s">
        <v>238</v>
      </c>
      <c r="B102" s="25" t="s">
        <v>73</v>
      </c>
      <c r="C102" s="116">
        <v>3.3804178099999999E-2</v>
      </c>
      <c r="D102" s="30" t="str">
        <f>IF($B102="N/A","N/A",IF(C102&gt;0,"Yes","No"))</f>
        <v>Yes</v>
      </c>
      <c r="E102" s="32">
        <v>4.3158837800000002E-2</v>
      </c>
      <c r="F102" s="30" t="str">
        <f>IF($B102="N/A","N/A",IF(E102&gt;0,"Yes","No"))</f>
        <v>Yes</v>
      </c>
      <c r="G102" s="32">
        <v>2.8957607136000001</v>
      </c>
      <c r="H102" s="30" t="str">
        <f>IF($B102="N/A","N/A",IF(G102&gt;0,"Yes","No"))</f>
        <v>Yes</v>
      </c>
      <c r="I102" s="32">
        <v>27.67</v>
      </c>
      <c r="J102" s="32">
        <v>6610</v>
      </c>
      <c r="K102" s="30" t="str">
        <f t="shared" si="36"/>
        <v>No</v>
      </c>
    </row>
    <row r="103" spans="1:11">
      <c r="A103" s="111" t="s">
        <v>239</v>
      </c>
      <c r="B103" s="25" t="s">
        <v>77</v>
      </c>
      <c r="C103" s="116">
        <v>0</v>
      </c>
      <c r="D103" s="30" t="str">
        <f>IF($B103="N/A","N/A",IF(C103&gt;=1,"No",IF(C103&lt;0,"No","Yes")))</f>
        <v>Yes</v>
      </c>
      <c r="E103" s="32">
        <v>0.14728099319999999</v>
      </c>
      <c r="F103" s="30" t="str">
        <f>IF($B103="N/A","N/A",IF(E103&gt;=1,"No",IF(E103&lt;0,"No","Yes")))</f>
        <v>Yes</v>
      </c>
      <c r="G103" s="32">
        <v>0</v>
      </c>
      <c r="H103" s="30" t="str">
        <f>IF($B103="N/A","N/A",IF(G103&gt;=1,"No",IF(G103&lt;0,"No","Yes")))</f>
        <v>Yes</v>
      </c>
      <c r="I103" s="32" t="s">
        <v>1207</v>
      </c>
      <c r="J103" s="32">
        <v>-100</v>
      </c>
      <c r="K103" s="30" t="str">
        <f t="shared" si="36"/>
        <v>No</v>
      </c>
    </row>
    <row r="104" spans="1:11">
      <c r="A104" s="193" t="s">
        <v>173</v>
      </c>
      <c r="B104" s="199"/>
      <c r="C104" s="199"/>
      <c r="D104" s="199"/>
      <c r="E104" s="199"/>
      <c r="F104" s="199"/>
      <c r="G104" s="199"/>
      <c r="H104" s="199"/>
      <c r="I104" s="199"/>
      <c r="J104" s="199"/>
      <c r="K104" s="200"/>
    </row>
    <row r="105" spans="1:11">
      <c r="A105" s="111" t="s">
        <v>240</v>
      </c>
      <c r="B105" s="25" t="s">
        <v>49</v>
      </c>
      <c r="C105" s="118">
        <v>155.45069727000001</v>
      </c>
      <c r="D105" s="30" t="str">
        <f>IF($B105="N/A","N/A",IF(C105&gt;15,"No",IF(C105&lt;-15,"No","Yes")))</f>
        <v>N/A</v>
      </c>
      <c r="E105" s="78">
        <v>161.0878582</v>
      </c>
      <c r="F105" s="30" t="str">
        <f>IF($B105="N/A","N/A",IF(E105&gt;15,"No",IF(E105&lt;-15,"No","Yes")))</f>
        <v>N/A</v>
      </c>
      <c r="G105" s="78">
        <v>159.97162445999999</v>
      </c>
      <c r="H105" s="30" t="str">
        <f>IF($B105="N/A","N/A",IF(G105&gt;15,"No",IF(G105&lt;-15,"No","Yes")))</f>
        <v>N/A</v>
      </c>
      <c r="I105" s="32">
        <v>3.6259999999999999</v>
      </c>
      <c r="J105" s="32">
        <v>-0.69299999999999995</v>
      </c>
      <c r="K105" s="30" t="str">
        <f t="shared" ref="K105:K124" si="37">IF(J105="Div by 0", "N/A", IF(J105="N/A","N/A", IF(J105&gt;30, "No", IF(J105&lt;-30, "No", "Yes"))))</f>
        <v>Yes</v>
      </c>
    </row>
    <row r="106" spans="1:11">
      <c r="A106" s="113" t="s">
        <v>214</v>
      </c>
      <c r="B106" s="25" t="s">
        <v>78</v>
      </c>
      <c r="C106" s="118">
        <v>92.196070818999999</v>
      </c>
      <c r="D106" s="30" t="str">
        <f>IF($B106="N/A","N/A",IF(C106&gt;90,"No",IF(C106&lt;20,"No","Yes")))</f>
        <v>No</v>
      </c>
      <c r="E106" s="78">
        <v>91.730701121999999</v>
      </c>
      <c r="F106" s="30" t="str">
        <f>IF($B106="N/A","N/A",IF(E106&gt;90,"No",IF(E106&lt;20,"No","Yes")))</f>
        <v>No</v>
      </c>
      <c r="G106" s="78">
        <v>92.119866909999999</v>
      </c>
      <c r="H106" s="30" t="str">
        <f>IF($B106="N/A","N/A",IF(G106&gt;90,"No",IF(G106&lt;20,"No","Yes")))</f>
        <v>No</v>
      </c>
      <c r="I106" s="32">
        <v>-0.505</v>
      </c>
      <c r="J106" s="32">
        <v>0.42420000000000002</v>
      </c>
      <c r="K106" s="30" t="str">
        <f t="shared" si="37"/>
        <v>Yes</v>
      </c>
    </row>
    <row r="107" spans="1:11">
      <c r="A107" s="113" t="s">
        <v>215</v>
      </c>
      <c r="B107" s="25" t="s">
        <v>79</v>
      </c>
      <c r="C107" s="118">
        <v>40.925086624000002</v>
      </c>
      <c r="D107" s="30" t="str">
        <f>IF($B107="N/A","N/A",IF(C107&gt;60,"No",IF(C107&lt;10,"No","Yes")))</f>
        <v>Yes</v>
      </c>
      <c r="E107" s="78">
        <v>40.024157055000003</v>
      </c>
      <c r="F107" s="30" t="str">
        <f>IF($B107="N/A","N/A",IF(E107&gt;60,"No",IF(E107&lt;10,"No","Yes")))</f>
        <v>Yes</v>
      </c>
      <c r="G107" s="78">
        <v>40.000568201</v>
      </c>
      <c r="H107" s="30" t="str">
        <f>IF($B107="N/A","N/A",IF(G107&gt;60,"No",IF(G107&lt;10,"No","Yes")))</f>
        <v>Yes</v>
      </c>
      <c r="I107" s="32">
        <v>-2.2000000000000002</v>
      </c>
      <c r="J107" s="32">
        <v>-5.8999999999999997E-2</v>
      </c>
      <c r="K107" s="30" t="str">
        <f t="shared" si="37"/>
        <v>Yes</v>
      </c>
    </row>
    <row r="108" spans="1:11">
      <c r="A108" s="113" t="s">
        <v>216</v>
      </c>
      <c r="B108" s="25" t="s">
        <v>80</v>
      </c>
      <c r="C108" s="118">
        <v>37.921666207999998</v>
      </c>
      <c r="D108" s="30" t="str">
        <f>IF($B108="N/A","N/A",IF(C108&gt;100,"No",IF(C108&lt;10,"No","Yes")))</f>
        <v>Yes</v>
      </c>
      <c r="E108" s="78">
        <v>36.927149298000003</v>
      </c>
      <c r="F108" s="30" t="str">
        <f>IF($B108="N/A","N/A",IF(E108&gt;100,"No",IF(E108&lt;10,"No","Yes")))</f>
        <v>Yes</v>
      </c>
      <c r="G108" s="78">
        <v>37.611575832</v>
      </c>
      <c r="H108" s="30" t="str">
        <f>IF($B108="N/A","N/A",IF(G108&gt;100,"No",IF(G108&lt;10,"No","Yes")))</f>
        <v>Yes</v>
      </c>
      <c r="I108" s="32">
        <v>-2.62</v>
      </c>
      <c r="J108" s="32">
        <v>1.853</v>
      </c>
      <c r="K108" s="30" t="str">
        <f t="shared" si="37"/>
        <v>Yes</v>
      </c>
    </row>
    <row r="109" spans="1:11">
      <c r="A109" s="113" t="s">
        <v>217</v>
      </c>
      <c r="B109" s="25" t="s">
        <v>81</v>
      </c>
      <c r="C109" s="118">
        <v>84.082683423000006</v>
      </c>
      <c r="D109" s="30" t="str">
        <f>IF($B109="N/A","N/A",IF(C109&gt;100,"No",IF(C109&lt;20,"No","Yes")))</f>
        <v>Yes</v>
      </c>
      <c r="E109" s="78">
        <v>88.510488968000004</v>
      </c>
      <c r="F109" s="30" t="str">
        <f>IF($B109="N/A","N/A",IF(E109&gt;100,"No",IF(E109&lt;20,"No","Yes")))</f>
        <v>Yes</v>
      </c>
      <c r="G109" s="78">
        <v>86.197368764000004</v>
      </c>
      <c r="H109" s="30" t="str">
        <f>IF($B109="N/A","N/A",IF(G109&gt;100,"No",IF(G109&lt;20,"No","Yes")))</f>
        <v>Yes</v>
      </c>
      <c r="I109" s="32">
        <v>5.266</v>
      </c>
      <c r="J109" s="32">
        <v>-2.61</v>
      </c>
      <c r="K109" s="30" t="str">
        <f t="shared" si="37"/>
        <v>Yes</v>
      </c>
    </row>
    <row r="110" spans="1:11">
      <c r="A110" s="113" t="s">
        <v>218</v>
      </c>
      <c r="B110" s="25" t="s">
        <v>81</v>
      </c>
      <c r="C110" s="118">
        <v>74.358798441999994</v>
      </c>
      <c r="D110" s="30" t="str">
        <f>IF($B110="N/A","N/A",IF(C110&gt;100,"No",IF(C110&lt;20,"No","Yes")))</f>
        <v>Yes</v>
      </c>
      <c r="E110" s="78">
        <v>79.849626377999996</v>
      </c>
      <c r="F110" s="30" t="str">
        <f>IF($B110="N/A","N/A",IF(E110&gt;100,"No",IF(E110&lt;20,"No","Yes")))</f>
        <v>Yes</v>
      </c>
      <c r="G110" s="78">
        <v>83.470743378999998</v>
      </c>
      <c r="H110" s="30" t="str">
        <f>IF($B110="N/A","N/A",IF(G110&gt;100,"No",IF(G110&lt;20,"No","Yes")))</f>
        <v>Yes</v>
      </c>
      <c r="I110" s="32">
        <v>7.3840000000000003</v>
      </c>
      <c r="J110" s="32">
        <v>4.5350000000000001</v>
      </c>
      <c r="K110" s="30" t="str">
        <f t="shared" si="37"/>
        <v>Yes</v>
      </c>
    </row>
    <row r="111" spans="1:11">
      <c r="A111" s="113" t="s">
        <v>219</v>
      </c>
      <c r="B111" s="25" t="s">
        <v>49</v>
      </c>
      <c r="C111" s="118">
        <v>65.722190247</v>
      </c>
      <c r="D111" s="30" t="str">
        <f>IF($B111="N/A","N/A",IF(C111&gt;15,"No",IF(C111&lt;-15,"No","Yes")))</f>
        <v>N/A</v>
      </c>
      <c r="E111" s="78">
        <v>68.908446639000005</v>
      </c>
      <c r="F111" s="30" t="str">
        <f>IF($B111="N/A","N/A",IF(E111&gt;15,"No",IF(E111&lt;-15,"No","Yes")))</f>
        <v>N/A</v>
      </c>
      <c r="G111" s="78">
        <v>70.797411644999997</v>
      </c>
      <c r="H111" s="30" t="str">
        <f>IF($B111="N/A","N/A",IF(G111&gt;15,"No",IF(G111&lt;-15,"No","Yes")))</f>
        <v>N/A</v>
      </c>
      <c r="I111" s="32">
        <v>4.8479999999999999</v>
      </c>
      <c r="J111" s="32">
        <v>2.7410000000000001</v>
      </c>
      <c r="K111" s="30" t="str">
        <f t="shared" si="37"/>
        <v>Yes</v>
      </c>
    </row>
    <row r="112" spans="1:11">
      <c r="A112" s="113" t="s">
        <v>220</v>
      </c>
      <c r="B112" s="25" t="s">
        <v>82</v>
      </c>
      <c r="C112" s="118">
        <v>28.203812913</v>
      </c>
      <c r="D112" s="30" t="str">
        <f>IF($B112="N/A","N/A",IF(C112&gt;60,"No",IF(C112&lt;10,"No","Yes")))</f>
        <v>Yes</v>
      </c>
      <c r="E112" s="78">
        <v>29.380353669000002</v>
      </c>
      <c r="F112" s="30" t="str">
        <f>IF($B112="N/A","N/A",IF(E112&gt;60,"No",IF(E112&lt;10,"No","Yes")))</f>
        <v>Yes</v>
      </c>
      <c r="G112" s="78">
        <v>29.481196472000001</v>
      </c>
      <c r="H112" s="30" t="str">
        <f>IF($B112="N/A","N/A",IF(G112&gt;60,"No",IF(G112&lt;10,"No","Yes")))</f>
        <v>Yes</v>
      </c>
      <c r="I112" s="32">
        <v>4.1719999999999997</v>
      </c>
      <c r="J112" s="32">
        <v>0.34320000000000001</v>
      </c>
      <c r="K112" s="30" t="str">
        <f t="shared" si="37"/>
        <v>Yes</v>
      </c>
    </row>
    <row r="113" spans="1:11">
      <c r="A113" s="113" t="s">
        <v>221</v>
      </c>
      <c r="B113" s="25" t="s">
        <v>82</v>
      </c>
      <c r="C113" s="118">
        <v>60.101587680999998</v>
      </c>
      <c r="D113" s="30" t="str">
        <f>IF($B113="N/A","N/A",IF(C113&gt;60,"No",IF(C113&lt;10,"No","Yes")))</f>
        <v>No</v>
      </c>
      <c r="E113" s="78">
        <v>87.088282504000006</v>
      </c>
      <c r="F113" s="30" t="str">
        <f>IF($B113="N/A","N/A",IF(E113&gt;60,"No",IF(E113&lt;10,"No","Yes")))</f>
        <v>No</v>
      </c>
      <c r="G113" s="78" t="s">
        <v>1207</v>
      </c>
      <c r="H113" s="30" t="str">
        <f>IF($B113="N/A","N/A",IF(G113&gt;60,"No",IF(G113&lt;10,"No","Yes")))</f>
        <v>No</v>
      </c>
      <c r="I113" s="32">
        <v>44.9</v>
      </c>
      <c r="J113" s="32" t="s">
        <v>1207</v>
      </c>
      <c r="K113" s="30" t="str">
        <f t="shared" si="37"/>
        <v>N/A</v>
      </c>
    </row>
    <row r="114" spans="1:11">
      <c r="A114" s="113" t="s">
        <v>222</v>
      </c>
      <c r="B114" s="25" t="s">
        <v>49</v>
      </c>
      <c r="C114" s="118">
        <v>316.66105256999998</v>
      </c>
      <c r="D114" s="30" t="str">
        <f t="shared" ref="D114:D124" si="38">IF($B114="N/A","N/A",IF(C114&gt;15,"No",IF(C114&lt;-15,"No","Yes")))</f>
        <v>N/A</v>
      </c>
      <c r="E114" s="78">
        <v>305.99647874999999</v>
      </c>
      <c r="F114" s="30" t="str">
        <f>IF($B114="N/A","N/A",IF(E114&gt;15,"No",IF(E114&lt;-15,"No","Yes")))</f>
        <v>N/A</v>
      </c>
      <c r="G114" s="78">
        <v>290.36145304000001</v>
      </c>
      <c r="H114" s="30" t="str">
        <f>IF($B114="N/A","N/A",IF(G114&gt;15,"No",IF(G114&lt;-15,"No","Yes")))</f>
        <v>N/A</v>
      </c>
      <c r="I114" s="32">
        <v>-3.37</v>
      </c>
      <c r="J114" s="32">
        <v>-5.1100000000000003</v>
      </c>
      <c r="K114" s="30" t="str">
        <f t="shared" si="37"/>
        <v>Yes</v>
      </c>
    </row>
    <row r="115" spans="1:11">
      <c r="A115" s="113" t="s">
        <v>223</v>
      </c>
      <c r="B115" s="25" t="s">
        <v>49</v>
      </c>
      <c r="C115" s="118">
        <v>81.335857821000005</v>
      </c>
      <c r="D115" s="30" t="str">
        <f t="shared" si="38"/>
        <v>N/A</v>
      </c>
      <c r="E115" s="78">
        <v>83.221582179999999</v>
      </c>
      <c r="F115" s="30" t="str">
        <f t="shared" ref="F115:F123" si="39">IF($B115="N/A","N/A",IF(E115&gt;15,"No",IF(E115&lt;-15,"No","Yes")))</f>
        <v>N/A</v>
      </c>
      <c r="G115" s="78">
        <v>85.167359790000006</v>
      </c>
      <c r="H115" s="30" t="str">
        <f t="shared" ref="H115:H136" si="40">IF($B115="N/A","N/A",IF(G115&gt;15,"No",IF(G115&lt;-15,"No","Yes")))</f>
        <v>N/A</v>
      </c>
      <c r="I115" s="32">
        <v>2.3180000000000001</v>
      </c>
      <c r="J115" s="32">
        <v>2.3380000000000001</v>
      </c>
      <c r="K115" s="30" t="str">
        <f t="shared" si="37"/>
        <v>Yes</v>
      </c>
    </row>
    <row r="116" spans="1:11">
      <c r="A116" s="113" t="s">
        <v>224</v>
      </c>
      <c r="B116" s="25" t="s">
        <v>49</v>
      </c>
      <c r="C116" s="118">
        <v>36.545637857999999</v>
      </c>
      <c r="D116" s="30" t="str">
        <f t="shared" si="38"/>
        <v>N/A</v>
      </c>
      <c r="E116" s="78">
        <v>39.599983791</v>
      </c>
      <c r="F116" s="30" t="str">
        <f t="shared" si="39"/>
        <v>N/A</v>
      </c>
      <c r="G116" s="78">
        <v>42.062204882000003</v>
      </c>
      <c r="H116" s="30" t="str">
        <f t="shared" si="40"/>
        <v>N/A</v>
      </c>
      <c r="I116" s="32">
        <v>8.3580000000000005</v>
      </c>
      <c r="J116" s="32">
        <v>6.218</v>
      </c>
      <c r="K116" s="30" t="str">
        <f t="shared" si="37"/>
        <v>Yes</v>
      </c>
    </row>
    <row r="117" spans="1:11">
      <c r="A117" s="113" t="s">
        <v>227</v>
      </c>
      <c r="B117" s="25" t="s">
        <v>49</v>
      </c>
      <c r="C117" s="118">
        <v>755.54207412000005</v>
      </c>
      <c r="D117" s="30" t="str">
        <f t="shared" si="38"/>
        <v>N/A</v>
      </c>
      <c r="E117" s="78">
        <v>1104.7363184000001</v>
      </c>
      <c r="F117" s="30" t="str">
        <f t="shared" si="39"/>
        <v>N/A</v>
      </c>
      <c r="G117" s="78">
        <v>176.87535210999999</v>
      </c>
      <c r="H117" s="30" t="str">
        <f t="shared" si="40"/>
        <v>N/A</v>
      </c>
      <c r="I117" s="32">
        <v>46.22</v>
      </c>
      <c r="J117" s="32">
        <v>-84</v>
      </c>
      <c r="K117" s="30" t="str">
        <f t="shared" si="37"/>
        <v>No</v>
      </c>
    </row>
    <row r="118" spans="1:11">
      <c r="A118" s="113" t="s">
        <v>228</v>
      </c>
      <c r="B118" s="25" t="s">
        <v>49</v>
      </c>
      <c r="C118" s="118">
        <v>133.61072974000001</v>
      </c>
      <c r="D118" s="30" t="str">
        <f t="shared" si="38"/>
        <v>N/A</v>
      </c>
      <c r="E118" s="78">
        <v>89.554726657000003</v>
      </c>
      <c r="F118" s="30" t="str">
        <f t="shared" si="39"/>
        <v>N/A</v>
      </c>
      <c r="G118" s="78">
        <v>87.684587746000005</v>
      </c>
      <c r="H118" s="30" t="str">
        <f t="shared" si="40"/>
        <v>N/A</v>
      </c>
      <c r="I118" s="32">
        <v>-33</v>
      </c>
      <c r="J118" s="32">
        <v>-2.09</v>
      </c>
      <c r="K118" s="30" t="str">
        <f t="shared" si="37"/>
        <v>Yes</v>
      </c>
    </row>
    <row r="119" spans="1:11">
      <c r="A119" s="113" t="s">
        <v>229</v>
      </c>
      <c r="B119" s="25" t="s">
        <v>49</v>
      </c>
      <c r="C119" s="118">
        <v>55.361376673000002</v>
      </c>
      <c r="D119" s="30" t="str">
        <f t="shared" si="38"/>
        <v>N/A</v>
      </c>
      <c r="E119" s="78">
        <v>100</v>
      </c>
      <c r="F119" s="30" t="str">
        <f t="shared" si="39"/>
        <v>N/A</v>
      </c>
      <c r="G119" s="78" t="s">
        <v>1207</v>
      </c>
      <c r="H119" s="30" t="str">
        <f t="shared" si="40"/>
        <v>N/A</v>
      </c>
      <c r="I119" s="32">
        <v>80.63</v>
      </c>
      <c r="J119" s="32" t="s">
        <v>1207</v>
      </c>
      <c r="K119" s="30" t="str">
        <f t="shared" si="37"/>
        <v>N/A</v>
      </c>
    </row>
    <row r="120" spans="1:11">
      <c r="A120" s="113" t="s">
        <v>230</v>
      </c>
      <c r="B120" s="25" t="s">
        <v>49</v>
      </c>
      <c r="C120" s="118">
        <v>35.295606581000001</v>
      </c>
      <c r="D120" s="30" t="str">
        <f t="shared" si="38"/>
        <v>N/A</v>
      </c>
      <c r="E120" s="78">
        <v>35.061819839000002</v>
      </c>
      <c r="F120" s="30" t="str">
        <f t="shared" si="39"/>
        <v>N/A</v>
      </c>
      <c r="G120" s="78">
        <v>34.932312553000003</v>
      </c>
      <c r="H120" s="30" t="str">
        <f t="shared" si="40"/>
        <v>N/A</v>
      </c>
      <c r="I120" s="32">
        <v>-0.66200000000000003</v>
      </c>
      <c r="J120" s="32">
        <v>-0.36899999999999999</v>
      </c>
      <c r="K120" s="30" t="str">
        <f t="shared" si="37"/>
        <v>Yes</v>
      </c>
    </row>
    <row r="121" spans="1:11">
      <c r="A121" s="113" t="s">
        <v>231</v>
      </c>
      <c r="B121" s="25" t="s">
        <v>49</v>
      </c>
      <c r="C121" s="118">
        <v>2338.7624897999999</v>
      </c>
      <c r="D121" s="30" t="str">
        <f t="shared" si="38"/>
        <v>N/A</v>
      </c>
      <c r="E121" s="78">
        <v>2353.2671688999999</v>
      </c>
      <c r="F121" s="30" t="str">
        <f t="shared" si="39"/>
        <v>N/A</v>
      </c>
      <c r="G121" s="78">
        <v>2205.8152965999998</v>
      </c>
      <c r="H121" s="30" t="str">
        <f t="shared" si="40"/>
        <v>N/A</v>
      </c>
      <c r="I121" s="32">
        <v>0.62019999999999997</v>
      </c>
      <c r="J121" s="32">
        <v>-6.27</v>
      </c>
      <c r="K121" s="30" t="str">
        <f t="shared" si="37"/>
        <v>Yes</v>
      </c>
    </row>
    <row r="122" spans="1:11">
      <c r="A122" s="113" t="s">
        <v>236</v>
      </c>
      <c r="B122" s="25" t="s">
        <v>49</v>
      </c>
      <c r="C122" s="118">
        <v>1225.7299515</v>
      </c>
      <c r="D122" s="30" t="str">
        <f t="shared" si="38"/>
        <v>N/A</v>
      </c>
      <c r="E122" s="78">
        <v>1262.0495681</v>
      </c>
      <c r="F122" s="30" t="str">
        <f t="shared" si="39"/>
        <v>N/A</v>
      </c>
      <c r="G122" s="78">
        <v>1103.8355898</v>
      </c>
      <c r="H122" s="30" t="str">
        <f t="shared" si="40"/>
        <v>N/A</v>
      </c>
      <c r="I122" s="32">
        <v>2.9630000000000001</v>
      </c>
      <c r="J122" s="32">
        <v>-12.5</v>
      </c>
      <c r="K122" s="30" t="str">
        <f t="shared" si="37"/>
        <v>Yes</v>
      </c>
    </row>
    <row r="123" spans="1:11">
      <c r="A123" s="113" t="s">
        <v>237</v>
      </c>
      <c r="B123" s="25" t="s">
        <v>49</v>
      </c>
      <c r="C123" s="118">
        <v>177.01925132</v>
      </c>
      <c r="D123" s="30" t="str">
        <f t="shared" si="38"/>
        <v>N/A</v>
      </c>
      <c r="E123" s="78">
        <v>845.36371515999997</v>
      </c>
      <c r="F123" s="30" t="str">
        <f t="shared" si="39"/>
        <v>N/A</v>
      </c>
      <c r="G123" s="78">
        <v>687.66557444</v>
      </c>
      <c r="H123" s="30" t="str">
        <f t="shared" si="40"/>
        <v>N/A</v>
      </c>
      <c r="I123" s="32">
        <v>377.6</v>
      </c>
      <c r="J123" s="32">
        <v>-18.7</v>
      </c>
      <c r="K123" s="30" t="str">
        <f t="shared" si="37"/>
        <v>Yes</v>
      </c>
    </row>
    <row r="124" spans="1:11">
      <c r="A124" s="113" t="s">
        <v>238</v>
      </c>
      <c r="B124" s="25" t="s">
        <v>49</v>
      </c>
      <c r="C124" s="118">
        <v>208.06356837999999</v>
      </c>
      <c r="D124" s="30" t="str">
        <f t="shared" si="38"/>
        <v>N/A</v>
      </c>
      <c r="E124" s="78">
        <v>221.79711452000001</v>
      </c>
      <c r="F124" s="30" t="str">
        <f>IF($B124="N/A","N/A",IF(E124&gt;15,"No",IF(E124&lt;-15,"No","Yes")))</f>
        <v>N/A</v>
      </c>
      <c r="G124" s="78">
        <v>514.28308160999995</v>
      </c>
      <c r="H124" s="30" t="str">
        <f t="shared" si="40"/>
        <v>N/A</v>
      </c>
      <c r="I124" s="32">
        <v>6.601</v>
      </c>
      <c r="J124" s="32">
        <v>131.9</v>
      </c>
      <c r="K124" s="30" t="str">
        <f t="shared" si="37"/>
        <v>No</v>
      </c>
    </row>
    <row r="125" spans="1:11">
      <c r="A125" s="193" t="s">
        <v>168</v>
      </c>
      <c r="B125" s="199"/>
      <c r="C125" s="199"/>
      <c r="D125" s="199"/>
      <c r="E125" s="199"/>
      <c r="F125" s="199"/>
      <c r="G125" s="199"/>
      <c r="H125" s="199"/>
      <c r="I125" s="199"/>
      <c r="J125" s="199"/>
      <c r="K125" s="200"/>
    </row>
    <row r="126" spans="1:11">
      <c r="A126" s="111" t="s">
        <v>241</v>
      </c>
      <c r="B126" s="25" t="s">
        <v>49</v>
      </c>
      <c r="C126" s="116">
        <v>0</v>
      </c>
      <c r="D126" s="30" t="str">
        <f>IF($B126="N/A","N/A",IF(C126&gt;15,"No",IF(C126&lt;-15,"No","Yes")))</f>
        <v>N/A</v>
      </c>
      <c r="E126" s="32">
        <v>0</v>
      </c>
      <c r="F126" s="30" t="str">
        <f>IF($B126="N/A","N/A",IF(E126&gt;15,"No",IF(E126&lt;-15,"No","Yes")))</f>
        <v>N/A</v>
      </c>
      <c r="G126" s="32">
        <v>0</v>
      </c>
      <c r="H126" s="30" t="str">
        <f t="shared" si="40"/>
        <v>N/A</v>
      </c>
      <c r="I126" s="32" t="s">
        <v>1207</v>
      </c>
      <c r="J126" s="32" t="s">
        <v>1207</v>
      </c>
      <c r="K126" s="30" t="str">
        <f>IF(J126="Div by 0", "N/A", IF(J126="N/A","N/A", IF(J126&gt;30, "No", IF(J126&lt;-30, "No", "Yes"))))</f>
        <v>N/A</v>
      </c>
    </row>
    <row r="127" spans="1:11">
      <c r="A127" s="111" t="s">
        <v>242</v>
      </c>
      <c r="B127" s="25" t="s">
        <v>49</v>
      </c>
      <c r="C127" s="116">
        <v>1.3185615817</v>
      </c>
      <c r="D127" s="30" t="str">
        <f>IF($B127="N/A","N/A",IF(C127&gt;15,"No",IF(C127&lt;-15,"No","Yes")))</f>
        <v>N/A</v>
      </c>
      <c r="E127" s="32">
        <v>1.3680845649</v>
      </c>
      <c r="F127" s="30" t="str">
        <f t="shared" ref="F127:F136" si="41">IF($B127="N/A","N/A",IF(E127&gt;15,"No",IF(E127&lt;-15,"No","Yes")))</f>
        <v>N/A</v>
      </c>
      <c r="G127" s="32">
        <v>1.3607861552</v>
      </c>
      <c r="H127" s="30" t="str">
        <f t="shared" si="40"/>
        <v>N/A</v>
      </c>
      <c r="I127" s="32">
        <v>3.7559999999999998</v>
      </c>
      <c r="J127" s="32">
        <v>-0.53300000000000003</v>
      </c>
      <c r="K127" s="30" t="str">
        <f>IF(J127="Div by 0", "N/A", IF(J127="N/A","N/A", IF(J127&gt;30, "No", IF(J127&lt;-30, "No", "Yes"))))</f>
        <v>Yes</v>
      </c>
    </row>
    <row r="128" spans="1:11">
      <c r="A128" s="111" t="s">
        <v>243</v>
      </c>
      <c r="B128" s="25" t="s">
        <v>49</v>
      </c>
      <c r="C128" s="116">
        <v>0.34692621239999999</v>
      </c>
      <c r="D128" s="30" t="str">
        <f>IF($B128="N/A","N/A",IF(C128&gt;15,"No",IF(C128&lt;-15,"No","Yes")))</f>
        <v>N/A</v>
      </c>
      <c r="E128" s="32">
        <v>0.37105314569999998</v>
      </c>
      <c r="F128" s="30" t="str">
        <f t="shared" si="41"/>
        <v>N/A</v>
      </c>
      <c r="G128" s="32">
        <v>0.39027705460000001</v>
      </c>
      <c r="H128" s="30" t="str">
        <f t="shared" si="40"/>
        <v>N/A</v>
      </c>
      <c r="I128" s="32">
        <v>6.9539999999999997</v>
      </c>
      <c r="J128" s="32">
        <v>5.181</v>
      </c>
      <c r="K128" s="30" t="str">
        <f>IF(J128="Div by 0", "N/A", IF(J128="N/A","N/A", IF(J128&gt;30, "No", IF(J128&lt;-30, "No", "Yes"))))</f>
        <v>Yes</v>
      </c>
    </row>
    <row r="129" spans="1:11">
      <c r="A129" s="111" t="s">
        <v>244</v>
      </c>
      <c r="B129" s="25" t="s">
        <v>49</v>
      </c>
      <c r="C129" s="116">
        <v>2.1795749400000002E-2</v>
      </c>
      <c r="D129" s="30" t="str">
        <f>IF($B129="N/A","N/A",IF(C129&gt;15,"No",IF(C129&lt;-15,"No","Yes")))</f>
        <v>N/A</v>
      </c>
      <c r="E129" s="32">
        <v>2.62105295E-2</v>
      </c>
      <c r="F129" s="30" t="str">
        <f t="shared" si="41"/>
        <v>N/A</v>
      </c>
      <c r="G129" s="32">
        <v>2.8491448900000001E-2</v>
      </c>
      <c r="H129" s="30" t="str">
        <f t="shared" si="40"/>
        <v>N/A</v>
      </c>
      <c r="I129" s="32">
        <v>20.260000000000002</v>
      </c>
      <c r="J129" s="32">
        <v>8.702</v>
      </c>
      <c r="K129" s="30" t="str">
        <f>IF(J129="Div by 0", "N/A", IF(J129="N/A","N/A", IF(J129&gt;30, "No", IF(J129&lt;-30, "No", "Yes"))))</f>
        <v>Yes</v>
      </c>
    </row>
    <row r="130" spans="1:11">
      <c r="A130" s="111" t="s">
        <v>803</v>
      </c>
      <c r="B130" s="25" t="s">
        <v>49</v>
      </c>
      <c r="C130" s="116">
        <v>18.077018991999999</v>
      </c>
      <c r="D130" s="30" t="str">
        <f>IF($B130="N/A","N/A",IF(C130&gt;15,"No",IF(C130&lt;-15,"No","Yes")))</f>
        <v>N/A</v>
      </c>
      <c r="E130" s="32">
        <v>17.191149674999998</v>
      </c>
      <c r="F130" s="30" t="str">
        <f t="shared" si="41"/>
        <v>N/A</v>
      </c>
      <c r="G130" s="32">
        <v>17.555934042000001</v>
      </c>
      <c r="H130" s="30" t="str">
        <f t="shared" si="40"/>
        <v>N/A</v>
      </c>
      <c r="I130" s="32">
        <v>-4.9000000000000004</v>
      </c>
      <c r="J130" s="32">
        <v>2.1219999999999999</v>
      </c>
      <c r="K130" s="30" t="str">
        <f>IF(J130="Div by 0", "N/A", IF(J130="N/A","N/A", IF(J130&gt;30, "No", IF(J130&lt;-30, "No", "Yes"))))</f>
        <v>Yes</v>
      </c>
    </row>
    <row r="131" spans="1:11">
      <c r="A131" s="193" t="s">
        <v>169</v>
      </c>
      <c r="B131" s="175"/>
      <c r="C131" s="175"/>
      <c r="D131" s="175"/>
      <c r="E131" s="175"/>
      <c r="F131" s="175"/>
      <c r="G131" s="175"/>
      <c r="H131" s="175"/>
      <c r="I131" s="175"/>
      <c r="J131" s="175"/>
      <c r="K131" s="176"/>
    </row>
    <row r="132" spans="1:11">
      <c r="A132" s="111" t="s">
        <v>245</v>
      </c>
      <c r="B132" s="25" t="s">
        <v>49</v>
      </c>
      <c r="C132" s="123" t="s">
        <v>1207</v>
      </c>
      <c r="D132" s="30" t="str">
        <f>IF($B132="N/A","N/A",IF(C132&gt;15,"No",IF(C132&lt;-15,"No","Yes")))</f>
        <v>N/A</v>
      </c>
      <c r="E132" s="124" t="s">
        <v>1207</v>
      </c>
      <c r="F132" s="30" t="str">
        <f t="shared" si="41"/>
        <v>N/A</v>
      </c>
      <c r="G132" s="124" t="s">
        <v>1207</v>
      </c>
      <c r="H132" s="30" t="str">
        <f>IF($B132="N/A","N/A",IF(G132&gt;15,"No",IF(G132&lt;-15,"No","Yes")))</f>
        <v>N/A</v>
      </c>
      <c r="I132" s="32" t="s">
        <v>1207</v>
      </c>
      <c r="J132" s="32" t="s">
        <v>1207</v>
      </c>
      <c r="K132" s="30" t="str">
        <f>IF(J132="Div by 0", "N/A", IF(J132="N/A","N/A", IF(J132&gt;30, "No", IF(J132&lt;-30, "No", "Yes"))))</f>
        <v>N/A</v>
      </c>
    </row>
    <row r="133" spans="1:11">
      <c r="A133" s="111" t="s">
        <v>242</v>
      </c>
      <c r="B133" s="25" t="s">
        <v>49</v>
      </c>
      <c r="C133" s="123">
        <v>80.985962557999997</v>
      </c>
      <c r="D133" s="30" t="str">
        <f>IF($B133="N/A","N/A",IF(C133&gt;15,"No",IF(C133&lt;-15,"No","Yes")))</f>
        <v>N/A</v>
      </c>
      <c r="E133" s="124">
        <v>82.902984012999994</v>
      </c>
      <c r="F133" s="30" t="str">
        <f t="shared" si="41"/>
        <v>N/A</v>
      </c>
      <c r="G133" s="124">
        <v>84.901753829</v>
      </c>
      <c r="H133" s="30" t="str">
        <f t="shared" si="40"/>
        <v>N/A</v>
      </c>
      <c r="I133" s="32">
        <v>2.367</v>
      </c>
      <c r="J133" s="32">
        <v>2.411</v>
      </c>
      <c r="K133" s="30" t="str">
        <f>IF(J133="Div by 0", "N/A", IF(J133="N/A","N/A", IF(J133&gt;30, "No", IF(J133&lt;-30, "No", "Yes"))))</f>
        <v>Yes</v>
      </c>
    </row>
    <row r="134" spans="1:11">
      <c r="A134" s="111" t="s">
        <v>243</v>
      </c>
      <c r="B134" s="25" t="s">
        <v>49</v>
      </c>
      <c r="C134" s="123">
        <v>97.307203830999995</v>
      </c>
      <c r="D134" s="30" t="str">
        <f>IF($B134="N/A","N/A",IF(C134&gt;15,"No",IF(C134&lt;-15,"No","Yes")))</f>
        <v>N/A</v>
      </c>
      <c r="E134" s="124">
        <v>107.27720384</v>
      </c>
      <c r="F134" s="30" t="str">
        <f t="shared" si="41"/>
        <v>N/A</v>
      </c>
      <c r="G134" s="124">
        <v>124.34730677</v>
      </c>
      <c r="H134" s="30" t="str">
        <f t="shared" si="40"/>
        <v>N/A</v>
      </c>
      <c r="I134" s="32">
        <v>10.25</v>
      </c>
      <c r="J134" s="32">
        <v>15.91</v>
      </c>
      <c r="K134" s="30" t="str">
        <f>IF(J134="Div by 0", "N/A", IF(J134="N/A","N/A", IF(J134&gt;30, "No", IF(J134&lt;-30, "No", "Yes"))))</f>
        <v>Yes</v>
      </c>
    </row>
    <row r="135" spans="1:11">
      <c r="A135" s="111" t="s">
        <v>244</v>
      </c>
      <c r="B135" s="25" t="s">
        <v>49</v>
      </c>
      <c r="C135" s="123">
        <v>252.72410936</v>
      </c>
      <c r="D135" s="30" t="str">
        <f>IF($B135="N/A","N/A",IF(C135&gt;15,"No",IF(C135&lt;-15,"No","Yes")))</f>
        <v>N/A</v>
      </c>
      <c r="E135" s="124">
        <v>253.19747587000001</v>
      </c>
      <c r="F135" s="30" t="str">
        <f t="shared" si="41"/>
        <v>N/A</v>
      </c>
      <c r="G135" s="124">
        <v>262.49147189000001</v>
      </c>
      <c r="H135" s="30" t="str">
        <f t="shared" si="40"/>
        <v>N/A</v>
      </c>
      <c r="I135" s="32">
        <v>0.18729999999999999</v>
      </c>
      <c r="J135" s="32">
        <v>3.6709999999999998</v>
      </c>
      <c r="K135" s="30" t="str">
        <f>IF(J135="Div by 0", "N/A", IF(J135="N/A","N/A", IF(J135&gt;30, "No", IF(J135&lt;-30, "No", "Yes"))))</f>
        <v>Yes</v>
      </c>
    </row>
    <row r="136" spans="1:11">
      <c r="A136" s="111" t="s">
        <v>803</v>
      </c>
      <c r="B136" s="25" t="s">
        <v>49</v>
      </c>
      <c r="C136" s="123">
        <v>450.85044627000002</v>
      </c>
      <c r="D136" s="30" t="str">
        <f>IF($B136="N/A","N/A",IF(C136&gt;15,"No",IF(C136&lt;-15,"No","Yes")))</f>
        <v>N/A</v>
      </c>
      <c r="E136" s="124">
        <v>568.36822113000005</v>
      </c>
      <c r="F136" s="30" t="str">
        <f t="shared" si="41"/>
        <v>N/A</v>
      </c>
      <c r="G136" s="124">
        <v>574.43660198999999</v>
      </c>
      <c r="H136" s="30" t="str">
        <f t="shared" si="40"/>
        <v>N/A</v>
      </c>
      <c r="I136" s="32">
        <v>26.07</v>
      </c>
      <c r="J136" s="32">
        <v>1.0680000000000001</v>
      </c>
      <c r="K136" s="30" t="str">
        <f>IF(J136="Div by 0", "N/A", IF(J136="N/A","N/A", IF(J136&gt;30, "No", IF(J136&lt;-30, "No", "Yes"))))</f>
        <v>Yes</v>
      </c>
    </row>
    <row r="137" spans="1:11">
      <c r="A137" s="193" t="s">
        <v>688</v>
      </c>
      <c r="B137" s="199"/>
      <c r="C137" s="199"/>
      <c r="D137" s="199"/>
      <c r="E137" s="199"/>
      <c r="F137" s="199"/>
      <c r="G137" s="199"/>
      <c r="H137" s="199"/>
      <c r="I137" s="199"/>
      <c r="J137" s="199"/>
      <c r="K137" s="200"/>
    </row>
    <row r="138" spans="1:11">
      <c r="A138" s="111" t="s">
        <v>183</v>
      </c>
      <c r="B138" s="25" t="s">
        <v>877</v>
      </c>
      <c r="C138" s="116">
        <v>87.695206940000006</v>
      </c>
      <c r="D138" s="30" t="str">
        <f>IF($B138="N/A","N/A",IF(C138&gt;60,"Yes","No"))</f>
        <v>Yes</v>
      </c>
      <c r="E138" s="32">
        <v>85.794184881999996</v>
      </c>
      <c r="F138" s="30" t="str">
        <f>IF($B138="N/A","N/A",IF(E138&gt;60,"Yes","No"))</f>
        <v>Yes</v>
      </c>
      <c r="G138" s="32">
        <v>85.200483148999993</v>
      </c>
      <c r="H138" s="30" t="str">
        <f>IF($B138="N/A","N/A",IF(G138&gt;60,"Yes","No"))</f>
        <v>Yes</v>
      </c>
      <c r="I138" s="32">
        <v>-2.17</v>
      </c>
      <c r="J138" s="32">
        <v>-0.69199999999999995</v>
      </c>
      <c r="K138" s="30" t="str">
        <f t="shared" ref="K138:K155" si="42">IF(J138="Div by 0", "N/A", IF(J138="N/A","N/A", IF(J138&gt;30, "No", IF(J138&lt;-30, "No", "Yes"))))</f>
        <v>Yes</v>
      </c>
    </row>
    <row r="139" spans="1:11">
      <c r="A139" s="111" t="s">
        <v>246</v>
      </c>
      <c r="B139" s="25" t="s">
        <v>83</v>
      </c>
      <c r="C139" s="116">
        <v>99.080072770000001</v>
      </c>
      <c r="D139" s="30" t="str">
        <f>IF($B139="N/A","N/A",IF(C139&gt;100,"No",IF(C139&lt;85,"No","Yes")))</f>
        <v>Yes</v>
      </c>
      <c r="E139" s="32">
        <v>98.589066052000007</v>
      </c>
      <c r="F139" s="30" t="str">
        <f>IF($B139="N/A","N/A",IF(E139&gt;100,"No",IF(E139&lt;85,"No","Yes")))</f>
        <v>Yes</v>
      </c>
      <c r="G139" s="32">
        <v>98.319312625999999</v>
      </c>
      <c r="H139" s="30" t="str">
        <f>IF($B139="N/A","N/A",IF(G139&gt;100,"No",IF(G139&lt;85,"No","Yes")))</f>
        <v>Yes</v>
      </c>
      <c r="I139" s="32">
        <v>-0.496</v>
      </c>
      <c r="J139" s="32">
        <v>-0.27400000000000002</v>
      </c>
      <c r="K139" s="30" t="str">
        <f t="shared" si="42"/>
        <v>Yes</v>
      </c>
    </row>
    <row r="140" spans="1:11">
      <c r="A140" s="111" t="s">
        <v>247</v>
      </c>
      <c r="B140" s="25" t="s">
        <v>49</v>
      </c>
      <c r="C140" s="116">
        <v>33.468015686999998</v>
      </c>
      <c r="D140" s="30" t="str">
        <f>IF($B140="N/A","N/A",IF(C140&gt;15,"No",IF(C140&lt;-15,"No","Yes")))</f>
        <v>N/A</v>
      </c>
      <c r="E140" s="32">
        <v>31.985279524999999</v>
      </c>
      <c r="F140" s="30" t="str">
        <f>IF($B140="N/A","N/A",IF(E140&gt;15,"No",IF(E140&lt;-15,"No","Yes")))</f>
        <v>N/A</v>
      </c>
      <c r="G140" s="32">
        <v>32.847675348000003</v>
      </c>
      <c r="H140" s="30" t="str">
        <f>IF($B140="N/A","N/A",IF(G140&gt;15,"No",IF(G140&lt;-15,"No","Yes")))</f>
        <v>N/A</v>
      </c>
      <c r="I140" s="32">
        <v>-4.43</v>
      </c>
      <c r="J140" s="32">
        <v>2.6960000000000002</v>
      </c>
      <c r="K140" s="30" t="str">
        <f t="shared" si="42"/>
        <v>Yes</v>
      </c>
    </row>
    <row r="141" spans="1:11">
      <c r="A141" s="111" t="s">
        <v>185</v>
      </c>
      <c r="B141" s="25" t="s">
        <v>11</v>
      </c>
      <c r="C141" s="116">
        <v>3.0071257</v>
      </c>
      <c r="D141" s="30" t="str">
        <f>IF($B141="N/A","N/A",IF(C141&gt;25,"No",IF(C141&lt;5,"No","Yes")))</f>
        <v>No</v>
      </c>
      <c r="E141" s="32">
        <v>2.7672106101999998</v>
      </c>
      <c r="F141" s="30" t="str">
        <f>IF($B141="N/A","N/A",IF(E141&gt;25,"No",IF(E141&lt;5,"No","Yes")))</f>
        <v>No</v>
      </c>
      <c r="G141" s="32">
        <v>2.6162790698</v>
      </c>
      <c r="H141" s="30" t="str">
        <f>IF($B141="N/A","N/A",IF(G141&gt;25,"No",IF(G141&lt;5,"No","Yes")))</f>
        <v>No</v>
      </c>
      <c r="I141" s="32">
        <v>-7.98</v>
      </c>
      <c r="J141" s="32">
        <v>-5.45</v>
      </c>
      <c r="K141" s="30" t="str">
        <f t="shared" si="42"/>
        <v>Yes</v>
      </c>
    </row>
    <row r="142" spans="1:11">
      <c r="A142" s="111" t="s">
        <v>186</v>
      </c>
      <c r="B142" s="25" t="s">
        <v>12</v>
      </c>
      <c r="C142" s="116">
        <v>29.703574586999999</v>
      </c>
      <c r="D142" s="30" t="str">
        <f>IF($B142="N/A","N/A",IF(C142&gt;70,"No",IF(C142&lt;40,"No","Yes")))</f>
        <v>No</v>
      </c>
      <c r="E142" s="32">
        <v>29.542148879999999</v>
      </c>
      <c r="F142" s="30" t="str">
        <f>IF($B142="N/A","N/A",IF(E142&gt;70,"No",IF(E142&lt;40,"No","Yes")))</f>
        <v>No</v>
      </c>
      <c r="G142" s="32">
        <v>28.711597317999999</v>
      </c>
      <c r="H142" s="30" t="str">
        <f>IF($B142="N/A","N/A",IF(G142&gt;70,"No",IF(G142&lt;40,"No","Yes")))</f>
        <v>No</v>
      </c>
      <c r="I142" s="32">
        <v>-0.54300000000000004</v>
      </c>
      <c r="J142" s="32">
        <v>-2.81</v>
      </c>
      <c r="K142" s="30" t="str">
        <f t="shared" si="42"/>
        <v>Yes</v>
      </c>
    </row>
    <row r="143" spans="1:11">
      <c r="A143" s="111" t="s">
        <v>187</v>
      </c>
      <c r="B143" s="25" t="s">
        <v>13</v>
      </c>
      <c r="C143" s="116">
        <v>67.289176163999997</v>
      </c>
      <c r="D143" s="30" t="str">
        <f>IF($B143="N/A","N/A",IF(C143&gt;55,"No",IF(C143&lt;20,"No","Yes")))</f>
        <v>No</v>
      </c>
      <c r="E143" s="32">
        <v>67.690640509999994</v>
      </c>
      <c r="F143" s="30" t="str">
        <f>IF($B143="N/A","N/A",IF(E143&gt;55,"No",IF(E143&lt;20,"No","Yes")))</f>
        <v>No</v>
      </c>
      <c r="G143" s="32">
        <v>68.672123611999993</v>
      </c>
      <c r="H143" s="30" t="str">
        <f>IF($B143="N/A","N/A",IF(G143&gt;55,"No",IF(G143&lt;20,"No","Yes")))</f>
        <v>No</v>
      </c>
      <c r="I143" s="32">
        <v>0.59660000000000002</v>
      </c>
      <c r="J143" s="32">
        <v>1.45</v>
      </c>
      <c r="K143" s="30" t="str">
        <f t="shared" si="42"/>
        <v>Yes</v>
      </c>
    </row>
    <row r="144" spans="1:11">
      <c r="A144" s="111" t="s">
        <v>870</v>
      </c>
      <c r="B144" s="25" t="s">
        <v>876</v>
      </c>
      <c r="C144" s="116">
        <v>99.999873594999997</v>
      </c>
      <c r="D144" s="30" t="str">
        <f>IF($B144="N/A","N/A",IF(C144&gt;95,"Yes","No"))</f>
        <v>Yes</v>
      </c>
      <c r="E144" s="32">
        <v>99.999863790999996</v>
      </c>
      <c r="F144" s="30" t="str">
        <f>IF($B144="N/A","N/A",IF(E144&gt;95,"Yes","No"))</f>
        <v>Yes</v>
      </c>
      <c r="G144" s="32">
        <v>99.999946004999998</v>
      </c>
      <c r="H144" s="30" t="str">
        <f>IF($B144="N/A","N/A",IF(G144&gt;95,"Yes","No"))</f>
        <v>Yes</v>
      </c>
      <c r="I144" s="32">
        <v>0</v>
      </c>
      <c r="J144" s="32">
        <v>1E-4</v>
      </c>
      <c r="K144" s="30" t="str">
        <f t="shared" si="42"/>
        <v>Yes</v>
      </c>
    </row>
    <row r="145" spans="1:11">
      <c r="A145" s="111" t="s">
        <v>248</v>
      </c>
      <c r="B145" s="25" t="s">
        <v>49</v>
      </c>
      <c r="C145" s="116">
        <v>100</v>
      </c>
      <c r="D145" s="30" t="str">
        <f>IF($B145="N/A","N/A",IF(C145&gt;15,"No",IF(C145&lt;-15,"No","Yes")))</f>
        <v>N/A</v>
      </c>
      <c r="E145" s="32">
        <v>100</v>
      </c>
      <c r="F145" s="30" t="str">
        <f>IF($B145="N/A","N/A",IF(E145&gt;15,"No",IF(E145&lt;-15,"No","Yes")))</f>
        <v>N/A</v>
      </c>
      <c r="G145" s="32">
        <v>100</v>
      </c>
      <c r="H145" s="30" t="str">
        <f>IF($B145="N/A","N/A",IF(G145&gt;15,"No",IF(G145&lt;-15,"No","Yes")))</f>
        <v>N/A</v>
      </c>
      <c r="I145" s="32">
        <v>0</v>
      </c>
      <c r="J145" s="32">
        <v>0</v>
      </c>
      <c r="K145" s="30" t="str">
        <f t="shared" si="42"/>
        <v>Yes</v>
      </c>
    </row>
    <row r="146" spans="1:11">
      <c r="A146" s="111" t="s">
        <v>249</v>
      </c>
      <c r="B146" s="25" t="s">
        <v>49</v>
      </c>
      <c r="C146" s="116">
        <v>100</v>
      </c>
      <c r="D146" s="30" t="str">
        <f>IF($B146="N/A","N/A",IF(C146&gt;15,"No",IF(C146&lt;-15,"No","Yes")))</f>
        <v>N/A</v>
      </c>
      <c r="E146" s="32">
        <v>100</v>
      </c>
      <c r="F146" s="30" t="str">
        <f>IF($B146="N/A","N/A",IF(E146&gt;15,"No",IF(E146&lt;-15,"No","Yes")))</f>
        <v>N/A</v>
      </c>
      <c r="G146" s="32">
        <v>100</v>
      </c>
      <c r="H146" s="30" t="str">
        <f>IF($B146="N/A","N/A",IF(G146&gt;15,"No",IF(G146&lt;-15,"No","Yes")))</f>
        <v>N/A</v>
      </c>
      <c r="I146" s="32">
        <v>0</v>
      </c>
      <c r="J146" s="32">
        <v>0</v>
      </c>
      <c r="K146" s="30" t="str">
        <f t="shared" si="42"/>
        <v>Yes</v>
      </c>
    </row>
    <row r="147" spans="1:11">
      <c r="A147" s="111" t="s">
        <v>804</v>
      </c>
      <c r="B147" s="25" t="s">
        <v>49</v>
      </c>
      <c r="C147" s="116">
        <v>100</v>
      </c>
      <c r="D147" s="30" t="str">
        <f>IF($B147="N/A","N/A",IF(C147&gt;15,"No",IF(C147&lt;-15,"No","Yes")))</f>
        <v>N/A</v>
      </c>
      <c r="E147" s="32">
        <v>100</v>
      </c>
      <c r="F147" s="30" t="str">
        <f>IF($B147="N/A","N/A",IF(E147&gt;15,"No",IF(E147&lt;-15,"No","Yes")))</f>
        <v>N/A</v>
      </c>
      <c r="G147" s="32">
        <v>100</v>
      </c>
      <c r="H147" s="30" t="str">
        <f>IF($B147="N/A","N/A",IF(G147&gt;15,"No",IF(G147&lt;-15,"No","Yes")))</f>
        <v>N/A</v>
      </c>
      <c r="I147" s="32">
        <v>0</v>
      </c>
      <c r="J147" s="32">
        <v>0</v>
      </c>
      <c r="K147" s="30" t="str">
        <f t="shared" si="42"/>
        <v>Yes</v>
      </c>
    </row>
    <row r="148" spans="1:11">
      <c r="A148" s="111" t="s">
        <v>805</v>
      </c>
      <c r="B148" s="25" t="s">
        <v>49</v>
      </c>
      <c r="C148" s="116">
        <v>100</v>
      </c>
      <c r="D148" s="30" t="str">
        <f>IF($B148="N/A","N/A",IF(C148&gt;15,"No",IF(C148&lt;-15,"No","Yes")))</f>
        <v>N/A</v>
      </c>
      <c r="E148" s="32">
        <v>100</v>
      </c>
      <c r="F148" s="30" t="str">
        <f>IF($B148="N/A","N/A",IF(E148&gt;15,"No",IF(E148&lt;-15,"No","Yes")))</f>
        <v>N/A</v>
      </c>
      <c r="G148" s="32">
        <v>100</v>
      </c>
      <c r="H148" s="30" t="str">
        <f>IF($B148="N/A","N/A",IF(G148&gt;15,"No",IF(G148&lt;-15,"No","Yes")))</f>
        <v>N/A</v>
      </c>
      <c r="I148" s="32">
        <v>0</v>
      </c>
      <c r="J148" s="32">
        <v>0</v>
      </c>
      <c r="K148" s="30" t="str">
        <f t="shared" si="42"/>
        <v>Yes</v>
      </c>
    </row>
    <row r="149" spans="1:11">
      <c r="A149" s="111" t="s">
        <v>250</v>
      </c>
      <c r="B149" s="25" t="s">
        <v>54</v>
      </c>
      <c r="C149" s="116">
        <v>99.999883036</v>
      </c>
      <c r="D149" s="30" t="str">
        <f>IF($B149="N/A","N/A",IF(C149&gt;100,"No",IF(C149&lt;98,"No","Yes")))</f>
        <v>Yes</v>
      </c>
      <c r="E149" s="32">
        <v>99.999851856999996</v>
      </c>
      <c r="F149" s="30" t="str">
        <f>IF($B149="N/A","N/A",IF(E149&gt;100,"No",IF(E149&lt;98,"No","Yes")))</f>
        <v>Yes</v>
      </c>
      <c r="G149" s="32">
        <v>99.999941301999996</v>
      </c>
      <c r="H149" s="30" t="str">
        <f>IF($B149="N/A","N/A",IF(G149&gt;100,"No",IF(G149&lt;98,"No","Yes")))</f>
        <v>Yes</v>
      </c>
      <c r="I149" s="32">
        <v>0</v>
      </c>
      <c r="J149" s="32">
        <v>1E-4</v>
      </c>
      <c r="K149" s="30" t="str">
        <f t="shared" si="42"/>
        <v>Yes</v>
      </c>
    </row>
    <row r="150" spans="1:11">
      <c r="A150" s="111" t="s">
        <v>251</v>
      </c>
      <c r="B150" s="25" t="s">
        <v>49</v>
      </c>
      <c r="C150" s="116">
        <v>40.194735426000001</v>
      </c>
      <c r="D150" s="30" t="str">
        <f>IF($B150="N/A","N/A",IF(C150&gt;15,"No",IF(C150&lt;-15,"No","Yes")))</f>
        <v>N/A</v>
      </c>
      <c r="E150" s="32">
        <v>46.080936747000003</v>
      </c>
      <c r="F150" s="30" t="str">
        <f>IF($B150="N/A","N/A",IF(E150&gt;15,"No",IF(E150&lt;-15,"No","Yes")))</f>
        <v>N/A</v>
      </c>
      <c r="G150" s="32">
        <v>46.544217564999997</v>
      </c>
      <c r="H150" s="30" t="str">
        <f>IF($B150="N/A","N/A",IF(G150&gt;15,"No",IF(G150&lt;-15,"No","Yes")))</f>
        <v>N/A</v>
      </c>
      <c r="I150" s="32">
        <v>14.64</v>
      </c>
      <c r="J150" s="32">
        <v>1.0049999999999999</v>
      </c>
      <c r="K150" s="30" t="str">
        <f t="shared" si="42"/>
        <v>Yes</v>
      </c>
    </row>
    <row r="151" spans="1:11">
      <c r="A151" s="111" t="s">
        <v>252</v>
      </c>
      <c r="B151" s="25" t="s">
        <v>49</v>
      </c>
      <c r="C151" s="116">
        <v>59.804921475999997</v>
      </c>
      <c r="D151" s="30" t="str">
        <f>IF($B151="N/A","N/A",IF(C151&gt;15,"No",IF(C151&lt;-15,"No","Yes")))</f>
        <v>N/A</v>
      </c>
      <c r="E151" s="32">
        <v>53.918518415999998</v>
      </c>
      <c r="F151" s="30" t="str">
        <f>IF($B151="N/A","N/A",IF(E151&gt;15,"No",IF(E151&lt;-15,"No","Yes")))</f>
        <v>N/A</v>
      </c>
      <c r="G151" s="32">
        <v>53.455494461000001</v>
      </c>
      <c r="H151" s="30" t="str">
        <f>IF($B151="N/A","N/A",IF(G151&gt;15,"No",IF(G151&lt;-15,"No","Yes")))</f>
        <v>N/A</v>
      </c>
      <c r="I151" s="32">
        <v>-9.84</v>
      </c>
      <c r="J151" s="32">
        <v>-0.85899999999999999</v>
      </c>
      <c r="K151" s="30" t="str">
        <f t="shared" si="42"/>
        <v>Yes</v>
      </c>
    </row>
    <row r="152" spans="1:11">
      <c r="A152" s="111" t="s">
        <v>253</v>
      </c>
      <c r="B152" s="25" t="s">
        <v>49</v>
      </c>
      <c r="C152" s="116">
        <v>3.4309839999999999E-4</v>
      </c>
      <c r="D152" s="30" t="str">
        <f>IF($B152="N/A","N/A",IF(C152&gt;15,"No",IF(C152&lt;-15,"No","Yes")))</f>
        <v>N/A</v>
      </c>
      <c r="E152" s="32">
        <v>5.4483730000000005E-4</v>
      </c>
      <c r="F152" s="30" t="str">
        <f>IF($B152="N/A","N/A",IF(E152&gt;15,"No",IF(E152&lt;-15,"No","Yes")))</f>
        <v>N/A</v>
      </c>
      <c r="G152" s="32">
        <v>2.8797440000000001E-4</v>
      </c>
      <c r="H152" s="30" t="str">
        <f>IF($B152="N/A","N/A",IF(G152&gt;15,"No",IF(G152&lt;-15,"No","Yes")))</f>
        <v>N/A</v>
      </c>
      <c r="I152" s="32">
        <v>58.8</v>
      </c>
      <c r="J152" s="32">
        <v>-47.1</v>
      </c>
      <c r="K152" s="30" t="str">
        <f t="shared" si="42"/>
        <v>No</v>
      </c>
    </row>
    <row r="153" spans="1:11">
      <c r="A153" s="111" t="s">
        <v>254</v>
      </c>
      <c r="B153" s="25" t="s">
        <v>49</v>
      </c>
      <c r="C153" s="116">
        <v>0</v>
      </c>
      <c r="D153" s="30" t="str">
        <f>IF($B153="N/A","N/A",IF(C153&gt;15,"No",IF(C153&lt;-15,"No","Yes")))</f>
        <v>N/A</v>
      </c>
      <c r="E153" s="32">
        <v>0</v>
      </c>
      <c r="F153" s="30" t="str">
        <f>IF($B153="N/A","N/A",IF(E153&gt;15,"No",IF(E153&lt;-15,"No","Yes")))</f>
        <v>N/A</v>
      </c>
      <c r="G153" s="32">
        <v>0</v>
      </c>
      <c r="H153" s="30" t="str">
        <f>IF($B153="N/A","N/A",IF(G153&gt;15,"No",IF(G153&lt;-15,"No","Yes")))</f>
        <v>N/A</v>
      </c>
      <c r="I153" s="32" t="s">
        <v>1207</v>
      </c>
      <c r="J153" s="32" t="s">
        <v>1207</v>
      </c>
      <c r="K153" s="30" t="str">
        <f t="shared" si="42"/>
        <v>N/A</v>
      </c>
    </row>
    <row r="154" spans="1:11">
      <c r="A154" s="111" t="s">
        <v>189</v>
      </c>
      <c r="B154" s="25" t="s">
        <v>54</v>
      </c>
      <c r="C154" s="116">
        <v>100</v>
      </c>
      <c r="D154" s="30" t="str">
        <f>IF($B154="N/A","N/A",IF(C154&gt;100,"No",IF(C154&lt;98,"No","Yes")))</f>
        <v>Yes</v>
      </c>
      <c r="E154" s="32">
        <v>100</v>
      </c>
      <c r="F154" s="30" t="str">
        <f>IF($B154="N/A","N/A",IF(E154&gt;100,"No",IF(E154&lt;98,"No","Yes")))</f>
        <v>Yes</v>
      </c>
      <c r="G154" s="32">
        <v>100</v>
      </c>
      <c r="H154" s="30" t="str">
        <f>IF($B154="N/A","N/A",IF(G154&gt;100,"No",IF(G154&lt;98,"No","Yes")))</f>
        <v>Yes</v>
      </c>
      <c r="I154" s="32">
        <v>0</v>
      </c>
      <c r="J154" s="32">
        <v>0</v>
      </c>
      <c r="K154" s="30" t="str">
        <f t="shared" si="42"/>
        <v>Yes</v>
      </c>
    </row>
    <row r="155" spans="1:11" ht="25.5">
      <c r="A155" s="111" t="s">
        <v>255</v>
      </c>
      <c r="B155" s="80" t="s">
        <v>54</v>
      </c>
      <c r="C155" s="116">
        <v>100</v>
      </c>
      <c r="D155" s="30" t="str">
        <f>IF($B155="N/A","N/A",IF(C155&gt;100,"No",IF(C155&lt;98,"No","Yes")))</f>
        <v>Yes</v>
      </c>
      <c r="E155" s="32">
        <v>100</v>
      </c>
      <c r="F155" s="30" t="str">
        <f>IF($B155="N/A","N/A",IF(E155&gt;100,"No",IF(E155&lt;98,"No","Yes")))</f>
        <v>Yes</v>
      </c>
      <c r="G155" s="32">
        <v>100</v>
      </c>
      <c r="H155" s="30" t="str">
        <f>IF($B155="N/A","N/A",IF(G155&gt;100,"No",IF(G155&lt;98,"No","Yes")))</f>
        <v>Yes</v>
      </c>
      <c r="I155" s="32">
        <v>0</v>
      </c>
      <c r="J155" s="32">
        <v>0</v>
      </c>
      <c r="K155" s="30" t="str">
        <f t="shared" si="42"/>
        <v>Yes</v>
      </c>
    </row>
    <row r="156" spans="1:11">
      <c r="A156" s="193" t="s">
        <v>689</v>
      </c>
      <c r="B156" s="199"/>
      <c r="C156" s="199"/>
      <c r="D156" s="199"/>
      <c r="E156" s="199"/>
      <c r="F156" s="199"/>
      <c r="G156" s="199"/>
      <c r="H156" s="199"/>
      <c r="I156" s="199"/>
      <c r="J156" s="199"/>
      <c r="K156" s="200"/>
    </row>
    <row r="157" spans="1:11">
      <c r="A157" s="111" t="s">
        <v>256</v>
      </c>
      <c r="B157" s="80" t="s">
        <v>49</v>
      </c>
      <c r="C157" s="116">
        <v>100</v>
      </c>
      <c r="D157" s="30" t="str">
        <f>IF($B157="N/A","N/A",IF(C157&gt;15,"No",IF(C157&lt;-15,"No","Yes")))</f>
        <v>N/A</v>
      </c>
      <c r="E157" s="32">
        <v>100</v>
      </c>
      <c r="F157" s="30" t="str">
        <f>IF($B157="N/A","N/A",IF(E157&gt;15,"No",IF(E157&lt;-15,"No","Yes")))</f>
        <v>N/A</v>
      </c>
      <c r="G157" s="32">
        <v>100</v>
      </c>
      <c r="H157" s="30" t="str">
        <f>IF($B157="N/A","N/A",IF(G157&gt;15,"No",IF(G157&lt;-15,"No","Yes")))</f>
        <v>N/A</v>
      </c>
      <c r="I157" s="32">
        <v>0</v>
      </c>
      <c r="J157" s="32">
        <v>0</v>
      </c>
      <c r="K157" s="30" t="str">
        <f>IF(J157="Div by 0", "N/A", IF(J157="N/A","N/A", IF(J157&gt;30, "No", IF(J157&lt;-30, "No", "Yes"))))</f>
        <v>Yes</v>
      </c>
    </row>
    <row r="158" spans="1:11" ht="12.75" customHeight="1">
      <c r="A158" s="193" t="s">
        <v>170</v>
      </c>
      <c r="B158" s="199"/>
      <c r="C158" s="199"/>
      <c r="D158" s="199"/>
      <c r="E158" s="199"/>
      <c r="F158" s="199"/>
      <c r="G158" s="199"/>
      <c r="H158" s="199"/>
      <c r="I158" s="199"/>
      <c r="J158" s="199"/>
      <c r="K158" s="200"/>
    </row>
    <row r="159" spans="1:11" ht="12.75" customHeight="1">
      <c r="A159" s="111" t="s">
        <v>755</v>
      </c>
      <c r="B159" s="25" t="s">
        <v>49</v>
      </c>
      <c r="C159" s="114">
        <v>67.157922755000001</v>
      </c>
      <c r="D159" s="30" t="str">
        <f t="shared" ref="D159:D182" si="43">IF($B159="N/A","N/A",IF(C159&gt;15,"No",IF(C159&lt;-15,"No","Yes")))</f>
        <v>N/A</v>
      </c>
      <c r="E159" s="30">
        <v>66.683109055000003</v>
      </c>
      <c r="F159" s="30" t="str">
        <f t="shared" ref="F159:F182" si="44">IF($B159="N/A","N/A",IF(E159&gt;15,"No",IF(E159&lt;-15,"No","Yes")))</f>
        <v>N/A</v>
      </c>
      <c r="G159" s="32">
        <v>67.732255253999995</v>
      </c>
      <c r="H159" s="30" t="str">
        <f t="shared" ref="H159:H182" si="45">IF($B159="N/A","N/A",IF(G159&gt;15,"No",IF(G159&lt;-15,"No","Yes")))</f>
        <v>N/A</v>
      </c>
      <c r="I159" s="32">
        <v>-0.70699999999999996</v>
      </c>
      <c r="J159" s="32">
        <v>1.573</v>
      </c>
      <c r="K159" s="30" t="str">
        <f t="shared" ref="K159:K182" si="46">IF(J159="Div by 0", "N/A", IF(J159="N/A","N/A", IF(J159&gt;30, "No", IF(J159&lt;-30, "No", "Yes"))))</f>
        <v>Yes</v>
      </c>
    </row>
    <row r="160" spans="1:11" ht="12.75" customHeight="1">
      <c r="A160" s="111" t="s">
        <v>257</v>
      </c>
      <c r="B160" s="25" t="s">
        <v>49</v>
      </c>
      <c r="C160" s="114">
        <v>14.765293005</v>
      </c>
      <c r="D160" s="25" t="s">
        <v>49</v>
      </c>
      <c r="E160" s="30">
        <v>16.125741269999999</v>
      </c>
      <c r="F160" s="25" t="s">
        <v>49</v>
      </c>
      <c r="G160" s="32">
        <v>14.711828703</v>
      </c>
      <c r="H160" s="25" t="s">
        <v>49</v>
      </c>
      <c r="I160" s="32">
        <v>9.2140000000000004</v>
      </c>
      <c r="J160" s="32">
        <v>-8.77</v>
      </c>
      <c r="K160" s="30" t="str">
        <f t="shared" si="46"/>
        <v>Yes</v>
      </c>
    </row>
    <row r="161" spans="1:11">
      <c r="A161" s="113" t="s">
        <v>258</v>
      </c>
      <c r="B161" s="25" t="s">
        <v>49</v>
      </c>
      <c r="C161" s="114">
        <v>0.4301726126</v>
      </c>
      <c r="D161" s="30" t="str">
        <f t="shared" si="43"/>
        <v>N/A</v>
      </c>
      <c r="E161" s="30">
        <v>0.1955574028</v>
      </c>
      <c r="F161" s="30" t="str">
        <f t="shared" si="44"/>
        <v>N/A</v>
      </c>
      <c r="G161" s="32">
        <v>2.5557711600000001E-2</v>
      </c>
      <c r="H161" s="30" t="str">
        <f t="shared" si="45"/>
        <v>N/A</v>
      </c>
      <c r="I161" s="32">
        <v>-54.5</v>
      </c>
      <c r="J161" s="32">
        <v>-86.9</v>
      </c>
      <c r="K161" s="30" t="str">
        <f t="shared" si="46"/>
        <v>No</v>
      </c>
    </row>
    <row r="162" spans="1:11">
      <c r="A162" s="113" t="s">
        <v>756</v>
      </c>
      <c r="B162" s="25" t="s">
        <v>49</v>
      </c>
      <c r="C162" s="114">
        <v>0</v>
      </c>
      <c r="D162" s="30" t="str">
        <f t="shared" si="43"/>
        <v>N/A</v>
      </c>
      <c r="E162" s="30">
        <v>0</v>
      </c>
      <c r="F162" s="30" t="str">
        <f t="shared" si="44"/>
        <v>N/A</v>
      </c>
      <c r="G162" s="32">
        <v>0</v>
      </c>
      <c r="H162" s="30" t="str">
        <f t="shared" si="45"/>
        <v>N/A</v>
      </c>
      <c r="I162" s="32" t="s">
        <v>1207</v>
      </c>
      <c r="J162" s="32" t="s">
        <v>1207</v>
      </c>
      <c r="K162" s="30" t="str">
        <f t="shared" si="46"/>
        <v>N/A</v>
      </c>
    </row>
    <row r="163" spans="1:11">
      <c r="A163" s="113" t="s">
        <v>259</v>
      </c>
      <c r="B163" s="25" t="s">
        <v>49</v>
      </c>
      <c r="C163" s="114">
        <v>5.2367579999999998E-4</v>
      </c>
      <c r="D163" s="30" t="str">
        <f t="shared" si="43"/>
        <v>N/A</v>
      </c>
      <c r="E163" s="30">
        <v>0</v>
      </c>
      <c r="F163" s="30" t="str">
        <f t="shared" si="44"/>
        <v>N/A</v>
      </c>
      <c r="G163" s="32">
        <v>0</v>
      </c>
      <c r="H163" s="30" t="str">
        <f t="shared" si="45"/>
        <v>N/A</v>
      </c>
      <c r="I163" s="32">
        <v>-100</v>
      </c>
      <c r="J163" s="32" t="s">
        <v>1207</v>
      </c>
      <c r="K163" s="30" t="str">
        <f t="shared" si="46"/>
        <v>N/A</v>
      </c>
    </row>
    <row r="164" spans="1:11">
      <c r="A164" s="113" t="s">
        <v>260</v>
      </c>
      <c r="B164" s="25" t="s">
        <v>49</v>
      </c>
      <c r="C164" s="114">
        <v>3.4825345983</v>
      </c>
      <c r="D164" s="30" t="str">
        <f t="shared" si="43"/>
        <v>N/A</v>
      </c>
      <c r="E164" s="30">
        <v>3.5391609050000001</v>
      </c>
      <c r="F164" s="30" t="str">
        <f t="shared" si="44"/>
        <v>N/A</v>
      </c>
      <c r="G164" s="32">
        <v>3.1777954602</v>
      </c>
      <c r="H164" s="30" t="str">
        <f t="shared" si="45"/>
        <v>N/A</v>
      </c>
      <c r="I164" s="32">
        <v>1.6259999999999999</v>
      </c>
      <c r="J164" s="32">
        <v>-10.199999999999999</v>
      </c>
      <c r="K164" s="30" t="str">
        <f t="shared" si="46"/>
        <v>Yes</v>
      </c>
    </row>
    <row r="165" spans="1:11">
      <c r="A165" s="113" t="s">
        <v>261</v>
      </c>
      <c r="B165" s="25" t="s">
        <v>49</v>
      </c>
      <c r="C165" s="114">
        <v>3.7921354E-3</v>
      </c>
      <c r="D165" s="30" t="str">
        <f t="shared" si="43"/>
        <v>N/A</v>
      </c>
      <c r="E165" s="30">
        <v>0</v>
      </c>
      <c r="F165" s="30" t="str">
        <f t="shared" si="44"/>
        <v>N/A</v>
      </c>
      <c r="G165" s="32">
        <v>0</v>
      </c>
      <c r="H165" s="30" t="str">
        <f t="shared" si="45"/>
        <v>N/A</v>
      </c>
      <c r="I165" s="32">
        <v>-100</v>
      </c>
      <c r="J165" s="32" t="s">
        <v>1207</v>
      </c>
      <c r="K165" s="30" t="str">
        <f t="shared" si="46"/>
        <v>N/A</v>
      </c>
    </row>
    <row r="166" spans="1:11">
      <c r="A166" s="113" t="s">
        <v>262</v>
      </c>
      <c r="B166" s="25" t="s">
        <v>49</v>
      </c>
      <c r="C166" s="114">
        <v>7.3675772999999998E-3</v>
      </c>
      <c r="D166" s="30" t="str">
        <f t="shared" si="43"/>
        <v>N/A</v>
      </c>
      <c r="E166" s="30">
        <v>1.94584E-5</v>
      </c>
      <c r="F166" s="30" t="str">
        <f t="shared" si="44"/>
        <v>N/A</v>
      </c>
      <c r="G166" s="32">
        <v>0</v>
      </c>
      <c r="H166" s="30" t="str">
        <f t="shared" si="45"/>
        <v>N/A</v>
      </c>
      <c r="I166" s="32">
        <v>-99.7</v>
      </c>
      <c r="J166" s="32">
        <v>-100</v>
      </c>
      <c r="K166" s="30" t="str">
        <f t="shared" si="46"/>
        <v>No</v>
      </c>
    </row>
    <row r="167" spans="1:11">
      <c r="A167" s="113" t="s">
        <v>263</v>
      </c>
      <c r="B167" s="25" t="s">
        <v>49</v>
      </c>
      <c r="C167" s="114">
        <v>4.7329099745000001</v>
      </c>
      <c r="D167" s="30" t="str">
        <f t="shared" si="43"/>
        <v>N/A</v>
      </c>
      <c r="E167" s="30">
        <v>5.7217371879999996</v>
      </c>
      <c r="F167" s="30" t="str">
        <f t="shared" si="44"/>
        <v>N/A</v>
      </c>
      <c r="G167" s="32">
        <v>5.5549146129000002</v>
      </c>
      <c r="H167" s="30" t="str">
        <f t="shared" si="45"/>
        <v>N/A</v>
      </c>
      <c r="I167" s="32">
        <v>20.89</v>
      </c>
      <c r="J167" s="32">
        <v>-2.92</v>
      </c>
      <c r="K167" s="30" t="str">
        <f t="shared" si="46"/>
        <v>Yes</v>
      </c>
    </row>
    <row r="168" spans="1:11">
      <c r="A168" s="113" t="s">
        <v>264</v>
      </c>
      <c r="B168" s="25" t="s">
        <v>49</v>
      </c>
      <c r="C168" s="114">
        <v>3.6707689746000001</v>
      </c>
      <c r="D168" s="30" t="str">
        <f t="shared" si="43"/>
        <v>N/A</v>
      </c>
      <c r="E168" s="30">
        <v>3.8108981319000002</v>
      </c>
      <c r="F168" s="30" t="str">
        <f t="shared" si="44"/>
        <v>N/A</v>
      </c>
      <c r="G168" s="32">
        <v>3.2197857004000001</v>
      </c>
      <c r="H168" s="30" t="str">
        <f t="shared" si="45"/>
        <v>N/A</v>
      </c>
      <c r="I168" s="32">
        <v>3.8170000000000002</v>
      </c>
      <c r="J168" s="32">
        <v>-15.5</v>
      </c>
      <c r="K168" s="30" t="str">
        <f t="shared" si="46"/>
        <v>Yes</v>
      </c>
    </row>
    <row r="169" spans="1:11">
      <c r="A169" s="113" t="s">
        <v>265</v>
      </c>
      <c r="B169" s="25" t="s">
        <v>49</v>
      </c>
      <c r="C169" s="114">
        <v>0.19693822990000001</v>
      </c>
      <c r="D169" s="30" t="str">
        <f t="shared" si="43"/>
        <v>N/A</v>
      </c>
      <c r="E169" s="30">
        <v>0.20024688879999999</v>
      </c>
      <c r="F169" s="30" t="str">
        <f t="shared" si="44"/>
        <v>N/A</v>
      </c>
      <c r="G169" s="32">
        <v>0.22884950879999999</v>
      </c>
      <c r="H169" s="30" t="str">
        <f t="shared" si="45"/>
        <v>N/A</v>
      </c>
      <c r="I169" s="32">
        <v>1.68</v>
      </c>
      <c r="J169" s="32">
        <v>14.28</v>
      </c>
      <c r="K169" s="30" t="str">
        <f t="shared" si="46"/>
        <v>Yes</v>
      </c>
    </row>
    <row r="170" spans="1:11">
      <c r="A170" s="113" t="s">
        <v>266</v>
      </c>
      <c r="B170" s="25" t="s">
        <v>49</v>
      </c>
      <c r="C170" s="114">
        <v>2.2402852264000002</v>
      </c>
      <c r="D170" s="30" t="str">
        <f t="shared" si="43"/>
        <v>N/A</v>
      </c>
      <c r="E170" s="30">
        <v>2.6581212945999999</v>
      </c>
      <c r="F170" s="30" t="str">
        <f t="shared" si="44"/>
        <v>N/A</v>
      </c>
      <c r="G170" s="32">
        <v>2.5049257090000001</v>
      </c>
      <c r="H170" s="30" t="str">
        <f t="shared" si="45"/>
        <v>N/A</v>
      </c>
      <c r="I170" s="32">
        <v>18.649999999999999</v>
      </c>
      <c r="J170" s="32">
        <v>-5.76</v>
      </c>
      <c r="K170" s="30" t="str">
        <f t="shared" si="46"/>
        <v>Yes</v>
      </c>
    </row>
    <row r="171" spans="1:11">
      <c r="A171" s="111" t="s">
        <v>267</v>
      </c>
      <c r="B171" s="25" t="s">
        <v>49</v>
      </c>
      <c r="C171" s="114">
        <v>18.076784239999999</v>
      </c>
      <c r="D171" s="30" t="str">
        <f t="shared" si="43"/>
        <v>N/A</v>
      </c>
      <c r="E171" s="30">
        <v>17.191149674999998</v>
      </c>
      <c r="F171" s="30" t="str">
        <f t="shared" si="44"/>
        <v>N/A</v>
      </c>
      <c r="G171" s="32">
        <v>17.555916043</v>
      </c>
      <c r="H171" s="30" t="str">
        <f t="shared" si="45"/>
        <v>N/A</v>
      </c>
      <c r="I171" s="32">
        <v>-4.9000000000000004</v>
      </c>
      <c r="J171" s="32">
        <v>2.1219999999999999</v>
      </c>
      <c r="K171" s="30" t="str">
        <f t="shared" si="46"/>
        <v>Yes</v>
      </c>
    </row>
    <row r="172" spans="1:11">
      <c r="A172" s="113" t="s">
        <v>268</v>
      </c>
      <c r="B172" s="25" t="s">
        <v>49</v>
      </c>
      <c r="C172" s="114">
        <v>14.658770117</v>
      </c>
      <c r="D172" s="30" t="str">
        <f t="shared" si="43"/>
        <v>N/A</v>
      </c>
      <c r="E172" s="30">
        <v>13.302573419</v>
      </c>
      <c r="F172" s="30" t="str">
        <f t="shared" si="44"/>
        <v>N/A</v>
      </c>
      <c r="G172" s="32">
        <v>10.61291172</v>
      </c>
      <c r="H172" s="30" t="str">
        <f t="shared" si="45"/>
        <v>N/A</v>
      </c>
      <c r="I172" s="32">
        <v>-9.25</v>
      </c>
      <c r="J172" s="32">
        <v>-20.2</v>
      </c>
      <c r="K172" s="30" t="str">
        <f t="shared" si="46"/>
        <v>Yes</v>
      </c>
    </row>
    <row r="173" spans="1:11">
      <c r="A173" s="113" t="s">
        <v>269</v>
      </c>
      <c r="B173" s="25" t="s">
        <v>49</v>
      </c>
      <c r="C173" s="114">
        <v>9.0288899999999995E-5</v>
      </c>
      <c r="D173" s="30" t="str">
        <f t="shared" si="43"/>
        <v>N/A</v>
      </c>
      <c r="E173" s="30">
        <v>0</v>
      </c>
      <c r="F173" s="30" t="str">
        <f t="shared" si="44"/>
        <v>N/A</v>
      </c>
      <c r="G173" s="32">
        <v>0</v>
      </c>
      <c r="H173" s="30" t="str">
        <f t="shared" si="45"/>
        <v>N/A</v>
      </c>
      <c r="I173" s="32">
        <v>-100</v>
      </c>
      <c r="J173" s="32" t="s">
        <v>1207</v>
      </c>
      <c r="K173" s="30" t="str">
        <f t="shared" si="46"/>
        <v>N/A</v>
      </c>
    </row>
    <row r="174" spans="1:11">
      <c r="A174" s="113" t="s">
        <v>757</v>
      </c>
      <c r="B174" s="25" t="s">
        <v>49</v>
      </c>
      <c r="C174" s="114">
        <v>0</v>
      </c>
      <c r="D174" s="30" t="str">
        <f t="shared" si="43"/>
        <v>N/A</v>
      </c>
      <c r="E174" s="30">
        <v>0</v>
      </c>
      <c r="F174" s="30" t="str">
        <f t="shared" si="44"/>
        <v>N/A</v>
      </c>
      <c r="G174" s="32">
        <v>0</v>
      </c>
      <c r="H174" s="30" t="str">
        <f t="shared" si="45"/>
        <v>N/A</v>
      </c>
      <c r="I174" s="32" t="s">
        <v>1207</v>
      </c>
      <c r="J174" s="32" t="s">
        <v>1207</v>
      </c>
      <c r="K174" s="30" t="str">
        <f t="shared" si="46"/>
        <v>N/A</v>
      </c>
    </row>
    <row r="175" spans="1:11">
      <c r="A175" s="113" t="s">
        <v>270</v>
      </c>
      <c r="B175" s="25" t="s">
        <v>49</v>
      </c>
      <c r="C175" s="114">
        <v>3.3280502300000001E-2</v>
      </c>
      <c r="D175" s="30" t="str">
        <f t="shared" si="43"/>
        <v>N/A</v>
      </c>
      <c r="E175" s="30">
        <v>4.3158837800000002E-2</v>
      </c>
      <c r="F175" s="30" t="str">
        <f t="shared" si="44"/>
        <v>N/A</v>
      </c>
      <c r="G175" s="32">
        <v>2.8957607136000001</v>
      </c>
      <c r="H175" s="30" t="str">
        <f t="shared" si="45"/>
        <v>N/A</v>
      </c>
      <c r="I175" s="32">
        <v>29.68</v>
      </c>
      <c r="J175" s="32">
        <v>6610</v>
      </c>
      <c r="K175" s="30" t="str">
        <f t="shared" si="46"/>
        <v>No</v>
      </c>
    </row>
    <row r="176" spans="1:11">
      <c r="A176" s="113" t="s">
        <v>271</v>
      </c>
      <c r="B176" s="25" t="s">
        <v>49</v>
      </c>
      <c r="C176" s="114">
        <v>0</v>
      </c>
      <c r="D176" s="30" t="str">
        <f t="shared" si="43"/>
        <v>N/A</v>
      </c>
      <c r="E176" s="30">
        <v>0</v>
      </c>
      <c r="F176" s="30" t="str">
        <f t="shared" si="44"/>
        <v>N/A</v>
      </c>
      <c r="G176" s="32">
        <v>0</v>
      </c>
      <c r="H176" s="30" t="str">
        <f t="shared" si="45"/>
        <v>N/A</v>
      </c>
      <c r="I176" s="32" t="s">
        <v>1207</v>
      </c>
      <c r="J176" s="32" t="s">
        <v>1207</v>
      </c>
      <c r="K176" s="30" t="str">
        <f t="shared" si="46"/>
        <v>N/A</v>
      </c>
    </row>
    <row r="177" spans="1:11">
      <c r="A177" s="113" t="s">
        <v>272</v>
      </c>
      <c r="B177" s="25" t="s">
        <v>49</v>
      </c>
      <c r="C177" s="114">
        <v>2.2230039237999999</v>
      </c>
      <c r="D177" s="30" t="str">
        <f t="shared" si="43"/>
        <v>N/A</v>
      </c>
      <c r="E177" s="30">
        <v>2.5092447086999998</v>
      </c>
      <c r="F177" s="30" t="str">
        <f t="shared" si="44"/>
        <v>N/A</v>
      </c>
      <c r="G177" s="32">
        <v>2.7824608584999999</v>
      </c>
      <c r="H177" s="30" t="str">
        <f t="shared" si="45"/>
        <v>N/A</v>
      </c>
      <c r="I177" s="32">
        <v>12.88</v>
      </c>
      <c r="J177" s="32">
        <v>10.89</v>
      </c>
      <c r="K177" s="30" t="str">
        <f t="shared" si="46"/>
        <v>Yes</v>
      </c>
    </row>
    <row r="178" spans="1:11">
      <c r="A178" s="113" t="s">
        <v>273</v>
      </c>
      <c r="B178" s="25" t="s">
        <v>49</v>
      </c>
      <c r="C178" s="114">
        <v>0</v>
      </c>
      <c r="D178" s="30" t="str">
        <f t="shared" si="43"/>
        <v>N/A</v>
      </c>
      <c r="E178" s="30">
        <v>0</v>
      </c>
      <c r="F178" s="30" t="str">
        <f t="shared" si="44"/>
        <v>N/A</v>
      </c>
      <c r="G178" s="32">
        <v>0</v>
      </c>
      <c r="H178" s="30" t="str">
        <f t="shared" si="45"/>
        <v>N/A</v>
      </c>
      <c r="I178" s="32" t="s">
        <v>1207</v>
      </c>
      <c r="J178" s="32" t="s">
        <v>1207</v>
      </c>
      <c r="K178" s="30" t="str">
        <f t="shared" si="46"/>
        <v>N/A</v>
      </c>
    </row>
    <row r="179" spans="1:11">
      <c r="A179" s="113" t="s">
        <v>274</v>
      </c>
      <c r="B179" s="25" t="s">
        <v>49</v>
      </c>
      <c r="C179" s="114">
        <v>1.3254416E-2</v>
      </c>
      <c r="D179" s="30" t="str">
        <f t="shared" si="43"/>
        <v>N/A</v>
      </c>
      <c r="E179" s="30">
        <v>1.7473686299999999E-2</v>
      </c>
      <c r="F179" s="30" t="str">
        <f t="shared" si="44"/>
        <v>N/A</v>
      </c>
      <c r="G179" s="32">
        <v>7.1993600000000001E-5</v>
      </c>
      <c r="H179" s="30" t="str">
        <f t="shared" si="45"/>
        <v>N/A</v>
      </c>
      <c r="I179" s="32">
        <v>31.83</v>
      </c>
      <c r="J179" s="32">
        <v>-99.6</v>
      </c>
      <c r="K179" s="30" t="str">
        <f t="shared" si="46"/>
        <v>No</v>
      </c>
    </row>
    <row r="180" spans="1:11">
      <c r="A180" s="113" t="s">
        <v>275</v>
      </c>
      <c r="B180" s="25" t="s">
        <v>49</v>
      </c>
      <c r="C180" s="114">
        <v>0</v>
      </c>
      <c r="D180" s="30" t="str">
        <f t="shared" si="43"/>
        <v>N/A</v>
      </c>
      <c r="E180" s="30">
        <v>0</v>
      </c>
      <c r="F180" s="30" t="str">
        <f t="shared" si="44"/>
        <v>N/A</v>
      </c>
      <c r="G180" s="32">
        <v>0</v>
      </c>
      <c r="H180" s="30" t="str">
        <f t="shared" si="45"/>
        <v>N/A</v>
      </c>
      <c r="I180" s="32" t="s">
        <v>1207</v>
      </c>
      <c r="J180" s="32" t="s">
        <v>1207</v>
      </c>
      <c r="K180" s="30" t="str">
        <f t="shared" si="46"/>
        <v>N/A</v>
      </c>
    </row>
    <row r="181" spans="1:11">
      <c r="A181" s="113" t="s">
        <v>276</v>
      </c>
      <c r="B181" s="25" t="s">
        <v>49</v>
      </c>
      <c r="C181" s="114">
        <v>0</v>
      </c>
      <c r="D181" s="30" t="str">
        <f t="shared" si="43"/>
        <v>N/A</v>
      </c>
      <c r="E181" s="30">
        <v>0</v>
      </c>
      <c r="F181" s="30" t="str">
        <f t="shared" si="44"/>
        <v>N/A</v>
      </c>
      <c r="G181" s="32">
        <v>0</v>
      </c>
      <c r="H181" s="30" t="str">
        <f t="shared" si="45"/>
        <v>N/A</v>
      </c>
      <c r="I181" s="32" t="s">
        <v>1207</v>
      </c>
      <c r="J181" s="32" t="s">
        <v>1207</v>
      </c>
      <c r="K181" s="30" t="str">
        <f t="shared" si="46"/>
        <v>N/A</v>
      </c>
    </row>
    <row r="182" spans="1:11">
      <c r="A182" s="113" t="s">
        <v>277</v>
      </c>
      <c r="B182" s="25" t="s">
        <v>49</v>
      </c>
      <c r="C182" s="114">
        <v>1.1483849928000001</v>
      </c>
      <c r="D182" s="30" t="str">
        <f t="shared" si="43"/>
        <v>N/A</v>
      </c>
      <c r="E182" s="30">
        <v>1.3186990237</v>
      </c>
      <c r="F182" s="30" t="str">
        <f t="shared" si="44"/>
        <v>N/A</v>
      </c>
      <c r="G182" s="32">
        <v>1.2647107578000001</v>
      </c>
      <c r="H182" s="30" t="str">
        <f t="shared" si="45"/>
        <v>N/A</v>
      </c>
      <c r="I182" s="32">
        <v>14.83</v>
      </c>
      <c r="J182" s="32">
        <v>-4.09</v>
      </c>
      <c r="K182" s="30" t="str">
        <f t="shared" si="46"/>
        <v>Yes</v>
      </c>
    </row>
    <row r="183" spans="1:11">
      <c r="A183" s="191" t="s">
        <v>191</v>
      </c>
      <c r="B183" s="197"/>
      <c r="C183" s="197"/>
      <c r="D183" s="197"/>
      <c r="E183" s="197"/>
      <c r="F183" s="197"/>
      <c r="G183" s="197"/>
      <c r="H183" s="197"/>
      <c r="I183" s="197"/>
      <c r="J183" s="197"/>
      <c r="K183" s="198"/>
    </row>
    <row r="184" spans="1:11">
      <c r="A184" s="111" t="s">
        <v>45</v>
      </c>
      <c r="B184" s="25" t="s">
        <v>49</v>
      </c>
      <c r="C184" s="112">
        <v>846105</v>
      </c>
      <c r="D184" s="30" t="str">
        <f>IF($B184="N/A","N/A",IF(C184&gt;15,"No",IF(C184&lt;-15,"No","Yes")))</f>
        <v>N/A</v>
      </c>
      <c r="E184" s="26">
        <v>803923</v>
      </c>
      <c r="F184" s="30" t="str">
        <f>IF($B184="N/A","N/A",IF(E184&gt;15,"No",IF(E184&lt;-15,"No","Yes")))</f>
        <v>N/A</v>
      </c>
      <c r="G184" s="26">
        <v>744580</v>
      </c>
      <c r="H184" s="30" t="str">
        <f>IF($B184="N/A","N/A",IF(G184&gt;15,"No",IF(G184&lt;-15,"No","Yes")))</f>
        <v>N/A</v>
      </c>
      <c r="I184" s="32">
        <v>-4.99</v>
      </c>
      <c r="J184" s="32">
        <v>-7.38</v>
      </c>
      <c r="K184" s="30" t="str">
        <f t="shared" ref="K184:K191" si="47">IF(J184="Div by 0", "N/A", IF(J184="N/A","N/A", IF(J184&gt;30, "No", IF(J184&lt;-30, "No", "Yes"))))</f>
        <v>Yes</v>
      </c>
    </row>
    <row r="185" spans="1:11">
      <c r="A185" s="111" t="s">
        <v>161</v>
      </c>
      <c r="B185" s="25" t="s">
        <v>876</v>
      </c>
      <c r="C185" s="116">
        <v>100</v>
      </c>
      <c r="D185" s="30" t="str">
        <f>IF($B185="N/A","N/A",IF(C185&gt;95,"Yes","No"))</f>
        <v>Yes</v>
      </c>
      <c r="E185" s="32">
        <v>100</v>
      </c>
      <c r="F185" s="30" t="str">
        <f>IF($B185="N/A","N/A",IF(E185&gt;95,"Yes","No"))</f>
        <v>Yes</v>
      </c>
      <c r="G185" s="32">
        <v>100</v>
      </c>
      <c r="H185" s="30" t="str">
        <f>IF($B185="N/A","N/A",IF(G185&gt;95,"Yes","No"))</f>
        <v>Yes</v>
      </c>
      <c r="I185" s="32">
        <v>0</v>
      </c>
      <c r="J185" s="32">
        <v>0</v>
      </c>
      <c r="K185" s="30" t="str">
        <f t="shared" si="47"/>
        <v>Yes</v>
      </c>
    </row>
    <row r="186" spans="1:11">
      <c r="A186" s="111" t="s">
        <v>160</v>
      </c>
      <c r="B186" s="25" t="s">
        <v>121</v>
      </c>
      <c r="C186" s="116">
        <v>0</v>
      </c>
      <c r="D186" s="30" t="str">
        <f>IF($B186="N/A","N/A",IF(C186=0,"Yes","No"))</f>
        <v>Yes</v>
      </c>
      <c r="E186" s="32">
        <v>0</v>
      </c>
      <c r="F186" s="30" t="str">
        <f>IF($B186="N/A","N/A",IF(E186=0,"Yes","No"))</f>
        <v>Yes</v>
      </c>
      <c r="G186" s="32">
        <v>0</v>
      </c>
      <c r="H186" s="30" t="str">
        <f>IF($B186="N/A","N/A",IF(G186=0,"Yes","No"))</f>
        <v>Yes</v>
      </c>
      <c r="I186" s="32" t="s">
        <v>1207</v>
      </c>
      <c r="J186" s="32" t="s">
        <v>1207</v>
      </c>
      <c r="K186" s="30" t="str">
        <f t="shared" si="47"/>
        <v>N/A</v>
      </c>
    </row>
    <row r="187" spans="1:11">
      <c r="A187" s="111" t="s">
        <v>175</v>
      </c>
      <c r="B187" s="25" t="s">
        <v>49</v>
      </c>
      <c r="C187" s="118">
        <v>23.051571613</v>
      </c>
      <c r="D187" s="30" t="str">
        <f>IF($B187="N/A","N/A",IF(C187&gt;15,"No",IF(C187&lt;-15,"No","Yes")))</f>
        <v>N/A</v>
      </c>
      <c r="E187" s="78">
        <v>22.468898141</v>
      </c>
      <c r="F187" s="30" t="str">
        <f>IF($B187="N/A","N/A",IF(E187&gt;15,"No",IF(E187&lt;-15,"No","Yes")))</f>
        <v>N/A</v>
      </c>
      <c r="G187" s="78">
        <v>23.478105778</v>
      </c>
      <c r="H187" s="30" t="str">
        <f>IF($B187="N/A","N/A",IF(G187&gt;15,"No",IF(G187&lt;-15,"No","Yes")))</f>
        <v>N/A</v>
      </c>
      <c r="I187" s="32">
        <v>-2.5299999999999998</v>
      </c>
      <c r="J187" s="32">
        <v>4.492</v>
      </c>
      <c r="K187" s="30" t="str">
        <f t="shared" si="47"/>
        <v>Yes</v>
      </c>
    </row>
    <row r="188" spans="1:11">
      <c r="A188" s="111" t="s">
        <v>87</v>
      </c>
      <c r="B188" s="25" t="s">
        <v>49</v>
      </c>
      <c r="C188" s="116">
        <v>2.6718906046000002</v>
      </c>
      <c r="D188" s="30" t="str">
        <f>IF($B188="N/A","N/A",IF(C188&gt;15,"No",IF(C188&lt;-15,"No","Yes")))</f>
        <v>N/A</v>
      </c>
      <c r="E188" s="32">
        <v>3.3769403289</v>
      </c>
      <c r="F188" s="30" t="str">
        <f>IF($B188="N/A","N/A",IF(E188&gt;15,"No",IF(E188&lt;-15,"No","Yes")))</f>
        <v>N/A</v>
      </c>
      <c r="G188" s="32">
        <v>3.9882886997</v>
      </c>
      <c r="H188" s="30" t="str">
        <f>IF($B188="N/A","N/A",IF(G188&gt;15,"No",IF(G188&lt;-15,"No","Yes")))</f>
        <v>N/A</v>
      </c>
      <c r="I188" s="32">
        <v>26.39</v>
      </c>
      <c r="J188" s="32">
        <v>18.100000000000001</v>
      </c>
      <c r="K188" s="30" t="str">
        <f t="shared" si="47"/>
        <v>Yes</v>
      </c>
    </row>
    <row r="189" spans="1:11">
      <c r="A189" s="111" t="s">
        <v>204</v>
      </c>
      <c r="B189" s="25" t="s">
        <v>49</v>
      </c>
      <c r="C189" s="116">
        <v>0</v>
      </c>
      <c r="D189" s="30" t="str">
        <f>IF($B189="N/A","N/A",IF(C189&gt;15,"No",IF(C189&lt;-15,"No","Yes")))</f>
        <v>N/A</v>
      </c>
      <c r="E189" s="32">
        <v>0</v>
      </c>
      <c r="F189" s="30" t="str">
        <f>IF($B189="N/A","N/A",IF(E189&gt;15,"No",IF(E189&lt;-15,"No","Yes")))</f>
        <v>N/A</v>
      </c>
      <c r="G189" s="32">
        <v>0</v>
      </c>
      <c r="H189" s="30" t="str">
        <f>IF($B189="N/A","N/A",IF(G189&gt;15,"No",IF(G189&lt;-15,"No","Yes")))</f>
        <v>N/A</v>
      </c>
      <c r="I189" s="32" t="s">
        <v>1207</v>
      </c>
      <c r="J189" s="32" t="s">
        <v>1207</v>
      </c>
      <c r="K189" s="30" t="str">
        <f t="shared" si="47"/>
        <v>N/A</v>
      </c>
    </row>
    <row r="190" spans="1:11" ht="12.75" customHeight="1">
      <c r="A190" s="111" t="s">
        <v>205</v>
      </c>
      <c r="B190" s="25" t="s">
        <v>49</v>
      </c>
      <c r="C190" s="116">
        <v>0</v>
      </c>
      <c r="D190" s="30" t="str">
        <f>IF($B190="N/A","N/A",IF(C190&gt;15,"No",IF(C190&lt;-15,"No","Yes")))</f>
        <v>N/A</v>
      </c>
      <c r="E190" s="32">
        <v>5.7971014493000004</v>
      </c>
      <c r="F190" s="30" t="str">
        <f>IF($B190="N/A","N/A",IF(E190&gt;15,"No",IF(E190&lt;-15,"No","Yes")))</f>
        <v>N/A</v>
      </c>
      <c r="G190" s="32">
        <v>17.796610169000001</v>
      </c>
      <c r="H190" s="30" t="str">
        <f>IF($B190="N/A","N/A",IF(G190&gt;15,"No",IF(G190&lt;-15,"No","Yes")))</f>
        <v>N/A</v>
      </c>
      <c r="I190" s="32" t="s">
        <v>1207</v>
      </c>
      <c r="J190" s="32">
        <v>207</v>
      </c>
      <c r="K190" s="30" t="str">
        <f t="shared" si="47"/>
        <v>No</v>
      </c>
    </row>
    <row r="191" spans="1:11">
      <c r="A191" s="111" t="s">
        <v>206</v>
      </c>
      <c r="B191" s="25" t="s">
        <v>49</v>
      </c>
      <c r="C191" s="116">
        <v>3.0166759852</v>
      </c>
      <c r="D191" s="30" t="str">
        <f>IF($B191="N/A","N/A",IF(C191&gt;15,"No",IF(C191&lt;-15,"No","Yes")))</f>
        <v>N/A</v>
      </c>
      <c r="E191" s="32">
        <v>3.8028151255</v>
      </c>
      <c r="F191" s="30" t="str">
        <f>IF($B191="N/A","N/A",IF(E191&gt;15,"No",IF(E191&lt;-15,"No","Yes")))</f>
        <v>N/A</v>
      </c>
      <c r="G191" s="32">
        <v>4.4560201696000004</v>
      </c>
      <c r="H191" s="30" t="str">
        <f>IF($B191="N/A","N/A",IF(G191&gt;15,"No",IF(G191&lt;-15,"No","Yes")))</f>
        <v>N/A</v>
      </c>
      <c r="I191" s="32">
        <v>26.06</v>
      </c>
      <c r="J191" s="32">
        <v>17.18</v>
      </c>
      <c r="K191" s="30" t="str">
        <f t="shared" si="47"/>
        <v>Yes</v>
      </c>
    </row>
    <row r="192" spans="1:11">
      <c r="A192" s="193" t="s">
        <v>174</v>
      </c>
      <c r="B192" s="199"/>
      <c r="C192" s="199"/>
      <c r="D192" s="199"/>
      <c r="E192" s="199"/>
      <c r="F192" s="199"/>
      <c r="G192" s="199"/>
      <c r="H192" s="199"/>
      <c r="I192" s="199"/>
      <c r="J192" s="199"/>
      <c r="K192" s="200"/>
    </row>
    <row r="193" spans="1:11">
      <c r="A193" s="111" t="s">
        <v>214</v>
      </c>
      <c r="B193" s="25" t="s">
        <v>49</v>
      </c>
      <c r="C193" s="116">
        <v>50.907275102</v>
      </c>
      <c r="D193" s="30" t="str">
        <f>IF($B193="N/A","N/A",IF(C193&gt;15,"No",IF(C193&lt;-15,"No","Yes")))</f>
        <v>N/A</v>
      </c>
      <c r="E193" s="32">
        <v>41.15506087</v>
      </c>
      <c r="F193" s="30" t="str">
        <f t="shared" ref="F193:F213" si="48">IF($B193="N/A","N/A",IF(E193&gt;15,"No",IF(E193&lt;-15,"No","Yes")))</f>
        <v>N/A</v>
      </c>
      <c r="G193" s="32">
        <v>36.950361276999999</v>
      </c>
      <c r="H193" s="30" t="str">
        <f t="shared" ref="H193:H213" si="49">IF($B193="N/A","N/A",IF(G193&gt;15,"No",IF(G193&lt;-15,"No","Yes")))</f>
        <v>N/A</v>
      </c>
      <c r="I193" s="32">
        <v>-19.2</v>
      </c>
      <c r="J193" s="32">
        <v>-10.199999999999999</v>
      </c>
      <c r="K193" s="30" t="str">
        <f t="shared" ref="K193:K209" si="50">IF(J193="Div by 0", "N/A", IF(J193="N/A","N/A", IF(J193&gt;30, "No", IF(J193&lt;-30, "No", "Yes"))))</f>
        <v>Yes</v>
      </c>
    </row>
    <row r="194" spans="1:11">
      <c r="A194" s="111" t="s">
        <v>216</v>
      </c>
      <c r="B194" s="25" t="s">
        <v>49</v>
      </c>
      <c r="C194" s="116">
        <v>1.652159011</v>
      </c>
      <c r="D194" s="30" t="str">
        <f>IF($B194="N/A","N/A",IF(C194&gt;15,"No",IF(C194&lt;-15,"No","Yes")))</f>
        <v>N/A</v>
      </c>
      <c r="E194" s="32">
        <v>1.4054828634000001</v>
      </c>
      <c r="F194" s="30" t="str">
        <f t="shared" si="48"/>
        <v>N/A</v>
      </c>
      <c r="G194" s="32">
        <v>1.6285691261999999</v>
      </c>
      <c r="H194" s="30" t="str">
        <f t="shared" si="49"/>
        <v>N/A</v>
      </c>
      <c r="I194" s="32">
        <v>-14.9</v>
      </c>
      <c r="J194" s="32">
        <v>15.87</v>
      </c>
      <c r="K194" s="30" t="str">
        <f t="shared" si="50"/>
        <v>Yes</v>
      </c>
    </row>
    <row r="195" spans="1:11">
      <c r="A195" s="111" t="s">
        <v>217</v>
      </c>
      <c r="B195" s="25" t="s">
        <v>49</v>
      </c>
      <c r="C195" s="116">
        <v>11.413595238999999</v>
      </c>
      <c r="D195" s="30" t="str">
        <f>IF($B195="N/A","N/A",IF(C195&gt;15,"No",IF(C195&lt;-15,"No","Yes")))</f>
        <v>N/A</v>
      </c>
      <c r="E195" s="32">
        <v>11.20343615</v>
      </c>
      <c r="F195" s="30" t="str">
        <f t="shared" si="48"/>
        <v>N/A</v>
      </c>
      <c r="G195" s="32">
        <v>10.544065111</v>
      </c>
      <c r="H195" s="30" t="str">
        <f t="shared" si="49"/>
        <v>N/A</v>
      </c>
      <c r="I195" s="32">
        <v>-1.84</v>
      </c>
      <c r="J195" s="32">
        <v>-5.89</v>
      </c>
      <c r="K195" s="30" t="str">
        <f t="shared" si="50"/>
        <v>Yes</v>
      </c>
    </row>
    <row r="196" spans="1:11">
      <c r="A196" s="111" t="s">
        <v>218</v>
      </c>
      <c r="B196" s="25" t="s">
        <v>49</v>
      </c>
      <c r="C196" s="116">
        <v>10.904320386</v>
      </c>
      <c r="D196" s="30" t="str">
        <f>IF($B196="N/A","N/A",IF(C196&gt;15,"No",IF(C196&lt;-15,"No","Yes")))</f>
        <v>N/A</v>
      </c>
      <c r="E196" s="32">
        <v>7.4819354589999998</v>
      </c>
      <c r="F196" s="30" t="str">
        <f t="shared" si="48"/>
        <v>N/A</v>
      </c>
      <c r="G196" s="32">
        <v>8.5423997421000006</v>
      </c>
      <c r="H196" s="30" t="str">
        <f t="shared" si="49"/>
        <v>N/A</v>
      </c>
      <c r="I196" s="32">
        <v>-31.4</v>
      </c>
      <c r="J196" s="32">
        <v>14.17</v>
      </c>
      <c r="K196" s="30" t="str">
        <f t="shared" si="50"/>
        <v>Yes</v>
      </c>
    </row>
    <row r="197" spans="1:11">
      <c r="A197" s="111" t="s">
        <v>219</v>
      </c>
      <c r="B197" s="25" t="s">
        <v>49</v>
      </c>
      <c r="C197" s="116">
        <v>1.5719089200000001E-2</v>
      </c>
      <c r="D197" s="30" t="str">
        <f t="shared" ref="D197:D213" si="51">IF($B197="N/A","N/A",IF(C197&gt;15,"No",IF(C197&lt;-15,"No","Yes")))</f>
        <v>N/A</v>
      </c>
      <c r="E197" s="32">
        <v>8.5829115000000001E-3</v>
      </c>
      <c r="F197" s="30" t="str">
        <f t="shared" si="48"/>
        <v>N/A</v>
      </c>
      <c r="G197" s="32">
        <v>1.5847860500000002E-2</v>
      </c>
      <c r="H197" s="30" t="str">
        <f t="shared" si="49"/>
        <v>N/A</v>
      </c>
      <c r="I197" s="32">
        <v>-45.4</v>
      </c>
      <c r="J197" s="32">
        <v>84.64</v>
      </c>
      <c r="K197" s="30" t="str">
        <f t="shared" si="50"/>
        <v>No</v>
      </c>
    </row>
    <row r="198" spans="1:11">
      <c r="A198" s="111" t="s">
        <v>220</v>
      </c>
      <c r="B198" s="25" t="s">
        <v>49</v>
      </c>
      <c r="C198" s="116">
        <v>11.419031917</v>
      </c>
      <c r="D198" s="30" t="str">
        <f t="shared" si="51"/>
        <v>N/A</v>
      </c>
      <c r="E198" s="32">
        <v>24.776875397000001</v>
      </c>
      <c r="F198" s="30" t="str">
        <f t="shared" si="48"/>
        <v>N/A</v>
      </c>
      <c r="G198" s="32">
        <v>27.554594537</v>
      </c>
      <c r="H198" s="30" t="str">
        <f t="shared" si="49"/>
        <v>N/A</v>
      </c>
      <c r="I198" s="32">
        <v>117</v>
      </c>
      <c r="J198" s="32">
        <v>11.21</v>
      </c>
      <c r="K198" s="30" t="str">
        <f t="shared" si="50"/>
        <v>Yes</v>
      </c>
    </row>
    <row r="199" spans="1:11">
      <c r="A199" s="111" t="s">
        <v>222</v>
      </c>
      <c r="B199" s="25" t="s">
        <v>49</v>
      </c>
      <c r="C199" s="116">
        <v>11.419150105</v>
      </c>
      <c r="D199" s="30" t="str">
        <f t="shared" si="51"/>
        <v>N/A</v>
      </c>
      <c r="E199" s="32">
        <v>12.546599612</v>
      </c>
      <c r="F199" s="30" t="str">
        <f t="shared" si="48"/>
        <v>N/A</v>
      </c>
      <c r="G199" s="32">
        <v>13.021569207000001</v>
      </c>
      <c r="H199" s="30" t="str">
        <f t="shared" si="49"/>
        <v>N/A</v>
      </c>
      <c r="I199" s="32">
        <v>9.8729999999999993</v>
      </c>
      <c r="J199" s="32">
        <v>3.786</v>
      </c>
      <c r="K199" s="30" t="str">
        <f t="shared" si="50"/>
        <v>Yes</v>
      </c>
    </row>
    <row r="200" spans="1:11">
      <c r="A200" s="111" t="s">
        <v>223</v>
      </c>
      <c r="B200" s="25" t="s">
        <v>49</v>
      </c>
      <c r="C200" s="116">
        <v>0.26107870770000002</v>
      </c>
      <c r="D200" s="30" t="str">
        <f t="shared" si="51"/>
        <v>N/A</v>
      </c>
      <c r="E200" s="32">
        <v>0.1639460496</v>
      </c>
      <c r="F200" s="30" t="str">
        <f t="shared" si="48"/>
        <v>N/A</v>
      </c>
      <c r="G200" s="32">
        <v>0.27196540330000002</v>
      </c>
      <c r="H200" s="30" t="str">
        <f t="shared" si="49"/>
        <v>N/A</v>
      </c>
      <c r="I200" s="32">
        <v>-37.200000000000003</v>
      </c>
      <c r="J200" s="32">
        <v>65.89</v>
      </c>
      <c r="K200" s="30" t="str">
        <f t="shared" si="50"/>
        <v>No</v>
      </c>
    </row>
    <row r="201" spans="1:11">
      <c r="A201" s="111" t="s">
        <v>224</v>
      </c>
      <c r="B201" s="25" t="s">
        <v>49</v>
      </c>
      <c r="C201" s="116">
        <v>0.31225438919999998</v>
      </c>
      <c r="D201" s="30" t="str">
        <f t="shared" si="51"/>
        <v>N/A</v>
      </c>
      <c r="E201" s="32">
        <v>9.1426666500000003E-2</v>
      </c>
      <c r="F201" s="30" t="str">
        <f t="shared" si="48"/>
        <v>N/A</v>
      </c>
      <c r="G201" s="32">
        <v>6.1645491400000002E-2</v>
      </c>
      <c r="H201" s="30" t="str">
        <f t="shared" si="49"/>
        <v>N/A</v>
      </c>
      <c r="I201" s="32">
        <v>-70.7</v>
      </c>
      <c r="J201" s="32">
        <v>-32.6</v>
      </c>
      <c r="K201" s="30" t="str">
        <f t="shared" si="50"/>
        <v>No</v>
      </c>
    </row>
    <row r="202" spans="1:11">
      <c r="A202" s="111" t="s">
        <v>227</v>
      </c>
      <c r="B202" s="25" t="s">
        <v>49</v>
      </c>
      <c r="C202" s="116">
        <v>6.0276206999999998E-3</v>
      </c>
      <c r="D202" s="30" t="str">
        <f t="shared" si="51"/>
        <v>N/A</v>
      </c>
      <c r="E202" s="32">
        <v>2.2390204000000001E-3</v>
      </c>
      <c r="F202" s="30" t="str">
        <f t="shared" si="48"/>
        <v>N/A</v>
      </c>
      <c r="G202" s="32">
        <v>0</v>
      </c>
      <c r="H202" s="30" t="str">
        <f t="shared" si="49"/>
        <v>N/A</v>
      </c>
      <c r="I202" s="32">
        <v>-62.9</v>
      </c>
      <c r="J202" s="32">
        <v>-100</v>
      </c>
      <c r="K202" s="30" t="str">
        <f t="shared" si="50"/>
        <v>No</v>
      </c>
    </row>
    <row r="203" spans="1:11">
      <c r="A203" s="111" t="s">
        <v>228</v>
      </c>
      <c r="B203" s="25" t="s">
        <v>49</v>
      </c>
      <c r="C203" s="116">
        <v>0.57120570140000004</v>
      </c>
      <c r="D203" s="30" t="str">
        <f t="shared" si="51"/>
        <v>N/A</v>
      </c>
      <c r="E203" s="32">
        <v>7.2146212999999997E-3</v>
      </c>
      <c r="F203" s="30" t="str">
        <f t="shared" si="48"/>
        <v>N/A</v>
      </c>
      <c r="G203" s="32">
        <v>1.1818743499999999E-2</v>
      </c>
      <c r="H203" s="30" t="str">
        <f t="shared" si="49"/>
        <v>N/A</v>
      </c>
      <c r="I203" s="32">
        <v>-98.7</v>
      </c>
      <c r="J203" s="32">
        <v>63.82</v>
      </c>
      <c r="K203" s="30" t="str">
        <f t="shared" si="50"/>
        <v>No</v>
      </c>
    </row>
    <row r="204" spans="1:11">
      <c r="A204" s="111" t="s">
        <v>229</v>
      </c>
      <c r="B204" s="25" t="s">
        <v>49</v>
      </c>
      <c r="C204" s="116">
        <v>2.3046785E-2</v>
      </c>
      <c r="D204" s="30" t="str">
        <f t="shared" si="51"/>
        <v>N/A</v>
      </c>
      <c r="E204" s="32">
        <v>1.7538993199999998E-2</v>
      </c>
      <c r="F204" s="30" t="str">
        <f t="shared" si="48"/>
        <v>N/A</v>
      </c>
      <c r="G204" s="32">
        <v>1.8802546E-3</v>
      </c>
      <c r="H204" s="30" t="str">
        <f t="shared" si="49"/>
        <v>N/A</v>
      </c>
      <c r="I204" s="32">
        <v>-23.9</v>
      </c>
      <c r="J204" s="32">
        <v>-89.3</v>
      </c>
      <c r="K204" s="30" t="str">
        <f t="shared" si="50"/>
        <v>No</v>
      </c>
    </row>
    <row r="205" spans="1:11">
      <c r="A205" s="111" t="s">
        <v>230</v>
      </c>
      <c r="B205" s="25" t="s">
        <v>49</v>
      </c>
      <c r="C205" s="116">
        <v>0.52156647219999996</v>
      </c>
      <c r="D205" s="30" t="str">
        <f t="shared" si="51"/>
        <v>N/A</v>
      </c>
      <c r="E205" s="32">
        <v>0.68688170380000002</v>
      </c>
      <c r="F205" s="30" t="str">
        <f t="shared" si="48"/>
        <v>N/A</v>
      </c>
      <c r="G205" s="32">
        <v>0.9547664455</v>
      </c>
      <c r="H205" s="30" t="str">
        <f t="shared" si="49"/>
        <v>N/A</v>
      </c>
      <c r="I205" s="32">
        <v>31.7</v>
      </c>
      <c r="J205" s="32">
        <v>39</v>
      </c>
      <c r="K205" s="30" t="str">
        <f t="shared" si="50"/>
        <v>No</v>
      </c>
    </row>
    <row r="206" spans="1:11">
      <c r="A206" s="111" t="s">
        <v>231</v>
      </c>
      <c r="B206" s="25" t="s">
        <v>49</v>
      </c>
      <c r="C206" s="116">
        <v>4.7275460000000002E-4</v>
      </c>
      <c r="D206" s="30" t="str">
        <f t="shared" si="51"/>
        <v>N/A</v>
      </c>
      <c r="E206" s="32">
        <v>1.3682901999999999E-3</v>
      </c>
      <c r="F206" s="30" t="str">
        <f t="shared" si="48"/>
        <v>N/A</v>
      </c>
      <c r="G206" s="32">
        <v>2.1488623999999998E-3</v>
      </c>
      <c r="H206" s="30" t="str">
        <f t="shared" si="49"/>
        <v>N/A</v>
      </c>
      <c r="I206" s="32">
        <v>189.4</v>
      </c>
      <c r="J206" s="32">
        <v>57.05</v>
      </c>
      <c r="K206" s="30" t="str">
        <f t="shared" si="50"/>
        <v>No</v>
      </c>
    </row>
    <row r="207" spans="1:11">
      <c r="A207" s="111" t="s">
        <v>236</v>
      </c>
      <c r="B207" s="25" t="s">
        <v>49</v>
      </c>
      <c r="C207" s="116">
        <v>0</v>
      </c>
      <c r="D207" s="30" t="str">
        <f t="shared" si="51"/>
        <v>N/A</v>
      </c>
      <c r="E207" s="32">
        <v>0</v>
      </c>
      <c r="F207" s="30" t="str">
        <f t="shared" si="48"/>
        <v>N/A</v>
      </c>
      <c r="G207" s="32">
        <v>0</v>
      </c>
      <c r="H207" s="30" t="str">
        <f t="shared" si="49"/>
        <v>N/A</v>
      </c>
      <c r="I207" s="32" t="s">
        <v>1207</v>
      </c>
      <c r="J207" s="32" t="s">
        <v>1207</v>
      </c>
      <c r="K207" s="30" t="str">
        <f t="shared" si="50"/>
        <v>N/A</v>
      </c>
    </row>
    <row r="208" spans="1:11">
      <c r="A208" s="111" t="s">
        <v>237</v>
      </c>
      <c r="B208" s="25" t="s">
        <v>49</v>
      </c>
      <c r="C208" s="116">
        <v>7.2213259599999996E-2</v>
      </c>
      <c r="D208" s="30" t="str">
        <f t="shared" si="51"/>
        <v>N/A</v>
      </c>
      <c r="E208" s="32">
        <v>2.8112145099999999E-2</v>
      </c>
      <c r="F208" s="30" t="str">
        <f t="shared" si="48"/>
        <v>N/A</v>
      </c>
      <c r="G208" s="32">
        <v>4.4051680099999997E-2</v>
      </c>
      <c r="H208" s="30" t="str">
        <f t="shared" si="49"/>
        <v>N/A</v>
      </c>
      <c r="I208" s="32">
        <v>-61.1</v>
      </c>
      <c r="J208" s="32">
        <v>56.7</v>
      </c>
      <c r="K208" s="30" t="str">
        <f t="shared" si="50"/>
        <v>No</v>
      </c>
    </row>
    <row r="209" spans="1:11">
      <c r="A209" s="111" t="s">
        <v>238</v>
      </c>
      <c r="B209" s="25" t="s">
        <v>49</v>
      </c>
      <c r="C209" s="116">
        <v>0</v>
      </c>
      <c r="D209" s="30" t="str">
        <f t="shared" si="51"/>
        <v>N/A</v>
      </c>
      <c r="E209" s="32">
        <v>0</v>
      </c>
      <c r="F209" s="30" t="str">
        <f t="shared" si="48"/>
        <v>N/A</v>
      </c>
      <c r="G209" s="32">
        <v>0</v>
      </c>
      <c r="H209" s="30" t="str">
        <f t="shared" si="49"/>
        <v>N/A</v>
      </c>
      <c r="I209" s="32" t="s">
        <v>1207</v>
      </c>
      <c r="J209" s="32" t="s">
        <v>1207</v>
      </c>
      <c r="K209" s="30" t="str">
        <f t="shared" si="50"/>
        <v>N/A</v>
      </c>
    </row>
    <row r="210" spans="1:11">
      <c r="A210" s="193" t="s">
        <v>688</v>
      </c>
      <c r="B210" s="199"/>
      <c r="C210" s="199"/>
      <c r="D210" s="199"/>
      <c r="E210" s="199"/>
      <c r="F210" s="199"/>
      <c r="G210" s="199"/>
      <c r="H210" s="199"/>
      <c r="I210" s="199"/>
      <c r="J210" s="199"/>
      <c r="K210" s="200"/>
    </row>
    <row r="211" spans="1:11">
      <c r="A211" s="111" t="s">
        <v>183</v>
      </c>
      <c r="B211" s="25" t="s">
        <v>49</v>
      </c>
      <c r="C211" s="116">
        <v>99.851791444</v>
      </c>
      <c r="D211" s="30" t="str">
        <f t="shared" si="51"/>
        <v>N/A</v>
      </c>
      <c r="E211" s="32">
        <v>99.957085441999993</v>
      </c>
      <c r="F211" s="30" t="str">
        <f t="shared" si="48"/>
        <v>N/A</v>
      </c>
      <c r="G211" s="32">
        <v>99.971393269000004</v>
      </c>
      <c r="H211" s="30" t="str">
        <f t="shared" si="49"/>
        <v>N/A</v>
      </c>
      <c r="I211" s="32">
        <v>0.1055</v>
      </c>
      <c r="J211" s="32">
        <v>1.43E-2</v>
      </c>
      <c r="K211" s="30" t="str">
        <f t="shared" ref="K211:K223" si="52">IF(J211="Div by 0", "N/A", IF(J211="N/A","N/A", IF(J211&gt;30, "No", IF(J211&lt;-30, "No", "Yes"))))</f>
        <v>Yes</v>
      </c>
    </row>
    <row r="212" spans="1:11">
      <c r="A212" s="111" t="s">
        <v>246</v>
      </c>
      <c r="B212" s="25" t="s">
        <v>83</v>
      </c>
      <c r="C212" s="116">
        <v>99.890245043999997</v>
      </c>
      <c r="D212" s="30" t="str">
        <f>IF($B212="N/A","N/A",IF(C212&gt;100,"No",IF(C212&lt;85,"No","Yes")))</f>
        <v>Yes</v>
      </c>
      <c r="E212" s="32">
        <v>99.950734922999999</v>
      </c>
      <c r="F212" s="30" t="str">
        <f>IF($B212="N/A","N/A",IF(E212&gt;100,"No",IF(E212&lt;85,"No","Yes")))</f>
        <v>Yes</v>
      </c>
      <c r="G212" s="32">
        <v>99.968603126999994</v>
      </c>
      <c r="H212" s="30" t="str">
        <f>IF($B212="N/A","N/A",IF(G212&gt;100,"No",IF(G212&lt;85,"No","Yes")))</f>
        <v>Yes</v>
      </c>
      <c r="I212" s="32">
        <v>6.0600000000000001E-2</v>
      </c>
      <c r="J212" s="32">
        <v>1.7899999999999999E-2</v>
      </c>
      <c r="K212" s="30" t="str">
        <f t="shared" si="52"/>
        <v>Yes</v>
      </c>
    </row>
    <row r="213" spans="1:11">
      <c r="A213" s="111" t="s">
        <v>247</v>
      </c>
      <c r="B213" s="25" t="s">
        <v>49</v>
      </c>
      <c r="C213" s="116">
        <v>56.086576213000001</v>
      </c>
      <c r="D213" s="30" t="str">
        <f t="shared" si="51"/>
        <v>N/A</v>
      </c>
      <c r="E213" s="32">
        <v>58.751483987999997</v>
      </c>
      <c r="F213" s="30" t="str">
        <f t="shared" si="48"/>
        <v>N/A</v>
      </c>
      <c r="G213" s="32">
        <v>57.236148298000003</v>
      </c>
      <c r="H213" s="30" t="str">
        <f t="shared" si="49"/>
        <v>N/A</v>
      </c>
      <c r="I213" s="32">
        <v>4.7510000000000003</v>
      </c>
      <c r="J213" s="32">
        <v>-2.58</v>
      </c>
      <c r="K213" s="30" t="str">
        <f t="shared" si="52"/>
        <v>Yes</v>
      </c>
    </row>
    <row r="214" spans="1:11">
      <c r="A214" s="111" t="s">
        <v>185</v>
      </c>
      <c r="B214" s="25" t="s">
        <v>11</v>
      </c>
      <c r="C214" s="116">
        <v>7.7063292817000004</v>
      </c>
      <c r="D214" s="30" t="str">
        <f>IF($B214="N/A","N/A",IF(C214&gt;25,"No",IF(C214&lt;5,"No","Yes")))</f>
        <v>Yes</v>
      </c>
      <c r="E214" s="32">
        <v>7.9712237019999996</v>
      </c>
      <c r="F214" s="30" t="str">
        <f>IF($B214="N/A","N/A",IF(E214&gt;25,"No",IF(E214&lt;5,"No","Yes")))</f>
        <v>Yes</v>
      </c>
      <c r="G214" s="32">
        <v>7.6338687771</v>
      </c>
      <c r="H214" s="30" t="str">
        <f>IF($B214="N/A","N/A",IF(G214&gt;25,"No",IF(G214&lt;5,"No","Yes")))</f>
        <v>Yes</v>
      </c>
      <c r="I214" s="32">
        <v>3.4369999999999998</v>
      </c>
      <c r="J214" s="32">
        <v>-4.2300000000000004</v>
      </c>
      <c r="K214" s="30" t="str">
        <f t="shared" si="52"/>
        <v>Yes</v>
      </c>
    </row>
    <row r="215" spans="1:11">
      <c r="A215" s="111" t="s">
        <v>186</v>
      </c>
      <c r="B215" s="25" t="s">
        <v>12</v>
      </c>
      <c r="C215" s="116">
        <v>42.077123657999998</v>
      </c>
      <c r="D215" s="30" t="str">
        <f>IF($B215="N/A","N/A",IF(C215&gt;70,"No",IF(C215&lt;40,"No","Yes")))</f>
        <v>Yes</v>
      </c>
      <c r="E215" s="32">
        <v>43.800601808000003</v>
      </c>
      <c r="F215" s="30" t="str">
        <f>IF($B215="N/A","N/A",IF(E215&gt;70,"No",IF(E215&lt;40,"No","Yes")))</f>
        <v>Yes</v>
      </c>
      <c r="G215" s="32">
        <v>42.655034411999999</v>
      </c>
      <c r="H215" s="30" t="str">
        <f>IF($B215="N/A","N/A",IF(G215&gt;70,"No",IF(G215&lt;40,"No","Yes")))</f>
        <v>Yes</v>
      </c>
      <c r="I215" s="32">
        <v>4.0960000000000001</v>
      </c>
      <c r="J215" s="32">
        <v>-2.62</v>
      </c>
      <c r="K215" s="30" t="str">
        <f t="shared" si="52"/>
        <v>Yes</v>
      </c>
    </row>
    <row r="216" spans="1:11">
      <c r="A216" s="111" t="s">
        <v>187</v>
      </c>
      <c r="B216" s="25" t="s">
        <v>13</v>
      </c>
      <c r="C216" s="116">
        <v>50.216547060000003</v>
      </c>
      <c r="D216" s="30" t="str">
        <f>IF($B216="N/A","N/A",IF(C216&gt;55,"No",IF(C216&lt;20,"No","Yes")))</f>
        <v>Yes</v>
      </c>
      <c r="E216" s="32">
        <v>48.228174490000001</v>
      </c>
      <c r="F216" s="30" t="str">
        <f>IF($B216="N/A","N/A",IF(E216&gt;55,"No",IF(E216&lt;20,"No","Yes")))</f>
        <v>Yes</v>
      </c>
      <c r="G216" s="32">
        <v>49.711096810999997</v>
      </c>
      <c r="H216" s="30" t="str">
        <f>IF($B216="N/A","N/A",IF(G216&gt;55,"No",IF(G216&lt;20,"No","Yes")))</f>
        <v>Yes</v>
      </c>
      <c r="I216" s="32">
        <v>-3.96</v>
      </c>
      <c r="J216" s="32">
        <v>3.0750000000000002</v>
      </c>
      <c r="K216" s="30" t="str">
        <f t="shared" si="52"/>
        <v>Yes</v>
      </c>
    </row>
    <row r="217" spans="1:11">
      <c r="A217" s="111" t="s">
        <v>870</v>
      </c>
      <c r="B217" s="25" t="s">
        <v>876</v>
      </c>
      <c r="C217" s="116">
        <v>19.471105831999999</v>
      </c>
      <c r="D217" s="30" t="str">
        <f>IF($B217="N/A","N/A",IF(C217&gt;95,"Yes","No"))</f>
        <v>No</v>
      </c>
      <c r="E217" s="32">
        <v>19.277219336000002</v>
      </c>
      <c r="F217" s="30" t="str">
        <f>IF($B217="N/A","N/A",IF(E217&gt;95,"Yes","No"))</f>
        <v>No</v>
      </c>
      <c r="G217" s="32">
        <v>17.750409627</v>
      </c>
      <c r="H217" s="30" t="str">
        <f>IF($B217="N/A","N/A",IF(G217&gt;95,"Yes","No"))</f>
        <v>No</v>
      </c>
      <c r="I217" s="32">
        <v>-0.996</v>
      </c>
      <c r="J217" s="32">
        <v>-7.92</v>
      </c>
      <c r="K217" s="30" t="str">
        <f t="shared" si="52"/>
        <v>Yes</v>
      </c>
    </row>
    <row r="218" spans="1:11">
      <c r="A218" s="111" t="s">
        <v>248</v>
      </c>
      <c r="B218" s="25" t="s">
        <v>49</v>
      </c>
      <c r="C218" s="116">
        <v>100</v>
      </c>
      <c r="D218" s="30" t="str">
        <f t="shared" ref="D218:D228" si="53">IF($B218="N/A","N/A",IF(C218&gt;15,"No",IF(C218&lt;-15,"No","Yes")))</f>
        <v>N/A</v>
      </c>
      <c r="E218" s="32">
        <v>100</v>
      </c>
      <c r="F218" s="30" t="str">
        <f>IF($B218="N/A","N/A",IF(E218&gt;15,"No",IF(E218&lt;-15,"No","Yes")))</f>
        <v>N/A</v>
      </c>
      <c r="G218" s="32">
        <v>100</v>
      </c>
      <c r="H218" s="30" t="str">
        <f>IF($B218="N/A","N/A",IF(G218&gt;15,"No",IF(G218&lt;-15,"No","Yes")))</f>
        <v>N/A</v>
      </c>
      <c r="I218" s="32">
        <v>0</v>
      </c>
      <c r="J218" s="32">
        <v>0</v>
      </c>
      <c r="K218" s="30" t="str">
        <f t="shared" si="52"/>
        <v>Yes</v>
      </c>
    </row>
    <row r="219" spans="1:11">
      <c r="A219" s="111" t="s">
        <v>249</v>
      </c>
      <c r="B219" s="25" t="s">
        <v>49</v>
      </c>
      <c r="C219" s="116">
        <v>100</v>
      </c>
      <c r="D219" s="30" t="str">
        <f t="shared" si="53"/>
        <v>N/A</v>
      </c>
      <c r="E219" s="32">
        <v>100</v>
      </c>
      <c r="F219" s="30" t="str">
        <f>IF($B219="N/A","N/A",IF(E219&gt;15,"No",IF(E219&lt;-15,"No","Yes")))</f>
        <v>N/A</v>
      </c>
      <c r="G219" s="32">
        <v>100</v>
      </c>
      <c r="H219" s="30" t="str">
        <f>IF($B219="N/A","N/A",IF(G219&gt;15,"No",IF(G219&lt;-15,"No","Yes")))</f>
        <v>N/A</v>
      </c>
      <c r="I219" s="32">
        <v>0</v>
      </c>
      <c r="J219" s="32">
        <v>0</v>
      </c>
      <c r="K219" s="30" t="str">
        <f t="shared" si="52"/>
        <v>Yes</v>
      </c>
    </row>
    <row r="220" spans="1:11">
      <c r="A220" s="111" t="s">
        <v>250</v>
      </c>
      <c r="B220" s="25" t="s">
        <v>54</v>
      </c>
      <c r="C220" s="116">
        <v>9.0972656828999998</v>
      </c>
      <c r="D220" s="30" t="str">
        <f>IF($B220="N/A","N/A",IF(C220&gt;100,"No",IF(C220&lt;98,"No","Yes")))</f>
        <v>No</v>
      </c>
      <c r="E220" s="32">
        <v>9.0933289622999993</v>
      </c>
      <c r="F220" s="30" t="str">
        <f>IF($B220="N/A","N/A",IF(E220&gt;100,"No",IF(E220&lt;98,"No","Yes")))</f>
        <v>No</v>
      </c>
      <c r="G220" s="32">
        <v>8.0571752061000002</v>
      </c>
      <c r="H220" s="30" t="str">
        <f>IF($B220="N/A","N/A",IF(G220&gt;100,"No",IF(G220&lt;98,"No","Yes")))</f>
        <v>No</v>
      </c>
      <c r="I220" s="32">
        <v>-4.2999999999999997E-2</v>
      </c>
      <c r="J220" s="32">
        <v>-11.4</v>
      </c>
      <c r="K220" s="30" t="str">
        <f t="shared" si="52"/>
        <v>Yes</v>
      </c>
    </row>
    <row r="221" spans="1:11">
      <c r="A221" s="111" t="s">
        <v>251</v>
      </c>
      <c r="B221" s="25" t="s">
        <v>49</v>
      </c>
      <c r="C221" s="116">
        <v>89.401867116999995</v>
      </c>
      <c r="D221" s="30" t="str">
        <f t="shared" si="53"/>
        <v>N/A</v>
      </c>
      <c r="E221" s="32">
        <v>92.184495463999994</v>
      </c>
      <c r="F221" s="30" t="str">
        <f>IF($B221="N/A","N/A",IF(E221&gt;15,"No",IF(E221&lt;-15,"No","Yes")))</f>
        <v>N/A</v>
      </c>
      <c r="G221" s="32">
        <v>89.995914228999993</v>
      </c>
      <c r="H221" s="30" t="str">
        <f>IF($B221="N/A","N/A",IF(G221&gt;15,"No",IF(G221&lt;-15,"No","Yes")))</f>
        <v>N/A</v>
      </c>
      <c r="I221" s="32">
        <v>3.1120000000000001</v>
      </c>
      <c r="J221" s="32">
        <v>-2.37</v>
      </c>
      <c r="K221" s="30" t="str">
        <f t="shared" si="52"/>
        <v>Yes</v>
      </c>
    </row>
    <row r="222" spans="1:11">
      <c r="A222" s="111" t="s">
        <v>252</v>
      </c>
      <c r="B222" s="25" t="s">
        <v>49</v>
      </c>
      <c r="C222" s="116">
        <v>10.598132883</v>
      </c>
      <c r="D222" s="30" t="str">
        <f t="shared" si="53"/>
        <v>N/A</v>
      </c>
      <c r="E222" s="32">
        <v>7.8155045361999997</v>
      </c>
      <c r="F222" s="30" t="str">
        <f>IF($B222="N/A","N/A",IF(E222&gt;15,"No",IF(E222&lt;-15,"No","Yes")))</f>
        <v>N/A</v>
      </c>
      <c r="G222" s="32">
        <v>10.004085771</v>
      </c>
      <c r="H222" s="30" t="str">
        <f>IF($B222="N/A","N/A",IF(G222&gt;15,"No",IF(G222&lt;-15,"No","Yes")))</f>
        <v>N/A</v>
      </c>
      <c r="I222" s="32">
        <v>-26.3</v>
      </c>
      <c r="J222" s="32">
        <v>28</v>
      </c>
      <c r="K222" s="30" t="str">
        <f t="shared" si="52"/>
        <v>Yes</v>
      </c>
    </row>
    <row r="223" spans="1:11">
      <c r="A223" s="111" t="s">
        <v>278</v>
      </c>
      <c r="B223" s="25" t="s">
        <v>49</v>
      </c>
      <c r="C223" s="116">
        <v>0</v>
      </c>
      <c r="D223" s="30" t="str">
        <f t="shared" si="53"/>
        <v>N/A</v>
      </c>
      <c r="E223" s="32">
        <v>0</v>
      </c>
      <c r="F223" s="30" t="str">
        <f>IF($B223="N/A","N/A",IF(E223&gt;15,"No",IF(E223&lt;-15,"No","Yes")))</f>
        <v>N/A</v>
      </c>
      <c r="G223" s="32">
        <v>0</v>
      </c>
      <c r="H223" s="30" t="str">
        <f>IF($B223="N/A","N/A",IF(G223&gt;15,"No",IF(G223&lt;-15,"No","Yes")))</f>
        <v>N/A</v>
      </c>
      <c r="I223" s="32" t="s">
        <v>1207</v>
      </c>
      <c r="J223" s="32" t="s">
        <v>1207</v>
      </c>
      <c r="K223" s="30" t="str">
        <f t="shared" si="52"/>
        <v>N/A</v>
      </c>
    </row>
    <row r="224" spans="1:11">
      <c r="A224" s="193" t="s">
        <v>170</v>
      </c>
      <c r="B224" s="199"/>
      <c r="C224" s="199"/>
      <c r="D224" s="199"/>
      <c r="E224" s="199"/>
      <c r="F224" s="199"/>
      <c r="G224" s="199"/>
      <c r="H224" s="199"/>
      <c r="I224" s="199"/>
      <c r="J224" s="199"/>
      <c r="K224" s="200"/>
    </row>
    <row r="225" spans="1:11">
      <c r="A225" s="111" t="s">
        <v>755</v>
      </c>
      <c r="B225" s="25" t="s">
        <v>49</v>
      </c>
      <c r="C225" s="116">
        <v>98.818704534000005</v>
      </c>
      <c r="D225" s="30" t="str">
        <f t="shared" si="53"/>
        <v>N/A</v>
      </c>
      <c r="E225" s="32">
        <v>99.705817597000006</v>
      </c>
      <c r="F225" s="30" t="str">
        <f>IF($B225="N/A","N/A",IF(E225&gt;15,"No",IF(E225&lt;-15,"No","Yes")))</f>
        <v>N/A</v>
      </c>
      <c r="G225" s="32">
        <v>99.635902118999994</v>
      </c>
      <c r="H225" s="30" t="str">
        <f>IF($B225="N/A","N/A",IF(G225&gt;15,"No",IF(G225&lt;-15,"No","Yes")))</f>
        <v>N/A</v>
      </c>
      <c r="I225" s="32">
        <v>0.89770000000000005</v>
      </c>
      <c r="J225" s="32">
        <v>-7.0000000000000007E-2</v>
      </c>
      <c r="K225" s="30" t="str">
        <f>IF(J225="Div by 0", "N/A", IF(J225="N/A","N/A", IF(J225&gt;30, "No", IF(J225&lt;-30, "No", "Yes"))))</f>
        <v>Yes</v>
      </c>
    </row>
    <row r="226" spans="1:11">
      <c r="A226" s="111" t="s">
        <v>257</v>
      </c>
      <c r="B226" s="25" t="s">
        <v>49</v>
      </c>
      <c r="C226" s="116">
        <v>1.1745587131999999</v>
      </c>
      <c r="D226" s="30" t="str">
        <f t="shared" ref="D226" si="54">IF($B226="N/A","N/A",IF(C226&gt;15,"No",IF(C226&lt;-15,"No","Yes")))</f>
        <v>N/A</v>
      </c>
      <c r="E226" s="32">
        <v>0.29231655270000001</v>
      </c>
      <c r="F226" s="30" t="str">
        <f>IF($B226="N/A","N/A",IF(E226&gt;15,"No",IF(E226&lt;-15,"No","Yes")))</f>
        <v>N/A</v>
      </c>
      <c r="G226" s="32">
        <v>0.3638292729</v>
      </c>
      <c r="H226" s="30" t="str">
        <f>IF($B226="N/A","N/A",IF(G226&gt;15,"No",IF(G226&lt;-15,"No","Yes")))</f>
        <v>N/A</v>
      </c>
      <c r="I226" s="32">
        <v>-75.099999999999994</v>
      </c>
      <c r="J226" s="32">
        <v>24.46</v>
      </c>
      <c r="K226" s="30" t="str">
        <f>IF(J226="Div by 0", "N/A", IF(J226="N/A","N/A", IF(J226&gt;30, "No", IF(J226&lt;-30, "No", "Yes"))))</f>
        <v>Yes</v>
      </c>
    </row>
    <row r="227" spans="1:11">
      <c r="A227" s="111" t="s">
        <v>806</v>
      </c>
      <c r="B227" s="25" t="s">
        <v>49</v>
      </c>
      <c r="C227" s="116">
        <v>2.1746709900000001E-2</v>
      </c>
      <c r="D227" s="30" t="str">
        <f t="shared" ref="D227" si="55">IF($B227="N/A","N/A",IF(C227&gt;15,"No",IF(C227&lt;-15,"No","Yes")))</f>
        <v>N/A</v>
      </c>
      <c r="E227" s="32">
        <v>1.0821931999999999E-2</v>
      </c>
      <c r="F227" s="30" t="str">
        <f>IF($B227="N/A","N/A",IF(E227&gt;15,"No",IF(E227&lt;-15,"No","Yes")))</f>
        <v>N/A</v>
      </c>
      <c r="G227" s="32">
        <v>1.5847860500000002E-2</v>
      </c>
      <c r="H227" s="30" t="str">
        <f>IF($B227="N/A","N/A",IF(G227&gt;15,"No",IF(G227&lt;-15,"No","Yes")))</f>
        <v>N/A</v>
      </c>
      <c r="I227" s="32">
        <v>-50.2</v>
      </c>
      <c r="J227" s="32">
        <v>46.44</v>
      </c>
      <c r="K227" s="30" t="str">
        <f>IF(J227="Div by 0", "N/A", IF(J227="N/A","N/A", IF(J227&gt;30, "No", IF(J227&lt;-30, "No", "Yes"))))</f>
        <v>No</v>
      </c>
    </row>
    <row r="228" spans="1:11">
      <c r="A228" s="111" t="s">
        <v>267</v>
      </c>
      <c r="B228" s="25" t="s">
        <v>49</v>
      </c>
      <c r="C228" s="116">
        <v>6.7367525000000001E-3</v>
      </c>
      <c r="D228" s="30" t="str">
        <f t="shared" si="53"/>
        <v>N/A</v>
      </c>
      <c r="E228" s="32">
        <v>1.8658502999999999E-3</v>
      </c>
      <c r="F228" s="30" t="str">
        <f>IF($B228="N/A","N/A",IF(E228&gt;15,"No",IF(E228&lt;-15,"No","Yes")))</f>
        <v>N/A</v>
      </c>
      <c r="G228" s="32">
        <v>2.6860779999999997E-4</v>
      </c>
      <c r="H228" s="30" t="str">
        <f>IF($B228="N/A","N/A",IF(G228&gt;15,"No",IF(G228&lt;-15,"No","Yes")))</f>
        <v>N/A</v>
      </c>
      <c r="I228" s="32">
        <v>-72.3</v>
      </c>
      <c r="J228" s="32">
        <v>-85.6</v>
      </c>
      <c r="K228" s="30" t="str">
        <f>IF(J228="Div by 0", "N/A", IF(J228="N/A","N/A", IF(J228&gt;30, "No", IF(J228&lt;-30, "No", "Yes"))))</f>
        <v>No</v>
      </c>
    </row>
    <row r="229" spans="1:11">
      <c r="A229" s="186" t="s">
        <v>991</v>
      </c>
      <c r="B229" s="187"/>
      <c r="C229" s="187"/>
      <c r="D229" s="187"/>
      <c r="E229" s="187"/>
      <c r="F229" s="187"/>
      <c r="G229" s="187"/>
      <c r="H229" s="181"/>
      <c r="I229" s="181"/>
      <c r="J229" s="181"/>
      <c r="K229" s="182"/>
    </row>
    <row r="230" spans="1:11">
      <c r="A230" s="125" t="s">
        <v>45</v>
      </c>
      <c r="B230" s="96" t="s">
        <v>49</v>
      </c>
      <c r="C230" s="112" t="s">
        <v>49</v>
      </c>
      <c r="D230" s="30" t="str">
        <f t="shared" ref="D230" si="56">IF($B230="N/A","N/A",IF(C230&lt;0,"No","Yes"))</f>
        <v>N/A</v>
      </c>
      <c r="E230" s="112" t="s">
        <v>49</v>
      </c>
      <c r="F230" s="30" t="str">
        <f t="shared" ref="F230" si="57">IF($B230="N/A","N/A",IF(E230&lt;0,"No","Yes"))</f>
        <v>N/A</v>
      </c>
      <c r="G230" s="112">
        <v>1013358</v>
      </c>
      <c r="H230" s="30" t="str">
        <f t="shared" ref="H230" si="58">IF($B230="N/A","N/A",IF(G230&lt;0,"No","Yes"))</f>
        <v>N/A</v>
      </c>
      <c r="I230" s="32" t="s">
        <v>49</v>
      </c>
      <c r="J230" s="32" t="s">
        <v>49</v>
      </c>
      <c r="K230" s="30" t="str">
        <f t="shared" ref="K230:K239" si="59">IF(J230="Div by 0", "N/A", IF(J230="N/A","N/A", IF(J230&gt;30, "No", IF(J230&lt;-30, "No", "Yes"))))</f>
        <v>N/A</v>
      </c>
    </row>
    <row r="231" spans="1:11">
      <c r="A231" s="103" t="s">
        <v>985</v>
      </c>
      <c r="B231" s="96" t="s">
        <v>49</v>
      </c>
      <c r="C231" s="116" t="s">
        <v>49</v>
      </c>
      <c r="D231" s="30" t="str">
        <f t="shared" ref="D231" si="60">IF($B231="N/A","N/A",IF(C231&lt;0,"No","Yes"))</f>
        <v>N/A</v>
      </c>
      <c r="E231" s="116" t="s">
        <v>49</v>
      </c>
      <c r="F231" s="30" t="str">
        <f t="shared" ref="F231" si="61">IF($B231="N/A","N/A",IF(E231&lt;0,"No","Yes"))</f>
        <v>N/A</v>
      </c>
      <c r="G231" s="116">
        <v>1.33220441E-2</v>
      </c>
      <c r="H231" s="30" t="str">
        <f t="shared" ref="H231" si="62">IF($B231="N/A","N/A",IF(G231&lt;0,"No","Yes"))</f>
        <v>N/A</v>
      </c>
      <c r="I231" s="32" t="s">
        <v>49</v>
      </c>
      <c r="J231" s="32" t="s">
        <v>49</v>
      </c>
      <c r="K231" s="30" t="str">
        <f t="shared" si="59"/>
        <v>N/A</v>
      </c>
    </row>
    <row r="232" spans="1:11">
      <c r="A232" s="103" t="s">
        <v>986</v>
      </c>
      <c r="B232" s="96" t="s">
        <v>49</v>
      </c>
      <c r="C232" s="116" t="s">
        <v>49</v>
      </c>
      <c r="D232" s="30" t="str">
        <f t="shared" ref="D232" si="63">IF($B232="N/A","N/A",IF(C232&lt;0,"No","Yes"))</f>
        <v>N/A</v>
      </c>
      <c r="E232" s="116" t="s">
        <v>49</v>
      </c>
      <c r="F232" s="30" t="str">
        <f t="shared" ref="F232" si="64">IF($B232="N/A","N/A",IF(E232&lt;0,"No","Yes"))</f>
        <v>N/A</v>
      </c>
      <c r="G232" s="116">
        <v>2.0492264332999999</v>
      </c>
      <c r="H232" s="30" t="str">
        <f t="shared" ref="H232" si="65">IF($B232="N/A","N/A",IF(G232&lt;0,"No","Yes"))</f>
        <v>N/A</v>
      </c>
      <c r="I232" s="32" t="s">
        <v>49</v>
      </c>
      <c r="J232" s="32" t="s">
        <v>49</v>
      </c>
      <c r="K232" s="30" t="str">
        <f t="shared" si="59"/>
        <v>N/A</v>
      </c>
    </row>
    <row r="233" spans="1:11">
      <c r="A233" s="103" t="s">
        <v>987</v>
      </c>
      <c r="B233" s="96" t="s">
        <v>49</v>
      </c>
      <c r="C233" s="116" t="s">
        <v>49</v>
      </c>
      <c r="D233" s="30" t="str">
        <f t="shared" ref="D233" si="66">IF($B233="N/A","N/A",IF(C233&lt;0,"No","Yes"))</f>
        <v>N/A</v>
      </c>
      <c r="E233" s="116" t="s">
        <v>49</v>
      </c>
      <c r="F233" s="30" t="str">
        <f t="shared" ref="F233" si="67">IF($B233="N/A","N/A",IF(E233&lt;0,"No","Yes"))</f>
        <v>N/A</v>
      </c>
      <c r="G233" s="116">
        <v>61.231371342000003</v>
      </c>
      <c r="H233" s="30" t="str">
        <f t="shared" ref="H233" si="68">IF($B233="N/A","N/A",IF(G233&lt;0,"No","Yes"))</f>
        <v>N/A</v>
      </c>
      <c r="I233" s="32" t="s">
        <v>49</v>
      </c>
      <c r="J233" s="32" t="s">
        <v>49</v>
      </c>
      <c r="K233" s="30" t="str">
        <f t="shared" si="59"/>
        <v>N/A</v>
      </c>
    </row>
    <row r="234" spans="1:11">
      <c r="A234" s="103" t="s">
        <v>988</v>
      </c>
      <c r="B234" s="96" t="s">
        <v>49</v>
      </c>
      <c r="C234" s="116" t="s">
        <v>49</v>
      </c>
      <c r="D234" s="30" t="str">
        <f t="shared" ref="D234" si="69">IF($B234="N/A","N/A",IF(C234&lt;0,"No","Yes"))</f>
        <v>N/A</v>
      </c>
      <c r="E234" s="116" t="s">
        <v>49</v>
      </c>
      <c r="F234" s="30" t="str">
        <f t="shared" ref="F234" si="70">IF($B234="N/A","N/A",IF(E234&lt;0,"No","Yes"))</f>
        <v>N/A</v>
      </c>
      <c r="G234" s="116">
        <v>36.699172453999999</v>
      </c>
      <c r="H234" s="30" t="str">
        <f t="shared" ref="H234" si="71">IF($B234="N/A","N/A",IF(G234&lt;0,"No","Yes"))</f>
        <v>N/A</v>
      </c>
      <c r="I234" s="32" t="s">
        <v>49</v>
      </c>
      <c r="J234" s="32" t="s">
        <v>49</v>
      </c>
      <c r="K234" s="30" t="str">
        <f t="shared" si="59"/>
        <v>N/A</v>
      </c>
    </row>
    <row r="235" spans="1:11">
      <c r="A235" s="125" t="s">
        <v>1090</v>
      </c>
      <c r="B235" s="96" t="s">
        <v>49</v>
      </c>
      <c r="C235" s="116" t="s">
        <v>49</v>
      </c>
      <c r="D235" s="30" t="str">
        <f t="shared" ref="D235" si="72">IF($B235="N/A","N/A",IF(C235&lt;0,"No","Yes"))</f>
        <v>N/A</v>
      </c>
      <c r="E235" s="116" t="s">
        <v>49</v>
      </c>
      <c r="F235" s="30" t="str">
        <f t="shared" ref="F235" si="73">IF($B235="N/A","N/A",IF(E235&lt;0,"No","Yes"))</f>
        <v>N/A</v>
      </c>
      <c r="G235" s="116">
        <v>99.251597165000007</v>
      </c>
      <c r="H235" s="30" t="str">
        <f t="shared" ref="H235" si="74">IF($B235="N/A","N/A",IF(G235&lt;0,"No","Yes"))</f>
        <v>N/A</v>
      </c>
      <c r="I235" s="32" t="s">
        <v>49</v>
      </c>
      <c r="J235" s="32" t="s">
        <v>49</v>
      </c>
      <c r="K235" s="30" t="str">
        <f t="shared" si="59"/>
        <v>N/A</v>
      </c>
    </row>
    <row r="236" spans="1:11">
      <c r="A236" s="125" t="s">
        <v>87</v>
      </c>
      <c r="B236" s="96" t="s">
        <v>49</v>
      </c>
      <c r="C236" s="116" t="s">
        <v>49</v>
      </c>
      <c r="D236" s="30" t="str">
        <f t="shared" ref="D236" si="75">IF($B236="N/A","N/A",IF(C236&lt;0,"No","Yes"))</f>
        <v>N/A</v>
      </c>
      <c r="E236" s="116" t="s">
        <v>49</v>
      </c>
      <c r="F236" s="30" t="str">
        <f t="shared" ref="F236" si="76">IF($B236="N/A","N/A",IF(E236&lt;0,"No","Yes"))</f>
        <v>N/A</v>
      </c>
      <c r="G236" s="116">
        <v>0.1125959434</v>
      </c>
      <c r="H236" s="30" t="str">
        <f t="shared" ref="H236" si="77">IF($B236="N/A","N/A",IF(G236&lt;0,"No","Yes"))</f>
        <v>N/A</v>
      </c>
      <c r="I236" s="32" t="s">
        <v>49</v>
      </c>
      <c r="J236" s="32" t="s">
        <v>49</v>
      </c>
      <c r="K236" s="30" t="str">
        <f t="shared" si="59"/>
        <v>N/A</v>
      </c>
    </row>
    <row r="237" spans="1:11">
      <c r="A237" s="125" t="s">
        <v>204</v>
      </c>
      <c r="B237" s="96" t="s">
        <v>49</v>
      </c>
      <c r="C237" s="116" t="s">
        <v>49</v>
      </c>
      <c r="D237" s="30" t="str">
        <f t="shared" ref="D237" si="78">IF($B237="N/A","N/A",IF(C237&lt;0,"No","Yes"))</f>
        <v>N/A</v>
      </c>
      <c r="E237" s="116" t="s">
        <v>49</v>
      </c>
      <c r="F237" s="30" t="str">
        <f t="shared" ref="F237" si="79">IF($B237="N/A","N/A",IF(E237&lt;0,"No","Yes"))</f>
        <v>N/A</v>
      </c>
      <c r="G237" s="116">
        <v>0</v>
      </c>
      <c r="H237" s="30" t="str">
        <f t="shared" ref="H237" si="80">IF($B237="N/A","N/A",IF(G237&lt;0,"No","Yes"))</f>
        <v>N/A</v>
      </c>
      <c r="I237" s="32" t="s">
        <v>49</v>
      </c>
      <c r="J237" s="32" t="s">
        <v>49</v>
      </c>
      <c r="K237" s="30" t="str">
        <f t="shared" si="59"/>
        <v>N/A</v>
      </c>
    </row>
    <row r="238" spans="1:11">
      <c r="A238" s="125" t="s">
        <v>205</v>
      </c>
      <c r="B238" s="96" t="s">
        <v>49</v>
      </c>
      <c r="C238" s="116" t="s">
        <v>49</v>
      </c>
      <c r="D238" s="30" t="str">
        <f t="shared" ref="D238" si="81">IF($B238="N/A","N/A",IF(C238&lt;0,"No","Yes"))</f>
        <v>N/A</v>
      </c>
      <c r="E238" s="116" t="s">
        <v>49</v>
      </c>
      <c r="F238" s="30" t="str">
        <f t="shared" ref="F238" si="82">IF($B238="N/A","N/A",IF(E238&lt;0,"No","Yes"))</f>
        <v>N/A</v>
      </c>
      <c r="G238" s="116">
        <v>0.2141327623</v>
      </c>
      <c r="H238" s="30" t="str">
        <f t="shared" ref="H238" si="83">IF($B238="N/A","N/A",IF(G238&lt;0,"No","Yes"))</f>
        <v>N/A</v>
      </c>
      <c r="I238" s="32" t="s">
        <v>49</v>
      </c>
      <c r="J238" s="32" t="s">
        <v>49</v>
      </c>
      <c r="K238" s="30" t="str">
        <f t="shared" si="59"/>
        <v>N/A</v>
      </c>
    </row>
    <row r="239" spans="1:11">
      <c r="A239" s="125" t="s">
        <v>206</v>
      </c>
      <c r="B239" s="96" t="s">
        <v>49</v>
      </c>
      <c r="C239" s="116" t="s">
        <v>49</v>
      </c>
      <c r="D239" s="30" t="str">
        <f t="shared" ref="D239" si="84">IF($B239="N/A","N/A",IF(C239&lt;0,"No","Yes"))</f>
        <v>N/A</v>
      </c>
      <c r="E239" s="116" t="s">
        <v>49</v>
      </c>
      <c r="F239" s="30" t="str">
        <f t="shared" ref="F239" si="85">IF($B239="N/A","N/A",IF(E239&lt;0,"No","Yes"))</f>
        <v>N/A</v>
      </c>
      <c r="G239" s="116">
        <v>0.14297614010000001</v>
      </c>
      <c r="H239" s="30" t="str">
        <f t="shared" ref="H239" si="86">IF($B239="N/A","N/A",IF(G239&lt;0,"No","Yes"))</f>
        <v>N/A</v>
      </c>
      <c r="I239" s="32" t="s">
        <v>49</v>
      </c>
      <c r="J239" s="32" t="s">
        <v>49</v>
      </c>
      <c r="K239" s="30" t="str">
        <f t="shared" si="59"/>
        <v>N/A</v>
      </c>
    </row>
    <row r="240" spans="1:11">
      <c r="A240" s="203" t="s">
        <v>1015</v>
      </c>
      <c r="B240" s="204"/>
      <c r="C240" s="204"/>
      <c r="D240" s="204"/>
      <c r="E240" s="204"/>
      <c r="F240" s="204"/>
      <c r="G240" s="204"/>
      <c r="H240" s="205"/>
      <c r="I240" s="205"/>
      <c r="J240" s="205"/>
      <c r="K240" s="205"/>
    </row>
    <row r="241" spans="1:11">
      <c r="A241" s="125" t="s">
        <v>214</v>
      </c>
      <c r="B241" s="96" t="s">
        <v>49</v>
      </c>
      <c r="C241" s="32" t="s">
        <v>49</v>
      </c>
      <c r="D241" s="30" t="str">
        <f t="shared" ref="D241:D266" si="87">IF($B241="N/A","N/A",IF(C241&lt;0,"No","Yes"))</f>
        <v>N/A</v>
      </c>
      <c r="E241" s="32" t="s">
        <v>49</v>
      </c>
      <c r="F241" s="30" t="str">
        <f t="shared" ref="F241:F266" si="88">IF($B241="N/A","N/A",IF(E241&lt;0,"No","Yes"))</f>
        <v>N/A</v>
      </c>
      <c r="G241" s="32">
        <v>21.887564273999999</v>
      </c>
      <c r="H241" s="30" t="str">
        <f t="shared" ref="H241:H266" si="89">IF($B241="N/A","N/A",IF(G241&lt;0,"No","Yes"))</f>
        <v>N/A</v>
      </c>
      <c r="I241" s="32" t="s">
        <v>49</v>
      </c>
      <c r="J241" s="32" t="s">
        <v>49</v>
      </c>
      <c r="K241" s="30" t="str">
        <f t="shared" ref="K241:K266" si="90">IF(J241="Div by 0", "N/A", IF(J241="N/A","N/A", IF(J241&gt;30, "No", IF(J241&lt;-30, "No", "Yes"))))</f>
        <v>N/A</v>
      </c>
    </row>
    <row r="242" spans="1:11">
      <c r="A242" s="127" t="s">
        <v>215</v>
      </c>
      <c r="B242" s="96" t="s">
        <v>49</v>
      </c>
      <c r="C242" s="32" t="s">
        <v>49</v>
      </c>
      <c r="D242" s="30" t="str">
        <f t="shared" si="87"/>
        <v>N/A</v>
      </c>
      <c r="E242" s="32" t="s">
        <v>49</v>
      </c>
      <c r="F242" s="30" t="str">
        <f t="shared" si="88"/>
        <v>N/A</v>
      </c>
      <c r="G242" s="32">
        <v>1.9742539999999999E-4</v>
      </c>
      <c r="H242" s="30" t="str">
        <f t="shared" si="89"/>
        <v>N/A</v>
      </c>
      <c r="I242" s="32" t="s">
        <v>49</v>
      </c>
      <c r="J242" s="32" t="s">
        <v>49</v>
      </c>
      <c r="K242" s="30" t="str">
        <f t="shared" si="90"/>
        <v>N/A</v>
      </c>
    </row>
    <row r="243" spans="1:11">
      <c r="A243" s="125" t="s">
        <v>216</v>
      </c>
      <c r="B243" s="96" t="s">
        <v>49</v>
      </c>
      <c r="C243" s="32" t="s">
        <v>49</v>
      </c>
      <c r="D243" s="30" t="str">
        <f t="shared" si="87"/>
        <v>N/A</v>
      </c>
      <c r="E243" s="32" t="s">
        <v>49</v>
      </c>
      <c r="F243" s="30" t="str">
        <f t="shared" si="88"/>
        <v>N/A</v>
      </c>
      <c r="G243" s="32">
        <v>1.5873987330999999</v>
      </c>
      <c r="H243" s="30" t="str">
        <f t="shared" si="89"/>
        <v>N/A</v>
      </c>
      <c r="I243" s="32" t="s">
        <v>49</v>
      </c>
      <c r="J243" s="32" t="s">
        <v>49</v>
      </c>
      <c r="K243" s="30" t="str">
        <f t="shared" si="90"/>
        <v>N/A</v>
      </c>
    </row>
    <row r="244" spans="1:11">
      <c r="A244" s="125" t="s">
        <v>217</v>
      </c>
      <c r="B244" s="96" t="s">
        <v>49</v>
      </c>
      <c r="C244" s="32" t="s">
        <v>49</v>
      </c>
      <c r="D244" s="30" t="str">
        <f t="shared" si="87"/>
        <v>N/A</v>
      </c>
      <c r="E244" s="32" t="s">
        <v>49</v>
      </c>
      <c r="F244" s="30" t="str">
        <f t="shared" si="88"/>
        <v>N/A</v>
      </c>
      <c r="G244" s="32">
        <v>21.323914826999999</v>
      </c>
      <c r="H244" s="30" t="str">
        <f t="shared" si="89"/>
        <v>N/A</v>
      </c>
      <c r="I244" s="32" t="s">
        <v>49</v>
      </c>
      <c r="J244" s="32" t="s">
        <v>49</v>
      </c>
      <c r="K244" s="30" t="str">
        <f t="shared" si="90"/>
        <v>N/A</v>
      </c>
    </row>
    <row r="245" spans="1:11">
      <c r="A245" s="125" t="s">
        <v>218</v>
      </c>
      <c r="B245" s="96" t="s">
        <v>49</v>
      </c>
      <c r="C245" s="32" t="s">
        <v>49</v>
      </c>
      <c r="D245" s="30" t="str">
        <f t="shared" si="87"/>
        <v>N/A</v>
      </c>
      <c r="E245" s="32" t="s">
        <v>49</v>
      </c>
      <c r="F245" s="30" t="str">
        <f t="shared" si="88"/>
        <v>N/A</v>
      </c>
      <c r="G245" s="32">
        <v>5.3225881281999996</v>
      </c>
      <c r="H245" s="30" t="str">
        <f t="shared" si="89"/>
        <v>N/A</v>
      </c>
      <c r="I245" s="32" t="s">
        <v>49</v>
      </c>
      <c r="J245" s="32" t="s">
        <v>49</v>
      </c>
      <c r="K245" s="30" t="str">
        <f t="shared" si="90"/>
        <v>N/A</v>
      </c>
    </row>
    <row r="246" spans="1:11">
      <c r="A246" s="125" t="s">
        <v>219</v>
      </c>
      <c r="B246" s="96" t="s">
        <v>49</v>
      </c>
      <c r="C246" s="32" t="s">
        <v>49</v>
      </c>
      <c r="D246" s="30" t="str">
        <f t="shared" si="87"/>
        <v>N/A</v>
      </c>
      <c r="E246" s="32" t="s">
        <v>49</v>
      </c>
      <c r="F246" s="30" t="str">
        <f t="shared" si="88"/>
        <v>N/A</v>
      </c>
      <c r="G246" s="32">
        <v>0.1382964757</v>
      </c>
      <c r="H246" s="30" t="str">
        <f t="shared" si="89"/>
        <v>N/A</v>
      </c>
      <c r="I246" s="32" t="s">
        <v>49</v>
      </c>
      <c r="J246" s="32" t="s">
        <v>49</v>
      </c>
      <c r="K246" s="30" t="str">
        <f t="shared" si="90"/>
        <v>N/A</v>
      </c>
    </row>
    <row r="247" spans="1:11">
      <c r="A247" s="125" t="s">
        <v>220</v>
      </c>
      <c r="B247" s="96" t="s">
        <v>49</v>
      </c>
      <c r="C247" s="32" t="s">
        <v>49</v>
      </c>
      <c r="D247" s="30" t="str">
        <f t="shared" si="87"/>
        <v>N/A</v>
      </c>
      <c r="E247" s="32" t="s">
        <v>49</v>
      </c>
      <c r="F247" s="30" t="str">
        <f t="shared" si="88"/>
        <v>N/A</v>
      </c>
      <c r="G247" s="32">
        <v>36.796832506999998</v>
      </c>
      <c r="H247" s="30" t="str">
        <f t="shared" si="89"/>
        <v>N/A</v>
      </c>
      <c r="I247" s="32" t="s">
        <v>49</v>
      </c>
      <c r="J247" s="32" t="s">
        <v>49</v>
      </c>
      <c r="K247" s="30" t="str">
        <f t="shared" si="90"/>
        <v>N/A</v>
      </c>
    </row>
    <row r="248" spans="1:11">
      <c r="A248" s="127" t="s">
        <v>221</v>
      </c>
      <c r="B248" s="96" t="s">
        <v>49</v>
      </c>
      <c r="C248" s="32" t="s">
        <v>49</v>
      </c>
      <c r="D248" s="30" t="str">
        <f t="shared" si="87"/>
        <v>N/A</v>
      </c>
      <c r="E248" s="32" t="s">
        <v>49</v>
      </c>
      <c r="F248" s="30" t="str">
        <f t="shared" si="88"/>
        <v>N/A</v>
      </c>
      <c r="G248" s="32">
        <v>0</v>
      </c>
      <c r="H248" s="30" t="str">
        <f t="shared" si="89"/>
        <v>N/A</v>
      </c>
      <c r="I248" s="32" t="s">
        <v>49</v>
      </c>
      <c r="J248" s="32" t="s">
        <v>49</v>
      </c>
      <c r="K248" s="30" t="str">
        <f t="shared" si="90"/>
        <v>N/A</v>
      </c>
    </row>
    <row r="249" spans="1:11">
      <c r="A249" s="125" t="s">
        <v>222</v>
      </c>
      <c r="B249" s="96" t="s">
        <v>49</v>
      </c>
      <c r="C249" s="32" t="s">
        <v>49</v>
      </c>
      <c r="D249" s="30" t="str">
        <f t="shared" si="87"/>
        <v>N/A</v>
      </c>
      <c r="E249" s="32" t="s">
        <v>49</v>
      </c>
      <c r="F249" s="30" t="str">
        <f t="shared" si="88"/>
        <v>N/A</v>
      </c>
      <c r="G249" s="32">
        <v>5.0639608900000001E-2</v>
      </c>
      <c r="H249" s="30" t="str">
        <f t="shared" si="89"/>
        <v>N/A</v>
      </c>
      <c r="I249" s="32" t="s">
        <v>49</v>
      </c>
      <c r="J249" s="32" t="s">
        <v>49</v>
      </c>
      <c r="K249" s="30" t="str">
        <f t="shared" si="90"/>
        <v>N/A</v>
      </c>
    </row>
    <row r="250" spans="1:11">
      <c r="A250" s="125" t="s">
        <v>223</v>
      </c>
      <c r="B250" s="96" t="s">
        <v>49</v>
      </c>
      <c r="C250" s="32" t="s">
        <v>49</v>
      </c>
      <c r="D250" s="30" t="str">
        <f t="shared" si="87"/>
        <v>N/A</v>
      </c>
      <c r="E250" s="32" t="s">
        <v>49</v>
      </c>
      <c r="F250" s="30" t="str">
        <f t="shared" si="88"/>
        <v>N/A</v>
      </c>
      <c r="G250" s="32">
        <v>3.4011456595</v>
      </c>
      <c r="H250" s="30" t="str">
        <f t="shared" si="89"/>
        <v>N/A</v>
      </c>
      <c r="I250" s="32" t="s">
        <v>49</v>
      </c>
      <c r="J250" s="32" t="s">
        <v>49</v>
      </c>
      <c r="K250" s="30" t="str">
        <f t="shared" si="90"/>
        <v>N/A</v>
      </c>
    </row>
    <row r="251" spans="1:11">
      <c r="A251" s="125" t="s">
        <v>224</v>
      </c>
      <c r="B251" s="96" t="s">
        <v>49</v>
      </c>
      <c r="C251" s="32" t="s">
        <v>49</v>
      </c>
      <c r="D251" s="30" t="str">
        <f t="shared" si="87"/>
        <v>N/A</v>
      </c>
      <c r="E251" s="32" t="s">
        <v>49</v>
      </c>
      <c r="F251" s="30" t="str">
        <f t="shared" si="88"/>
        <v>N/A</v>
      </c>
      <c r="G251" s="32">
        <v>0.75544820000000001</v>
      </c>
      <c r="H251" s="30" t="str">
        <f t="shared" si="89"/>
        <v>N/A</v>
      </c>
      <c r="I251" s="32" t="s">
        <v>49</v>
      </c>
      <c r="J251" s="32" t="s">
        <v>49</v>
      </c>
      <c r="K251" s="30" t="str">
        <f t="shared" si="90"/>
        <v>N/A</v>
      </c>
    </row>
    <row r="252" spans="1:11">
      <c r="A252" s="127" t="s">
        <v>225</v>
      </c>
      <c r="B252" s="96" t="s">
        <v>49</v>
      </c>
      <c r="C252" s="32" t="s">
        <v>49</v>
      </c>
      <c r="D252" s="30" t="str">
        <f t="shared" si="87"/>
        <v>N/A</v>
      </c>
      <c r="E252" s="32" t="s">
        <v>49</v>
      </c>
      <c r="F252" s="30" t="str">
        <f t="shared" si="88"/>
        <v>N/A</v>
      </c>
      <c r="G252" s="32">
        <v>6.0708302999999998E-2</v>
      </c>
      <c r="H252" s="30" t="str">
        <f t="shared" si="89"/>
        <v>N/A</v>
      </c>
      <c r="I252" s="32" t="s">
        <v>49</v>
      </c>
      <c r="J252" s="32" t="s">
        <v>49</v>
      </c>
      <c r="K252" s="30" t="str">
        <f t="shared" si="90"/>
        <v>N/A</v>
      </c>
    </row>
    <row r="253" spans="1:11">
      <c r="A253" s="127" t="s">
        <v>226</v>
      </c>
      <c r="B253" s="96" t="s">
        <v>49</v>
      </c>
      <c r="C253" s="32" t="s">
        <v>49</v>
      </c>
      <c r="D253" s="30" t="str">
        <f t="shared" si="87"/>
        <v>N/A</v>
      </c>
      <c r="E253" s="32" t="s">
        <v>49</v>
      </c>
      <c r="F253" s="30" t="str">
        <f t="shared" si="88"/>
        <v>N/A</v>
      </c>
      <c r="G253" s="32">
        <v>1.9742539999999999E-4</v>
      </c>
      <c r="H253" s="30" t="str">
        <f t="shared" si="89"/>
        <v>N/A</v>
      </c>
      <c r="I253" s="32" t="s">
        <v>49</v>
      </c>
      <c r="J253" s="32" t="s">
        <v>49</v>
      </c>
      <c r="K253" s="30" t="str">
        <f t="shared" si="90"/>
        <v>N/A</v>
      </c>
    </row>
    <row r="254" spans="1:11">
      <c r="A254" s="125" t="s">
        <v>227</v>
      </c>
      <c r="B254" s="96" t="s">
        <v>49</v>
      </c>
      <c r="C254" s="32" t="s">
        <v>49</v>
      </c>
      <c r="D254" s="30" t="str">
        <f t="shared" si="87"/>
        <v>N/A</v>
      </c>
      <c r="E254" s="32" t="s">
        <v>49</v>
      </c>
      <c r="F254" s="30" t="str">
        <f t="shared" si="88"/>
        <v>N/A</v>
      </c>
      <c r="G254" s="32">
        <v>8.0944403999999998E-3</v>
      </c>
      <c r="H254" s="30" t="str">
        <f t="shared" si="89"/>
        <v>N/A</v>
      </c>
      <c r="I254" s="32" t="s">
        <v>49</v>
      </c>
      <c r="J254" s="32" t="s">
        <v>49</v>
      </c>
      <c r="K254" s="30" t="str">
        <f t="shared" si="90"/>
        <v>N/A</v>
      </c>
    </row>
    <row r="255" spans="1:11">
      <c r="A255" s="125" t="s">
        <v>228</v>
      </c>
      <c r="B255" s="96" t="s">
        <v>49</v>
      </c>
      <c r="C255" s="32" t="s">
        <v>49</v>
      </c>
      <c r="D255" s="30" t="str">
        <f t="shared" si="87"/>
        <v>N/A</v>
      </c>
      <c r="E255" s="32" t="s">
        <v>49</v>
      </c>
      <c r="F255" s="30" t="str">
        <f t="shared" si="88"/>
        <v>N/A</v>
      </c>
      <c r="G255" s="32">
        <v>1.9742537999999999E-3</v>
      </c>
      <c r="H255" s="30" t="str">
        <f t="shared" si="89"/>
        <v>N/A</v>
      </c>
      <c r="I255" s="32" t="s">
        <v>49</v>
      </c>
      <c r="J255" s="32" t="s">
        <v>49</v>
      </c>
      <c r="K255" s="30" t="str">
        <f t="shared" si="90"/>
        <v>N/A</v>
      </c>
    </row>
    <row r="256" spans="1:11">
      <c r="A256" s="125" t="s">
        <v>229</v>
      </c>
      <c r="B256" s="96" t="s">
        <v>49</v>
      </c>
      <c r="C256" s="32" t="s">
        <v>49</v>
      </c>
      <c r="D256" s="30" t="str">
        <f t="shared" si="87"/>
        <v>N/A</v>
      </c>
      <c r="E256" s="32" t="s">
        <v>49</v>
      </c>
      <c r="F256" s="30" t="str">
        <f t="shared" si="88"/>
        <v>N/A</v>
      </c>
      <c r="G256" s="32">
        <v>9.8712699999999994E-5</v>
      </c>
      <c r="H256" s="30" t="str">
        <f t="shared" si="89"/>
        <v>N/A</v>
      </c>
      <c r="I256" s="32" t="s">
        <v>49</v>
      </c>
      <c r="J256" s="32" t="s">
        <v>49</v>
      </c>
      <c r="K256" s="30" t="str">
        <f t="shared" si="90"/>
        <v>N/A</v>
      </c>
    </row>
    <row r="257" spans="1:11">
      <c r="A257" s="125" t="s">
        <v>230</v>
      </c>
      <c r="B257" s="96" t="s">
        <v>49</v>
      </c>
      <c r="C257" s="32" t="s">
        <v>49</v>
      </c>
      <c r="D257" s="30" t="str">
        <f t="shared" si="87"/>
        <v>N/A</v>
      </c>
      <c r="E257" s="32" t="s">
        <v>49</v>
      </c>
      <c r="F257" s="30" t="str">
        <f t="shared" si="88"/>
        <v>N/A</v>
      </c>
      <c r="G257" s="32">
        <v>6.5347799299999995E-2</v>
      </c>
      <c r="H257" s="30" t="str">
        <f t="shared" si="89"/>
        <v>N/A</v>
      </c>
      <c r="I257" s="32" t="s">
        <v>49</v>
      </c>
      <c r="J257" s="32" t="s">
        <v>49</v>
      </c>
      <c r="K257" s="30" t="str">
        <f t="shared" si="90"/>
        <v>N/A</v>
      </c>
    </row>
    <row r="258" spans="1:11">
      <c r="A258" s="125" t="s">
        <v>231</v>
      </c>
      <c r="B258" s="96" t="s">
        <v>49</v>
      </c>
      <c r="C258" s="32" t="s">
        <v>49</v>
      </c>
      <c r="D258" s="30" t="str">
        <f t="shared" si="87"/>
        <v>N/A</v>
      </c>
      <c r="E258" s="32" t="s">
        <v>49</v>
      </c>
      <c r="F258" s="30" t="str">
        <f t="shared" si="88"/>
        <v>N/A</v>
      </c>
      <c r="G258" s="32">
        <v>3.4549441000000002E-3</v>
      </c>
      <c r="H258" s="30" t="str">
        <f t="shared" si="89"/>
        <v>N/A</v>
      </c>
      <c r="I258" s="32" t="s">
        <v>49</v>
      </c>
      <c r="J258" s="32" t="s">
        <v>49</v>
      </c>
      <c r="K258" s="30" t="str">
        <f t="shared" si="90"/>
        <v>N/A</v>
      </c>
    </row>
    <row r="259" spans="1:11">
      <c r="A259" s="127" t="s">
        <v>232</v>
      </c>
      <c r="B259" s="96" t="s">
        <v>49</v>
      </c>
      <c r="C259" s="32" t="s">
        <v>49</v>
      </c>
      <c r="D259" s="30" t="str">
        <f t="shared" si="87"/>
        <v>N/A</v>
      </c>
      <c r="E259" s="32" t="s">
        <v>49</v>
      </c>
      <c r="F259" s="30" t="str">
        <f t="shared" si="88"/>
        <v>N/A</v>
      </c>
      <c r="G259" s="32">
        <v>1.59914554E-2</v>
      </c>
      <c r="H259" s="30" t="str">
        <f t="shared" si="89"/>
        <v>N/A</v>
      </c>
      <c r="I259" s="32" t="s">
        <v>49</v>
      </c>
      <c r="J259" s="32" t="s">
        <v>49</v>
      </c>
      <c r="K259" s="30" t="str">
        <f t="shared" si="90"/>
        <v>N/A</v>
      </c>
    </row>
    <row r="260" spans="1:11">
      <c r="A260" s="127" t="s">
        <v>233</v>
      </c>
      <c r="B260" s="96" t="s">
        <v>49</v>
      </c>
      <c r="C260" s="32" t="s">
        <v>49</v>
      </c>
      <c r="D260" s="30" t="str">
        <f t="shared" si="87"/>
        <v>N/A</v>
      </c>
      <c r="E260" s="32" t="s">
        <v>49</v>
      </c>
      <c r="F260" s="30" t="str">
        <f t="shared" si="88"/>
        <v>N/A</v>
      </c>
      <c r="G260" s="32">
        <v>0.37254168389999998</v>
      </c>
      <c r="H260" s="30" t="str">
        <f t="shared" si="89"/>
        <v>N/A</v>
      </c>
      <c r="I260" s="32" t="s">
        <v>49</v>
      </c>
      <c r="J260" s="32" t="s">
        <v>49</v>
      </c>
      <c r="K260" s="30" t="str">
        <f t="shared" si="90"/>
        <v>N/A</v>
      </c>
    </row>
    <row r="261" spans="1:11">
      <c r="A261" s="127" t="s">
        <v>234</v>
      </c>
      <c r="B261" s="96" t="s">
        <v>49</v>
      </c>
      <c r="C261" s="32" t="s">
        <v>49</v>
      </c>
      <c r="D261" s="30" t="str">
        <f t="shared" si="87"/>
        <v>N/A</v>
      </c>
      <c r="E261" s="32" t="s">
        <v>49</v>
      </c>
      <c r="F261" s="30" t="str">
        <f t="shared" si="88"/>
        <v>N/A</v>
      </c>
      <c r="G261" s="32">
        <v>0</v>
      </c>
      <c r="H261" s="30" t="str">
        <f t="shared" si="89"/>
        <v>N/A</v>
      </c>
      <c r="I261" s="32" t="s">
        <v>49</v>
      </c>
      <c r="J261" s="32" t="s">
        <v>49</v>
      </c>
      <c r="K261" s="30" t="str">
        <f t="shared" si="90"/>
        <v>N/A</v>
      </c>
    </row>
    <row r="262" spans="1:11">
      <c r="A262" s="127" t="s">
        <v>235</v>
      </c>
      <c r="B262" s="96" t="s">
        <v>49</v>
      </c>
      <c r="C262" s="32" t="s">
        <v>49</v>
      </c>
      <c r="D262" s="30" t="str">
        <f t="shared" si="87"/>
        <v>N/A</v>
      </c>
      <c r="E262" s="32" t="s">
        <v>49</v>
      </c>
      <c r="F262" s="30" t="str">
        <f t="shared" si="88"/>
        <v>N/A</v>
      </c>
      <c r="G262" s="32">
        <v>0</v>
      </c>
      <c r="H262" s="30" t="str">
        <f t="shared" si="89"/>
        <v>N/A</v>
      </c>
      <c r="I262" s="32" t="s">
        <v>49</v>
      </c>
      <c r="J262" s="32" t="s">
        <v>49</v>
      </c>
      <c r="K262" s="30" t="str">
        <f t="shared" si="90"/>
        <v>N/A</v>
      </c>
    </row>
    <row r="263" spans="1:11">
      <c r="A263" s="125" t="s">
        <v>236</v>
      </c>
      <c r="B263" s="96" t="s">
        <v>49</v>
      </c>
      <c r="C263" s="32" t="s">
        <v>49</v>
      </c>
      <c r="D263" s="30" t="str">
        <f t="shared" si="87"/>
        <v>N/A</v>
      </c>
      <c r="E263" s="32" t="s">
        <v>49</v>
      </c>
      <c r="F263" s="30" t="str">
        <f t="shared" si="88"/>
        <v>N/A</v>
      </c>
      <c r="G263" s="32">
        <v>0</v>
      </c>
      <c r="H263" s="30" t="str">
        <f t="shared" si="89"/>
        <v>N/A</v>
      </c>
      <c r="I263" s="32" t="s">
        <v>49</v>
      </c>
      <c r="J263" s="32" t="s">
        <v>49</v>
      </c>
      <c r="K263" s="30" t="str">
        <f t="shared" si="90"/>
        <v>N/A</v>
      </c>
    </row>
    <row r="264" spans="1:11">
      <c r="A264" s="125" t="s">
        <v>237</v>
      </c>
      <c r="B264" s="96" t="s">
        <v>49</v>
      </c>
      <c r="C264" s="32" t="s">
        <v>49</v>
      </c>
      <c r="D264" s="30" t="str">
        <f t="shared" si="87"/>
        <v>N/A</v>
      </c>
      <c r="E264" s="32" t="s">
        <v>49</v>
      </c>
      <c r="F264" s="30" t="str">
        <f t="shared" si="88"/>
        <v>N/A</v>
      </c>
      <c r="G264" s="32">
        <v>8.0223801405999993</v>
      </c>
      <c r="H264" s="30" t="str">
        <f t="shared" si="89"/>
        <v>N/A</v>
      </c>
      <c r="I264" s="32" t="s">
        <v>49</v>
      </c>
      <c r="J264" s="32" t="s">
        <v>49</v>
      </c>
      <c r="K264" s="30" t="str">
        <f t="shared" si="90"/>
        <v>N/A</v>
      </c>
    </row>
    <row r="265" spans="1:11">
      <c r="A265" s="125" t="s">
        <v>238</v>
      </c>
      <c r="B265" s="96" t="s">
        <v>49</v>
      </c>
      <c r="C265" s="32" t="s">
        <v>49</v>
      </c>
      <c r="D265" s="30" t="str">
        <f t="shared" si="87"/>
        <v>N/A</v>
      </c>
      <c r="E265" s="32" t="s">
        <v>49</v>
      </c>
      <c r="F265" s="30" t="str">
        <f t="shared" si="88"/>
        <v>N/A</v>
      </c>
      <c r="G265" s="32">
        <v>0</v>
      </c>
      <c r="H265" s="30" t="str">
        <f t="shared" si="89"/>
        <v>N/A</v>
      </c>
      <c r="I265" s="32" t="s">
        <v>49</v>
      </c>
      <c r="J265" s="32" t="s">
        <v>49</v>
      </c>
      <c r="K265" s="30" t="str">
        <f t="shared" si="90"/>
        <v>N/A</v>
      </c>
    </row>
    <row r="266" spans="1:11">
      <c r="A266" s="128" t="s">
        <v>239</v>
      </c>
      <c r="B266" s="96" t="s">
        <v>49</v>
      </c>
      <c r="C266" s="32" t="s">
        <v>49</v>
      </c>
      <c r="D266" s="30" t="str">
        <f t="shared" si="87"/>
        <v>N/A</v>
      </c>
      <c r="E266" s="32" t="s">
        <v>49</v>
      </c>
      <c r="F266" s="30" t="str">
        <f t="shared" si="88"/>
        <v>N/A</v>
      </c>
      <c r="G266" s="32">
        <v>0.18518500239999999</v>
      </c>
      <c r="H266" s="30" t="str">
        <f t="shared" si="89"/>
        <v>N/A</v>
      </c>
      <c r="I266" s="32" t="s">
        <v>49</v>
      </c>
      <c r="J266" s="32" t="s">
        <v>49</v>
      </c>
      <c r="K266" s="30" t="str">
        <f t="shared" si="90"/>
        <v>N/A</v>
      </c>
    </row>
    <row r="267" spans="1:11">
      <c r="A267" s="206" t="s">
        <v>688</v>
      </c>
      <c r="B267" s="204"/>
      <c r="C267" s="204"/>
      <c r="D267" s="204"/>
      <c r="E267" s="204"/>
      <c r="F267" s="204"/>
      <c r="G267" s="204"/>
      <c r="H267" s="205"/>
      <c r="I267" s="205"/>
      <c r="J267" s="205"/>
      <c r="K267" s="205"/>
    </row>
    <row r="268" spans="1:11">
      <c r="A268" s="125" t="s">
        <v>183</v>
      </c>
      <c r="B268" s="96" t="s">
        <v>49</v>
      </c>
      <c r="C268" s="32" t="s">
        <v>49</v>
      </c>
      <c r="D268" s="30" t="str">
        <f t="shared" ref="D268:D277" si="91">IF($B268="N/A","N/A",IF(C268&lt;0,"No","Yes"))</f>
        <v>N/A</v>
      </c>
      <c r="E268" s="32" t="s">
        <v>49</v>
      </c>
      <c r="F268" s="30" t="str">
        <f t="shared" ref="F268:F277" si="92">IF($B268="N/A","N/A",IF(E268&lt;0,"No","Yes"))</f>
        <v>N/A</v>
      </c>
      <c r="G268" s="32">
        <v>100</v>
      </c>
      <c r="H268" s="30" t="str">
        <f t="shared" ref="H268:H277" si="93">IF($B268="N/A","N/A",IF(G268&lt;0,"No","Yes"))</f>
        <v>N/A</v>
      </c>
      <c r="I268" s="32" t="s">
        <v>49</v>
      </c>
      <c r="J268" s="32" t="s">
        <v>49</v>
      </c>
      <c r="K268" s="30" t="str">
        <f t="shared" ref="K268:K277" si="94">IF(J268="Div by 0", "N/A", IF(J268="N/A","N/A", IF(J268&gt;30, "No", IF(J268&lt;-30, "No", "Yes"))))</f>
        <v>N/A</v>
      </c>
    </row>
    <row r="269" spans="1:11">
      <c r="A269" s="125" t="s">
        <v>246</v>
      </c>
      <c r="B269" s="96" t="s">
        <v>49</v>
      </c>
      <c r="C269" s="32" t="s">
        <v>49</v>
      </c>
      <c r="D269" s="30" t="str">
        <f t="shared" si="91"/>
        <v>N/A</v>
      </c>
      <c r="E269" s="32" t="s">
        <v>49</v>
      </c>
      <c r="F269" s="30" t="str">
        <f t="shared" si="92"/>
        <v>N/A</v>
      </c>
      <c r="G269" s="32">
        <v>100</v>
      </c>
      <c r="H269" s="30" t="str">
        <f t="shared" si="93"/>
        <v>N/A</v>
      </c>
      <c r="I269" s="32" t="s">
        <v>49</v>
      </c>
      <c r="J269" s="32" t="s">
        <v>49</v>
      </c>
      <c r="K269" s="30" t="str">
        <f t="shared" si="94"/>
        <v>N/A</v>
      </c>
    </row>
    <row r="270" spans="1:11">
      <c r="A270" s="125" t="s">
        <v>247</v>
      </c>
      <c r="B270" s="96" t="s">
        <v>49</v>
      </c>
      <c r="C270" s="32" t="s">
        <v>49</v>
      </c>
      <c r="D270" s="30" t="str">
        <f t="shared" si="91"/>
        <v>N/A</v>
      </c>
      <c r="E270" s="32" t="s">
        <v>49</v>
      </c>
      <c r="F270" s="30" t="str">
        <f t="shared" si="92"/>
        <v>N/A</v>
      </c>
      <c r="G270" s="32">
        <v>51.153392977000003</v>
      </c>
      <c r="H270" s="30" t="str">
        <f t="shared" si="93"/>
        <v>N/A</v>
      </c>
      <c r="I270" s="32" t="s">
        <v>49</v>
      </c>
      <c r="J270" s="32" t="s">
        <v>49</v>
      </c>
      <c r="K270" s="30" t="str">
        <f t="shared" si="94"/>
        <v>N/A</v>
      </c>
    </row>
    <row r="271" spans="1:11">
      <c r="A271" s="125" t="s">
        <v>870</v>
      </c>
      <c r="B271" s="96" t="s">
        <v>49</v>
      </c>
      <c r="C271" s="32" t="s">
        <v>49</v>
      </c>
      <c r="D271" s="30" t="str">
        <f t="shared" si="91"/>
        <v>N/A</v>
      </c>
      <c r="E271" s="32" t="s">
        <v>49</v>
      </c>
      <c r="F271" s="30" t="str">
        <f t="shared" si="92"/>
        <v>N/A</v>
      </c>
      <c r="G271" s="32">
        <v>99.972665139</v>
      </c>
      <c r="H271" s="30" t="str">
        <f t="shared" si="93"/>
        <v>N/A</v>
      </c>
      <c r="I271" s="32" t="s">
        <v>49</v>
      </c>
      <c r="J271" s="32" t="s">
        <v>49</v>
      </c>
      <c r="K271" s="30" t="str">
        <f t="shared" si="94"/>
        <v>N/A</v>
      </c>
    </row>
    <row r="272" spans="1:11">
      <c r="A272" s="125" t="s">
        <v>248</v>
      </c>
      <c r="B272" s="96" t="s">
        <v>49</v>
      </c>
      <c r="C272" s="32" t="s">
        <v>49</v>
      </c>
      <c r="D272" s="30" t="str">
        <f t="shared" si="91"/>
        <v>N/A</v>
      </c>
      <c r="E272" s="32" t="s">
        <v>49</v>
      </c>
      <c r="F272" s="30" t="str">
        <f t="shared" si="92"/>
        <v>N/A</v>
      </c>
      <c r="G272" s="32">
        <v>100</v>
      </c>
      <c r="H272" s="30" t="str">
        <f t="shared" si="93"/>
        <v>N/A</v>
      </c>
      <c r="I272" s="32" t="s">
        <v>49</v>
      </c>
      <c r="J272" s="32" t="s">
        <v>49</v>
      </c>
      <c r="K272" s="30" t="str">
        <f t="shared" si="94"/>
        <v>N/A</v>
      </c>
    </row>
    <row r="273" spans="1:11">
      <c r="A273" s="125" t="s">
        <v>249</v>
      </c>
      <c r="B273" s="96" t="s">
        <v>49</v>
      </c>
      <c r="C273" s="32" t="s">
        <v>49</v>
      </c>
      <c r="D273" s="30" t="str">
        <f t="shared" si="91"/>
        <v>N/A</v>
      </c>
      <c r="E273" s="32" t="s">
        <v>49</v>
      </c>
      <c r="F273" s="30" t="str">
        <f t="shared" si="92"/>
        <v>N/A</v>
      </c>
      <c r="G273" s="32">
        <v>100</v>
      </c>
      <c r="H273" s="30" t="str">
        <f t="shared" si="93"/>
        <v>N/A</v>
      </c>
      <c r="I273" s="32" t="s">
        <v>49</v>
      </c>
      <c r="J273" s="32" t="s">
        <v>49</v>
      </c>
      <c r="K273" s="30" t="str">
        <f t="shared" si="94"/>
        <v>N/A</v>
      </c>
    </row>
    <row r="274" spans="1:11">
      <c r="A274" s="125" t="s">
        <v>250</v>
      </c>
      <c r="B274" s="96" t="s">
        <v>49</v>
      </c>
      <c r="C274" s="32" t="s">
        <v>49</v>
      </c>
      <c r="D274" s="30" t="str">
        <f t="shared" si="91"/>
        <v>N/A</v>
      </c>
      <c r="E274" s="32" t="s">
        <v>49</v>
      </c>
      <c r="F274" s="30" t="str">
        <f t="shared" si="92"/>
        <v>N/A</v>
      </c>
      <c r="G274" s="32">
        <v>99.965575165000004</v>
      </c>
      <c r="H274" s="30" t="str">
        <f t="shared" si="93"/>
        <v>N/A</v>
      </c>
      <c r="I274" s="32" t="s">
        <v>49</v>
      </c>
      <c r="J274" s="32" t="s">
        <v>49</v>
      </c>
      <c r="K274" s="30" t="str">
        <f t="shared" si="94"/>
        <v>N/A</v>
      </c>
    </row>
    <row r="275" spans="1:11">
      <c r="A275" s="125" t="s">
        <v>251</v>
      </c>
      <c r="B275" s="96" t="s">
        <v>49</v>
      </c>
      <c r="C275" s="32" t="s">
        <v>49</v>
      </c>
      <c r="D275" s="30" t="str">
        <f t="shared" si="91"/>
        <v>N/A</v>
      </c>
      <c r="E275" s="32" t="s">
        <v>49</v>
      </c>
      <c r="F275" s="30" t="str">
        <f t="shared" si="92"/>
        <v>N/A</v>
      </c>
      <c r="G275" s="32">
        <v>84.003944403000006</v>
      </c>
      <c r="H275" s="30" t="str">
        <f t="shared" si="93"/>
        <v>N/A</v>
      </c>
      <c r="I275" s="32" t="s">
        <v>49</v>
      </c>
      <c r="J275" s="32" t="s">
        <v>49</v>
      </c>
      <c r="K275" s="30" t="str">
        <f t="shared" si="94"/>
        <v>N/A</v>
      </c>
    </row>
    <row r="276" spans="1:11">
      <c r="A276" s="125" t="s">
        <v>252</v>
      </c>
      <c r="B276" s="96" t="s">
        <v>49</v>
      </c>
      <c r="C276" s="32" t="s">
        <v>49</v>
      </c>
      <c r="D276" s="30" t="str">
        <f t="shared" si="91"/>
        <v>N/A</v>
      </c>
      <c r="E276" s="32" t="s">
        <v>49</v>
      </c>
      <c r="F276" s="30" t="str">
        <f t="shared" si="92"/>
        <v>N/A</v>
      </c>
      <c r="G276" s="32">
        <v>15.996055597</v>
      </c>
      <c r="H276" s="30" t="str">
        <f t="shared" si="93"/>
        <v>N/A</v>
      </c>
      <c r="I276" s="32" t="s">
        <v>49</v>
      </c>
      <c r="J276" s="32" t="s">
        <v>49</v>
      </c>
      <c r="K276" s="30" t="str">
        <f t="shared" si="94"/>
        <v>N/A</v>
      </c>
    </row>
    <row r="277" spans="1:11">
      <c r="A277" s="125" t="s">
        <v>278</v>
      </c>
      <c r="B277" s="96" t="s">
        <v>49</v>
      </c>
      <c r="C277" s="32" t="s">
        <v>49</v>
      </c>
      <c r="D277" s="30" t="str">
        <f t="shared" si="91"/>
        <v>N/A</v>
      </c>
      <c r="E277" s="32" t="s">
        <v>49</v>
      </c>
      <c r="F277" s="30" t="str">
        <f t="shared" si="92"/>
        <v>N/A</v>
      </c>
      <c r="G277" s="32">
        <v>0</v>
      </c>
      <c r="H277" s="30" t="str">
        <f t="shared" si="93"/>
        <v>N/A</v>
      </c>
      <c r="I277" s="32" t="s">
        <v>49</v>
      </c>
      <c r="J277" s="32" t="s">
        <v>49</v>
      </c>
      <c r="K277" s="30" t="str">
        <f t="shared" si="94"/>
        <v>N/A</v>
      </c>
    </row>
  </sheetData>
  <mergeCells count="18">
    <mergeCell ref="A229:K229"/>
    <mergeCell ref="A240:K240"/>
    <mergeCell ref="A267:K267"/>
    <mergeCell ref="A224:K224"/>
    <mergeCell ref="A137:K137"/>
    <mergeCell ref="A156:K156"/>
    <mergeCell ref="A210:K210"/>
    <mergeCell ref="A192:K192"/>
    <mergeCell ref="A5:K5"/>
    <mergeCell ref="A51:K51"/>
    <mergeCell ref="A183:K183"/>
    <mergeCell ref="A77:K77"/>
    <mergeCell ref="A104:K104"/>
    <mergeCell ref="A125:K125"/>
    <mergeCell ref="A131:K131"/>
    <mergeCell ref="A158:K158"/>
    <mergeCell ref="A62:K62"/>
    <mergeCell ref="A74:K74"/>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2" manualBreakCount="2">
    <brk id="50" max="16383" man="1"/>
    <brk id="204" max="16383" man="1"/>
  </rowBreaks>
</worksheet>
</file>

<file path=xl/worksheets/sheet5.xml><?xml version="1.0" encoding="utf-8"?>
<worksheet xmlns="http://schemas.openxmlformats.org/spreadsheetml/2006/main" xmlns:r="http://schemas.openxmlformats.org/officeDocument/2006/relationships">
  <sheetPr codeName="Sheet4"/>
  <dimension ref="A1:L78"/>
  <sheetViews>
    <sheetView zoomScale="70" zoomScaleNormal="70" zoomScaleSheetLayoutView="85"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RowHeight="12.75"/>
  <cols>
    <col min="1" max="1" width="70.7109375" style="70" customWidth="1"/>
    <col min="2" max="2" width="13.42578125" style="70" customWidth="1"/>
    <col min="3" max="8" width="10.85546875" style="70" customWidth="1"/>
    <col min="9" max="10" width="13.7109375" style="70" customWidth="1"/>
    <col min="11" max="11" width="12.85546875" style="70" customWidth="1"/>
    <col min="12" max="16384" width="9.140625" style="70"/>
  </cols>
  <sheetData>
    <row r="1" spans="1:12" ht="12.75" customHeight="1">
      <c r="A1" s="97" t="s">
        <v>977</v>
      </c>
      <c r="B1" s="98"/>
      <c r="C1" s="98"/>
      <c r="D1" s="98"/>
      <c r="E1" s="98"/>
      <c r="F1" s="98"/>
      <c r="G1" s="98"/>
      <c r="H1" s="98"/>
      <c r="I1" s="98"/>
      <c r="J1" s="98"/>
      <c r="K1" s="98"/>
    </row>
    <row r="2" spans="1:12" ht="12.75" customHeight="1">
      <c r="A2" s="97" t="s">
        <v>1206</v>
      </c>
      <c r="B2" s="98"/>
      <c r="C2" s="98"/>
      <c r="D2" s="98"/>
      <c r="E2" s="98"/>
      <c r="F2" s="98"/>
      <c r="G2" s="98"/>
      <c r="H2" s="98"/>
      <c r="I2" s="98"/>
      <c r="J2" s="98"/>
      <c r="K2" s="98"/>
    </row>
    <row r="3" spans="1:12" ht="12.75" customHeight="1">
      <c r="B3" s="99"/>
      <c r="C3" s="99"/>
      <c r="D3" s="99"/>
      <c r="E3" s="99"/>
      <c r="F3" s="99"/>
      <c r="G3" s="99"/>
      <c r="H3" s="99"/>
      <c r="I3" s="99"/>
      <c r="J3" s="99"/>
      <c r="K3" s="99"/>
    </row>
    <row r="4" spans="1:12" ht="55.5" customHeight="1">
      <c r="A4" s="100" t="s">
        <v>43</v>
      </c>
      <c r="B4" s="21" t="s">
        <v>44</v>
      </c>
      <c r="C4" s="21" t="s">
        <v>878</v>
      </c>
      <c r="D4" s="21" t="s">
        <v>880</v>
      </c>
      <c r="E4" s="21" t="s">
        <v>972</v>
      </c>
      <c r="F4" s="21" t="s">
        <v>973</v>
      </c>
      <c r="G4" s="21" t="s">
        <v>978</v>
      </c>
      <c r="H4" s="21" t="s">
        <v>974</v>
      </c>
      <c r="I4" s="21" t="s">
        <v>879</v>
      </c>
      <c r="J4" s="21" t="s">
        <v>976</v>
      </c>
      <c r="K4" s="21" t="s">
        <v>1031</v>
      </c>
      <c r="L4" s="101"/>
    </row>
    <row r="5" spans="1:12" ht="12.75" customHeight="1">
      <c r="A5" s="211" t="s">
        <v>125</v>
      </c>
      <c r="B5" s="178"/>
      <c r="C5" s="178"/>
      <c r="D5" s="178"/>
      <c r="E5" s="178"/>
      <c r="F5" s="178"/>
      <c r="G5" s="178"/>
      <c r="H5" s="178"/>
      <c r="I5" s="178"/>
      <c r="J5" s="178"/>
      <c r="K5" s="179"/>
      <c r="L5" s="101"/>
    </row>
    <row r="6" spans="1:12" s="161" customFormat="1" ht="12.75" customHeight="1">
      <c r="A6" s="147" t="s">
        <v>1197</v>
      </c>
      <c r="B6" s="30" t="s">
        <v>49</v>
      </c>
      <c r="C6" s="163">
        <v>7</v>
      </c>
      <c r="D6" s="30" t="s">
        <v>49</v>
      </c>
      <c r="E6" s="163">
        <v>7</v>
      </c>
      <c r="F6" s="30" t="s">
        <v>49</v>
      </c>
      <c r="G6" s="163">
        <v>7</v>
      </c>
      <c r="H6" s="30" t="s">
        <v>49</v>
      </c>
      <c r="I6" s="30" t="s">
        <v>49</v>
      </c>
      <c r="J6" s="30" t="s">
        <v>49</v>
      </c>
      <c r="K6" s="30" t="s">
        <v>49</v>
      </c>
      <c r="L6" s="163"/>
    </row>
    <row r="7" spans="1:12">
      <c r="A7" s="148" t="s">
        <v>45</v>
      </c>
      <c r="B7" s="149" t="s">
        <v>49</v>
      </c>
      <c r="C7" s="150">
        <v>2932019</v>
      </c>
      <c r="D7" s="154" t="str">
        <f>IF($B7="N/A","N/A",IF(C7&gt;15,"No",IF(C7&lt;-15,"No","Yes")))</f>
        <v>N/A</v>
      </c>
      <c r="E7" s="150">
        <v>3330004</v>
      </c>
      <c r="F7" s="154" t="str">
        <f>IF($B7="N/A","N/A",IF(E7&gt;15,"No",IF(E7&lt;-15,"No","Yes")))</f>
        <v>N/A</v>
      </c>
      <c r="G7" s="150">
        <v>3444672</v>
      </c>
      <c r="H7" s="154" t="str">
        <f>IF($B7="N/A","N/A",IF(G7&gt;15,"No",IF(G7&lt;-15,"No","Yes")))</f>
        <v>N/A</v>
      </c>
      <c r="I7" s="155">
        <v>13.57</v>
      </c>
      <c r="J7" s="155">
        <v>3.4430000000000001</v>
      </c>
      <c r="K7" s="154" t="str">
        <f t="shared" ref="K7:K20" si="0">IF(J7="Div by 0", "N/A", IF(J7="N/A","N/A", IF(J7&gt;30, "No", IF(J7&lt;-30, "No", "Yes"))))</f>
        <v>Yes</v>
      </c>
    </row>
    <row r="8" spans="1:12">
      <c r="A8" s="48" t="s">
        <v>631</v>
      </c>
      <c r="B8" s="25" t="s">
        <v>49</v>
      </c>
      <c r="C8" s="30">
        <v>24.497419696000001</v>
      </c>
      <c r="D8" s="30" t="str">
        <f>IF($B8="N/A","N/A",IF(C8&gt;15,"No",IF(C8&lt;-15,"No","Yes")))</f>
        <v>N/A</v>
      </c>
      <c r="E8" s="30">
        <v>26.001680478000001</v>
      </c>
      <c r="F8" s="30" t="str">
        <f>IF($B8="N/A","N/A",IF(E8&gt;15,"No",IF(E8&lt;-15,"No","Yes")))</f>
        <v>N/A</v>
      </c>
      <c r="G8" s="30">
        <v>24.142559872</v>
      </c>
      <c r="H8" s="30" t="str">
        <f>IF($B8="N/A","N/A",IF(G8&gt;15,"No",IF(G8&lt;-15,"No","Yes")))</f>
        <v>N/A</v>
      </c>
      <c r="I8" s="32">
        <v>6.14</v>
      </c>
      <c r="J8" s="32">
        <v>-7.15</v>
      </c>
      <c r="K8" s="30" t="str">
        <f t="shared" si="0"/>
        <v>Yes</v>
      </c>
    </row>
    <row r="9" spans="1:12">
      <c r="A9" s="48" t="s">
        <v>632</v>
      </c>
      <c r="B9" s="25" t="s">
        <v>49</v>
      </c>
      <c r="C9" s="30">
        <v>0</v>
      </c>
      <c r="D9" s="30" t="str">
        <f>IF($B9="N/A","N/A",IF(C9&gt;15,"No",IF(C9&lt;-15,"No","Yes")))</f>
        <v>N/A</v>
      </c>
      <c r="E9" s="30">
        <v>0</v>
      </c>
      <c r="F9" s="30" t="str">
        <f>IF($B9="N/A","N/A",IF(E9&gt;15,"No",IF(E9&lt;-15,"No","Yes")))</f>
        <v>N/A</v>
      </c>
      <c r="G9" s="30">
        <v>0</v>
      </c>
      <c r="H9" s="30" t="str">
        <f>IF($B9="N/A","N/A",IF(G9&gt;15,"No",IF(G9&lt;-15,"No","Yes")))</f>
        <v>N/A</v>
      </c>
      <c r="I9" s="32" t="s">
        <v>1207</v>
      </c>
      <c r="J9" s="32" t="s">
        <v>1207</v>
      </c>
      <c r="K9" s="30" t="str">
        <f t="shared" si="0"/>
        <v>N/A</v>
      </c>
    </row>
    <row r="10" spans="1:12">
      <c r="A10" s="5" t="s">
        <v>1204</v>
      </c>
      <c r="B10" s="25" t="s">
        <v>52</v>
      </c>
      <c r="C10" s="30" t="s">
        <v>49</v>
      </c>
      <c r="D10" s="30" t="str">
        <f>IF(OR($B10="N/A",$C10="N/A"),"N/A",IF(C10&gt;100,"No",IF(C10&lt;95,"No","Yes")))</f>
        <v>N/A</v>
      </c>
      <c r="E10" s="30" t="s">
        <v>49</v>
      </c>
      <c r="F10" s="30" t="str">
        <f>IF(OR($B10="N/A",$E10="N/A"),"N/A",IF(E10&gt;100,"No",IF(E10&lt;95,"No","Yes")))</f>
        <v>N/A</v>
      </c>
      <c r="G10" s="30">
        <v>99.998258179999993</v>
      </c>
      <c r="H10" s="30" t="str">
        <f>IF($B10="N/A","N/A",IF(G10&gt;100,"No",IF(G10&lt;95,"No","Yes")))</f>
        <v>Yes</v>
      </c>
      <c r="I10" s="32" t="s">
        <v>49</v>
      </c>
      <c r="J10" s="32" t="s">
        <v>49</v>
      </c>
      <c r="K10" s="30" t="str">
        <f t="shared" si="0"/>
        <v>N/A</v>
      </c>
    </row>
    <row r="11" spans="1:12">
      <c r="A11" s="5" t="s">
        <v>983</v>
      </c>
      <c r="B11" s="25" t="s">
        <v>49</v>
      </c>
      <c r="C11" s="30" t="s">
        <v>49</v>
      </c>
      <c r="D11" s="30" t="str">
        <f t="shared" ref="D11:D12" si="1">IF(OR($B11="N/A",$C11="N/A"),"N/A",IF(C11&gt;100,"No",IF(C11&lt;95,"No","Yes")))</f>
        <v>N/A</v>
      </c>
      <c r="E11" s="30" t="s">
        <v>49</v>
      </c>
      <c r="F11" s="30" t="str">
        <f t="shared" ref="F11:F12" si="2">IF(OR($B11="N/A",$E11="N/A"),"N/A",IF(E11&gt;100,"No",IF(E11&lt;95,"No","Yes")))</f>
        <v>N/A</v>
      </c>
      <c r="G11" s="30">
        <v>0</v>
      </c>
      <c r="H11" s="30" t="str">
        <f t="shared" ref="H11:H12" si="3">IF($B11="N/A","N/A",IF(G11&gt;100,"No",IF(G11&lt;95,"No","Yes")))</f>
        <v>N/A</v>
      </c>
      <c r="I11" s="32" t="s">
        <v>49</v>
      </c>
      <c r="J11" s="32" t="s">
        <v>49</v>
      </c>
      <c r="K11" s="30" t="str">
        <f t="shared" si="0"/>
        <v>N/A</v>
      </c>
    </row>
    <row r="12" spans="1:12" ht="13.5" customHeight="1">
      <c r="A12" s="5" t="s">
        <v>1205</v>
      </c>
      <c r="B12" s="25" t="s">
        <v>52</v>
      </c>
      <c r="C12" s="30" t="s">
        <v>49</v>
      </c>
      <c r="D12" s="30" t="str">
        <f t="shared" si="1"/>
        <v>N/A</v>
      </c>
      <c r="E12" s="30" t="s">
        <v>49</v>
      </c>
      <c r="F12" s="30" t="str">
        <f t="shared" si="2"/>
        <v>N/A</v>
      </c>
      <c r="G12" s="30">
        <v>0</v>
      </c>
      <c r="H12" s="30" t="str">
        <f t="shared" si="3"/>
        <v>No</v>
      </c>
      <c r="I12" s="32" t="s">
        <v>49</v>
      </c>
      <c r="J12" s="32" t="s">
        <v>49</v>
      </c>
      <c r="K12" s="30" t="str">
        <f t="shared" si="0"/>
        <v>N/A</v>
      </c>
    </row>
    <row r="13" spans="1:12">
      <c r="A13" s="51" t="s">
        <v>46</v>
      </c>
      <c r="B13" s="25" t="s">
        <v>49</v>
      </c>
      <c r="C13" s="26">
        <v>2213750</v>
      </c>
      <c r="D13" s="30" t="str">
        <f>IF($B13="N/A","N/A",IF(C13&gt;15,"No",IF(C13&lt;-15,"No","Yes")))</f>
        <v>N/A</v>
      </c>
      <c r="E13" s="26">
        <v>2464147</v>
      </c>
      <c r="F13" s="30" t="str">
        <f>IF($B13="N/A","N/A",IF(E13&gt;15,"No",IF(E13&lt;-15,"No","Yes")))</f>
        <v>N/A</v>
      </c>
      <c r="G13" s="26">
        <v>2613040</v>
      </c>
      <c r="H13" s="30" t="str">
        <f>IF($B13="N/A","N/A",IF(G13&gt;15,"No",IF(G13&lt;-15,"No","Yes")))</f>
        <v>N/A</v>
      </c>
      <c r="I13" s="32">
        <v>11.31</v>
      </c>
      <c r="J13" s="32">
        <v>6.0419999999999998</v>
      </c>
      <c r="K13" s="30" t="str">
        <f t="shared" si="0"/>
        <v>Yes</v>
      </c>
    </row>
    <row r="14" spans="1:12" ht="14.25" customHeight="1">
      <c r="A14" s="48" t="s">
        <v>634</v>
      </c>
      <c r="B14" s="25" t="s">
        <v>49</v>
      </c>
      <c r="C14" s="30">
        <v>2.5895426313000001</v>
      </c>
      <c r="D14" s="30" t="str">
        <f>IF($B14="N/A","N/A",IF(C14&gt;15,"No",IF(C14&lt;-15,"No","Yes")))</f>
        <v>N/A</v>
      </c>
      <c r="E14" s="30">
        <v>3.1560617122000001</v>
      </c>
      <c r="F14" s="30" t="str">
        <f>IF($B14="N/A","N/A",IF(E14&gt;15,"No",IF(E14&lt;-15,"No","Yes")))</f>
        <v>N/A</v>
      </c>
      <c r="G14" s="30">
        <v>1.6455928700000001E-2</v>
      </c>
      <c r="H14" s="30" t="str">
        <f>IF($B14="N/A","N/A",IF(G14&gt;15,"No",IF(G14&lt;-15,"No","Yes")))</f>
        <v>N/A</v>
      </c>
      <c r="I14" s="32">
        <v>21.88</v>
      </c>
      <c r="J14" s="32">
        <v>-99.5</v>
      </c>
      <c r="K14" s="30" t="str">
        <f t="shared" si="0"/>
        <v>No</v>
      </c>
    </row>
    <row r="15" spans="1:12" ht="12.75" customHeight="1">
      <c r="A15" s="48" t="s">
        <v>635</v>
      </c>
      <c r="B15" s="25" t="s">
        <v>49</v>
      </c>
      <c r="C15" s="78">
        <v>81.416896347000005</v>
      </c>
      <c r="D15" s="30" t="str">
        <f>IF($B15="N/A","N/A",IF(C15&gt;15,"No",IF(C15&lt;-15,"No","Yes")))</f>
        <v>N/A</v>
      </c>
      <c r="E15" s="78">
        <v>118.48682011</v>
      </c>
      <c r="F15" s="30" t="str">
        <f>IF($B15="N/A","N/A",IF(E15&gt;15,"No",IF(E15&lt;-15,"No","Yes")))</f>
        <v>N/A</v>
      </c>
      <c r="G15" s="78">
        <v>91.058139534999995</v>
      </c>
      <c r="H15" s="30" t="str">
        <f>IF($B15="N/A","N/A",IF(G15&gt;15,"No",IF(G15&lt;-15,"No","Yes")))</f>
        <v>N/A</v>
      </c>
      <c r="I15" s="32">
        <v>45.53</v>
      </c>
      <c r="J15" s="32">
        <v>-23.1</v>
      </c>
      <c r="K15" s="30" t="str">
        <f t="shared" si="0"/>
        <v>Yes</v>
      </c>
    </row>
    <row r="16" spans="1:12" ht="12.75" customHeight="1">
      <c r="A16" s="51" t="s">
        <v>770</v>
      </c>
      <c r="B16" s="25" t="s">
        <v>49</v>
      </c>
      <c r="C16" s="26">
        <v>14898</v>
      </c>
      <c r="D16" s="30" t="str">
        <f>IF($B16="N/A","N/A",IF(C16&gt;15,"No",IF(C16&lt;-15,"No","Yes")))</f>
        <v>N/A</v>
      </c>
      <c r="E16" s="26">
        <v>17029</v>
      </c>
      <c r="F16" s="30" t="str">
        <f>IF($B16="N/A","N/A",IF(E16&gt;15,"No",IF(E16&lt;-15,"No","Yes")))</f>
        <v>N/A</v>
      </c>
      <c r="G16" s="26">
        <v>19853</v>
      </c>
      <c r="H16" s="30" t="str">
        <f>IF($B16="N/A","N/A",IF(G16&gt;15,"No",IF(G16&lt;-15,"No","Yes")))</f>
        <v>N/A</v>
      </c>
      <c r="I16" s="25" t="s">
        <v>1211</v>
      </c>
      <c r="J16" s="32">
        <v>16.579999999999998</v>
      </c>
      <c r="K16" s="30" t="str">
        <f t="shared" si="0"/>
        <v>Yes</v>
      </c>
    </row>
    <row r="17" spans="1:11" ht="27.75" customHeight="1">
      <c r="A17" s="51" t="s">
        <v>771</v>
      </c>
      <c r="B17" s="25" t="s">
        <v>49</v>
      </c>
      <c r="C17" s="78">
        <v>100.65277218</v>
      </c>
      <c r="D17" s="30" t="str">
        <f>IF($B17="N/A","N/A",IF(C17&gt;60,"No",IF(C17&lt;15,"No","Yes")))</f>
        <v>N/A</v>
      </c>
      <c r="E17" s="78">
        <v>105.95742557</v>
      </c>
      <c r="F17" s="30" t="str">
        <f>IF($B17="N/A","N/A",IF(E17&gt;60,"No",IF(E17&lt;15,"No","Yes")))</f>
        <v>N/A</v>
      </c>
      <c r="G17" s="78">
        <v>97.196544603000007</v>
      </c>
      <c r="H17" s="30" t="str">
        <f>IF($B17="N/A","N/A",IF(G17&gt;60,"No",IF(G17&lt;15,"No","Yes")))</f>
        <v>N/A</v>
      </c>
      <c r="I17" s="32">
        <v>5.27</v>
      </c>
      <c r="J17" s="32">
        <v>-8.27</v>
      </c>
      <c r="K17" s="30" t="str">
        <f t="shared" si="0"/>
        <v>Yes</v>
      </c>
    </row>
    <row r="18" spans="1:11">
      <c r="A18" s="51" t="s">
        <v>156</v>
      </c>
      <c r="B18" s="25" t="s">
        <v>121</v>
      </c>
      <c r="C18" s="26">
        <v>0</v>
      </c>
      <c r="D18" s="30" t="str">
        <f>IF($B18="N/A","N/A",IF(C18="N/A","N/A",IF(C18=0,"Yes","No")))</f>
        <v>Yes</v>
      </c>
      <c r="E18" s="26">
        <v>11</v>
      </c>
      <c r="F18" s="30" t="str">
        <f>IF($B18="N/A","N/A",IF(E18="N/A","N/A",IF(E18=0,"Yes","No")))</f>
        <v>No</v>
      </c>
      <c r="G18" s="26">
        <v>0</v>
      </c>
      <c r="H18" s="30" t="str">
        <f>IF($B18="N/A","N/A",IF(G18=0,"Yes","No"))</f>
        <v>Yes</v>
      </c>
      <c r="I18" s="25" t="s">
        <v>1207</v>
      </c>
      <c r="J18" s="32">
        <v>-100</v>
      </c>
      <c r="K18" s="30" t="str">
        <f t="shared" si="0"/>
        <v>No</v>
      </c>
    </row>
    <row r="19" spans="1:11">
      <c r="A19" s="51" t="s">
        <v>860</v>
      </c>
      <c r="B19" s="25" t="s">
        <v>49</v>
      </c>
      <c r="C19" s="30">
        <v>0</v>
      </c>
      <c r="D19" s="30" t="str">
        <f>IF($B19="N/A","N/A",IF(C19&gt;15,"No",IF(C19&lt;-15,"No","Yes")))</f>
        <v>N/A</v>
      </c>
      <c r="E19" s="30">
        <v>0</v>
      </c>
      <c r="F19" s="30" t="str">
        <f>IF($B19="N/A","N/A",IF(E19&gt;15,"No",IF(E19&lt;-15,"No","Yes")))</f>
        <v>N/A</v>
      </c>
      <c r="G19" s="30">
        <v>0</v>
      </c>
      <c r="H19" s="30" t="str">
        <f>IF($B19="N/A","N/A",IF(G19&gt;15,"No",IF(G19&lt;-15,"No","Yes")))</f>
        <v>N/A</v>
      </c>
      <c r="I19" s="32" t="s">
        <v>1207</v>
      </c>
      <c r="J19" s="32" t="s">
        <v>1207</v>
      </c>
      <c r="K19" s="30" t="str">
        <f t="shared" si="0"/>
        <v>N/A</v>
      </c>
    </row>
    <row r="20" spans="1:11">
      <c r="A20" s="51" t="s">
        <v>861</v>
      </c>
      <c r="B20" s="25" t="s">
        <v>49</v>
      </c>
      <c r="C20" s="124">
        <v>0</v>
      </c>
      <c r="D20" s="30" t="str">
        <f>IF($B20="N/A","N/A",IF(C20&gt;15,"No",IF(C20&lt;-15,"No","Yes")))</f>
        <v>N/A</v>
      </c>
      <c r="E20" s="124">
        <v>0</v>
      </c>
      <c r="F20" s="30" t="str">
        <f>IF($B20="N/A","N/A",IF(E20&gt;15,"No",IF(E20&lt;-15,"No","Yes")))</f>
        <v>N/A</v>
      </c>
      <c r="G20" s="124">
        <v>0</v>
      </c>
      <c r="H20" s="30" t="str">
        <f>IF($B20="N/A","N/A",IF(G20&gt;15,"No",IF(G20&lt;-15,"No","Yes")))</f>
        <v>N/A</v>
      </c>
      <c r="I20" s="32" t="s">
        <v>1207</v>
      </c>
      <c r="J20" s="32" t="s">
        <v>1207</v>
      </c>
      <c r="K20" s="30" t="str">
        <f t="shared" si="0"/>
        <v>N/A</v>
      </c>
    </row>
    <row r="21" spans="1:11">
      <c r="A21" s="212" t="s">
        <v>192</v>
      </c>
      <c r="B21" s="197"/>
      <c r="C21" s="197"/>
      <c r="D21" s="197"/>
      <c r="E21" s="197"/>
      <c r="F21" s="197"/>
      <c r="G21" s="197"/>
      <c r="H21" s="197"/>
      <c r="I21" s="197"/>
      <c r="J21" s="197"/>
      <c r="K21" s="198"/>
    </row>
    <row r="22" spans="1:11">
      <c r="A22" s="51" t="s">
        <v>45</v>
      </c>
      <c r="B22" s="25" t="s">
        <v>49</v>
      </c>
      <c r="C22" s="26">
        <v>2213750</v>
      </c>
      <c r="D22" s="30" t="str">
        <f>IF($B22="N/A","N/A",IF(C22&gt;15,"No",IF(C22&lt;-15,"No","Yes")))</f>
        <v>N/A</v>
      </c>
      <c r="E22" s="26">
        <v>2464147</v>
      </c>
      <c r="F22" s="30" t="str">
        <f>IF($B22="N/A","N/A",IF(E22&gt;15,"No",IF(E22&lt;-15,"No","Yes")))</f>
        <v>N/A</v>
      </c>
      <c r="G22" s="26">
        <v>2613040</v>
      </c>
      <c r="H22" s="30" t="str">
        <f>IF($B22="N/A","N/A",IF(G22&gt;15,"No",IF(G22&lt;-15,"No","Yes")))</f>
        <v>N/A</v>
      </c>
      <c r="I22" s="32">
        <v>11.31</v>
      </c>
      <c r="J22" s="32">
        <v>6.0419999999999998</v>
      </c>
      <c r="K22" s="30" t="str">
        <f t="shared" ref="K22:K34" si="4">IF(J22="Div by 0", "N/A", IF(J22="N/A","N/A", IF(J22&gt;30, "No", IF(J22&lt;-30, "No", "Yes"))))</f>
        <v>Yes</v>
      </c>
    </row>
    <row r="23" spans="1:11">
      <c r="A23" s="51" t="s">
        <v>161</v>
      </c>
      <c r="B23" s="25" t="s">
        <v>52</v>
      </c>
      <c r="C23" s="30">
        <v>100</v>
      </c>
      <c r="D23" s="30" t="str">
        <f>IF($B23="N/A","N/A",IF(C23&gt;100,"No",IF(C23&lt;95,"No","Yes")))</f>
        <v>Yes</v>
      </c>
      <c r="E23" s="30">
        <v>100</v>
      </c>
      <c r="F23" s="30" t="str">
        <f>IF($B23="N/A","N/A",IF(E23&gt;100,"No",IF(E23&lt;95,"No","Yes")))</f>
        <v>Yes</v>
      </c>
      <c r="G23" s="30">
        <v>100</v>
      </c>
      <c r="H23" s="30" t="str">
        <f>IF($B23="N/A","N/A",IF(G23&gt;100,"No",IF(G23&lt;95,"No","Yes")))</f>
        <v>Yes</v>
      </c>
      <c r="I23" s="32">
        <v>0</v>
      </c>
      <c r="J23" s="32">
        <v>0</v>
      </c>
      <c r="K23" s="30" t="str">
        <f t="shared" si="4"/>
        <v>Yes</v>
      </c>
    </row>
    <row r="24" spans="1:11">
      <c r="A24" s="51" t="s">
        <v>160</v>
      </c>
      <c r="B24" s="25" t="s">
        <v>121</v>
      </c>
      <c r="C24" s="30">
        <v>0</v>
      </c>
      <c r="D24" s="30" t="str">
        <f>IF($B24="N/A","N/A",IF(C24=0,"Yes","No"))</f>
        <v>Yes</v>
      </c>
      <c r="E24" s="30">
        <v>0</v>
      </c>
      <c r="F24" s="30" t="str">
        <f>IF($B24="N/A","N/A",IF(E24=0,"Yes","No"))</f>
        <v>Yes</v>
      </c>
      <c r="G24" s="30">
        <v>0</v>
      </c>
      <c r="H24" s="30" t="str">
        <f>IF($B24="N/A","N/A",IF(G24=0,"Yes","No"))</f>
        <v>Yes</v>
      </c>
      <c r="I24" s="32" t="s">
        <v>1207</v>
      </c>
      <c r="J24" s="32" t="s">
        <v>1207</v>
      </c>
      <c r="K24" s="30" t="str">
        <f t="shared" si="4"/>
        <v>N/A</v>
      </c>
    </row>
    <row r="25" spans="1:11">
      <c r="A25" s="51" t="s">
        <v>175</v>
      </c>
      <c r="B25" s="25" t="s">
        <v>126</v>
      </c>
      <c r="C25" s="78">
        <v>63.058120383999999</v>
      </c>
      <c r="D25" s="30" t="str">
        <f>IF($B25="N/A","N/A",IF(C25&gt;60,"No",IF(C25&lt;15,"No","Yes")))</f>
        <v>No</v>
      </c>
      <c r="E25" s="78">
        <v>64.902034658999995</v>
      </c>
      <c r="F25" s="30" t="str">
        <f>IF($B25="N/A","N/A",IF(E25&gt;60,"No",IF(E25&lt;15,"No","Yes")))</f>
        <v>No</v>
      </c>
      <c r="G25" s="78">
        <v>59.674165723000002</v>
      </c>
      <c r="H25" s="30" t="str">
        <f>IF($B25="N/A","N/A",IF(G25&gt;60,"No",IF(G25&lt;15,"No","Yes")))</f>
        <v>Yes</v>
      </c>
      <c r="I25" s="32">
        <v>2.9239999999999999</v>
      </c>
      <c r="J25" s="32">
        <v>-8.06</v>
      </c>
      <c r="K25" s="30" t="str">
        <f t="shared" si="4"/>
        <v>Yes</v>
      </c>
    </row>
    <row r="26" spans="1:11">
      <c r="A26" s="51" t="s">
        <v>47</v>
      </c>
      <c r="B26" s="25" t="s">
        <v>166</v>
      </c>
      <c r="C26" s="30">
        <v>13.051428571000001</v>
      </c>
      <c r="D26" s="30" t="str">
        <f>IF($B26="N/A","N/A",IF(C26&gt;15,"No",IF(C26&lt;=0,"No","Yes")))</f>
        <v>Yes</v>
      </c>
      <c r="E26" s="30">
        <v>16.395693926</v>
      </c>
      <c r="F26" s="30" t="str">
        <f>IF($B26="N/A","N/A",IF(E26&gt;15,"No",IF(E26&lt;=0,"No","Yes")))</f>
        <v>No</v>
      </c>
      <c r="G26" s="30">
        <v>16.557764136999999</v>
      </c>
      <c r="H26" s="30" t="str">
        <f>IF($B26="N/A","N/A",IF(G26&gt;15,"No",IF(G26&lt;=0,"No","Yes")))</f>
        <v>No</v>
      </c>
      <c r="I26" s="32">
        <v>25.62</v>
      </c>
      <c r="J26" s="32">
        <v>0.98850000000000005</v>
      </c>
      <c r="K26" s="30" t="str">
        <f t="shared" si="4"/>
        <v>Yes</v>
      </c>
    </row>
    <row r="27" spans="1:11">
      <c r="A27" s="51" t="s">
        <v>177</v>
      </c>
      <c r="B27" s="25" t="s">
        <v>49</v>
      </c>
      <c r="C27" s="78">
        <v>77.095685399999994</v>
      </c>
      <c r="D27" s="30" t="str">
        <f>IF($B27="N/A","N/A",IF(C27&gt;15,"No",IF(C27&lt;-15,"No","Yes")))</f>
        <v>N/A</v>
      </c>
      <c r="E27" s="78">
        <v>77.740360483000003</v>
      </c>
      <c r="F27" s="30" t="str">
        <f>IF($B27="N/A","N/A",IF(E27&gt;15,"No",IF(E27&lt;-15,"No","Yes")))</f>
        <v>N/A</v>
      </c>
      <c r="G27" s="78">
        <v>78.569817940999997</v>
      </c>
      <c r="H27" s="30" t="str">
        <f>IF($B27="N/A","N/A",IF(G27&gt;15,"No",IF(G27&lt;-15,"No","Yes")))</f>
        <v>N/A</v>
      </c>
      <c r="I27" s="32">
        <v>0.83620000000000005</v>
      </c>
      <c r="J27" s="32">
        <v>1.0669999999999999</v>
      </c>
      <c r="K27" s="30" t="str">
        <f t="shared" si="4"/>
        <v>Yes</v>
      </c>
    </row>
    <row r="28" spans="1:11">
      <c r="A28" s="51" t="s">
        <v>182</v>
      </c>
      <c r="B28" s="25" t="s">
        <v>49</v>
      </c>
      <c r="C28" s="30">
        <v>0</v>
      </c>
      <c r="D28" s="30" t="str">
        <f>IF($B28="N/A","N/A",IF(C28&gt;15,"No",IF(C28&lt;-15,"No","Yes")))</f>
        <v>N/A</v>
      </c>
      <c r="E28" s="30">
        <v>0</v>
      </c>
      <c r="F28" s="30" t="str">
        <f>IF($B28="N/A","N/A",IF(E28&gt;15,"No",IF(E28&lt;-15,"No","Yes")))</f>
        <v>N/A</v>
      </c>
      <c r="G28" s="30">
        <v>0</v>
      </c>
      <c r="H28" s="30" t="str">
        <f>IF($B28="N/A","N/A",IF(G28&gt;15,"No",IF(G28&lt;-15,"No","Yes")))</f>
        <v>N/A</v>
      </c>
      <c r="I28" s="32" t="s">
        <v>1207</v>
      </c>
      <c r="J28" s="32" t="s">
        <v>1207</v>
      </c>
      <c r="K28" s="30" t="str">
        <f t="shared" si="4"/>
        <v>N/A</v>
      </c>
    </row>
    <row r="29" spans="1:11">
      <c r="A29" s="51" t="s">
        <v>279</v>
      </c>
      <c r="B29" s="25" t="s">
        <v>127</v>
      </c>
      <c r="C29" s="30">
        <v>99.993450027999998</v>
      </c>
      <c r="D29" s="30" t="str">
        <f>IF($B29="N/A","N/A",IF(C29&gt;99,"No",IF(C29&lt;95,"No","Yes")))</f>
        <v>No</v>
      </c>
      <c r="E29" s="30">
        <v>99.837793767999997</v>
      </c>
      <c r="F29" s="30" t="str">
        <f>IF($B29="N/A","N/A",IF(E29&gt;99,"No",IF(E29&lt;95,"No","Yes")))</f>
        <v>No</v>
      </c>
      <c r="G29" s="30">
        <v>99.908459113000006</v>
      </c>
      <c r="H29" s="30" t="str">
        <f>IF($B29="N/A","N/A",IF(G29&gt;99,"No",IF(G29&lt;95,"No","Yes")))</f>
        <v>No</v>
      </c>
      <c r="I29" s="32">
        <v>-0.156</v>
      </c>
      <c r="J29" s="32">
        <v>7.0800000000000002E-2</v>
      </c>
      <c r="K29" s="30" t="str">
        <f t="shared" si="4"/>
        <v>Yes</v>
      </c>
    </row>
    <row r="30" spans="1:11">
      <c r="A30" s="51" t="s">
        <v>280</v>
      </c>
      <c r="B30" s="25" t="s">
        <v>128</v>
      </c>
      <c r="C30" s="30">
        <v>5.1496329999999998E-3</v>
      </c>
      <c r="D30" s="30" t="str">
        <f>IF($B30="N/A","N/A",IF(C30&gt;6,"No",IF(C30&lt;=0,"No","Yes")))</f>
        <v>Yes</v>
      </c>
      <c r="E30" s="30">
        <v>0</v>
      </c>
      <c r="F30" s="30" t="str">
        <f>IF($B30="N/A","N/A",IF(E30&gt;6,"No",IF(E30&lt;=0,"No","Yes")))</f>
        <v>No</v>
      </c>
      <c r="G30" s="30">
        <v>0</v>
      </c>
      <c r="H30" s="30" t="str">
        <f>IF($B30="N/A","N/A",IF(G30&gt;6,"No",IF(G30&lt;=0,"No","Yes")))</f>
        <v>No</v>
      </c>
      <c r="I30" s="32">
        <v>-100</v>
      </c>
      <c r="J30" s="32" t="s">
        <v>1207</v>
      </c>
      <c r="K30" s="30" t="str">
        <f t="shared" si="4"/>
        <v>N/A</v>
      </c>
    </row>
    <row r="31" spans="1:11">
      <c r="A31" s="51" t="s">
        <v>871</v>
      </c>
      <c r="B31" s="25" t="s">
        <v>49</v>
      </c>
      <c r="C31" s="30">
        <v>99.437026931000005</v>
      </c>
      <c r="D31" s="30" t="str">
        <f>IF($B31="N/A","N/A",IF(C31&gt;15,"No",IF(C31&lt;-15,"No","Yes")))</f>
        <v>N/A</v>
      </c>
      <c r="E31" s="30">
        <v>99.598967543000001</v>
      </c>
      <c r="F31" s="30" t="str">
        <f>IF($B31="N/A","N/A",IF(E31&gt;15,"No",IF(E31&lt;-15,"No","Yes")))</f>
        <v>N/A</v>
      </c>
      <c r="G31" s="30">
        <v>100</v>
      </c>
      <c r="H31" s="30" t="str">
        <f>IF($B31="N/A","N/A",IF(G31&gt;15,"No",IF(G31&lt;-15,"No","Yes")))</f>
        <v>N/A</v>
      </c>
      <c r="I31" s="32">
        <v>0.16289999999999999</v>
      </c>
      <c r="J31" s="32">
        <v>0.40260000000000001</v>
      </c>
      <c r="K31" s="30" t="str">
        <f t="shared" si="4"/>
        <v>Yes</v>
      </c>
    </row>
    <row r="32" spans="1:11">
      <c r="A32" s="51" t="s">
        <v>872</v>
      </c>
      <c r="B32" s="25" t="s">
        <v>130</v>
      </c>
      <c r="C32" s="30">
        <v>100</v>
      </c>
      <c r="D32" s="30" t="str">
        <f>IF($B32="N/A","N/A",IF(C32&gt;98,"Yes","No"))</f>
        <v>Yes</v>
      </c>
      <c r="E32" s="30">
        <v>100</v>
      </c>
      <c r="F32" s="30" t="str">
        <f>IF($B32="N/A","N/A",IF(E32&gt;98,"Yes","No"))</f>
        <v>Yes</v>
      </c>
      <c r="G32" s="30">
        <v>100</v>
      </c>
      <c r="H32" s="30" t="str">
        <f>IF($B32="N/A","N/A",IF(G32&gt;98,"Yes","No"))</f>
        <v>Yes</v>
      </c>
      <c r="I32" s="32">
        <v>0</v>
      </c>
      <c r="J32" s="32">
        <v>0</v>
      </c>
      <c r="K32" s="30" t="str">
        <f t="shared" si="4"/>
        <v>Yes</v>
      </c>
    </row>
    <row r="33" spans="1:11">
      <c r="A33" s="51" t="s">
        <v>129</v>
      </c>
      <c r="B33" s="25" t="s">
        <v>130</v>
      </c>
      <c r="C33" s="30">
        <v>99.929436371999998</v>
      </c>
      <c r="D33" s="30" t="str">
        <f>IF($B33="N/A","N/A",IF(C33&gt;98,"Yes","No"))</f>
        <v>Yes</v>
      </c>
      <c r="E33" s="30">
        <v>99.936020161000002</v>
      </c>
      <c r="F33" s="30" t="str">
        <f>IF($B33="N/A","N/A",IF(E33&gt;98,"Yes","No"))</f>
        <v>Yes</v>
      </c>
      <c r="G33" s="30">
        <v>99.940589462999995</v>
      </c>
      <c r="H33" s="30" t="str">
        <f>IF($B33="N/A","N/A",IF(G33&gt;98,"Yes","No"))</f>
        <v>Yes</v>
      </c>
      <c r="I33" s="32">
        <v>6.6E-3</v>
      </c>
      <c r="J33" s="32">
        <v>4.5999999999999999E-3</v>
      </c>
      <c r="K33" s="30" t="str">
        <f t="shared" si="4"/>
        <v>Yes</v>
      </c>
    </row>
    <row r="34" spans="1:11">
      <c r="A34" s="51" t="s">
        <v>281</v>
      </c>
      <c r="B34" s="25" t="s">
        <v>130</v>
      </c>
      <c r="C34" s="30">
        <v>99.998102642999996</v>
      </c>
      <c r="D34" s="30" t="str">
        <f>IF($B34="N/A","N/A",IF(C34&gt;98,"Yes","No"))</f>
        <v>Yes</v>
      </c>
      <c r="E34" s="30">
        <v>99.997601771999996</v>
      </c>
      <c r="F34" s="30" t="str">
        <f>IF($B34="N/A","N/A",IF(E34&gt;98,"Yes","No"))</f>
        <v>Yes</v>
      </c>
      <c r="G34" s="30">
        <v>99.999961694999996</v>
      </c>
      <c r="H34" s="30" t="str">
        <f>IF($B34="N/A","N/A",IF(G34&gt;98,"Yes","No"))</f>
        <v>Yes</v>
      </c>
      <c r="I34" s="32">
        <v>-1E-3</v>
      </c>
      <c r="J34" s="32">
        <v>2.3999999999999998E-3</v>
      </c>
      <c r="K34" s="30" t="str">
        <f t="shared" si="4"/>
        <v>Yes</v>
      </c>
    </row>
    <row r="35" spans="1:11">
      <c r="A35" s="193" t="s">
        <v>690</v>
      </c>
      <c r="B35" s="199"/>
      <c r="C35" s="199"/>
      <c r="D35" s="199"/>
      <c r="E35" s="199"/>
      <c r="F35" s="199"/>
      <c r="G35" s="199"/>
      <c r="H35" s="199"/>
      <c r="I35" s="199"/>
      <c r="J35" s="199"/>
      <c r="K35" s="200"/>
    </row>
    <row r="36" spans="1:11" ht="12.75" customHeight="1">
      <c r="A36" s="51" t="s">
        <v>131</v>
      </c>
      <c r="B36" s="25" t="s">
        <v>54</v>
      </c>
      <c r="C36" s="30">
        <v>99.731044608000005</v>
      </c>
      <c r="D36" s="30" t="str">
        <f>IF($B36="N/A","N/A",IF(C36&gt;100,"No",IF(C36&lt;98,"No","Yes")))</f>
        <v>Yes</v>
      </c>
      <c r="E36" s="30">
        <v>99.768033318999997</v>
      </c>
      <c r="F36" s="30" t="str">
        <f>IF($B36="N/A","N/A",IF(E36&gt;100,"No",IF(E36&lt;98,"No","Yes")))</f>
        <v>Yes</v>
      </c>
      <c r="G36" s="30">
        <v>99.730428926000002</v>
      </c>
      <c r="H36" s="30" t="str">
        <f>IF($B36="N/A","N/A",IF(G36&gt;100,"No",IF(G36&lt;98,"No","Yes")))</f>
        <v>Yes</v>
      </c>
      <c r="I36" s="32">
        <v>3.7100000000000001E-2</v>
      </c>
      <c r="J36" s="32">
        <v>-3.7999999999999999E-2</v>
      </c>
      <c r="K36" s="30" t="str">
        <f>IF(J36="Div by 0", "N/A", IF(J36="N/A","N/A", IF(J36&gt;30, "No", IF(J36&lt;-30, "No", "Yes"))))</f>
        <v>Yes</v>
      </c>
    </row>
    <row r="37" spans="1:11">
      <c r="A37" s="51" t="s">
        <v>282</v>
      </c>
      <c r="B37" s="25" t="s">
        <v>54</v>
      </c>
      <c r="C37" s="30">
        <v>99.979356296000006</v>
      </c>
      <c r="D37" s="30" t="str">
        <f>IF($B37="N/A","N/A",IF(C37&gt;100,"No",IF(C37&lt;98,"No","Yes")))</f>
        <v>Yes</v>
      </c>
      <c r="E37" s="30">
        <v>99.992573495000002</v>
      </c>
      <c r="F37" s="30" t="str">
        <f>IF($B37="N/A","N/A",IF(E37&gt;100,"No",IF(E37&lt;98,"No","Yes")))</f>
        <v>Yes</v>
      </c>
      <c r="G37" s="30">
        <v>99.998775373000001</v>
      </c>
      <c r="H37" s="30" t="str">
        <f>IF($B37="N/A","N/A",IF(G37&gt;100,"No",IF(G37&lt;98,"No","Yes")))</f>
        <v>Yes</v>
      </c>
      <c r="I37" s="32">
        <v>1.32E-2</v>
      </c>
      <c r="J37" s="32">
        <v>6.1999999999999998E-3</v>
      </c>
      <c r="K37" s="30" t="str">
        <f>IF(J37="Div by 0", "N/A", IF(J37="N/A","N/A", IF(J37&gt;30, "No", IF(J37&lt;-30, "No", "Yes"))))</f>
        <v>Yes</v>
      </c>
    </row>
    <row r="38" spans="1:11">
      <c r="A38" s="51" t="s">
        <v>283</v>
      </c>
      <c r="B38" s="25" t="s">
        <v>54</v>
      </c>
      <c r="C38" s="30">
        <v>99.979356296000006</v>
      </c>
      <c r="D38" s="30" t="str">
        <f>IF($B38="N/A","N/A",IF(C38&gt;100,"No",IF(C38&lt;98,"No","Yes")))</f>
        <v>Yes</v>
      </c>
      <c r="E38" s="30">
        <v>99.992573495000002</v>
      </c>
      <c r="F38" s="30" t="str">
        <f>IF($B38="N/A","N/A",IF(E38&gt;100,"No",IF(E38&lt;98,"No","Yes")))</f>
        <v>Yes</v>
      </c>
      <c r="G38" s="30">
        <v>99.998775373000001</v>
      </c>
      <c r="H38" s="30" t="str">
        <f>IF($B38="N/A","N/A",IF(G38&gt;100,"No",IF(G38&lt;98,"No","Yes")))</f>
        <v>Yes</v>
      </c>
      <c r="I38" s="32">
        <v>1.32E-2</v>
      </c>
      <c r="J38" s="32">
        <v>6.1999999999999998E-3</v>
      </c>
      <c r="K38" s="30" t="str">
        <f>IF(J38="Div by 0", "N/A", IF(J38="N/A","N/A", IF(J38&gt;30, "No", IF(J38&lt;-30, "No", "Yes"))))</f>
        <v>Yes</v>
      </c>
    </row>
    <row r="39" spans="1:11">
      <c r="A39" s="213" t="s">
        <v>171</v>
      </c>
      <c r="B39" s="214"/>
      <c r="C39" s="214"/>
      <c r="D39" s="214"/>
      <c r="E39" s="214"/>
      <c r="F39" s="214"/>
      <c r="G39" s="214"/>
      <c r="H39" s="214"/>
      <c r="I39" s="214"/>
      <c r="J39" s="214"/>
      <c r="K39" s="215"/>
    </row>
    <row r="40" spans="1:11">
      <c r="A40" s="51" t="s">
        <v>641</v>
      </c>
      <c r="B40" s="25" t="s">
        <v>49</v>
      </c>
      <c r="C40" s="30">
        <v>69.722461886000005</v>
      </c>
      <c r="D40" s="30" t="str">
        <f>IF($B40="N/A","N/A",IF(C40&gt;15,"No",IF(C40&lt;-15,"No","Yes")))</f>
        <v>N/A</v>
      </c>
      <c r="E40" s="30">
        <v>67.516061339000004</v>
      </c>
      <c r="F40" s="30" t="str">
        <f>IF($B40="N/A","N/A",IF(E40&gt;15,"No",IF(E40&lt;-15,"No","Yes")))</f>
        <v>N/A</v>
      </c>
      <c r="G40" s="30">
        <v>64.605516945999995</v>
      </c>
      <c r="H40" s="30" t="str">
        <f>IF($B40="N/A","N/A",IF(G40&gt;15,"No",IF(G40&lt;-15,"No","Yes")))</f>
        <v>N/A</v>
      </c>
      <c r="I40" s="32">
        <v>-3.16</v>
      </c>
      <c r="J40" s="32">
        <v>-4.3099999999999996</v>
      </c>
      <c r="K40" s="30" t="str">
        <f t="shared" ref="K40:K49" si="5">IF(J40="Div by 0", "N/A", IF(J40="N/A","N/A", IF(J40&gt;30, "No", IF(J40&lt;-30, "No", "Yes"))))</f>
        <v>Yes</v>
      </c>
    </row>
    <row r="41" spans="1:11">
      <c r="A41" s="51" t="s">
        <v>642</v>
      </c>
      <c r="B41" s="25" t="s">
        <v>49</v>
      </c>
      <c r="C41" s="30">
        <v>30.249124788</v>
      </c>
      <c r="D41" s="30" t="str">
        <f>IF($B41="N/A","N/A",IF(C41&gt;15,"No",IF(C41&lt;-15,"No","Yes")))</f>
        <v>N/A</v>
      </c>
      <c r="E41" s="30">
        <v>32.462917187999999</v>
      </c>
      <c r="F41" s="30" t="str">
        <f>IF($B41="N/A","N/A",IF(E41&gt;15,"No",IF(E41&lt;-15,"No","Yes")))</f>
        <v>N/A</v>
      </c>
      <c r="G41" s="30">
        <v>35.379098673999998</v>
      </c>
      <c r="H41" s="30" t="str">
        <f>IF($B41="N/A","N/A",IF(G41&gt;15,"No",IF(G41&lt;-15,"No","Yes")))</f>
        <v>N/A</v>
      </c>
      <c r="I41" s="32">
        <v>7.319</v>
      </c>
      <c r="J41" s="32">
        <v>8.9830000000000005</v>
      </c>
      <c r="K41" s="30" t="str">
        <f t="shared" si="5"/>
        <v>Yes</v>
      </c>
    </row>
    <row r="42" spans="1:11">
      <c r="A42" s="51" t="s">
        <v>643</v>
      </c>
      <c r="B42" s="25" t="s">
        <v>49</v>
      </c>
      <c r="C42" s="30">
        <v>1.8068890000000001E-4</v>
      </c>
      <c r="D42" s="30" t="str">
        <f>IF($B42="N/A","N/A",IF(C42&gt;15,"No",IF(C42&lt;-15,"No","Yes")))</f>
        <v>N/A</v>
      </c>
      <c r="E42" s="30">
        <v>1.4609518000000001E-3</v>
      </c>
      <c r="F42" s="30" t="str">
        <f>IF($B42="N/A","N/A",IF(E42&gt;15,"No",IF(E42&lt;-15,"No","Yes")))</f>
        <v>N/A</v>
      </c>
      <c r="G42" s="30">
        <v>1.6838624999999999E-3</v>
      </c>
      <c r="H42" s="30" t="str">
        <f>IF($B42="N/A","N/A",IF(G42&gt;15,"No",IF(G42&lt;-15,"No","Yes")))</f>
        <v>N/A</v>
      </c>
      <c r="I42" s="32">
        <v>708.5</v>
      </c>
      <c r="J42" s="32">
        <v>15.26</v>
      </c>
      <c r="K42" s="30" t="str">
        <f t="shared" si="5"/>
        <v>Yes</v>
      </c>
    </row>
    <row r="43" spans="1:11">
      <c r="A43" s="51" t="s">
        <v>873</v>
      </c>
      <c r="B43" s="25" t="s">
        <v>49</v>
      </c>
      <c r="C43" s="30">
        <v>99.979356296000006</v>
      </c>
      <c r="D43" s="30" t="str">
        <f t="shared" ref="D43:D45" si="6">IF($B43="N/A","N/A",IF(C43&gt;15,"No",IF(C43&lt;-15,"No","Yes")))</f>
        <v>N/A</v>
      </c>
      <c r="E43" s="30">
        <v>99.992573495000002</v>
      </c>
      <c r="F43" s="30" t="str">
        <f t="shared" ref="F43:F45" si="7">IF($B43="N/A","N/A",IF(E43&gt;15,"No",IF(E43&lt;-15,"No","Yes")))</f>
        <v>N/A</v>
      </c>
      <c r="G43" s="30">
        <v>99.998775373000001</v>
      </c>
      <c r="H43" s="30" t="str">
        <f t="shared" ref="H43:H45" si="8">IF($B43="N/A","N/A",IF(G43&gt;15,"No",IF(G43&lt;-15,"No","Yes")))</f>
        <v>N/A</v>
      </c>
      <c r="I43" s="32">
        <v>1.32E-2</v>
      </c>
      <c r="J43" s="32">
        <v>6.1999999999999998E-3</v>
      </c>
      <c r="K43" s="30" t="str">
        <f t="shared" si="5"/>
        <v>Yes</v>
      </c>
    </row>
    <row r="44" spans="1:11">
      <c r="A44" s="51" t="s">
        <v>874</v>
      </c>
      <c r="B44" s="25" t="s">
        <v>49</v>
      </c>
      <c r="C44" s="30">
        <v>99.979356296000006</v>
      </c>
      <c r="D44" s="30" t="str">
        <f t="shared" si="6"/>
        <v>N/A</v>
      </c>
      <c r="E44" s="30">
        <v>99.992573495000002</v>
      </c>
      <c r="F44" s="30" t="str">
        <f t="shared" si="7"/>
        <v>N/A</v>
      </c>
      <c r="G44" s="30">
        <v>99.998775373000001</v>
      </c>
      <c r="H44" s="30" t="str">
        <f t="shared" si="8"/>
        <v>N/A</v>
      </c>
      <c r="I44" s="32">
        <v>1.32E-2</v>
      </c>
      <c r="J44" s="32">
        <v>6.1999999999999998E-3</v>
      </c>
      <c r="K44" s="30" t="str">
        <f t="shared" si="5"/>
        <v>Yes</v>
      </c>
    </row>
    <row r="45" spans="1:11">
      <c r="A45" s="51" t="s">
        <v>875</v>
      </c>
      <c r="B45" s="25" t="s">
        <v>49</v>
      </c>
      <c r="C45" s="30">
        <v>99.979356296000006</v>
      </c>
      <c r="D45" s="30" t="str">
        <f t="shared" si="6"/>
        <v>N/A</v>
      </c>
      <c r="E45" s="30">
        <v>99.992573495000002</v>
      </c>
      <c r="F45" s="30" t="str">
        <f t="shared" si="7"/>
        <v>N/A</v>
      </c>
      <c r="G45" s="30">
        <v>99.998775373000001</v>
      </c>
      <c r="H45" s="30" t="str">
        <f t="shared" si="8"/>
        <v>N/A</v>
      </c>
      <c r="I45" s="32">
        <v>1.32E-2</v>
      </c>
      <c r="J45" s="32">
        <v>6.1999999999999998E-3</v>
      </c>
      <c r="K45" s="30" t="str">
        <f t="shared" si="5"/>
        <v>Yes</v>
      </c>
    </row>
    <row r="46" spans="1:11">
      <c r="A46" s="51" t="s">
        <v>284</v>
      </c>
      <c r="B46" s="25" t="s">
        <v>49</v>
      </c>
      <c r="C46" s="30">
        <v>6.9156860531</v>
      </c>
      <c r="D46" s="30" t="str">
        <f>IF($B46="N/A","N/A",IF(C46&gt;15,"No",IF(C46&lt;-15,"No","Yes")))</f>
        <v>N/A</v>
      </c>
      <c r="E46" s="30">
        <v>6.4407683469999997</v>
      </c>
      <c r="F46" s="30" t="str">
        <f>IF($B46="N/A","N/A",IF(E46&gt;15,"No",IF(E46&lt;-15,"No","Yes")))</f>
        <v>N/A</v>
      </c>
      <c r="G46" s="30">
        <v>6.1859366867999999</v>
      </c>
      <c r="H46" s="30" t="str">
        <f>IF($B46="N/A","N/A",IF(G46&gt;15,"No",IF(G46&lt;-15,"No","Yes")))</f>
        <v>N/A</v>
      </c>
      <c r="I46" s="32">
        <v>-6.87</v>
      </c>
      <c r="J46" s="32">
        <v>-3.96</v>
      </c>
      <c r="K46" s="30" t="str">
        <f t="shared" si="5"/>
        <v>Yes</v>
      </c>
    </row>
    <row r="47" spans="1:11">
      <c r="A47" s="51" t="s">
        <v>285</v>
      </c>
      <c r="B47" s="25" t="s">
        <v>49</v>
      </c>
      <c r="C47" s="30">
        <v>93.063670243000004</v>
      </c>
      <c r="D47" s="30" t="str">
        <f>IF($B47="N/A","N/A",IF(C47&gt;15,"No",IF(C47&lt;-15,"No","Yes")))</f>
        <v>N/A</v>
      </c>
      <c r="E47" s="30">
        <v>93.551805148</v>
      </c>
      <c r="F47" s="30" t="str">
        <f>IF($B47="N/A","N/A",IF(E47&gt;15,"No",IF(E47&lt;-15,"No","Yes")))</f>
        <v>N/A</v>
      </c>
      <c r="G47" s="30">
        <v>93.812838686000006</v>
      </c>
      <c r="H47" s="30" t="str">
        <f>IF($B47="N/A","N/A",IF(G47&gt;15,"No",IF(G47&lt;-15,"No","Yes")))</f>
        <v>N/A</v>
      </c>
      <c r="I47" s="32">
        <v>0.52449999999999997</v>
      </c>
      <c r="J47" s="32">
        <v>0.27900000000000003</v>
      </c>
      <c r="K47" s="30" t="str">
        <f t="shared" si="5"/>
        <v>Yes</v>
      </c>
    </row>
    <row r="48" spans="1:11">
      <c r="A48" s="51" t="s">
        <v>286</v>
      </c>
      <c r="B48" s="25" t="s">
        <v>49</v>
      </c>
      <c r="C48" s="30">
        <v>61.806933936</v>
      </c>
      <c r="D48" s="30" t="str">
        <f>IF($B48="N/A","N/A",IF(C48&gt;15,"No",IF(C48&lt;-15,"No","Yes")))</f>
        <v>N/A</v>
      </c>
      <c r="E48" s="30">
        <v>64.680272727000002</v>
      </c>
      <c r="F48" s="30" t="str">
        <f>IF($B48="N/A","N/A",IF(E48&gt;15,"No",IF(E48&lt;-15,"No","Yes")))</f>
        <v>N/A</v>
      </c>
      <c r="G48" s="30">
        <v>68.26382298</v>
      </c>
      <c r="H48" s="30" t="str">
        <f>IF($B48="N/A","N/A",IF(G48&gt;15,"No",IF(G48&lt;-15,"No","Yes")))</f>
        <v>N/A</v>
      </c>
      <c r="I48" s="32">
        <v>4.649</v>
      </c>
      <c r="J48" s="32">
        <v>5.54</v>
      </c>
      <c r="K48" s="30" t="str">
        <f t="shared" si="5"/>
        <v>Yes</v>
      </c>
    </row>
    <row r="49" spans="1:11">
      <c r="A49" s="51" t="s">
        <v>287</v>
      </c>
      <c r="B49" s="25" t="s">
        <v>49</v>
      </c>
      <c r="C49" s="30">
        <v>34.315211744999999</v>
      </c>
      <c r="D49" s="30" t="str">
        <f>IF($B49="N/A","N/A",IF(C49&gt;15,"No",IF(C49&lt;-15,"No","Yes")))</f>
        <v>N/A</v>
      </c>
      <c r="E49" s="30">
        <v>31.150941887999998</v>
      </c>
      <c r="F49" s="30" t="str">
        <f>IF($B49="N/A","N/A",IF(E49&gt;15,"No",IF(E49&lt;-15,"No","Yes")))</f>
        <v>N/A</v>
      </c>
      <c r="G49" s="30">
        <v>27.358096317000001</v>
      </c>
      <c r="H49" s="30" t="str">
        <f>IF($B49="N/A","N/A",IF(G49&gt;15,"No",IF(G49&lt;-15,"No","Yes")))</f>
        <v>N/A</v>
      </c>
      <c r="I49" s="32">
        <v>-9.2200000000000006</v>
      </c>
      <c r="J49" s="32">
        <v>-12.2</v>
      </c>
      <c r="K49" s="30" t="str">
        <f t="shared" si="5"/>
        <v>Yes</v>
      </c>
    </row>
    <row r="50" spans="1:11">
      <c r="A50" s="216" t="s">
        <v>984</v>
      </c>
      <c r="B50" s="217"/>
      <c r="C50" s="217"/>
      <c r="D50" s="217"/>
      <c r="E50" s="217"/>
      <c r="F50" s="217"/>
      <c r="G50" s="217"/>
      <c r="H50" s="181"/>
      <c r="I50" s="181"/>
      <c r="J50" s="181"/>
      <c r="K50" s="182"/>
    </row>
    <row r="51" spans="1:11">
      <c r="A51" s="94" t="s">
        <v>45</v>
      </c>
      <c r="B51" s="102" t="s">
        <v>49</v>
      </c>
      <c r="C51" s="26" t="s">
        <v>49</v>
      </c>
      <c r="D51" s="30" t="str">
        <f t="shared" ref="D51:F63" si="9">IF($B51="N/A","N/A",IF(C51&lt;0,"No","Yes"))</f>
        <v>N/A</v>
      </c>
      <c r="E51" s="26" t="s">
        <v>49</v>
      </c>
      <c r="F51" s="30" t="str">
        <f t="shared" si="9"/>
        <v>N/A</v>
      </c>
      <c r="G51" s="26">
        <v>831632</v>
      </c>
      <c r="H51" s="30" t="str">
        <f t="shared" ref="H51" si="10">IF($B51="N/A","N/A",IF(G51&lt;0,"No","Yes"))</f>
        <v>N/A</v>
      </c>
      <c r="I51" s="32" t="s">
        <v>49</v>
      </c>
      <c r="J51" s="32" t="s">
        <v>49</v>
      </c>
      <c r="K51" s="30" t="str">
        <f t="shared" ref="K51:K63" si="11">IF(J51="Div by 0", "N/A", IF(J51="N/A","N/A", IF(J51&gt;30, "No", IF(J51&lt;-30, "No", "Yes"))))</f>
        <v>N/A</v>
      </c>
    </row>
    <row r="52" spans="1:11">
      <c r="A52" s="103" t="s">
        <v>985</v>
      </c>
      <c r="B52" s="102" t="s">
        <v>49</v>
      </c>
      <c r="C52" s="30" t="s">
        <v>49</v>
      </c>
      <c r="D52" s="30" t="str">
        <f t="shared" si="9"/>
        <v>N/A</v>
      </c>
      <c r="E52" s="30" t="s">
        <v>49</v>
      </c>
      <c r="F52" s="30" t="str">
        <f t="shared" si="9"/>
        <v>N/A</v>
      </c>
      <c r="G52" s="30">
        <v>0</v>
      </c>
      <c r="H52" s="30" t="str">
        <f t="shared" ref="H52" si="12">IF($B52="N/A","N/A",IF(G52&lt;0,"No","Yes"))</f>
        <v>N/A</v>
      </c>
      <c r="I52" s="32" t="s">
        <v>49</v>
      </c>
      <c r="J52" s="32" t="s">
        <v>49</v>
      </c>
      <c r="K52" s="30" t="str">
        <f t="shared" si="11"/>
        <v>N/A</v>
      </c>
    </row>
    <row r="53" spans="1:11">
      <c r="A53" s="103" t="s">
        <v>986</v>
      </c>
      <c r="B53" s="102" t="s">
        <v>49</v>
      </c>
      <c r="C53" s="30" t="s">
        <v>49</v>
      </c>
      <c r="D53" s="30" t="str">
        <f t="shared" si="9"/>
        <v>N/A</v>
      </c>
      <c r="E53" s="30" t="s">
        <v>49</v>
      </c>
      <c r="F53" s="30" t="str">
        <f t="shared" si="9"/>
        <v>N/A</v>
      </c>
      <c r="G53" s="30">
        <v>0.43540893089999999</v>
      </c>
      <c r="H53" s="30" t="str">
        <f t="shared" ref="H53" si="13">IF($B53="N/A","N/A",IF(G53&lt;0,"No","Yes"))</f>
        <v>N/A</v>
      </c>
      <c r="I53" s="32" t="s">
        <v>49</v>
      </c>
      <c r="J53" s="32" t="s">
        <v>49</v>
      </c>
      <c r="K53" s="30" t="str">
        <f t="shared" si="11"/>
        <v>N/A</v>
      </c>
    </row>
    <row r="54" spans="1:11">
      <c r="A54" s="103" t="s">
        <v>987</v>
      </c>
      <c r="B54" s="102" t="s">
        <v>49</v>
      </c>
      <c r="C54" s="30" t="s">
        <v>49</v>
      </c>
      <c r="D54" s="30" t="str">
        <f t="shared" si="9"/>
        <v>N/A</v>
      </c>
      <c r="E54" s="30" t="s">
        <v>49</v>
      </c>
      <c r="F54" s="30" t="str">
        <f t="shared" si="9"/>
        <v>N/A</v>
      </c>
      <c r="G54" s="30">
        <v>60.383799564999997</v>
      </c>
      <c r="H54" s="30" t="str">
        <f t="shared" ref="H54" si="14">IF($B54="N/A","N/A",IF(G54&lt;0,"No","Yes"))</f>
        <v>N/A</v>
      </c>
      <c r="I54" s="32" t="s">
        <v>49</v>
      </c>
      <c r="J54" s="32" t="s">
        <v>49</v>
      </c>
      <c r="K54" s="30" t="str">
        <f t="shared" si="11"/>
        <v>N/A</v>
      </c>
    </row>
    <row r="55" spans="1:11">
      <c r="A55" s="103" t="s">
        <v>988</v>
      </c>
      <c r="B55" s="102" t="s">
        <v>49</v>
      </c>
      <c r="C55" s="30" t="s">
        <v>49</v>
      </c>
      <c r="D55" s="30" t="str">
        <f t="shared" si="9"/>
        <v>N/A</v>
      </c>
      <c r="E55" s="30" t="s">
        <v>49</v>
      </c>
      <c r="F55" s="30" t="str">
        <f t="shared" si="9"/>
        <v>N/A</v>
      </c>
      <c r="G55" s="30">
        <v>39.172614809999999</v>
      </c>
      <c r="H55" s="30" t="str">
        <f t="shared" ref="H55" si="15">IF($B55="N/A","N/A",IF(G55&lt;0,"No","Yes"))</f>
        <v>N/A</v>
      </c>
      <c r="I55" s="32" t="s">
        <v>49</v>
      </c>
      <c r="J55" s="32" t="s">
        <v>49</v>
      </c>
      <c r="K55" s="30" t="str">
        <f t="shared" si="11"/>
        <v>N/A</v>
      </c>
    </row>
    <row r="56" spans="1:11">
      <c r="A56" s="94" t="s">
        <v>1016</v>
      </c>
      <c r="B56" s="102" t="s">
        <v>49</v>
      </c>
      <c r="C56" s="30" t="s">
        <v>49</v>
      </c>
      <c r="D56" s="30" t="str">
        <f t="shared" si="9"/>
        <v>N/A</v>
      </c>
      <c r="E56" s="30" t="s">
        <v>49</v>
      </c>
      <c r="F56" s="30" t="str">
        <f t="shared" si="9"/>
        <v>N/A</v>
      </c>
      <c r="G56" s="30">
        <v>95.292388940999999</v>
      </c>
      <c r="H56" s="30" t="str">
        <f t="shared" ref="H56" si="16">IF($B56="N/A","N/A",IF(G56&lt;0,"No","Yes"))</f>
        <v>N/A</v>
      </c>
      <c r="I56" s="32" t="s">
        <v>49</v>
      </c>
      <c r="J56" s="32" t="s">
        <v>49</v>
      </c>
      <c r="K56" s="30" t="str">
        <f t="shared" si="11"/>
        <v>N/A</v>
      </c>
    </row>
    <row r="57" spans="1:11">
      <c r="A57" s="94" t="s">
        <v>182</v>
      </c>
      <c r="B57" s="102" t="s">
        <v>49</v>
      </c>
      <c r="C57" s="30" t="s">
        <v>49</v>
      </c>
      <c r="D57" s="30" t="str">
        <f t="shared" si="9"/>
        <v>N/A</v>
      </c>
      <c r="E57" s="30" t="s">
        <v>49</v>
      </c>
      <c r="F57" s="30" t="str">
        <f t="shared" si="9"/>
        <v>N/A</v>
      </c>
      <c r="G57" s="30">
        <v>0</v>
      </c>
      <c r="H57" s="30" t="str">
        <f t="shared" ref="H57" si="17">IF($B57="N/A","N/A",IF(G57&lt;0,"No","Yes"))</f>
        <v>N/A</v>
      </c>
      <c r="I57" s="32" t="s">
        <v>49</v>
      </c>
      <c r="J57" s="32" t="s">
        <v>49</v>
      </c>
      <c r="K57" s="30" t="str">
        <f t="shared" si="11"/>
        <v>N/A</v>
      </c>
    </row>
    <row r="58" spans="1:11">
      <c r="A58" s="94" t="s">
        <v>279</v>
      </c>
      <c r="B58" s="102" t="s">
        <v>49</v>
      </c>
      <c r="C58" s="30" t="s">
        <v>49</v>
      </c>
      <c r="D58" s="30" t="str">
        <f t="shared" si="9"/>
        <v>N/A</v>
      </c>
      <c r="E58" s="30" t="s">
        <v>49</v>
      </c>
      <c r="F58" s="30" t="str">
        <f t="shared" si="9"/>
        <v>N/A</v>
      </c>
      <c r="G58" s="30">
        <v>99.958635549999997</v>
      </c>
      <c r="H58" s="30" t="str">
        <f t="shared" ref="H58" si="18">IF($B58="N/A","N/A",IF(G58&lt;0,"No","Yes"))</f>
        <v>N/A</v>
      </c>
      <c r="I58" s="32" t="s">
        <v>49</v>
      </c>
      <c r="J58" s="32" t="s">
        <v>49</v>
      </c>
      <c r="K58" s="30" t="str">
        <f t="shared" si="11"/>
        <v>N/A</v>
      </c>
    </row>
    <row r="59" spans="1:11">
      <c r="A59" s="94" t="s">
        <v>280</v>
      </c>
      <c r="B59" s="102" t="s">
        <v>49</v>
      </c>
      <c r="C59" s="30" t="s">
        <v>49</v>
      </c>
      <c r="D59" s="30" t="str">
        <f t="shared" si="9"/>
        <v>N/A</v>
      </c>
      <c r="E59" s="30" t="s">
        <v>49</v>
      </c>
      <c r="F59" s="30" t="str">
        <f t="shared" si="9"/>
        <v>N/A</v>
      </c>
      <c r="G59" s="30">
        <v>0</v>
      </c>
      <c r="H59" s="30" t="str">
        <f t="shared" ref="H59" si="19">IF($B59="N/A","N/A",IF(G59&lt;0,"No","Yes"))</f>
        <v>N/A</v>
      </c>
      <c r="I59" s="32" t="s">
        <v>49</v>
      </c>
      <c r="J59" s="32" t="s">
        <v>49</v>
      </c>
      <c r="K59" s="30" t="str">
        <f t="shared" si="11"/>
        <v>N/A</v>
      </c>
    </row>
    <row r="60" spans="1:11">
      <c r="A60" s="94" t="s">
        <v>871</v>
      </c>
      <c r="B60" s="102" t="s">
        <v>49</v>
      </c>
      <c r="C60" s="30" t="s">
        <v>49</v>
      </c>
      <c r="D60" s="30" t="str">
        <f t="shared" si="9"/>
        <v>N/A</v>
      </c>
      <c r="E60" s="30" t="s">
        <v>49</v>
      </c>
      <c r="F60" s="30" t="str">
        <f t="shared" si="9"/>
        <v>N/A</v>
      </c>
      <c r="G60" s="30">
        <v>100</v>
      </c>
      <c r="H60" s="30" t="str">
        <f t="shared" ref="H60" si="20">IF($B60="N/A","N/A",IF(G60&lt;0,"No","Yes"))</f>
        <v>N/A</v>
      </c>
      <c r="I60" s="32" t="s">
        <v>49</v>
      </c>
      <c r="J60" s="32" t="s">
        <v>49</v>
      </c>
      <c r="K60" s="30" t="str">
        <f t="shared" si="11"/>
        <v>N/A</v>
      </c>
    </row>
    <row r="61" spans="1:11">
      <c r="A61" s="94" t="s">
        <v>872</v>
      </c>
      <c r="B61" s="102" t="s">
        <v>49</v>
      </c>
      <c r="C61" s="30" t="s">
        <v>49</v>
      </c>
      <c r="D61" s="30" t="str">
        <f t="shared" si="9"/>
        <v>N/A</v>
      </c>
      <c r="E61" s="30" t="s">
        <v>49</v>
      </c>
      <c r="F61" s="30" t="str">
        <f t="shared" si="9"/>
        <v>N/A</v>
      </c>
      <c r="G61" s="30">
        <v>99.998797046999996</v>
      </c>
      <c r="H61" s="30" t="str">
        <f t="shared" ref="H61" si="21">IF($B61="N/A","N/A",IF(G61&lt;0,"No","Yes"))</f>
        <v>N/A</v>
      </c>
      <c r="I61" s="32" t="s">
        <v>49</v>
      </c>
      <c r="J61" s="32" t="s">
        <v>49</v>
      </c>
      <c r="K61" s="30" t="str">
        <f t="shared" si="11"/>
        <v>N/A</v>
      </c>
    </row>
    <row r="62" spans="1:11">
      <c r="A62" s="94" t="s">
        <v>129</v>
      </c>
      <c r="B62" s="102" t="s">
        <v>49</v>
      </c>
      <c r="C62" s="30" t="s">
        <v>49</v>
      </c>
      <c r="D62" s="30" t="str">
        <f t="shared" si="9"/>
        <v>N/A</v>
      </c>
      <c r="E62" s="30" t="s">
        <v>49</v>
      </c>
      <c r="F62" s="30" t="str">
        <f t="shared" si="9"/>
        <v>N/A</v>
      </c>
      <c r="G62" s="30">
        <v>99.853360086999999</v>
      </c>
      <c r="H62" s="30" t="str">
        <f t="shared" ref="H62" si="22">IF($B62="N/A","N/A",IF(G62&lt;0,"No","Yes"))</f>
        <v>N/A</v>
      </c>
      <c r="I62" s="32" t="s">
        <v>49</v>
      </c>
      <c r="J62" s="32" t="s">
        <v>49</v>
      </c>
      <c r="K62" s="30" t="str">
        <f t="shared" si="11"/>
        <v>N/A</v>
      </c>
    </row>
    <row r="63" spans="1:11">
      <c r="A63" s="94" t="s">
        <v>281</v>
      </c>
      <c r="B63" s="102" t="s">
        <v>49</v>
      </c>
      <c r="C63" s="30" t="s">
        <v>49</v>
      </c>
      <c r="D63" s="30" t="str">
        <f t="shared" si="9"/>
        <v>N/A</v>
      </c>
      <c r="E63" s="30" t="s">
        <v>49</v>
      </c>
      <c r="F63" s="30" t="str">
        <f t="shared" si="9"/>
        <v>N/A</v>
      </c>
      <c r="G63" s="30">
        <v>99.998195570999997</v>
      </c>
      <c r="H63" s="30" t="str">
        <f t="shared" ref="H63" si="23">IF($B63="N/A","N/A",IF(G63&lt;0,"No","Yes"))</f>
        <v>N/A</v>
      </c>
      <c r="I63" s="32" t="s">
        <v>49</v>
      </c>
      <c r="J63" s="32" t="s">
        <v>49</v>
      </c>
      <c r="K63" s="30" t="str">
        <f t="shared" si="11"/>
        <v>N/A</v>
      </c>
    </row>
    <row r="64" spans="1:11">
      <c r="A64" s="210" t="s">
        <v>690</v>
      </c>
      <c r="B64" s="204"/>
      <c r="C64" s="204"/>
      <c r="D64" s="204"/>
      <c r="E64" s="204"/>
      <c r="F64" s="204"/>
      <c r="G64" s="204"/>
      <c r="H64" s="205"/>
      <c r="I64" s="205"/>
      <c r="J64" s="205"/>
      <c r="K64" s="205"/>
    </row>
    <row r="65" spans="1:11">
      <c r="A65" s="94" t="s">
        <v>131</v>
      </c>
      <c r="B65" s="102" t="s">
        <v>49</v>
      </c>
      <c r="C65" s="30" t="s">
        <v>49</v>
      </c>
      <c r="D65" s="30" t="str">
        <f t="shared" ref="D65" si="24">IF($B65="N/A","N/A",IF(C65&lt;0,"No","Yes"))</f>
        <v>N/A</v>
      </c>
      <c r="E65" s="30" t="s">
        <v>49</v>
      </c>
      <c r="F65" s="30" t="str">
        <f t="shared" ref="F65" si="25">IF($B65="N/A","N/A",IF(E65&lt;0,"No","Yes"))</f>
        <v>N/A</v>
      </c>
      <c r="G65" s="30">
        <v>99.714296708000006</v>
      </c>
      <c r="H65" s="30" t="str">
        <f t="shared" ref="H65" si="26">IF($B65="N/A","N/A",IF(G65&lt;0,"No","Yes"))</f>
        <v>N/A</v>
      </c>
      <c r="I65" s="32" t="s">
        <v>49</v>
      </c>
      <c r="J65" s="32" t="s">
        <v>49</v>
      </c>
      <c r="K65" s="30" t="str">
        <f>IF(J65="Div by 0", "N/A", IF(J65="N/A","N/A", IF(J65&gt;30, "No", IF(J65&lt;-30, "No", "Yes"))))</f>
        <v>N/A</v>
      </c>
    </row>
    <row r="66" spans="1:11">
      <c r="A66" s="94" t="s">
        <v>282</v>
      </c>
      <c r="B66" s="102" t="s">
        <v>49</v>
      </c>
      <c r="C66" s="30" t="s">
        <v>49</v>
      </c>
      <c r="D66" s="30" t="str">
        <f t="shared" ref="D66" si="27">IF($B66="N/A","N/A",IF(C66&lt;0,"No","Yes"))</f>
        <v>N/A</v>
      </c>
      <c r="E66" s="30" t="s">
        <v>49</v>
      </c>
      <c r="F66" s="30" t="str">
        <f t="shared" ref="F66" si="28">IF($B66="N/A","N/A",IF(E66&lt;0,"No","Yes"))</f>
        <v>N/A</v>
      </c>
      <c r="G66" s="30">
        <v>100</v>
      </c>
      <c r="H66" s="30" t="str">
        <f t="shared" ref="H66" si="29">IF($B66="N/A","N/A",IF(G66&lt;0,"No","Yes"))</f>
        <v>N/A</v>
      </c>
      <c r="I66" s="32" t="s">
        <v>49</v>
      </c>
      <c r="J66" s="32" t="s">
        <v>49</v>
      </c>
      <c r="K66" s="30" t="str">
        <f>IF(J66="Div by 0", "N/A", IF(J66="N/A","N/A", IF(J66&gt;30, "No", IF(J66&lt;-30, "No", "Yes"))))</f>
        <v>N/A</v>
      </c>
    </row>
    <row r="67" spans="1:11">
      <c r="A67" s="94" t="s">
        <v>283</v>
      </c>
      <c r="B67" s="102" t="s">
        <v>49</v>
      </c>
      <c r="C67" s="30" t="s">
        <v>49</v>
      </c>
      <c r="D67" s="30" t="str">
        <f t="shared" ref="D67" si="30">IF($B67="N/A","N/A",IF(C67&lt;0,"No","Yes"))</f>
        <v>N/A</v>
      </c>
      <c r="E67" s="30" t="s">
        <v>49</v>
      </c>
      <c r="F67" s="30" t="str">
        <f t="shared" ref="F67" si="31">IF($B67="N/A","N/A",IF(E67&lt;0,"No","Yes"))</f>
        <v>N/A</v>
      </c>
      <c r="G67" s="30">
        <v>100</v>
      </c>
      <c r="H67" s="30" t="str">
        <f t="shared" ref="H67" si="32">IF($B67="N/A","N/A",IF(G67&lt;0,"No","Yes"))</f>
        <v>N/A</v>
      </c>
      <c r="I67" s="32" t="s">
        <v>49</v>
      </c>
      <c r="J67" s="32" t="s">
        <v>49</v>
      </c>
      <c r="K67" s="30" t="str">
        <f>IF(J67="Div by 0", "N/A", IF(J67="N/A","N/A", IF(J67&gt;30, "No", IF(J67&lt;-30, "No", "Yes"))))</f>
        <v>N/A</v>
      </c>
    </row>
    <row r="68" spans="1:11">
      <c r="A68" s="207" t="s">
        <v>171</v>
      </c>
      <c r="B68" s="208"/>
      <c r="C68" s="208"/>
      <c r="D68" s="208"/>
      <c r="E68" s="208"/>
      <c r="F68" s="208"/>
      <c r="G68" s="208"/>
      <c r="H68" s="209"/>
      <c r="I68" s="209"/>
      <c r="J68" s="209"/>
      <c r="K68" s="209"/>
    </row>
    <row r="69" spans="1:11">
      <c r="A69" s="94" t="s">
        <v>641</v>
      </c>
      <c r="B69" s="102" t="s">
        <v>49</v>
      </c>
      <c r="C69" s="30" t="s">
        <v>49</v>
      </c>
      <c r="D69" s="30" t="str">
        <f t="shared" ref="D69" si="33">IF($B69="N/A","N/A",IF(C69&lt;0,"No","Yes"))</f>
        <v>N/A</v>
      </c>
      <c r="E69" s="30" t="s">
        <v>49</v>
      </c>
      <c r="F69" s="30" t="str">
        <f t="shared" ref="F69" si="34">IF($B69="N/A","N/A",IF(E69&lt;0,"No","Yes"))</f>
        <v>N/A</v>
      </c>
      <c r="G69" s="30">
        <v>60.285558997000003</v>
      </c>
      <c r="H69" s="104"/>
      <c r="I69" s="32" t="s">
        <v>49</v>
      </c>
      <c r="J69" s="32" t="s">
        <v>49</v>
      </c>
      <c r="K69" s="30" t="str">
        <f t="shared" ref="K69:K78" si="35">IF(J69="Div by 0", "N/A", IF(J69="N/A","N/A", IF(J69&gt;30, "No", IF(J69&lt;-30, "No", "Yes"))))</f>
        <v>N/A</v>
      </c>
    </row>
    <row r="70" spans="1:11">
      <c r="A70" s="94" t="s">
        <v>642</v>
      </c>
      <c r="B70" s="102" t="s">
        <v>49</v>
      </c>
      <c r="C70" s="30" t="s">
        <v>49</v>
      </c>
      <c r="D70" s="30" t="str">
        <f t="shared" ref="D70" si="36">IF($B70="N/A","N/A",IF(C70&lt;0,"No","Yes"))</f>
        <v>N/A</v>
      </c>
      <c r="E70" s="30" t="s">
        <v>49</v>
      </c>
      <c r="F70" s="30" t="str">
        <f t="shared" ref="F70" si="37">IF($B70="N/A","N/A",IF(E70&lt;0,"No","Yes"))</f>
        <v>N/A</v>
      </c>
      <c r="G70" s="30">
        <v>39.712276584000001</v>
      </c>
      <c r="H70" s="30" t="str">
        <f t="shared" ref="H70" si="38">IF($B70="N/A","N/A",IF(G70&lt;0,"No","Yes"))</f>
        <v>N/A</v>
      </c>
      <c r="I70" s="32" t="s">
        <v>49</v>
      </c>
      <c r="J70" s="32" t="s">
        <v>49</v>
      </c>
      <c r="K70" s="30" t="str">
        <f t="shared" si="35"/>
        <v>N/A</v>
      </c>
    </row>
    <row r="71" spans="1:11">
      <c r="A71" s="94" t="s">
        <v>643</v>
      </c>
      <c r="B71" s="102" t="s">
        <v>49</v>
      </c>
      <c r="C71" s="30" t="s">
        <v>49</v>
      </c>
      <c r="D71" s="30" t="str">
        <f t="shared" ref="D71" si="39">IF($B71="N/A","N/A",IF(C71&lt;0,"No","Yes"))</f>
        <v>N/A</v>
      </c>
      <c r="E71" s="30" t="s">
        <v>49</v>
      </c>
      <c r="F71" s="30" t="str">
        <f t="shared" ref="F71" si="40">IF($B71="N/A","N/A",IF(E71&lt;0,"No","Yes"))</f>
        <v>N/A</v>
      </c>
      <c r="G71" s="30">
        <v>2.4049100000000001E-4</v>
      </c>
      <c r="H71" s="30" t="str">
        <f t="shared" ref="H71" si="41">IF($B71="N/A","N/A",IF(G71&lt;0,"No","Yes"))</f>
        <v>N/A</v>
      </c>
      <c r="I71" s="32" t="s">
        <v>49</v>
      </c>
      <c r="J71" s="32" t="s">
        <v>49</v>
      </c>
      <c r="K71" s="30" t="str">
        <f t="shared" si="35"/>
        <v>N/A</v>
      </c>
    </row>
    <row r="72" spans="1:11">
      <c r="A72" s="94" t="s">
        <v>873</v>
      </c>
      <c r="B72" s="102" t="s">
        <v>49</v>
      </c>
      <c r="C72" s="30" t="s">
        <v>49</v>
      </c>
      <c r="D72" s="30" t="str">
        <f t="shared" ref="D72" si="42">IF($B72="N/A","N/A",IF(C72&lt;0,"No","Yes"))</f>
        <v>N/A</v>
      </c>
      <c r="E72" s="30" t="s">
        <v>49</v>
      </c>
      <c r="F72" s="30" t="str">
        <f t="shared" ref="F72" si="43">IF($B72="N/A","N/A",IF(E72&lt;0,"No","Yes"))</f>
        <v>N/A</v>
      </c>
      <c r="G72" s="30">
        <v>100</v>
      </c>
      <c r="H72" s="30" t="str">
        <f t="shared" ref="H72" si="44">IF($B72="N/A","N/A",IF(G72&lt;0,"No","Yes"))</f>
        <v>N/A</v>
      </c>
      <c r="I72" s="32" t="s">
        <v>49</v>
      </c>
      <c r="J72" s="32" t="s">
        <v>49</v>
      </c>
      <c r="K72" s="30" t="str">
        <f t="shared" si="35"/>
        <v>N/A</v>
      </c>
    </row>
    <row r="73" spans="1:11">
      <c r="A73" s="94" t="s">
        <v>874</v>
      </c>
      <c r="B73" s="102" t="s">
        <v>49</v>
      </c>
      <c r="C73" s="30" t="s">
        <v>49</v>
      </c>
      <c r="D73" s="30" t="str">
        <f t="shared" ref="D73" si="45">IF($B73="N/A","N/A",IF(C73&lt;0,"No","Yes"))</f>
        <v>N/A</v>
      </c>
      <c r="E73" s="30" t="s">
        <v>49</v>
      </c>
      <c r="F73" s="30" t="str">
        <f t="shared" ref="F73" si="46">IF($B73="N/A","N/A",IF(E73&lt;0,"No","Yes"))</f>
        <v>N/A</v>
      </c>
      <c r="G73" s="30">
        <v>100</v>
      </c>
      <c r="H73" s="30" t="str">
        <f t="shared" ref="H73" si="47">IF($B73="N/A","N/A",IF(G73&lt;0,"No","Yes"))</f>
        <v>N/A</v>
      </c>
      <c r="I73" s="32" t="s">
        <v>49</v>
      </c>
      <c r="J73" s="32" t="s">
        <v>49</v>
      </c>
      <c r="K73" s="30" t="str">
        <f t="shared" si="35"/>
        <v>N/A</v>
      </c>
    </row>
    <row r="74" spans="1:11">
      <c r="A74" s="94" t="s">
        <v>875</v>
      </c>
      <c r="B74" s="102" t="s">
        <v>49</v>
      </c>
      <c r="C74" s="30" t="s">
        <v>49</v>
      </c>
      <c r="D74" s="30" t="str">
        <f t="shared" ref="D74" si="48">IF($B74="N/A","N/A",IF(C74&lt;0,"No","Yes"))</f>
        <v>N/A</v>
      </c>
      <c r="E74" s="30" t="s">
        <v>49</v>
      </c>
      <c r="F74" s="30" t="str">
        <f t="shared" ref="F74" si="49">IF($B74="N/A","N/A",IF(E74&lt;0,"No","Yes"))</f>
        <v>N/A</v>
      </c>
      <c r="G74" s="30">
        <v>100</v>
      </c>
      <c r="H74" s="30" t="str">
        <f t="shared" ref="H74" si="50">IF($B74="N/A","N/A",IF(G74&lt;0,"No","Yes"))</f>
        <v>N/A</v>
      </c>
      <c r="I74" s="32" t="s">
        <v>49</v>
      </c>
      <c r="J74" s="32" t="s">
        <v>49</v>
      </c>
      <c r="K74" s="30" t="str">
        <f t="shared" si="35"/>
        <v>N/A</v>
      </c>
    </row>
    <row r="75" spans="1:11">
      <c r="A75" s="94" t="s">
        <v>284</v>
      </c>
      <c r="B75" s="102" t="s">
        <v>49</v>
      </c>
      <c r="C75" s="30" t="s">
        <v>49</v>
      </c>
      <c r="D75" s="30" t="str">
        <f t="shared" ref="D75" si="51">IF($B75="N/A","N/A",IF(C75&lt;0,"No","Yes"))</f>
        <v>N/A</v>
      </c>
      <c r="E75" s="30" t="s">
        <v>49</v>
      </c>
      <c r="F75" s="30" t="str">
        <f t="shared" ref="F75" si="52">IF($B75="N/A","N/A",IF(E75&lt;0,"No","Yes"))</f>
        <v>N/A</v>
      </c>
      <c r="G75" s="30">
        <v>6.4432345075999997</v>
      </c>
      <c r="H75" s="30" t="str">
        <f t="shared" ref="H75" si="53">IF($B75="N/A","N/A",IF(G75&lt;0,"No","Yes"))</f>
        <v>N/A</v>
      </c>
      <c r="I75" s="32" t="s">
        <v>49</v>
      </c>
      <c r="J75" s="32" t="s">
        <v>49</v>
      </c>
      <c r="K75" s="30" t="str">
        <f t="shared" si="35"/>
        <v>N/A</v>
      </c>
    </row>
    <row r="76" spans="1:11">
      <c r="A76" s="94" t="s">
        <v>285</v>
      </c>
      <c r="B76" s="102" t="s">
        <v>49</v>
      </c>
      <c r="C76" s="30" t="s">
        <v>49</v>
      </c>
      <c r="D76" s="30" t="str">
        <f t="shared" ref="D76" si="54">IF($B76="N/A","N/A",IF(C76&lt;0,"No","Yes"))</f>
        <v>N/A</v>
      </c>
      <c r="E76" s="30" t="s">
        <v>49</v>
      </c>
      <c r="F76" s="30" t="str">
        <f t="shared" ref="F76" si="55">IF($B76="N/A","N/A",IF(E76&lt;0,"No","Yes"))</f>
        <v>N/A</v>
      </c>
      <c r="G76" s="30">
        <v>93.556765491999997</v>
      </c>
      <c r="H76" s="30" t="str">
        <f t="shared" ref="H76" si="56">IF($B76="N/A","N/A",IF(G76&lt;0,"No","Yes"))</f>
        <v>N/A</v>
      </c>
      <c r="I76" s="32" t="s">
        <v>49</v>
      </c>
      <c r="J76" s="32" t="s">
        <v>49</v>
      </c>
      <c r="K76" s="30" t="str">
        <f t="shared" si="35"/>
        <v>N/A</v>
      </c>
    </row>
    <row r="77" spans="1:11">
      <c r="A77" s="94" t="s">
        <v>286</v>
      </c>
      <c r="B77" s="102" t="s">
        <v>49</v>
      </c>
      <c r="C77" s="30" t="s">
        <v>49</v>
      </c>
      <c r="D77" s="30" t="str">
        <f t="shared" ref="D77" si="57">IF($B77="N/A","N/A",IF(C77&lt;0,"No","Yes"))</f>
        <v>N/A</v>
      </c>
      <c r="E77" s="30" t="s">
        <v>49</v>
      </c>
      <c r="F77" s="30" t="str">
        <f t="shared" ref="F77" si="58">IF($B77="N/A","N/A",IF(E77&lt;0,"No","Yes"))</f>
        <v>N/A</v>
      </c>
      <c r="G77" s="30">
        <v>76.874867730000005</v>
      </c>
      <c r="H77" s="30" t="str">
        <f t="shared" ref="H77" si="59">IF($B77="N/A","N/A",IF(G77&lt;0,"No","Yes"))</f>
        <v>N/A</v>
      </c>
      <c r="I77" s="32" t="s">
        <v>49</v>
      </c>
      <c r="J77" s="32" t="s">
        <v>49</v>
      </c>
      <c r="K77" s="30" t="str">
        <f t="shared" si="35"/>
        <v>N/A</v>
      </c>
    </row>
    <row r="78" spans="1:11">
      <c r="A78" s="94" t="s">
        <v>287</v>
      </c>
      <c r="B78" s="102" t="s">
        <v>49</v>
      </c>
      <c r="C78" s="30" t="s">
        <v>49</v>
      </c>
      <c r="D78" s="30" t="str">
        <f t="shared" ref="D78" si="60">IF($B78="N/A","N/A",IF(C78&lt;0,"No","Yes"))</f>
        <v>N/A</v>
      </c>
      <c r="E78" s="30" t="s">
        <v>49</v>
      </c>
      <c r="F78" s="30" t="str">
        <f t="shared" ref="F78" si="61">IF($B78="N/A","N/A",IF(E78&lt;0,"No","Yes"))</f>
        <v>N/A</v>
      </c>
      <c r="G78" s="30">
        <v>19.938145718000001</v>
      </c>
      <c r="H78" s="30" t="str">
        <f t="shared" ref="H78" si="62">IF($B78="N/A","N/A",IF(G78&lt;0,"No","Yes"))</f>
        <v>N/A</v>
      </c>
      <c r="I78" s="32" t="s">
        <v>49</v>
      </c>
      <c r="J78" s="32" t="s">
        <v>49</v>
      </c>
      <c r="K78" s="30" t="str">
        <f t="shared" si="35"/>
        <v>N/A</v>
      </c>
    </row>
  </sheetData>
  <mergeCells count="7">
    <mergeCell ref="A68:K68"/>
    <mergeCell ref="A64:K64"/>
    <mergeCell ref="A5:K5"/>
    <mergeCell ref="A21:K21"/>
    <mergeCell ref="A39:K39"/>
    <mergeCell ref="A35:K35"/>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sheetPr codeName="Sheet5"/>
  <dimension ref="A1:M1449"/>
  <sheetViews>
    <sheetView tabSelected="1" zoomScale="75" zoomScaleNormal="75" workbookViewId="0">
      <pane xSplit="1" ySplit="5" topLeftCell="D1147" activePane="bottomRight" state="frozen"/>
      <selection activeCell="E6" sqref="E6"/>
      <selection pane="topRight" activeCell="E6" sqref="E6"/>
      <selection pane="bottomLeft" activeCell="E6" sqref="E6"/>
      <selection pane="bottomRight" activeCell="A1171" sqref="A1171:L1171"/>
    </sheetView>
  </sheetViews>
  <sheetFormatPr defaultColWidth="9.140625" defaultRowHeight="12.75"/>
  <cols>
    <col min="1" max="1" width="77.28515625" style="66" customWidth="1"/>
    <col min="2" max="2" width="10.85546875" style="66" customWidth="1"/>
    <col min="3" max="3" width="15.28515625" style="66" customWidth="1"/>
    <col min="4" max="4" width="7.7109375" style="66" customWidth="1"/>
    <col min="5" max="5" width="15.28515625" style="66" customWidth="1"/>
    <col min="6" max="6" width="7.7109375" style="66" customWidth="1"/>
    <col min="7" max="7" width="15.28515625" style="66" customWidth="1"/>
    <col min="8" max="8" width="7.7109375" style="66" customWidth="1"/>
    <col min="9" max="10" width="11.140625" style="67" customWidth="1"/>
    <col min="11" max="11" width="11.7109375" style="66" customWidth="1"/>
    <col min="12" max="12" width="12.85546875" style="67" customWidth="1"/>
    <col min="13" max="16384" width="9.140625" style="10"/>
  </cols>
  <sheetData>
    <row r="1" spans="1:12">
      <c r="A1" s="6" t="s">
        <v>971</v>
      </c>
      <c r="B1" s="7"/>
      <c r="C1" s="7"/>
      <c r="D1" s="7"/>
      <c r="E1" s="7"/>
      <c r="F1" s="7"/>
      <c r="G1" s="7"/>
      <c r="H1" s="7"/>
      <c r="I1" s="7"/>
      <c r="J1" s="8"/>
      <c r="K1" s="7"/>
      <c r="L1" s="9"/>
    </row>
    <row r="2" spans="1:12">
      <c r="A2" s="11" t="s">
        <v>1206</v>
      </c>
      <c r="B2" s="12"/>
      <c r="C2" s="12"/>
      <c r="D2" s="12"/>
      <c r="E2" s="12"/>
      <c r="F2" s="12"/>
      <c r="G2" s="12"/>
      <c r="H2" s="12"/>
      <c r="I2" s="12"/>
      <c r="J2" s="13"/>
      <c r="K2" s="14"/>
      <c r="L2" s="15"/>
    </row>
    <row r="3" spans="1:12">
      <c r="A3" s="16"/>
      <c r="B3" s="17"/>
      <c r="C3" s="17"/>
      <c r="D3" s="17"/>
      <c r="E3" s="17"/>
      <c r="F3" s="17"/>
      <c r="G3" s="17"/>
      <c r="H3" s="17"/>
      <c r="I3" s="18"/>
      <c r="J3" s="18"/>
      <c r="K3" s="17"/>
      <c r="L3" s="19"/>
    </row>
    <row r="4" spans="1:12" ht="63" customHeight="1">
      <c r="A4" s="20" t="s">
        <v>43</v>
      </c>
      <c r="B4" s="21" t="s">
        <v>44</v>
      </c>
      <c r="C4" s="21" t="s">
        <v>878</v>
      </c>
      <c r="D4" s="21" t="s">
        <v>881</v>
      </c>
      <c r="E4" s="21" t="s">
        <v>972</v>
      </c>
      <c r="F4" s="21" t="s">
        <v>973</v>
      </c>
      <c r="G4" s="21" t="s">
        <v>975</v>
      </c>
      <c r="H4" s="21" t="s">
        <v>974</v>
      </c>
      <c r="I4" s="22" t="s">
        <v>879</v>
      </c>
      <c r="J4" s="22" t="s">
        <v>976</v>
      </c>
      <c r="K4" s="23" t="s">
        <v>119</v>
      </c>
      <c r="L4" s="24" t="s">
        <v>120</v>
      </c>
    </row>
    <row r="5" spans="1:12">
      <c r="A5" s="223" t="s">
        <v>20</v>
      </c>
      <c r="B5" s="178"/>
      <c r="C5" s="178"/>
      <c r="D5" s="178"/>
      <c r="E5" s="178"/>
      <c r="F5" s="178"/>
      <c r="G5" s="178"/>
      <c r="H5" s="178"/>
      <c r="I5" s="178"/>
      <c r="J5" s="178"/>
      <c r="K5" s="178"/>
      <c r="L5" s="179"/>
    </row>
    <row r="6" spans="1:12" s="160" customFormat="1">
      <c r="A6" s="147" t="s">
        <v>1198</v>
      </c>
      <c r="B6" s="27" t="s">
        <v>49</v>
      </c>
      <c r="C6" s="165">
        <v>7</v>
      </c>
      <c r="D6" s="27" t="s">
        <v>49</v>
      </c>
      <c r="E6" s="165">
        <v>7</v>
      </c>
      <c r="F6" s="27" t="s">
        <v>49</v>
      </c>
      <c r="G6" s="165">
        <v>7</v>
      </c>
      <c r="H6" s="27" t="s">
        <v>49</v>
      </c>
      <c r="I6" s="27" t="s">
        <v>49</v>
      </c>
      <c r="J6" s="27" t="s">
        <v>49</v>
      </c>
      <c r="K6" s="27" t="s">
        <v>49</v>
      </c>
      <c r="L6" s="27" t="s">
        <v>49</v>
      </c>
    </row>
    <row r="7" spans="1:12">
      <c r="A7" s="148" t="s">
        <v>89</v>
      </c>
      <c r="B7" s="149" t="s">
        <v>49</v>
      </c>
      <c r="C7" s="150">
        <v>356752</v>
      </c>
      <c r="D7" s="151" t="str">
        <f>IF($B7="N/A","N/A",IF(C7&gt;10,"No",IF(C7&lt;-10,"No","Yes")))</f>
        <v>N/A</v>
      </c>
      <c r="E7" s="150">
        <v>362794</v>
      </c>
      <c r="F7" s="151" t="str">
        <f>IF($B7="N/A","N/A",IF(E7&gt;10,"No",IF(E7&lt;-10,"No","Yes")))</f>
        <v>N/A</v>
      </c>
      <c r="G7" s="150">
        <v>381634</v>
      </c>
      <c r="H7" s="151" t="str">
        <f>IF($B7="N/A","N/A",IF(G7&gt;10,"No",IF(G7&lt;-10,"No","Yes")))</f>
        <v>N/A</v>
      </c>
      <c r="I7" s="152">
        <v>1.694</v>
      </c>
      <c r="J7" s="152">
        <v>5.1929999999999996</v>
      </c>
      <c r="K7" s="153" t="s">
        <v>1193</v>
      </c>
      <c r="L7" s="154" t="str">
        <f>IF(J7="Div by 0", "N/A", IF(K7="N/A","N/A", IF(J7&gt;VALUE(MID(K7,1,2)), "No", IF(J7&lt;-1*VALUE(MID(K7,1,2)), "No", "Yes"))))</f>
        <v>Yes</v>
      </c>
    </row>
    <row r="8" spans="1:12">
      <c r="A8" s="51" t="s">
        <v>288</v>
      </c>
      <c r="B8" s="25" t="s">
        <v>49</v>
      </c>
      <c r="C8" s="31">
        <v>2114848116</v>
      </c>
      <c r="D8" s="27" t="str">
        <f>IF($B8="N/A","N/A",IF(C8&gt;10,"No",IF(C8&lt;-10,"No","Yes")))</f>
        <v>N/A</v>
      </c>
      <c r="E8" s="31">
        <v>2213825419</v>
      </c>
      <c r="F8" s="27" t="str">
        <f>IF($B8="N/A","N/A",IF(E8&gt;10,"No",IF(E8&lt;-10,"No","Yes")))</f>
        <v>N/A</v>
      </c>
      <c r="G8" s="31">
        <v>2313176867</v>
      </c>
      <c r="H8" s="27" t="str">
        <f>IF($B8="N/A","N/A",IF(G8&gt;10,"No",IF(G8&lt;-10,"No","Yes")))</f>
        <v>N/A</v>
      </c>
      <c r="I8" s="28">
        <v>4.68</v>
      </c>
      <c r="J8" s="28">
        <v>4.4880000000000004</v>
      </c>
      <c r="K8" s="29" t="s">
        <v>1193</v>
      </c>
      <c r="L8" s="30" t="str">
        <f>IF(J8="Div by 0", "N/A", IF(K8="N/A","N/A", IF(J8&gt;VALUE(MID(K8,1,2)), "No", IF(J8&lt;-1*VALUE(MID(K8,1,2)), "No", "Yes"))))</f>
        <v>Yes</v>
      </c>
    </row>
    <row r="9" spans="1:12">
      <c r="A9" s="85" t="s">
        <v>1073</v>
      </c>
      <c r="B9" s="30" t="s">
        <v>49</v>
      </c>
      <c r="C9" s="32">
        <v>4.2976633627999998</v>
      </c>
      <c r="D9" s="27" t="str">
        <f>IF($B9="N/A","N/A",IF(C9&gt;10,"No",IF(C9&lt;-10,"No","Yes")))</f>
        <v>N/A</v>
      </c>
      <c r="E9" s="32">
        <v>3.6395309734999999</v>
      </c>
      <c r="F9" s="27" t="str">
        <f>IF($B9="N/A","N/A",IF(E9&gt;10,"No",IF(E9&lt;-10,"No","Yes")))</f>
        <v>N/A</v>
      </c>
      <c r="G9" s="32">
        <v>3.5856344035999999</v>
      </c>
      <c r="H9" s="27" t="str">
        <f>IF($B9="N/A","N/A",IF(G9&gt;10,"No",IF(G9&lt;-10,"No","Yes")))</f>
        <v>N/A</v>
      </c>
      <c r="I9" s="28">
        <v>-15.3</v>
      </c>
      <c r="J9" s="28">
        <v>-1.48</v>
      </c>
      <c r="K9" s="30" t="s">
        <v>49</v>
      </c>
      <c r="L9" s="30" t="str">
        <f>IF(J9="Div by 0", "N/A", IF(K9="N/A","N/A", IF(J9&gt;VALUE(MID(K9,1,2)), "No", IF(J9&lt;-1*VALUE(MID(K9,1,2)), "No", "Yes"))))</f>
        <v>N/A</v>
      </c>
    </row>
    <row r="10" spans="1:12">
      <c r="A10" s="85" t="s">
        <v>289</v>
      </c>
      <c r="B10" s="30" t="s">
        <v>49</v>
      </c>
      <c r="C10" s="32">
        <v>8.9953244830999992</v>
      </c>
      <c r="D10" s="27" t="str">
        <f t="shared" ref="D10:D17" si="0">IF($B10="N/A","N/A",IF(C10&gt;10,"No",IF(C10&lt;-10,"No","Yes")))</f>
        <v>N/A</v>
      </c>
      <c r="E10" s="32">
        <v>6.8055149754000004</v>
      </c>
      <c r="F10" s="27" t="str">
        <f t="shared" ref="F10:F17" si="1">IF($B10="N/A","N/A",IF(E10&gt;10,"No",IF(E10&lt;-10,"No","Yes")))</f>
        <v>N/A</v>
      </c>
      <c r="G10" s="32">
        <v>6.2659511469</v>
      </c>
      <c r="H10" s="27" t="str">
        <f t="shared" ref="H10:H17" si="2">IF($B10="N/A","N/A",IF(G10&gt;10,"No",IF(G10&lt;-10,"No","Yes")))</f>
        <v>N/A</v>
      </c>
      <c r="I10" s="28">
        <v>-24.3</v>
      </c>
      <c r="J10" s="28">
        <v>-7.93</v>
      </c>
      <c r="K10" s="30" t="s">
        <v>49</v>
      </c>
      <c r="L10" s="30" t="str">
        <f t="shared" ref="L10:L24" si="3">IF(J10="Div by 0", "N/A", IF(K10="N/A","N/A", IF(J10&gt;VALUE(MID(K10,1,2)), "No", IF(J10&lt;-1*VALUE(MID(K10,1,2)), "No", "Yes"))))</f>
        <v>N/A</v>
      </c>
    </row>
    <row r="11" spans="1:12">
      <c r="A11" s="85" t="s">
        <v>290</v>
      </c>
      <c r="B11" s="30" t="s">
        <v>49</v>
      </c>
      <c r="C11" s="32">
        <v>11.584798403000001</v>
      </c>
      <c r="D11" s="27" t="str">
        <f t="shared" si="0"/>
        <v>N/A</v>
      </c>
      <c r="E11" s="32">
        <v>12.445630303</v>
      </c>
      <c r="F11" s="27" t="str">
        <f t="shared" si="1"/>
        <v>N/A</v>
      </c>
      <c r="G11" s="32">
        <v>15.166363584000001</v>
      </c>
      <c r="H11" s="27" t="str">
        <f t="shared" si="2"/>
        <v>N/A</v>
      </c>
      <c r="I11" s="28">
        <v>7.431</v>
      </c>
      <c r="J11" s="28">
        <v>21.86</v>
      </c>
      <c r="K11" s="30" t="s">
        <v>49</v>
      </c>
      <c r="L11" s="30" t="str">
        <f t="shared" si="3"/>
        <v>N/A</v>
      </c>
    </row>
    <row r="12" spans="1:12">
      <c r="A12" s="85" t="s">
        <v>291</v>
      </c>
      <c r="B12" s="30" t="s">
        <v>49</v>
      </c>
      <c r="C12" s="32">
        <v>0.1976162712</v>
      </c>
      <c r="D12" s="27" t="str">
        <f t="shared" si="0"/>
        <v>N/A</v>
      </c>
      <c r="E12" s="32">
        <v>0.16097289370000001</v>
      </c>
      <c r="F12" s="27" t="str">
        <f t="shared" si="1"/>
        <v>N/A</v>
      </c>
      <c r="G12" s="32">
        <v>9.9833872200000007E-2</v>
      </c>
      <c r="H12" s="27" t="str">
        <f t="shared" si="2"/>
        <v>N/A</v>
      </c>
      <c r="I12" s="28">
        <v>-18.5</v>
      </c>
      <c r="J12" s="28">
        <v>-38</v>
      </c>
      <c r="K12" s="30" t="s">
        <v>49</v>
      </c>
      <c r="L12" s="30" t="str">
        <f t="shared" si="3"/>
        <v>N/A</v>
      </c>
    </row>
    <row r="13" spans="1:12">
      <c r="A13" s="85" t="s">
        <v>292</v>
      </c>
      <c r="B13" s="33" t="s">
        <v>49</v>
      </c>
      <c r="C13" s="32">
        <v>25.581916849999999</v>
      </c>
      <c r="D13" s="27" t="str">
        <f t="shared" si="0"/>
        <v>N/A</v>
      </c>
      <c r="E13" s="32">
        <v>25.500697365000001</v>
      </c>
      <c r="F13" s="27" t="str">
        <f t="shared" si="1"/>
        <v>N/A</v>
      </c>
      <c r="G13" s="32">
        <v>36.486266946999997</v>
      </c>
      <c r="H13" s="27" t="str">
        <f t="shared" si="2"/>
        <v>N/A</v>
      </c>
      <c r="I13" s="28">
        <v>-0.317</v>
      </c>
      <c r="J13" s="28">
        <v>43.08</v>
      </c>
      <c r="K13" s="30" t="s">
        <v>49</v>
      </c>
      <c r="L13" s="30" t="str">
        <f t="shared" si="3"/>
        <v>N/A</v>
      </c>
    </row>
    <row r="14" spans="1:12" ht="12.75" customHeight="1">
      <c r="A14" s="85" t="s">
        <v>293</v>
      </c>
      <c r="B14" s="33" t="s">
        <v>49</v>
      </c>
      <c r="C14" s="32">
        <v>14.154090236</v>
      </c>
      <c r="D14" s="27" t="str">
        <f t="shared" si="0"/>
        <v>N/A</v>
      </c>
      <c r="E14" s="32">
        <v>16.984294117000001</v>
      </c>
      <c r="F14" s="27" t="str">
        <f t="shared" si="1"/>
        <v>N/A</v>
      </c>
      <c r="G14" s="32">
        <v>12.736286599</v>
      </c>
      <c r="H14" s="27" t="str">
        <f t="shared" si="2"/>
        <v>N/A</v>
      </c>
      <c r="I14" s="28">
        <v>20</v>
      </c>
      <c r="J14" s="28">
        <v>-25</v>
      </c>
      <c r="K14" s="30" t="s">
        <v>49</v>
      </c>
      <c r="L14" s="30" t="str">
        <f t="shared" si="3"/>
        <v>N/A</v>
      </c>
    </row>
    <row r="15" spans="1:12">
      <c r="A15" s="85" t="s">
        <v>294</v>
      </c>
      <c r="B15" s="33" t="s">
        <v>49</v>
      </c>
      <c r="C15" s="32">
        <v>3.1674664800000002E-2</v>
      </c>
      <c r="D15" s="27" t="str">
        <f t="shared" si="0"/>
        <v>N/A</v>
      </c>
      <c r="E15" s="32">
        <v>1.5711395400000001E-2</v>
      </c>
      <c r="F15" s="27" t="str">
        <f t="shared" si="1"/>
        <v>N/A</v>
      </c>
      <c r="G15" s="32">
        <v>4.1924985999999996E-3</v>
      </c>
      <c r="H15" s="27" t="str">
        <f t="shared" si="2"/>
        <v>N/A</v>
      </c>
      <c r="I15" s="28">
        <v>-50.4</v>
      </c>
      <c r="J15" s="28">
        <v>-73.3</v>
      </c>
      <c r="K15" s="30" t="s">
        <v>49</v>
      </c>
      <c r="L15" s="30" t="str">
        <f t="shared" si="3"/>
        <v>N/A</v>
      </c>
    </row>
    <row r="16" spans="1:12" ht="12.75" customHeight="1">
      <c r="A16" s="85" t="s">
        <v>522</v>
      </c>
      <c r="B16" s="33" t="s">
        <v>49</v>
      </c>
      <c r="C16" s="32">
        <v>35.156915728999998</v>
      </c>
      <c r="D16" s="27" t="str">
        <f t="shared" si="0"/>
        <v>N/A</v>
      </c>
      <c r="E16" s="32">
        <v>34.447647977000003</v>
      </c>
      <c r="F16" s="27" t="str">
        <f t="shared" si="1"/>
        <v>N/A</v>
      </c>
      <c r="G16" s="32">
        <v>25.655470949000001</v>
      </c>
      <c r="H16" s="27" t="str">
        <f t="shared" si="2"/>
        <v>N/A</v>
      </c>
      <c r="I16" s="28">
        <v>-2.02</v>
      </c>
      <c r="J16" s="28">
        <v>-25.5</v>
      </c>
      <c r="K16" s="30" t="s">
        <v>49</v>
      </c>
      <c r="L16" s="30" t="str">
        <f t="shared" si="3"/>
        <v>N/A</v>
      </c>
    </row>
    <row r="17" spans="1:12" ht="12.75" customHeight="1">
      <c r="A17" s="45" t="s">
        <v>772</v>
      </c>
      <c r="B17" s="34" t="s">
        <v>49</v>
      </c>
      <c r="C17" s="26">
        <v>3988</v>
      </c>
      <c r="D17" s="27" t="str">
        <f t="shared" si="0"/>
        <v>N/A</v>
      </c>
      <c r="E17" s="26">
        <v>3966</v>
      </c>
      <c r="F17" s="27" t="str">
        <f t="shared" si="1"/>
        <v>N/A</v>
      </c>
      <c r="G17" s="26">
        <v>5961</v>
      </c>
      <c r="H17" s="27" t="str">
        <f t="shared" si="2"/>
        <v>N/A</v>
      </c>
      <c r="I17" s="28">
        <v>-0.55200000000000005</v>
      </c>
      <c r="J17" s="28">
        <v>50.3</v>
      </c>
      <c r="K17" s="26" t="s">
        <v>49</v>
      </c>
      <c r="L17" s="30" t="str">
        <f t="shared" si="3"/>
        <v>N/A</v>
      </c>
    </row>
    <row r="18" spans="1:12" ht="12.75" customHeight="1">
      <c r="A18" s="45" t="s">
        <v>773</v>
      </c>
      <c r="B18" s="36" t="s">
        <v>6</v>
      </c>
      <c r="C18" s="32">
        <v>1.1178633897000001</v>
      </c>
      <c r="D18" s="27" t="str">
        <f>IF($B18="N/A","N/A",IF(C18&gt;=2,"No",IF(C18&lt;0,"No","Yes")))</f>
        <v>Yes</v>
      </c>
      <c r="E18" s="32">
        <v>1.0931823569000001</v>
      </c>
      <c r="F18" s="27" t="str">
        <f>IF($B18="N/A","N/A",IF(E18&gt;=2,"No",IF(E18&lt;0,"No","Yes")))</f>
        <v>Yes</v>
      </c>
      <c r="G18" s="32">
        <v>1.5619677491999999</v>
      </c>
      <c r="H18" s="27" t="str">
        <f>IF($B18="N/A","N/A",IF(G18&gt;=2,"No",IF(G18&lt;0,"No","Yes")))</f>
        <v>Yes</v>
      </c>
      <c r="I18" s="28">
        <v>-2.21</v>
      </c>
      <c r="J18" s="28">
        <v>42.88</v>
      </c>
      <c r="K18" s="30" t="s">
        <v>49</v>
      </c>
      <c r="L18" s="30" t="str">
        <f t="shared" si="3"/>
        <v>N/A</v>
      </c>
    </row>
    <row r="19" spans="1:12" ht="25.5">
      <c r="A19" s="94" t="s">
        <v>774</v>
      </c>
      <c r="B19" s="36" t="s">
        <v>49</v>
      </c>
      <c r="C19" s="31">
        <v>7634417</v>
      </c>
      <c r="D19" s="27" t="str">
        <f t="shared" ref="D19:D24" si="4">IF($B19="N/A","N/A",IF(C19&gt;10,"No",IF(C19&lt;-10,"No","Yes")))</f>
        <v>N/A</v>
      </c>
      <c r="E19" s="31">
        <v>9454182</v>
      </c>
      <c r="F19" s="27" t="str">
        <f t="shared" ref="F19:F24" si="5">IF($B19="N/A","N/A",IF(E19&gt;10,"No",IF(E19&lt;-10,"No","Yes")))</f>
        <v>N/A</v>
      </c>
      <c r="G19" s="31">
        <v>10056675</v>
      </c>
      <c r="H19" s="27" t="str">
        <f t="shared" ref="H19:H24" si="6">IF($B19="N/A","N/A",IF(G19&gt;10,"No",IF(G19&lt;-10,"No","Yes")))</f>
        <v>N/A</v>
      </c>
      <c r="I19" s="28">
        <v>23.84</v>
      </c>
      <c r="J19" s="28">
        <v>6.3730000000000002</v>
      </c>
      <c r="K19" s="30" t="s">
        <v>49</v>
      </c>
      <c r="L19" s="30" t="str">
        <f t="shared" si="3"/>
        <v>N/A</v>
      </c>
    </row>
    <row r="20" spans="1:12" ht="25.5">
      <c r="A20" s="94" t="s">
        <v>775</v>
      </c>
      <c r="B20" s="36" t="s">
        <v>49</v>
      </c>
      <c r="C20" s="31">
        <v>1914.3472919000001</v>
      </c>
      <c r="D20" s="27" t="str">
        <f t="shared" si="4"/>
        <v>N/A</v>
      </c>
      <c r="E20" s="31">
        <v>2383.8078669000001</v>
      </c>
      <c r="F20" s="27" t="str">
        <f t="shared" si="5"/>
        <v>N/A</v>
      </c>
      <c r="G20" s="31">
        <v>1687.0785103000001</v>
      </c>
      <c r="H20" s="27" t="str">
        <f t="shared" si="6"/>
        <v>N/A</v>
      </c>
      <c r="I20" s="28">
        <v>24.52</v>
      </c>
      <c r="J20" s="28">
        <v>-29.2</v>
      </c>
      <c r="K20" s="30" t="s">
        <v>49</v>
      </c>
      <c r="L20" s="30" t="str">
        <f t="shared" si="3"/>
        <v>N/A</v>
      </c>
    </row>
    <row r="21" spans="1:12" ht="12.75" customHeight="1">
      <c r="A21" s="45" t="s">
        <v>776</v>
      </c>
      <c r="B21" s="25" t="s">
        <v>49</v>
      </c>
      <c r="C21" s="34">
        <v>567</v>
      </c>
      <c r="D21" s="27" t="str">
        <f t="shared" si="4"/>
        <v>N/A</v>
      </c>
      <c r="E21" s="34">
        <v>516</v>
      </c>
      <c r="F21" s="27" t="str">
        <f t="shared" si="5"/>
        <v>N/A</v>
      </c>
      <c r="G21" s="34">
        <v>1001</v>
      </c>
      <c r="H21" s="27" t="str">
        <f t="shared" si="6"/>
        <v>N/A</v>
      </c>
      <c r="I21" s="28">
        <v>-8.99</v>
      </c>
      <c r="J21" s="28">
        <v>93.99</v>
      </c>
      <c r="K21" s="26" t="s">
        <v>49</v>
      </c>
      <c r="L21" s="30" t="str">
        <f t="shared" si="3"/>
        <v>N/A</v>
      </c>
    </row>
    <row r="22" spans="1:12" ht="12.75" customHeight="1">
      <c r="A22" s="45" t="s">
        <v>777</v>
      </c>
      <c r="B22" s="25" t="s">
        <v>49</v>
      </c>
      <c r="C22" s="35">
        <v>0.15893393729999999</v>
      </c>
      <c r="D22" s="27" t="str">
        <f t="shared" si="4"/>
        <v>N/A</v>
      </c>
      <c r="E22" s="35">
        <v>0.14222947459999999</v>
      </c>
      <c r="F22" s="27" t="str">
        <f t="shared" si="5"/>
        <v>N/A</v>
      </c>
      <c r="G22" s="35">
        <v>0.2622931919</v>
      </c>
      <c r="H22" s="27" t="str">
        <f t="shared" si="6"/>
        <v>N/A</v>
      </c>
      <c r="I22" s="28">
        <v>-10.5</v>
      </c>
      <c r="J22" s="28">
        <v>84.42</v>
      </c>
      <c r="K22" s="30" t="s">
        <v>49</v>
      </c>
      <c r="L22" s="30" t="str">
        <f t="shared" si="3"/>
        <v>N/A</v>
      </c>
    </row>
    <row r="23" spans="1:12" ht="25.5">
      <c r="A23" s="86" t="s">
        <v>778</v>
      </c>
      <c r="B23" s="25" t="s">
        <v>49</v>
      </c>
      <c r="C23" s="47">
        <v>5675183</v>
      </c>
      <c r="D23" s="27" t="str">
        <f t="shared" si="4"/>
        <v>N/A</v>
      </c>
      <c r="E23" s="47">
        <v>6278867</v>
      </c>
      <c r="F23" s="27" t="str">
        <f t="shared" si="5"/>
        <v>N/A</v>
      </c>
      <c r="G23" s="47">
        <v>6736620</v>
      </c>
      <c r="H23" s="27" t="str">
        <f t="shared" si="6"/>
        <v>N/A</v>
      </c>
      <c r="I23" s="28">
        <v>10.64</v>
      </c>
      <c r="J23" s="28">
        <v>7.29</v>
      </c>
      <c r="K23" s="30" t="s">
        <v>49</v>
      </c>
      <c r="L23" s="30" t="str">
        <f t="shared" si="3"/>
        <v>N/A</v>
      </c>
    </row>
    <row r="24" spans="1:12" ht="25.5">
      <c r="A24" s="86" t="s">
        <v>779</v>
      </c>
      <c r="B24" s="25" t="s">
        <v>49</v>
      </c>
      <c r="C24" s="47">
        <v>10009.141093</v>
      </c>
      <c r="D24" s="27" t="str">
        <f t="shared" si="4"/>
        <v>N/A</v>
      </c>
      <c r="E24" s="47">
        <v>12168.346899</v>
      </c>
      <c r="F24" s="27" t="str">
        <f t="shared" si="5"/>
        <v>N/A</v>
      </c>
      <c r="G24" s="47">
        <v>6729.8901099000004</v>
      </c>
      <c r="H24" s="27" t="str">
        <f t="shared" si="6"/>
        <v>N/A</v>
      </c>
      <c r="I24" s="28">
        <v>21.57</v>
      </c>
      <c r="J24" s="28">
        <v>-44.7</v>
      </c>
      <c r="K24" s="30" t="s">
        <v>49</v>
      </c>
      <c r="L24" s="30" t="str">
        <f t="shared" si="3"/>
        <v>N/A</v>
      </c>
    </row>
    <row r="25" spans="1:12">
      <c r="A25" s="218" t="s">
        <v>780</v>
      </c>
      <c r="B25" s="218"/>
      <c r="C25" s="218"/>
      <c r="D25" s="218"/>
      <c r="E25" s="218"/>
      <c r="F25" s="218"/>
      <c r="G25" s="218"/>
      <c r="H25" s="218"/>
      <c r="I25" s="218"/>
      <c r="J25" s="218"/>
      <c r="K25" s="218"/>
      <c r="L25" s="218"/>
    </row>
    <row r="26" spans="1:12">
      <c r="A26" s="45" t="s">
        <v>781</v>
      </c>
      <c r="B26" s="34" t="s">
        <v>49</v>
      </c>
      <c r="C26" s="26">
        <v>0</v>
      </c>
      <c r="D26" s="27" t="str">
        <f>IF($B26="N/A","N/A",IF(C26&gt;10,"No",IF(C26&lt;-10,"No","Yes")))</f>
        <v>N/A</v>
      </c>
      <c r="E26" s="26">
        <v>0</v>
      </c>
      <c r="F26" s="27" t="str">
        <f>IF($B26="N/A","N/A",IF(E26&gt;10,"No",IF(E26&lt;-10,"No","Yes")))</f>
        <v>N/A</v>
      </c>
      <c r="G26" s="26">
        <v>0</v>
      </c>
      <c r="H26" s="27" t="str">
        <f>IF($B26="N/A","N/A",IF(G26&gt;10,"No",IF(G26&lt;-10,"No","Yes")))</f>
        <v>N/A</v>
      </c>
      <c r="I26" s="28" t="s">
        <v>1207</v>
      </c>
      <c r="J26" s="28" t="s">
        <v>1207</v>
      </c>
      <c r="K26" s="26" t="s">
        <v>49</v>
      </c>
      <c r="L26" s="30" t="str">
        <f>IF(J26="Div by 0", "N/A", IF(K26="N/A","N/A", IF(J26&gt;VALUE(MID(K26,1,2)), "No", IF(J26&lt;-1*VALUE(MID(K26,1,2)), "No", "Yes"))))</f>
        <v>N/A</v>
      </c>
    </row>
    <row r="27" spans="1:12">
      <c r="A27" s="94" t="s">
        <v>782</v>
      </c>
      <c r="B27" s="36" t="s">
        <v>49</v>
      </c>
      <c r="C27" s="32">
        <v>0</v>
      </c>
      <c r="D27" s="27" t="str">
        <f>IF($B27="N/A","N/A",IF(C27&gt;10,"No",IF(C27&lt;-10,"No","Yes")))</f>
        <v>N/A</v>
      </c>
      <c r="E27" s="32">
        <v>0</v>
      </c>
      <c r="F27" s="27" t="str">
        <f>IF($B27="N/A","N/A",IF(E27&gt;10,"No",IF(E27&lt;-10,"No","Yes")))</f>
        <v>N/A</v>
      </c>
      <c r="G27" s="32">
        <v>0</v>
      </c>
      <c r="H27" s="27" t="str">
        <f>IF($B27="N/A","N/A",IF(G27&gt;10,"No",IF(G27&lt;-10,"No","Yes")))</f>
        <v>N/A</v>
      </c>
      <c r="I27" s="28" t="s">
        <v>1207</v>
      </c>
      <c r="J27" s="28" t="s">
        <v>1207</v>
      </c>
      <c r="K27" s="30" t="s">
        <v>49</v>
      </c>
      <c r="L27" s="30" t="str">
        <f>IF(J27="Div by 0", "N/A", IF(K27="N/A","N/A", IF(J27&gt;VALUE(MID(K27,1,2)), "No", IF(J27&lt;-1*VALUE(MID(K27,1,2)), "No", "Yes"))))</f>
        <v>N/A</v>
      </c>
    </row>
    <row r="28" spans="1:12">
      <c r="A28" s="45" t="s">
        <v>783</v>
      </c>
      <c r="B28" s="26" t="s">
        <v>49</v>
      </c>
      <c r="C28" s="26">
        <v>0</v>
      </c>
      <c r="D28" s="27" t="str">
        <f>IF($B28="N/A","N/A",IF(C28&gt;10,"No",IF(C28&lt;-10,"No","Yes")))</f>
        <v>N/A</v>
      </c>
      <c r="E28" s="26">
        <v>0</v>
      </c>
      <c r="F28" s="27" t="str">
        <f>IF($B28="N/A","N/A",IF(E28&gt;10,"No",IF(E28&lt;-10,"No","Yes")))</f>
        <v>N/A</v>
      </c>
      <c r="G28" s="26">
        <v>0</v>
      </c>
      <c r="H28" s="27" t="str">
        <f>IF($B28="N/A","N/A",IF(G28&gt;10,"No",IF(G28&lt;-10,"No","Yes")))</f>
        <v>N/A</v>
      </c>
      <c r="I28" s="28" t="s">
        <v>1207</v>
      </c>
      <c r="J28" s="28" t="s">
        <v>1207</v>
      </c>
      <c r="K28" s="26" t="s">
        <v>49</v>
      </c>
      <c r="L28" s="30" t="str">
        <f>IF(J28="Div by 0", "N/A", IF(K28="N/A","N/A", IF(J28&gt;VALUE(MID(K28,1,2)), "No", IF(J28&lt;-1*VALUE(MID(K28,1,2)), "No", "Yes"))))</f>
        <v>N/A</v>
      </c>
    </row>
    <row r="29" spans="1:12">
      <c r="A29" s="94" t="s">
        <v>784</v>
      </c>
      <c r="B29" s="25" t="s">
        <v>49</v>
      </c>
      <c r="C29" s="32">
        <v>0</v>
      </c>
      <c r="D29" s="27" t="str">
        <f>IF($B29="N/A","N/A",IF(C29&gt;10,"No",IF(C29&lt;-10,"No","Yes")))</f>
        <v>N/A</v>
      </c>
      <c r="E29" s="32">
        <v>0</v>
      </c>
      <c r="F29" s="27" t="str">
        <f>IF($B29="N/A","N/A",IF(E29&gt;10,"No",IF(E29&lt;-10,"No","Yes")))</f>
        <v>N/A</v>
      </c>
      <c r="G29" s="32">
        <v>0</v>
      </c>
      <c r="H29" s="27" t="str">
        <f>IF($B29="N/A","N/A",IF(G29&gt;10,"No",IF(G29&lt;-10,"No","Yes")))</f>
        <v>N/A</v>
      </c>
      <c r="I29" s="28" t="s">
        <v>1207</v>
      </c>
      <c r="J29" s="28" t="s">
        <v>1207</v>
      </c>
      <c r="K29" s="30" t="s">
        <v>49</v>
      </c>
      <c r="L29" s="30" t="str">
        <f>IF(J29="Div by 0", "N/A", IF(K29="N/A","N/A", IF(J29&gt;VALUE(MID(K29,1,2)), "No", IF(J29&lt;-1*VALUE(MID(K29,1,2)), "No", "Yes"))))</f>
        <v>N/A</v>
      </c>
    </row>
    <row r="30" spans="1:12" ht="12.75" customHeight="1">
      <c r="A30" s="45" t="s">
        <v>785</v>
      </c>
      <c r="B30" s="34" t="s">
        <v>49</v>
      </c>
      <c r="C30" s="34">
        <v>0</v>
      </c>
      <c r="D30" s="27" t="str">
        <f>IF($B30="N/A","N/A",IF(C30&gt;10,"No",IF(C30&lt;-10,"No","Yes")))</f>
        <v>N/A</v>
      </c>
      <c r="E30" s="34">
        <v>0</v>
      </c>
      <c r="F30" s="27" t="str">
        <f>IF($B30="N/A","N/A",IF(E30&gt;10,"No",IF(E30&lt;-10,"No","Yes")))</f>
        <v>N/A</v>
      </c>
      <c r="G30" s="34">
        <v>0</v>
      </c>
      <c r="H30" s="27" t="str">
        <f>IF($B30="N/A","N/A",IF(G30&gt;10,"No",IF(G30&lt;-10,"No","Yes")))</f>
        <v>N/A</v>
      </c>
      <c r="I30" s="28" t="s">
        <v>1207</v>
      </c>
      <c r="J30" s="28" t="s">
        <v>1207</v>
      </c>
      <c r="K30" s="34" t="s">
        <v>49</v>
      </c>
      <c r="L30" s="30" t="str">
        <f>IF(J30="Div by 0", "N/A", IF(K30="N/A","N/A", IF(J30&gt;VALUE(MID(K30,1,2)), "No", IF(J30&lt;-1*VALUE(MID(K30,1,2)), "No", "Yes"))))</f>
        <v>N/A</v>
      </c>
    </row>
    <row r="31" spans="1:12">
      <c r="A31" s="224" t="s">
        <v>786</v>
      </c>
      <c r="B31" s="225"/>
      <c r="C31" s="225"/>
      <c r="D31" s="225"/>
      <c r="E31" s="225"/>
      <c r="F31" s="225"/>
      <c r="G31" s="225"/>
      <c r="H31" s="225"/>
      <c r="I31" s="225"/>
      <c r="J31" s="225"/>
      <c r="K31" s="225"/>
      <c r="L31" s="225"/>
    </row>
    <row r="32" spans="1:12" ht="12.75" customHeight="1">
      <c r="A32" s="87" t="s">
        <v>21</v>
      </c>
      <c r="B32" s="26" t="s">
        <v>49</v>
      </c>
      <c r="C32" s="26">
        <v>352764</v>
      </c>
      <c r="D32" s="27" t="str">
        <f>IF($B32="N/A","N/A",IF(C32&gt;10,"No",IF(C32&lt;-10,"No","Yes")))</f>
        <v>N/A</v>
      </c>
      <c r="E32" s="26">
        <v>358828</v>
      </c>
      <c r="F32" s="27" t="str">
        <f>IF($B32="N/A","N/A",IF(E32&gt;10,"No",IF(E32&lt;-10,"No","Yes")))</f>
        <v>N/A</v>
      </c>
      <c r="G32" s="26">
        <v>375673</v>
      </c>
      <c r="H32" s="27" t="str">
        <f>IF($B32="N/A","N/A",IF(G32&gt;10,"No",IF(G32&lt;-10,"No","Yes")))</f>
        <v>N/A</v>
      </c>
      <c r="I32" s="28">
        <v>1.7190000000000001</v>
      </c>
      <c r="J32" s="28">
        <v>4.694</v>
      </c>
      <c r="K32" s="37" t="s">
        <v>1193</v>
      </c>
      <c r="L32" s="30" t="str">
        <f>IF(J32="Div by 0", "N/A", IF(K32="N/A","N/A", IF(J32&gt;VALUE(MID(K32,1,2)), "No", IF(J32&lt;-1*VALUE(MID(K32,1,2)), "No", "Yes"))))</f>
        <v>Yes</v>
      </c>
    </row>
    <row r="33" spans="1:12">
      <c r="A33" s="45" t="s">
        <v>295</v>
      </c>
      <c r="B33" s="26" t="s">
        <v>49</v>
      </c>
      <c r="C33" s="26">
        <v>265355.68</v>
      </c>
      <c r="D33" s="27" t="str">
        <f>IF($B33="N/A","N/A",IF(C33&gt;10,"No",IF(C33&lt;-10,"No","Yes")))</f>
        <v>N/A</v>
      </c>
      <c r="E33" s="26">
        <v>270273.51</v>
      </c>
      <c r="F33" s="27" t="str">
        <f>IF($B33="N/A","N/A",IF(E33&gt;10,"No",IF(E33&lt;-10,"No","Yes")))</f>
        <v>N/A</v>
      </c>
      <c r="G33" s="26">
        <v>286756.08</v>
      </c>
      <c r="H33" s="27" t="str">
        <f>IF($B33="N/A","N/A",IF(G33&gt;10,"No",IF(G33&lt;-10,"No","Yes")))</f>
        <v>N/A</v>
      </c>
      <c r="I33" s="28">
        <v>1.853</v>
      </c>
      <c r="J33" s="28">
        <v>6.0979999999999999</v>
      </c>
      <c r="K33" s="37" t="s">
        <v>107</v>
      </c>
      <c r="L33" s="30" t="str">
        <f>IF(J33="Div by 0", "N/A", IF(K33="N/A","N/A", IF(J33&gt;VALUE(MID(K33,1,2)), "No", IF(J33&lt;-1*VALUE(MID(K33,1,2)), "No", "Yes"))))</f>
        <v>Yes</v>
      </c>
    </row>
    <row r="34" spans="1:12">
      <c r="A34" s="45" t="s">
        <v>787</v>
      </c>
      <c r="B34" s="26" t="s">
        <v>49</v>
      </c>
      <c r="C34" s="26">
        <v>0</v>
      </c>
      <c r="D34" s="27" t="str">
        <f>IF($B34="N/A","N/A",IF(C34&gt;10,"No",IF(C34&lt;-10,"No","Yes")))</f>
        <v>N/A</v>
      </c>
      <c r="E34" s="26">
        <v>0</v>
      </c>
      <c r="F34" s="27" t="str">
        <f>IF($B34="N/A","N/A",IF(E34&gt;10,"No",IF(E34&lt;-10,"No","Yes")))</f>
        <v>N/A</v>
      </c>
      <c r="G34" s="26">
        <v>0</v>
      </c>
      <c r="H34" s="27" t="str">
        <f>IF($B34="N/A","N/A",IF(G34&gt;10,"No",IF(G34&lt;-10,"No","Yes")))</f>
        <v>N/A</v>
      </c>
      <c r="I34" s="28" t="s">
        <v>1207</v>
      </c>
      <c r="J34" s="28" t="s">
        <v>1207</v>
      </c>
      <c r="K34" s="26" t="s">
        <v>49</v>
      </c>
      <c r="L34" s="30" t="str">
        <f>IF(J34="Div by 0", "N/A", IF(K34="N/A","N/A", IF(J34&gt;VALUE(MID(K34,1,2)), "No", IF(J34&lt;-1*VALUE(MID(K34,1,2)), "No", "Yes"))))</f>
        <v>N/A</v>
      </c>
    </row>
    <row r="35" spans="1:12">
      <c r="A35" s="48" t="s">
        <v>885</v>
      </c>
      <c r="B35" s="26" t="s">
        <v>49</v>
      </c>
      <c r="C35" s="26" t="s">
        <v>49</v>
      </c>
      <c r="D35" s="27" t="str">
        <f t="shared" ref="D35:D37" si="7">IF($B35="N/A","N/A",IF(C35&gt;10,"No",IF(C35&lt;-10,"No","Yes")))</f>
        <v>N/A</v>
      </c>
      <c r="E35" s="26" t="s">
        <v>1207</v>
      </c>
      <c r="F35" s="27" t="str">
        <f t="shared" ref="F35:F37" si="8">IF($B35="N/A","N/A",IF(E35&gt;10,"No",IF(E35&lt;-10,"No","Yes")))</f>
        <v>N/A</v>
      </c>
      <c r="G35" s="26" t="s">
        <v>1207</v>
      </c>
      <c r="H35" s="27" t="str">
        <f t="shared" ref="H35:H37" si="9">IF($B35="N/A","N/A",IF(G35&gt;10,"No",IF(G35&lt;-10,"No","Yes")))</f>
        <v>N/A</v>
      </c>
      <c r="I35" s="28" t="s">
        <v>49</v>
      </c>
      <c r="J35" s="28" t="s">
        <v>1207</v>
      </c>
      <c r="K35" s="26" t="s">
        <v>49</v>
      </c>
      <c r="L35" s="30" t="str">
        <f t="shared" ref="L35:L37" si="10">IF(J35="Div by 0", "N/A", IF(K35="N/A","N/A", IF(J35&gt;VALUE(MID(K35,1,2)), "No", IF(J35&lt;-1*VALUE(MID(K35,1,2)), "No", "Yes"))))</f>
        <v>N/A</v>
      </c>
    </row>
    <row r="36" spans="1:12">
      <c r="A36" s="48" t="s">
        <v>886</v>
      </c>
      <c r="B36" s="26" t="s">
        <v>49</v>
      </c>
      <c r="C36" s="26" t="s">
        <v>49</v>
      </c>
      <c r="D36" s="27" t="str">
        <f t="shared" si="7"/>
        <v>N/A</v>
      </c>
      <c r="E36" s="26" t="s">
        <v>1207</v>
      </c>
      <c r="F36" s="27" t="str">
        <f t="shared" si="8"/>
        <v>N/A</v>
      </c>
      <c r="G36" s="26" t="s">
        <v>1207</v>
      </c>
      <c r="H36" s="27" t="str">
        <f t="shared" si="9"/>
        <v>N/A</v>
      </c>
      <c r="I36" s="28" t="s">
        <v>49</v>
      </c>
      <c r="J36" s="28" t="s">
        <v>1207</v>
      </c>
      <c r="K36" s="26" t="s">
        <v>49</v>
      </c>
      <c r="L36" s="30" t="str">
        <f t="shared" si="10"/>
        <v>N/A</v>
      </c>
    </row>
    <row r="37" spans="1:12">
      <c r="A37" s="45" t="s">
        <v>887</v>
      </c>
      <c r="B37" s="26" t="s">
        <v>49</v>
      </c>
      <c r="C37" s="32" t="s">
        <v>49</v>
      </c>
      <c r="D37" s="27" t="str">
        <f t="shared" si="7"/>
        <v>N/A</v>
      </c>
      <c r="E37" s="32">
        <v>0</v>
      </c>
      <c r="F37" s="27" t="str">
        <f t="shared" si="8"/>
        <v>N/A</v>
      </c>
      <c r="G37" s="32">
        <v>0</v>
      </c>
      <c r="H37" s="27" t="str">
        <f t="shared" si="9"/>
        <v>N/A</v>
      </c>
      <c r="I37" s="28" t="s">
        <v>49</v>
      </c>
      <c r="J37" s="28" t="s">
        <v>1207</v>
      </c>
      <c r="K37" s="26" t="s">
        <v>49</v>
      </c>
      <c r="L37" s="30" t="str">
        <f t="shared" si="10"/>
        <v>N/A</v>
      </c>
    </row>
    <row r="38" spans="1:12">
      <c r="A38" s="45" t="s">
        <v>788</v>
      </c>
      <c r="B38" s="26" t="s">
        <v>49</v>
      </c>
      <c r="C38" s="26">
        <v>0</v>
      </c>
      <c r="D38" s="27" t="str">
        <f>IF($B38="N/A","N/A",IF(C38&gt;10,"No",IF(C38&lt;-10,"No","Yes")))</f>
        <v>N/A</v>
      </c>
      <c r="E38" s="26">
        <v>0</v>
      </c>
      <c r="F38" s="27" t="str">
        <f>IF($B38="N/A","N/A",IF(E38&gt;10,"No",IF(E38&lt;-10,"No","Yes")))</f>
        <v>N/A</v>
      </c>
      <c r="G38" s="26">
        <v>0</v>
      </c>
      <c r="H38" s="27" t="str">
        <f>IF($B38="N/A","N/A",IF(G38&gt;10,"No",IF(G38&lt;-10,"No","Yes")))</f>
        <v>N/A</v>
      </c>
      <c r="I38" s="28" t="s">
        <v>1207</v>
      </c>
      <c r="J38" s="28" t="s">
        <v>1207</v>
      </c>
      <c r="K38" s="26" t="s">
        <v>49</v>
      </c>
      <c r="L38" s="30" t="str">
        <f>IF(J38="Div by 0", "N/A", IF(K38="N/A","N/A", IF(J38&gt;VALUE(MID(K38,1,2)), "No", IF(J38&lt;-1*VALUE(MID(K38,1,2)), "No", "Yes"))))</f>
        <v>N/A</v>
      </c>
    </row>
    <row r="39" spans="1:12">
      <c r="A39" s="220" t="s">
        <v>296</v>
      </c>
      <c r="B39" s="218"/>
      <c r="C39" s="218"/>
      <c r="D39" s="218"/>
      <c r="E39" s="218"/>
      <c r="F39" s="218"/>
      <c r="G39" s="218"/>
      <c r="H39" s="218"/>
      <c r="I39" s="218"/>
      <c r="J39" s="218"/>
      <c r="K39" s="218"/>
      <c r="L39" s="218"/>
    </row>
    <row r="40" spans="1:12" ht="12.75" customHeight="1">
      <c r="A40" s="51" t="s">
        <v>90</v>
      </c>
      <c r="B40" s="36" t="s">
        <v>118</v>
      </c>
      <c r="C40" s="32">
        <v>98.295744463999995</v>
      </c>
      <c r="D40" s="27" t="str">
        <f>IF($B40="N/A","N/A",IF(C40&gt;=95,"Yes","No"))</f>
        <v>Yes</v>
      </c>
      <c r="E40" s="32">
        <v>98.347676324000005</v>
      </c>
      <c r="F40" s="27" t="str">
        <f>IF($B40="N/A","N/A",IF(E40&gt;=95,"Yes","No"))</f>
        <v>Yes</v>
      </c>
      <c r="G40" s="32">
        <v>98.500291477000005</v>
      </c>
      <c r="H40" s="27" t="str">
        <f>IF($B40="N/A","N/A",IF(G40&gt;=95,"Yes","No"))</f>
        <v>Yes</v>
      </c>
      <c r="I40" s="28">
        <v>5.28E-2</v>
      </c>
      <c r="J40" s="28">
        <v>0.1552</v>
      </c>
      <c r="K40" s="29" t="s">
        <v>107</v>
      </c>
      <c r="L40" s="30" t="str">
        <f t="shared" ref="L40:L89" si="11">IF(J40="Div by 0", "N/A", IF(K40="N/A","N/A", IF(J40&gt;VALUE(MID(K40,1,2)), "No", IF(J40&lt;-1*VALUE(MID(K40,1,2)), "No", "Yes"))))</f>
        <v>Yes</v>
      </c>
    </row>
    <row r="41" spans="1:12" ht="12.75" customHeight="1">
      <c r="A41" s="86" t="s">
        <v>297</v>
      </c>
      <c r="B41" s="38" t="s">
        <v>67</v>
      </c>
      <c r="C41" s="39">
        <v>98.244151897999998</v>
      </c>
      <c r="D41" s="27" t="str">
        <f>IF($B41="N/A","N/A",IF(C41&gt;95,"Yes","No"))</f>
        <v>Yes</v>
      </c>
      <c r="E41" s="39">
        <v>98.293611424000005</v>
      </c>
      <c r="F41" s="27" t="str">
        <f>IF($B41="N/A","N/A",IF(E41&gt;95,"Yes","No"))</f>
        <v>Yes</v>
      </c>
      <c r="G41" s="39">
        <v>98.469945937000006</v>
      </c>
      <c r="H41" s="27" t="str">
        <f>IF($B41="N/A","N/A",IF(G41&gt;95,"Yes","No"))</f>
        <v>Yes</v>
      </c>
      <c r="I41" s="41">
        <v>5.0299999999999997E-2</v>
      </c>
      <c r="J41" s="41">
        <v>0.1794</v>
      </c>
      <c r="K41" s="42" t="s">
        <v>107</v>
      </c>
      <c r="L41" s="30" t="str">
        <f t="shared" si="11"/>
        <v>Yes</v>
      </c>
    </row>
    <row r="42" spans="1:12" ht="12.75" customHeight="1">
      <c r="A42" s="86" t="s">
        <v>298</v>
      </c>
      <c r="B42" s="38" t="s">
        <v>49</v>
      </c>
      <c r="C42" s="39">
        <v>1.5024208799999999E-2</v>
      </c>
      <c r="D42" s="40" t="str">
        <f t="shared" ref="D42:D46" si="12">IF($B42="N/A","N/A",IF(C42&gt;10,"No",IF(C42&lt;-10,"No","Yes")))</f>
        <v>N/A</v>
      </c>
      <c r="E42" s="39">
        <v>9.4752918000000005E-3</v>
      </c>
      <c r="F42" s="40" t="str">
        <f t="shared" ref="F42:F46" si="13">IF($B42="N/A","N/A",IF(E42&gt;10,"No",IF(E42&lt;-10,"No","Yes")))</f>
        <v>N/A</v>
      </c>
      <c r="G42" s="39">
        <v>6.9209125999999998E-3</v>
      </c>
      <c r="H42" s="40" t="str">
        <f t="shared" ref="H42:H46" si="14">IF($B42="N/A","N/A",IF(G42&gt;10,"No",IF(G42&lt;-10,"No","Yes")))</f>
        <v>N/A</v>
      </c>
      <c r="I42" s="41">
        <v>-36.9</v>
      </c>
      <c r="J42" s="41">
        <v>-27</v>
      </c>
      <c r="K42" s="42" t="s">
        <v>49</v>
      </c>
      <c r="L42" s="30" t="str">
        <f t="shared" si="11"/>
        <v>N/A</v>
      </c>
    </row>
    <row r="43" spans="1:12" ht="12.75" customHeight="1">
      <c r="A43" s="86" t="s">
        <v>299</v>
      </c>
      <c r="B43" s="38" t="s">
        <v>49</v>
      </c>
      <c r="C43" s="39">
        <v>2.8347559999999998E-4</v>
      </c>
      <c r="D43" s="40" t="str">
        <f t="shared" si="12"/>
        <v>N/A</v>
      </c>
      <c r="E43" s="39">
        <v>2.7868510000000001E-4</v>
      </c>
      <c r="F43" s="40" t="str">
        <f t="shared" si="13"/>
        <v>N/A</v>
      </c>
      <c r="G43" s="39">
        <v>2.6618889999999997E-4</v>
      </c>
      <c r="H43" s="40" t="str">
        <f t="shared" si="14"/>
        <v>N/A</v>
      </c>
      <c r="I43" s="41">
        <v>-1.69</v>
      </c>
      <c r="J43" s="41">
        <v>-4.4800000000000004</v>
      </c>
      <c r="K43" s="42" t="s">
        <v>49</v>
      </c>
      <c r="L43" s="30" t="str">
        <f t="shared" si="11"/>
        <v>N/A</v>
      </c>
    </row>
    <row r="44" spans="1:12" ht="12.75" customHeight="1">
      <c r="A44" s="86" t="s">
        <v>300</v>
      </c>
      <c r="B44" s="38" t="s">
        <v>49</v>
      </c>
      <c r="C44" s="39">
        <v>0</v>
      </c>
      <c r="D44" s="40" t="str">
        <f t="shared" si="12"/>
        <v>N/A</v>
      </c>
      <c r="E44" s="39">
        <v>0</v>
      </c>
      <c r="F44" s="40" t="str">
        <f t="shared" si="13"/>
        <v>N/A</v>
      </c>
      <c r="G44" s="39">
        <v>0</v>
      </c>
      <c r="H44" s="40" t="str">
        <f t="shared" si="14"/>
        <v>N/A</v>
      </c>
      <c r="I44" s="41" t="s">
        <v>1207</v>
      </c>
      <c r="J44" s="41" t="s">
        <v>1207</v>
      </c>
      <c r="K44" s="42" t="s">
        <v>49</v>
      </c>
      <c r="L44" s="30" t="str">
        <f t="shared" si="11"/>
        <v>N/A</v>
      </c>
    </row>
    <row r="45" spans="1:12" ht="25.5">
      <c r="A45" s="86" t="s">
        <v>725</v>
      </c>
      <c r="B45" s="25" t="s">
        <v>49</v>
      </c>
      <c r="C45" s="35">
        <v>3.62848817E-2</v>
      </c>
      <c r="D45" s="27" t="str">
        <f t="shared" si="12"/>
        <v>N/A</v>
      </c>
      <c r="E45" s="35">
        <v>4.4310923299999999E-2</v>
      </c>
      <c r="F45" s="27" t="str">
        <f t="shared" si="13"/>
        <v>N/A</v>
      </c>
      <c r="G45" s="35">
        <v>2.31584383E-2</v>
      </c>
      <c r="H45" s="27" t="str">
        <f t="shared" si="14"/>
        <v>N/A</v>
      </c>
      <c r="I45" s="28">
        <v>22.12</v>
      </c>
      <c r="J45" s="28">
        <v>-47.7</v>
      </c>
      <c r="K45" s="29" t="s">
        <v>49</v>
      </c>
      <c r="L45" s="30" t="str">
        <f t="shared" si="11"/>
        <v>N/A</v>
      </c>
    </row>
    <row r="46" spans="1:12" ht="27.75" customHeight="1">
      <c r="A46" s="86" t="s">
        <v>301</v>
      </c>
      <c r="B46" s="25" t="s">
        <v>49</v>
      </c>
      <c r="C46" s="35">
        <v>0</v>
      </c>
      <c r="D46" s="27" t="str">
        <f t="shared" si="12"/>
        <v>N/A</v>
      </c>
      <c r="E46" s="35">
        <v>0</v>
      </c>
      <c r="F46" s="27" t="str">
        <f t="shared" si="13"/>
        <v>N/A</v>
      </c>
      <c r="G46" s="35">
        <v>0</v>
      </c>
      <c r="H46" s="27" t="str">
        <f t="shared" si="14"/>
        <v>N/A</v>
      </c>
      <c r="I46" s="28" t="s">
        <v>1207</v>
      </c>
      <c r="J46" s="28" t="s">
        <v>1207</v>
      </c>
      <c r="K46" s="29" t="s">
        <v>49</v>
      </c>
      <c r="L46" s="30" t="str">
        <f t="shared" si="11"/>
        <v>N/A</v>
      </c>
    </row>
    <row r="47" spans="1:12">
      <c r="A47" s="86" t="s">
        <v>840</v>
      </c>
      <c r="B47" s="36" t="s">
        <v>49</v>
      </c>
      <c r="C47" s="34">
        <v>6194</v>
      </c>
      <c r="D47" s="27" t="str">
        <f>IF($B47="N/A","N/A",IF(C47&gt;0,"No",IF(C47&lt;0,"No","Yes")))</f>
        <v>N/A</v>
      </c>
      <c r="E47" s="34">
        <v>6123</v>
      </c>
      <c r="F47" s="27" t="str">
        <f>IF($B47="N/A","N/A",IF(E47&gt;0,"No",IF(E47&lt;0,"No","Yes")))</f>
        <v>N/A</v>
      </c>
      <c r="G47" s="34">
        <v>5748</v>
      </c>
      <c r="H47" s="27" t="str">
        <f>IF($B47="N/A","N/A",IF(G47&gt;0,"No",IF(G47&lt;0,"No","Yes")))</f>
        <v>N/A</v>
      </c>
      <c r="I47" s="28">
        <v>-1.1499999999999999</v>
      </c>
      <c r="J47" s="28">
        <v>-6.12</v>
      </c>
      <c r="K47" s="29" t="s">
        <v>49</v>
      </c>
      <c r="L47" s="30" t="str">
        <f t="shared" si="11"/>
        <v>N/A</v>
      </c>
    </row>
    <row r="48" spans="1:12">
      <c r="A48" s="86" t="s">
        <v>841</v>
      </c>
      <c r="B48" s="36" t="s">
        <v>0</v>
      </c>
      <c r="C48" s="32">
        <v>1.7558481024000001</v>
      </c>
      <c r="D48" s="27" t="str">
        <f>IF($B48="N/A","N/A",IF(C48&gt;=5,"No",IF(C48&lt;0,"No","Yes")))</f>
        <v>Yes</v>
      </c>
      <c r="E48" s="32">
        <v>1.7063885760999999</v>
      </c>
      <c r="F48" s="27" t="str">
        <f>IF($B48="N/A","N/A",IF(E48&gt;=5,"No",IF(E48&lt;0,"No","Yes")))</f>
        <v>Yes</v>
      </c>
      <c r="G48" s="32">
        <v>1.5300540629999999</v>
      </c>
      <c r="H48" s="27" t="str">
        <f>IF($B48="N/A","N/A",IF(G48&gt;=5,"No",IF(G48&lt;0,"No","Yes")))</f>
        <v>Yes</v>
      </c>
      <c r="I48" s="28">
        <v>-2.82</v>
      </c>
      <c r="J48" s="28">
        <v>-10.3</v>
      </c>
      <c r="K48" s="30" t="s">
        <v>49</v>
      </c>
      <c r="L48" s="30" t="str">
        <f t="shared" si="11"/>
        <v>N/A</v>
      </c>
    </row>
    <row r="49" spans="1:12" ht="12.75" customHeight="1">
      <c r="A49" s="88" t="s">
        <v>842</v>
      </c>
      <c r="B49" s="38" t="s">
        <v>49</v>
      </c>
      <c r="C49" s="39">
        <v>71.052631579000007</v>
      </c>
      <c r="D49" s="40" t="str">
        <f t="shared" ref="D49:D52" si="15">IF($B49="N/A","N/A",IF(C49&gt;10,"No",IF(C49&lt;-10,"No","Yes")))</f>
        <v>N/A</v>
      </c>
      <c r="E49" s="39">
        <v>70.455658991000007</v>
      </c>
      <c r="F49" s="40" t="str">
        <f t="shared" ref="F49:F52" si="16">IF($B49="N/A","N/A",IF(E49&gt;10,"No",IF(E49&lt;-10,"No","Yes")))</f>
        <v>N/A</v>
      </c>
      <c r="G49" s="39">
        <v>65.222686151999994</v>
      </c>
      <c r="H49" s="40" t="str">
        <f t="shared" ref="H49:H52" si="17">IF($B49="N/A","N/A",IF(G49&gt;10,"No",IF(G49&lt;-10,"No","Yes")))</f>
        <v>N/A</v>
      </c>
      <c r="I49" s="28">
        <v>-0.84</v>
      </c>
      <c r="J49" s="28">
        <v>-7.43</v>
      </c>
      <c r="K49" s="42" t="s">
        <v>49</v>
      </c>
      <c r="L49" s="30" t="str">
        <f t="shared" ref="L49:L52" si="18">IF(J49="Div by 0", "N/A", IF(K49="N/A","N/A", IF(J49&gt;VALUE(MID(K49,1,2)), "No", IF(J49&lt;-1*VALUE(MID(K49,1,2)), "No", "Yes"))))</f>
        <v>N/A</v>
      </c>
    </row>
    <row r="50" spans="1:12" ht="12.75" customHeight="1">
      <c r="A50" s="88" t="s">
        <v>843</v>
      </c>
      <c r="B50" s="38" t="s">
        <v>49</v>
      </c>
      <c r="C50" s="39">
        <v>37.713916693999998</v>
      </c>
      <c r="D50" s="40" t="str">
        <f t="shared" si="15"/>
        <v>N/A</v>
      </c>
      <c r="E50" s="39">
        <v>34.117262779999997</v>
      </c>
      <c r="F50" s="40" t="str">
        <f t="shared" si="16"/>
        <v>N/A</v>
      </c>
      <c r="G50" s="39">
        <v>34.899095338000002</v>
      </c>
      <c r="H50" s="40" t="str">
        <f t="shared" si="17"/>
        <v>N/A</v>
      </c>
      <c r="I50" s="28">
        <v>-9.5399999999999991</v>
      </c>
      <c r="J50" s="28">
        <v>2.2919999999999998</v>
      </c>
      <c r="K50" s="42" t="s">
        <v>49</v>
      </c>
      <c r="L50" s="30" t="str">
        <f t="shared" si="18"/>
        <v>N/A</v>
      </c>
    </row>
    <row r="51" spans="1:12" ht="12.75" customHeight="1">
      <c r="A51" s="88" t="s">
        <v>844</v>
      </c>
      <c r="B51" s="38" t="s">
        <v>49</v>
      </c>
      <c r="C51" s="39">
        <v>32.935098482000001</v>
      </c>
      <c r="D51" s="40" t="str">
        <f t="shared" si="15"/>
        <v>N/A</v>
      </c>
      <c r="E51" s="39">
        <v>32.778049975999998</v>
      </c>
      <c r="F51" s="40" t="str">
        <f t="shared" si="16"/>
        <v>N/A</v>
      </c>
      <c r="G51" s="39">
        <v>37.682672234000002</v>
      </c>
      <c r="H51" s="40" t="str">
        <f t="shared" si="17"/>
        <v>N/A</v>
      </c>
      <c r="I51" s="28">
        <v>-0.47699999999999998</v>
      </c>
      <c r="J51" s="28">
        <v>14.96</v>
      </c>
      <c r="K51" s="42" t="s">
        <v>49</v>
      </c>
      <c r="L51" s="30" t="str">
        <f t="shared" si="18"/>
        <v>N/A</v>
      </c>
    </row>
    <row r="52" spans="1:12" ht="12.75" customHeight="1">
      <c r="A52" s="88" t="s">
        <v>960</v>
      </c>
      <c r="B52" s="38" t="s">
        <v>49</v>
      </c>
      <c r="C52" s="39" t="s">
        <v>49</v>
      </c>
      <c r="D52" s="40" t="str">
        <f t="shared" si="15"/>
        <v>N/A</v>
      </c>
      <c r="E52" s="39">
        <v>0</v>
      </c>
      <c r="F52" s="40" t="str">
        <f t="shared" si="16"/>
        <v>N/A</v>
      </c>
      <c r="G52" s="39">
        <v>0</v>
      </c>
      <c r="H52" s="40" t="str">
        <f t="shared" si="17"/>
        <v>N/A</v>
      </c>
      <c r="I52" s="28" t="s">
        <v>49</v>
      </c>
      <c r="J52" s="28" t="s">
        <v>1207</v>
      </c>
      <c r="K52" s="42" t="s">
        <v>49</v>
      </c>
      <c r="L52" s="30" t="str">
        <f t="shared" si="18"/>
        <v>N/A</v>
      </c>
    </row>
    <row r="53" spans="1:12">
      <c r="A53" s="94" t="s">
        <v>302</v>
      </c>
      <c r="B53" s="36" t="s">
        <v>121</v>
      </c>
      <c r="C53" s="34">
        <v>22</v>
      </c>
      <c r="D53" s="27" t="str">
        <f>IF($B53="N/A","N/A",IF(C53&gt;0,"No",IF(C53&lt;0,"No","Yes")))</f>
        <v>No</v>
      </c>
      <c r="E53" s="34">
        <v>22</v>
      </c>
      <c r="F53" s="27" t="str">
        <f>IF($B53="N/A","N/A",IF(E53&gt;0,"No",IF(E53&lt;0,"No","Yes")))</f>
        <v>No</v>
      </c>
      <c r="G53" s="34">
        <v>27</v>
      </c>
      <c r="H53" s="27" t="str">
        <f>IF($B53="N/A","N/A",IF(G53&gt;0,"No",IF(G53&lt;0,"No","Yes")))</f>
        <v>No</v>
      </c>
      <c r="I53" s="28">
        <v>0</v>
      </c>
      <c r="J53" s="28">
        <v>22.73</v>
      </c>
      <c r="K53" s="29" t="s">
        <v>49</v>
      </c>
      <c r="L53" s="30" t="str">
        <f t="shared" ref="L53" si="19">IF(J53="Div by 0", "N/A", IF(K53="N/A","N/A", IF(J53&gt;VALUE(MID(K53,1,2)), "No", IF(J53&lt;-1*VALUE(MID(K53,1,2)), "No", "Yes"))))</f>
        <v>N/A</v>
      </c>
    </row>
    <row r="54" spans="1:12">
      <c r="A54" s="86" t="s">
        <v>807</v>
      </c>
      <c r="B54" s="36" t="s">
        <v>138</v>
      </c>
      <c r="C54" s="32">
        <v>1.27564037E-2</v>
      </c>
      <c r="D54" s="27" t="str">
        <f>IF($B54="N/A","N/A",IF(C54&gt;=10,"No",IF(C54&lt;0,"No","Yes")))</f>
        <v>Yes</v>
      </c>
      <c r="E54" s="32">
        <v>1.2540827399999999E-2</v>
      </c>
      <c r="F54" s="27" t="str">
        <f>IF($B54="N/A","N/A",IF(E54&gt;=10,"No",IF(E54&lt;0,"No","Yes")))</f>
        <v>Yes</v>
      </c>
      <c r="G54" s="32">
        <v>1.43742031E-2</v>
      </c>
      <c r="H54" s="27" t="str">
        <f>IF($B54="N/A","N/A",IF(G54&gt;=10,"No",IF(G54&lt;0,"No","Yes")))</f>
        <v>Yes</v>
      </c>
      <c r="I54" s="28">
        <v>-1.69</v>
      </c>
      <c r="J54" s="28">
        <v>14.62</v>
      </c>
      <c r="K54" s="29" t="s">
        <v>49</v>
      </c>
      <c r="L54" s="30" t="str">
        <f t="shared" ref="L54:L58" si="20">IF(J54="Div by 0", "N/A", IF(K54="N/A","N/A", IF(J54&gt;VALUE(MID(K54,1,2)), "No", IF(J54&lt;-1*VALUE(MID(K54,1,2)), "No", "Yes"))))</f>
        <v>N/A</v>
      </c>
    </row>
    <row r="55" spans="1:12">
      <c r="A55" s="88" t="s">
        <v>842</v>
      </c>
      <c r="B55" s="25" t="s">
        <v>49</v>
      </c>
      <c r="C55" s="35">
        <v>95.555555556000002</v>
      </c>
      <c r="D55" s="40" t="str">
        <f t="shared" ref="D55:D58" si="21">IF($B55="N/A","N/A",IF(C55&gt;10,"No",IF(C55&lt;-10,"No","Yes")))</f>
        <v>N/A</v>
      </c>
      <c r="E55" s="35">
        <v>84.444444443999998</v>
      </c>
      <c r="F55" s="27" t="str">
        <f t="shared" ref="F55:F58" si="22">IF($B55="N/A","N/A",IF(E55&gt;10,"No",IF(E55&lt;-10,"No","Yes")))</f>
        <v>N/A</v>
      </c>
      <c r="G55" s="35">
        <v>92.592592593000006</v>
      </c>
      <c r="H55" s="27" t="str">
        <f t="shared" ref="H55:H58" si="23">IF($B55="N/A","N/A",IF(G55&gt;10,"No",IF(G55&lt;-10,"No","Yes")))</f>
        <v>N/A</v>
      </c>
      <c r="I55" s="28">
        <v>-11.6</v>
      </c>
      <c r="J55" s="28">
        <v>9.6489999999999991</v>
      </c>
      <c r="K55" s="29" t="s">
        <v>49</v>
      </c>
      <c r="L55" s="30" t="str">
        <f t="shared" si="20"/>
        <v>N/A</v>
      </c>
    </row>
    <row r="56" spans="1:12">
      <c r="A56" s="88" t="s">
        <v>843</v>
      </c>
      <c r="B56" s="25" t="s">
        <v>49</v>
      </c>
      <c r="C56" s="35">
        <v>48.888888889</v>
      </c>
      <c r="D56" s="40" t="str">
        <f t="shared" ref="D56" si="24">IF($B56="N/A","N/A",IF(C56&gt;10,"No",IF(C56&lt;-10,"No","Yes")))</f>
        <v>N/A</v>
      </c>
      <c r="E56" s="35">
        <v>26.666666667000001</v>
      </c>
      <c r="F56" s="27" t="str">
        <f t="shared" ref="F56" si="25">IF($B56="N/A","N/A",IF(E56&gt;10,"No",IF(E56&lt;-10,"No","Yes")))</f>
        <v>N/A</v>
      </c>
      <c r="G56" s="35">
        <v>31.481481480999999</v>
      </c>
      <c r="H56" s="27" t="str">
        <f t="shared" ref="H56" si="26">IF($B56="N/A","N/A",IF(G56&gt;10,"No",IF(G56&lt;-10,"No","Yes")))</f>
        <v>N/A</v>
      </c>
      <c r="I56" s="28">
        <v>-45.5</v>
      </c>
      <c r="J56" s="28">
        <v>18.059999999999999</v>
      </c>
      <c r="K56" s="29" t="s">
        <v>49</v>
      </c>
      <c r="L56" s="30" t="str">
        <f t="shared" ref="L56" si="27">IF(J56="Div by 0", "N/A", IF(K56="N/A","N/A", IF(J56&gt;VALUE(MID(K56,1,2)), "No", IF(J56&lt;-1*VALUE(MID(K56,1,2)), "No", "Yes"))))</f>
        <v>N/A</v>
      </c>
    </row>
    <row r="57" spans="1:12">
      <c r="A57" s="88" t="s">
        <v>844</v>
      </c>
      <c r="B57" s="25" t="s">
        <v>49</v>
      </c>
      <c r="C57" s="35">
        <v>0</v>
      </c>
      <c r="D57" s="40" t="str">
        <f t="shared" si="21"/>
        <v>N/A</v>
      </c>
      <c r="E57" s="35">
        <v>6.6666666667000003</v>
      </c>
      <c r="F57" s="27" t="str">
        <f t="shared" si="22"/>
        <v>N/A</v>
      </c>
      <c r="G57" s="35">
        <v>0</v>
      </c>
      <c r="H57" s="27" t="str">
        <f t="shared" si="23"/>
        <v>N/A</v>
      </c>
      <c r="I57" s="28" t="s">
        <v>1207</v>
      </c>
      <c r="J57" s="28">
        <v>-100</v>
      </c>
      <c r="K57" s="29" t="s">
        <v>49</v>
      </c>
      <c r="L57" s="30" t="str">
        <f t="shared" si="20"/>
        <v>N/A</v>
      </c>
    </row>
    <row r="58" spans="1:12">
      <c r="A58" s="88" t="s">
        <v>960</v>
      </c>
      <c r="B58" s="25" t="s">
        <v>49</v>
      </c>
      <c r="C58" s="35" t="s">
        <v>49</v>
      </c>
      <c r="D58" s="40" t="str">
        <f t="shared" si="21"/>
        <v>N/A</v>
      </c>
      <c r="E58" s="35">
        <v>0</v>
      </c>
      <c r="F58" s="27" t="str">
        <f t="shared" si="22"/>
        <v>N/A</v>
      </c>
      <c r="G58" s="35">
        <v>0</v>
      </c>
      <c r="H58" s="27" t="str">
        <f t="shared" si="23"/>
        <v>N/A</v>
      </c>
      <c r="I58" s="28" t="s">
        <v>49</v>
      </c>
      <c r="J58" s="28" t="s">
        <v>1207</v>
      </c>
      <c r="K58" s="29" t="s">
        <v>49</v>
      </c>
      <c r="L58" s="30" t="str">
        <f t="shared" si="20"/>
        <v>N/A</v>
      </c>
    </row>
    <row r="59" spans="1:12">
      <c r="A59" s="94" t="s">
        <v>303</v>
      </c>
      <c r="B59" s="25" t="s">
        <v>49</v>
      </c>
      <c r="C59" s="39">
        <v>19.78915082</v>
      </c>
      <c r="D59" s="40" t="str">
        <f>IF($B59="N/A","N/A",IF(C59&gt;10,"No",IF(C59&lt;-10,"No","Yes")))</f>
        <v>N/A</v>
      </c>
      <c r="E59" s="39">
        <v>20.202994191999998</v>
      </c>
      <c r="F59" s="40" t="str">
        <f>IF($B59="N/A","N/A",IF(E59&gt;10,"No",IF(E59&lt;-10,"No","Yes")))</f>
        <v>N/A</v>
      </c>
      <c r="G59" s="39">
        <v>19.78928483</v>
      </c>
      <c r="H59" s="40" t="str">
        <f>IF($B59="N/A","N/A",IF(G59&gt;10,"No",IF(G59&lt;-10,"No","Yes")))</f>
        <v>N/A</v>
      </c>
      <c r="I59" s="28">
        <v>2.0910000000000002</v>
      </c>
      <c r="J59" s="28">
        <v>-2.0499999999999998</v>
      </c>
      <c r="K59" s="42" t="s">
        <v>107</v>
      </c>
      <c r="L59" s="30" t="str">
        <f t="shared" si="11"/>
        <v>Yes</v>
      </c>
    </row>
    <row r="60" spans="1:12" ht="12.75" customHeight="1">
      <c r="A60" s="94" t="s">
        <v>304</v>
      </c>
      <c r="B60" s="25" t="s">
        <v>49</v>
      </c>
      <c r="C60" s="39">
        <v>0</v>
      </c>
      <c r="D60" s="40" t="str">
        <f>IF($B60="N/A","N/A",IF(C60&gt;10,"No",IF(C60&lt;-10,"No","Yes")))</f>
        <v>N/A</v>
      </c>
      <c r="E60" s="39">
        <v>0</v>
      </c>
      <c r="F60" s="40" t="str">
        <f>IF($B60="N/A","N/A",IF(E60&gt;10,"No",IF(E60&lt;-10,"No","Yes")))</f>
        <v>N/A</v>
      </c>
      <c r="G60" s="39">
        <v>0</v>
      </c>
      <c r="H60" s="40" t="str">
        <f>IF($B60="N/A","N/A",IF(G60&gt;10,"No",IF(G60&lt;-10,"No","Yes")))</f>
        <v>N/A</v>
      </c>
      <c r="I60" s="28" t="s">
        <v>1207</v>
      </c>
      <c r="J60" s="28" t="s">
        <v>1207</v>
      </c>
      <c r="K60" s="42" t="s">
        <v>107</v>
      </c>
      <c r="L60" s="30" t="str">
        <f t="shared" si="11"/>
        <v>N/A</v>
      </c>
    </row>
    <row r="61" spans="1:12">
      <c r="A61" s="94" t="s">
        <v>109</v>
      </c>
      <c r="B61" s="36" t="s">
        <v>8</v>
      </c>
      <c r="C61" s="35">
        <v>100</v>
      </c>
      <c r="D61" s="27" t="str">
        <f>IF($B61="N/A","N/A",IF(C61&gt;=98,"Yes","No"))</f>
        <v>Yes</v>
      </c>
      <c r="E61" s="35">
        <v>100</v>
      </c>
      <c r="F61" s="27" t="str">
        <f>IF($B61="N/A","N/A",IF(E61&gt;=98,"Yes","No"))</f>
        <v>Yes</v>
      </c>
      <c r="G61" s="35">
        <v>100</v>
      </c>
      <c r="H61" s="27" t="str">
        <f>IF($B61="N/A","N/A",IF(G61&gt;=98,"Yes","No"))</f>
        <v>Yes</v>
      </c>
      <c r="I61" s="28">
        <v>0</v>
      </c>
      <c r="J61" s="28">
        <v>0</v>
      </c>
      <c r="K61" s="29" t="s">
        <v>107</v>
      </c>
      <c r="L61" s="30" t="str">
        <f t="shared" si="11"/>
        <v>Yes</v>
      </c>
    </row>
    <row r="62" spans="1:12">
      <c r="A62" s="94" t="s">
        <v>91</v>
      </c>
      <c r="B62" s="36" t="s">
        <v>118</v>
      </c>
      <c r="C62" s="35">
        <v>100</v>
      </c>
      <c r="D62" s="27" t="str">
        <f>IF($B62="N/A","N/A",IF(C62&gt;=95,"Yes","No"))</f>
        <v>Yes</v>
      </c>
      <c r="E62" s="35">
        <v>100</v>
      </c>
      <c r="F62" s="27" t="str">
        <f>IF($B62="N/A","N/A",IF(E62&gt;=95,"Yes","No"))</f>
        <v>Yes</v>
      </c>
      <c r="G62" s="35">
        <v>99.999733810999999</v>
      </c>
      <c r="H62" s="27" t="str">
        <f>IF($B62="N/A","N/A",IF(G62&gt;=95,"Yes","No"))</f>
        <v>Yes</v>
      </c>
      <c r="I62" s="28">
        <v>0</v>
      </c>
      <c r="J62" s="28">
        <v>0</v>
      </c>
      <c r="K62" s="29" t="s">
        <v>107</v>
      </c>
      <c r="L62" s="30" t="str">
        <f t="shared" si="11"/>
        <v>Yes</v>
      </c>
    </row>
    <row r="63" spans="1:12">
      <c r="A63" s="94" t="s">
        <v>142</v>
      </c>
      <c r="B63" s="25" t="s">
        <v>49</v>
      </c>
      <c r="C63" s="35">
        <v>77.636039959000001</v>
      </c>
      <c r="D63" s="27" t="str">
        <f t="shared" ref="D63:D68" si="28">IF($B63="N/A","N/A",IF(C63&gt;10,"No",IF(C63&lt;-10,"No","Yes")))</f>
        <v>N/A</v>
      </c>
      <c r="E63" s="35">
        <v>77.401429097000005</v>
      </c>
      <c r="F63" s="27" t="str">
        <f t="shared" ref="F63:F68" si="29">IF($B63="N/A","N/A",IF(E63&gt;10,"No",IF(E63&lt;-10,"No","Yes")))</f>
        <v>N/A</v>
      </c>
      <c r="G63" s="35">
        <v>77.166312192000007</v>
      </c>
      <c r="H63" s="27" t="str">
        <f t="shared" ref="H63:H68" si="30">IF($B63="N/A","N/A",IF(G63&gt;10,"No",IF(G63&lt;-10,"No","Yes")))</f>
        <v>N/A</v>
      </c>
      <c r="I63" s="28">
        <v>-0.30199999999999999</v>
      </c>
      <c r="J63" s="28">
        <v>-0.30399999999999999</v>
      </c>
      <c r="K63" s="29" t="s">
        <v>107</v>
      </c>
      <c r="L63" s="30" t="str">
        <f t="shared" si="11"/>
        <v>Yes</v>
      </c>
    </row>
    <row r="64" spans="1:12">
      <c r="A64" s="94" t="s">
        <v>143</v>
      </c>
      <c r="B64" s="25" t="s">
        <v>49</v>
      </c>
      <c r="C64" s="35">
        <v>15.996530258</v>
      </c>
      <c r="D64" s="27" t="str">
        <f t="shared" si="28"/>
        <v>N/A</v>
      </c>
      <c r="E64" s="35">
        <v>15.898703556999999</v>
      </c>
      <c r="F64" s="27" t="str">
        <f t="shared" si="29"/>
        <v>N/A</v>
      </c>
      <c r="G64" s="35">
        <v>15.599470816</v>
      </c>
      <c r="H64" s="27" t="str">
        <f t="shared" si="30"/>
        <v>N/A</v>
      </c>
      <c r="I64" s="28">
        <v>-0.61199999999999999</v>
      </c>
      <c r="J64" s="28">
        <v>-1.88</v>
      </c>
      <c r="K64" s="29" t="s">
        <v>107</v>
      </c>
      <c r="L64" s="30" t="str">
        <f t="shared" si="11"/>
        <v>Yes</v>
      </c>
    </row>
    <row r="65" spans="1:12">
      <c r="A65" s="94" t="s">
        <v>144</v>
      </c>
      <c r="B65" s="25" t="s">
        <v>49</v>
      </c>
      <c r="C65" s="35">
        <v>1.9562653785999999</v>
      </c>
      <c r="D65" s="27" t="str">
        <f t="shared" si="28"/>
        <v>N/A</v>
      </c>
      <c r="E65" s="35">
        <v>2.0056963225</v>
      </c>
      <c r="F65" s="27" t="str">
        <f t="shared" si="29"/>
        <v>N/A</v>
      </c>
      <c r="G65" s="35">
        <v>2.0057337098999999</v>
      </c>
      <c r="H65" s="27" t="str">
        <f t="shared" si="30"/>
        <v>N/A</v>
      </c>
      <c r="I65" s="28">
        <v>2.5270000000000001</v>
      </c>
      <c r="J65" s="28">
        <v>1.9E-3</v>
      </c>
      <c r="K65" s="29" t="s">
        <v>107</v>
      </c>
      <c r="L65" s="30" t="str">
        <f t="shared" si="11"/>
        <v>Yes</v>
      </c>
    </row>
    <row r="66" spans="1:12">
      <c r="A66" s="94" t="s">
        <v>145</v>
      </c>
      <c r="B66" s="36" t="s">
        <v>49</v>
      </c>
      <c r="C66" s="35">
        <v>1.6115590026</v>
      </c>
      <c r="D66" s="33" t="str">
        <f t="shared" si="28"/>
        <v>N/A</v>
      </c>
      <c r="E66" s="35">
        <v>1.6991427647999999</v>
      </c>
      <c r="F66" s="33" t="str">
        <f t="shared" si="29"/>
        <v>N/A</v>
      </c>
      <c r="G66" s="35">
        <v>1.9016538319</v>
      </c>
      <c r="H66" s="33" t="str">
        <f t="shared" si="30"/>
        <v>N/A</v>
      </c>
      <c r="I66" s="28">
        <v>5.4349999999999996</v>
      </c>
      <c r="J66" s="28">
        <v>11.92</v>
      </c>
      <c r="K66" s="36" t="s">
        <v>49</v>
      </c>
      <c r="L66" s="30" t="str">
        <f t="shared" si="11"/>
        <v>N/A</v>
      </c>
    </row>
    <row r="67" spans="1:12">
      <c r="A67" s="94" t="s">
        <v>305</v>
      </c>
      <c r="B67" s="36" t="s">
        <v>49</v>
      </c>
      <c r="C67" s="35">
        <v>0.1043190348</v>
      </c>
      <c r="D67" s="33" t="str">
        <f t="shared" si="28"/>
        <v>N/A</v>
      </c>
      <c r="E67" s="35">
        <v>0.1192772024</v>
      </c>
      <c r="F67" s="33" t="str">
        <f t="shared" si="29"/>
        <v>N/A</v>
      </c>
      <c r="G67" s="35">
        <v>0.13602255150000001</v>
      </c>
      <c r="H67" s="33" t="str">
        <f t="shared" si="30"/>
        <v>N/A</v>
      </c>
      <c r="I67" s="28">
        <v>14.34</v>
      </c>
      <c r="J67" s="28">
        <v>14.04</v>
      </c>
      <c r="K67" s="36" t="s">
        <v>49</v>
      </c>
      <c r="L67" s="30" t="str">
        <f t="shared" si="11"/>
        <v>N/A</v>
      </c>
    </row>
    <row r="68" spans="1:12">
      <c r="A68" s="94" t="s">
        <v>306</v>
      </c>
      <c r="B68" s="36" t="s">
        <v>49</v>
      </c>
      <c r="C68" s="35">
        <v>1.3788255036999999</v>
      </c>
      <c r="D68" s="33" t="str">
        <f t="shared" si="28"/>
        <v>N/A</v>
      </c>
      <c r="E68" s="35">
        <v>1.5659313097000001</v>
      </c>
      <c r="F68" s="33" t="str">
        <f t="shared" si="29"/>
        <v>N/A</v>
      </c>
      <c r="G68" s="35">
        <v>1.5899465759</v>
      </c>
      <c r="H68" s="33" t="str">
        <f t="shared" si="30"/>
        <v>N/A</v>
      </c>
      <c r="I68" s="28">
        <v>13.57</v>
      </c>
      <c r="J68" s="28">
        <v>1.534</v>
      </c>
      <c r="K68" s="36" t="s">
        <v>49</v>
      </c>
      <c r="L68" s="30" t="str">
        <f t="shared" si="11"/>
        <v>N/A</v>
      </c>
    </row>
    <row r="69" spans="1:12">
      <c r="A69" s="94" t="s">
        <v>307</v>
      </c>
      <c r="B69" s="36" t="s">
        <v>0</v>
      </c>
      <c r="C69" s="35">
        <v>4.1041602885000001</v>
      </c>
      <c r="D69" s="33" t="str">
        <f>IF($B69="N/A","N/A",IF(C69&gt;=5,"No",IF(C69&lt;0,"No","Yes")))</f>
        <v>Yes</v>
      </c>
      <c r="E69" s="35">
        <v>4.4776327376999996</v>
      </c>
      <c r="F69" s="33" t="str">
        <f>IF($B69="N/A","N/A",IF(E69&gt;=5,"No",IF(E69&lt;0,"No","Yes")))</f>
        <v>Yes</v>
      </c>
      <c r="G69" s="35">
        <v>4.8209480053</v>
      </c>
      <c r="H69" s="33" t="str">
        <f>IF($B69="N/A","N/A",IF(G69&gt;=5,"No",IF(G69&lt;0,"No","Yes")))</f>
        <v>Yes</v>
      </c>
      <c r="I69" s="28">
        <v>9.1</v>
      </c>
      <c r="J69" s="28">
        <v>7.6669999999999998</v>
      </c>
      <c r="K69" s="29" t="s">
        <v>107</v>
      </c>
      <c r="L69" s="30" t="str">
        <f t="shared" si="11"/>
        <v>Yes</v>
      </c>
    </row>
    <row r="70" spans="1:12" ht="12.75" customHeight="1">
      <c r="A70" s="94" t="s">
        <v>308</v>
      </c>
      <c r="B70" s="36" t="s">
        <v>49</v>
      </c>
      <c r="C70" s="35">
        <v>16.402467372</v>
      </c>
      <c r="D70" s="33" t="str">
        <f>IF($B70="N/A","N/A",IF(C70&gt;10,"No",IF(C70&lt;-10,"No","Yes")))</f>
        <v>N/A</v>
      </c>
      <c r="E70" s="35">
        <v>17.129098064000001</v>
      </c>
      <c r="F70" s="33" t="str">
        <f>IF($B70="N/A","N/A",IF(E70&gt;10,"No",IF(E70&lt;-10,"No","Yes")))</f>
        <v>N/A</v>
      </c>
      <c r="G70" s="35">
        <v>17.965358170999998</v>
      </c>
      <c r="H70" s="33" t="str">
        <f>IF($B70="N/A","N/A",IF(G70&gt;10,"No",IF(G70&lt;-10,"No","Yes")))</f>
        <v>N/A</v>
      </c>
      <c r="I70" s="28">
        <v>4.43</v>
      </c>
      <c r="J70" s="28">
        <v>4.8819999999999997</v>
      </c>
      <c r="K70" s="36" t="s">
        <v>107</v>
      </c>
      <c r="L70" s="30" t="str">
        <f t="shared" si="11"/>
        <v>Yes</v>
      </c>
    </row>
    <row r="71" spans="1:12">
      <c r="A71" s="94" t="s">
        <v>309</v>
      </c>
      <c r="B71" s="36" t="s">
        <v>49</v>
      </c>
      <c r="C71" s="35">
        <v>7.7702118834</v>
      </c>
      <c r="D71" s="33" t="str">
        <f>IF($B71="N/A","N/A",IF(C71&gt;10,"No",IF(C71&lt;-10,"No","Yes")))</f>
        <v>N/A</v>
      </c>
      <c r="E71" s="35">
        <v>10.181569699000001</v>
      </c>
      <c r="F71" s="33" t="str">
        <f>IF($B71="N/A","N/A",IF(E71&gt;10,"No",IF(E71&lt;-10,"No","Yes")))</f>
        <v>N/A</v>
      </c>
      <c r="G71" s="35">
        <v>11.4370805</v>
      </c>
      <c r="H71" s="33" t="str">
        <f>IF($B71="N/A","N/A",IF(G71&gt;10,"No",IF(G71&lt;-10,"No","Yes")))</f>
        <v>N/A</v>
      </c>
      <c r="I71" s="28">
        <v>31.03</v>
      </c>
      <c r="J71" s="28">
        <v>12.33</v>
      </c>
      <c r="K71" s="29" t="s">
        <v>107</v>
      </c>
      <c r="L71" s="30" t="str">
        <f t="shared" si="11"/>
        <v>No</v>
      </c>
    </row>
    <row r="72" spans="1:12">
      <c r="A72" s="51" t="s">
        <v>92</v>
      </c>
      <c r="B72" s="25" t="s">
        <v>93</v>
      </c>
      <c r="C72" s="32">
        <v>5.4608746924</v>
      </c>
      <c r="D72" s="27" t="str">
        <f>IF($B72="N/A","N/A",IF(C72&gt;8,"No",IF(C72&lt;2,"No","Yes")))</f>
        <v>Yes</v>
      </c>
      <c r="E72" s="32">
        <v>5.3660806849</v>
      </c>
      <c r="F72" s="27" t="str">
        <f>IF($B72="N/A","N/A",IF(E72&gt;8,"No",IF(E72&lt;2,"No","Yes")))</f>
        <v>Yes</v>
      </c>
      <c r="G72" s="32">
        <v>5.2282170930999996</v>
      </c>
      <c r="H72" s="27" t="str">
        <f>IF($B72="N/A","N/A",IF(G72&gt;8,"No",IF(G72&lt;2,"No","Yes")))</f>
        <v>Yes</v>
      </c>
      <c r="I72" s="28">
        <v>-1.74</v>
      </c>
      <c r="J72" s="28">
        <v>-2.57</v>
      </c>
      <c r="K72" s="29" t="s">
        <v>107</v>
      </c>
      <c r="L72" s="30" t="str">
        <f t="shared" si="11"/>
        <v>Yes</v>
      </c>
    </row>
    <row r="73" spans="1:12">
      <c r="A73" s="51" t="s">
        <v>888</v>
      </c>
      <c r="B73" s="25" t="s">
        <v>49</v>
      </c>
      <c r="C73" s="32" t="s">
        <v>49</v>
      </c>
      <c r="D73" s="33" t="str">
        <f t="shared" ref="D73:D80" si="31">IF($B73="N/A","N/A",IF(C73&gt;10,"No",IF(C73&lt;-10,"No","Yes")))</f>
        <v>N/A</v>
      </c>
      <c r="E73" s="32">
        <v>22.097495178999999</v>
      </c>
      <c r="F73" s="33" t="str">
        <f t="shared" ref="F73:F80" si="32">IF($B73="N/A","N/A",IF(E73&gt;10,"No",IF(E73&lt;-10,"No","Yes")))</f>
        <v>N/A</v>
      </c>
      <c r="G73" s="32">
        <v>22.307698451</v>
      </c>
      <c r="H73" s="33" t="str">
        <f t="shared" ref="H73:H80" si="33">IF($B73="N/A","N/A",IF(G73&gt;10,"No",IF(G73&lt;-10,"No","Yes")))</f>
        <v>N/A</v>
      </c>
      <c r="I73" s="28" t="s">
        <v>49</v>
      </c>
      <c r="J73" s="28">
        <v>0.95130000000000003</v>
      </c>
      <c r="K73" s="29" t="s">
        <v>107</v>
      </c>
      <c r="L73" s="30" t="str">
        <f>IF(J73="Div by 0", "N/A", IF(OR(J73="N/A",K73="N/A"),"N/A", IF(J73&gt;VALUE(MID(K73,1,2)), "No", IF(J73&lt;-1*VALUE(MID(K73,1,2)), "No", "Yes"))))</f>
        <v>Yes</v>
      </c>
    </row>
    <row r="74" spans="1:12">
      <c r="A74" s="51" t="s">
        <v>889</v>
      </c>
      <c r="B74" s="25" t="s">
        <v>49</v>
      </c>
      <c r="C74" s="32" t="s">
        <v>49</v>
      </c>
      <c r="D74" s="33" t="str">
        <f t="shared" si="31"/>
        <v>N/A</v>
      </c>
      <c r="E74" s="32">
        <v>31.179004982999999</v>
      </c>
      <c r="F74" s="33" t="str">
        <f t="shared" si="32"/>
        <v>N/A</v>
      </c>
      <c r="G74" s="32">
        <v>31.664239910999999</v>
      </c>
      <c r="H74" s="33" t="str">
        <f t="shared" si="33"/>
        <v>N/A</v>
      </c>
      <c r="I74" s="28" t="s">
        <v>49</v>
      </c>
      <c r="J74" s="28">
        <v>1.556</v>
      </c>
      <c r="K74" s="29" t="s">
        <v>107</v>
      </c>
      <c r="L74" s="30" t="str">
        <f>IF(J74="Div by 0", "N/A", IF(OR(J74="N/A",K74="N/A"),"N/A", IF(J74&gt;VALUE(MID(K74,1,2)), "No", IF(J74&lt;-1*VALUE(MID(K74,1,2)), "No", "Yes"))))</f>
        <v>Yes</v>
      </c>
    </row>
    <row r="75" spans="1:12">
      <c r="A75" s="51" t="s">
        <v>890</v>
      </c>
      <c r="B75" s="25" t="s">
        <v>49</v>
      </c>
      <c r="C75" s="32" t="s">
        <v>49</v>
      </c>
      <c r="D75" s="33" t="str">
        <f t="shared" si="31"/>
        <v>N/A</v>
      </c>
      <c r="E75" s="32">
        <v>3.0407326072999998</v>
      </c>
      <c r="F75" s="33" t="str">
        <f t="shared" si="32"/>
        <v>N/A</v>
      </c>
      <c r="G75" s="32">
        <v>3.0760794627000001</v>
      </c>
      <c r="H75" s="33" t="str">
        <f t="shared" si="33"/>
        <v>N/A</v>
      </c>
      <c r="I75" s="28" t="s">
        <v>49</v>
      </c>
      <c r="J75" s="28">
        <v>1.1619999999999999</v>
      </c>
      <c r="K75" s="29" t="s">
        <v>107</v>
      </c>
      <c r="L75" s="30" t="str">
        <f t="shared" ref="L75:L84" si="34">IF(J75="Div by 0", "N/A", IF(OR(J75="N/A",K75="N/A"),"N/A", IF(J75&gt;VALUE(MID(K75,1,2)), "No", IF(J75&lt;-1*VALUE(MID(K75,1,2)), "No", "Yes"))))</f>
        <v>Yes</v>
      </c>
    </row>
    <row r="76" spans="1:12">
      <c r="A76" s="51" t="s">
        <v>891</v>
      </c>
      <c r="B76" s="25" t="s">
        <v>49</v>
      </c>
      <c r="C76" s="32" t="s">
        <v>49</v>
      </c>
      <c r="D76" s="33" t="str">
        <f t="shared" si="31"/>
        <v>N/A</v>
      </c>
      <c r="E76" s="32">
        <v>17.618190331000001</v>
      </c>
      <c r="F76" s="33" t="str">
        <f t="shared" si="32"/>
        <v>N/A</v>
      </c>
      <c r="G76" s="32">
        <v>17.374684898999998</v>
      </c>
      <c r="H76" s="33" t="str">
        <f t="shared" si="33"/>
        <v>N/A</v>
      </c>
      <c r="I76" s="28" t="s">
        <v>49</v>
      </c>
      <c r="J76" s="28">
        <v>-1.38</v>
      </c>
      <c r="K76" s="29" t="s">
        <v>107</v>
      </c>
      <c r="L76" s="30" t="str">
        <f t="shared" si="34"/>
        <v>Yes</v>
      </c>
    </row>
    <row r="77" spans="1:12">
      <c r="A77" s="51" t="s">
        <v>892</v>
      </c>
      <c r="B77" s="25" t="s">
        <v>49</v>
      </c>
      <c r="C77" s="32" t="s">
        <v>49</v>
      </c>
      <c r="D77" s="33" t="str">
        <f t="shared" si="31"/>
        <v>N/A</v>
      </c>
      <c r="E77" s="32">
        <v>10.591704103</v>
      </c>
      <c r="F77" s="33" t="str">
        <f t="shared" si="32"/>
        <v>N/A</v>
      </c>
      <c r="G77" s="32">
        <v>10.629190811999999</v>
      </c>
      <c r="H77" s="33" t="str">
        <f t="shared" si="33"/>
        <v>N/A</v>
      </c>
      <c r="I77" s="28" t="s">
        <v>49</v>
      </c>
      <c r="J77" s="28">
        <v>0.35389999999999999</v>
      </c>
      <c r="K77" s="29" t="s">
        <v>107</v>
      </c>
      <c r="L77" s="30" t="str">
        <f t="shared" si="34"/>
        <v>Yes</v>
      </c>
    </row>
    <row r="78" spans="1:12">
      <c r="A78" s="51" t="s">
        <v>893</v>
      </c>
      <c r="B78" s="25" t="s">
        <v>49</v>
      </c>
      <c r="C78" s="32" t="s">
        <v>49</v>
      </c>
      <c r="D78" s="33" t="str">
        <f t="shared" si="31"/>
        <v>N/A</v>
      </c>
      <c r="E78" s="32">
        <v>3.8224441794000001</v>
      </c>
      <c r="F78" s="33" t="str">
        <f t="shared" si="32"/>
        <v>N/A</v>
      </c>
      <c r="G78" s="32">
        <v>3.7516670083000001</v>
      </c>
      <c r="H78" s="33" t="str">
        <f t="shared" si="33"/>
        <v>N/A</v>
      </c>
      <c r="I78" s="28" t="s">
        <v>49</v>
      </c>
      <c r="J78" s="28">
        <v>-1.85</v>
      </c>
      <c r="K78" s="29" t="s">
        <v>107</v>
      </c>
      <c r="L78" s="30" t="str">
        <f t="shared" si="34"/>
        <v>Yes</v>
      </c>
    </row>
    <row r="79" spans="1:12">
      <c r="A79" s="51" t="s">
        <v>894</v>
      </c>
      <c r="B79" s="25" t="s">
        <v>49</v>
      </c>
      <c r="C79" s="32" t="s">
        <v>49</v>
      </c>
      <c r="D79" s="33" t="str">
        <f t="shared" si="31"/>
        <v>N/A</v>
      </c>
      <c r="E79" s="32">
        <v>3.2954507452000001</v>
      </c>
      <c r="F79" s="33" t="str">
        <f t="shared" si="32"/>
        <v>N/A</v>
      </c>
      <c r="G79" s="32">
        <v>3.1527418792000002</v>
      </c>
      <c r="H79" s="33" t="str">
        <f t="shared" si="33"/>
        <v>N/A</v>
      </c>
      <c r="I79" s="28" t="s">
        <v>49</v>
      </c>
      <c r="J79" s="28">
        <v>-4.33</v>
      </c>
      <c r="K79" s="29" t="s">
        <v>107</v>
      </c>
      <c r="L79" s="30" t="str">
        <f t="shared" si="34"/>
        <v>Yes</v>
      </c>
    </row>
    <row r="80" spans="1:12">
      <c r="A80" s="51" t="s">
        <v>895</v>
      </c>
      <c r="B80" s="25" t="s">
        <v>49</v>
      </c>
      <c r="C80" s="32" t="s">
        <v>49</v>
      </c>
      <c r="D80" s="33" t="str">
        <f t="shared" si="31"/>
        <v>N/A</v>
      </c>
      <c r="E80" s="32">
        <v>2.9888971875000001</v>
      </c>
      <c r="F80" s="33" t="str">
        <f t="shared" si="32"/>
        <v>N/A</v>
      </c>
      <c r="G80" s="32">
        <v>2.8154804844000001</v>
      </c>
      <c r="H80" s="33" t="str">
        <f t="shared" si="33"/>
        <v>N/A</v>
      </c>
      <c r="I80" s="28" t="s">
        <v>49</v>
      </c>
      <c r="J80" s="28">
        <v>-5.8</v>
      </c>
      <c r="K80" s="29" t="s">
        <v>107</v>
      </c>
      <c r="L80" s="30" t="str">
        <f t="shared" si="34"/>
        <v>Yes</v>
      </c>
    </row>
    <row r="81" spans="1:12">
      <c r="A81" s="94" t="s">
        <v>1017</v>
      </c>
      <c r="B81" s="25" t="s">
        <v>49</v>
      </c>
      <c r="C81" s="26" t="s">
        <v>49</v>
      </c>
      <c r="D81" s="30" t="str">
        <f t="shared" ref="D81:D84" si="35">IF($B81="N/A","N/A",IF(C81&lt;0,"No","Yes"))</f>
        <v>N/A</v>
      </c>
      <c r="E81" s="26" t="s">
        <v>49</v>
      </c>
      <c r="F81" s="30" t="str">
        <f t="shared" ref="F81:F84" si="36">IF($B81="N/A","N/A",IF(E81&lt;0,"No","Yes"))</f>
        <v>N/A</v>
      </c>
      <c r="G81" s="26">
        <v>221355</v>
      </c>
      <c r="H81" s="30" t="str">
        <f t="shared" ref="H81:H84" si="37">IF($B81="N/A","N/A",IF(G81&lt;0,"No","Yes"))</f>
        <v>N/A</v>
      </c>
      <c r="I81" s="28" t="s">
        <v>49</v>
      </c>
      <c r="J81" s="28" t="s">
        <v>49</v>
      </c>
      <c r="K81" s="29" t="s">
        <v>107</v>
      </c>
      <c r="L81" s="30" t="str">
        <f t="shared" si="34"/>
        <v>N/A</v>
      </c>
    </row>
    <row r="82" spans="1:12">
      <c r="A82" s="94" t="s">
        <v>1018</v>
      </c>
      <c r="B82" s="25" t="s">
        <v>49</v>
      </c>
      <c r="C82" s="26" t="s">
        <v>49</v>
      </c>
      <c r="D82" s="30" t="str">
        <f t="shared" si="35"/>
        <v>N/A</v>
      </c>
      <c r="E82" s="26" t="s">
        <v>49</v>
      </c>
      <c r="F82" s="30" t="str">
        <f t="shared" si="36"/>
        <v>N/A</v>
      </c>
      <c r="G82" s="26">
        <v>11497</v>
      </c>
      <c r="H82" s="30" t="str">
        <f t="shared" si="37"/>
        <v>N/A</v>
      </c>
      <c r="I82" s="28" t="s">
        <v>49</v>
      </c>
      <c r="J82" s="28" t="s">
        <v>49</v>
      </c>
      <c r="K82" s="29" t="s">
        <v>107</v>
      </c>
      <c r="L82" s="30" t="str">
        <f t="shared" si="34"/>
        <v>N/A</v>
      </c>
    </row>
    <row r="83" spans="1:12">
      <c r="A83" s="94" t="s">
        <v>1019</v>
      </c>
      <c r="B83" s="25" t="s">
        <v>49</v>
      </c>
      <c r="C83" s="26" t="s">
        <v>49</v>
      </c>
      <c r="D83" s="30" t="str">
        <f t="shared" si="35"/>
        <v>N/A</v>
      </c>
      <c r="E83" s="26" t="s">
        <v>49</v>
      </c>
      <c r="F83" s="30" t="str">
        <f t="shared" si="36"/>
        <v>N/A</v>
      </c>
      <c r="G83" s="26">
        <v>102638</v>
      </c>
      <c r="H83" s="30" t="str">
        <f t="shared" si="37"/>
        <v>N/A</v>
      </c>
      <c r="I83" s="28" t="s">
        <v>49</v>
      </c>
      <c r="J83" s="28" t="s">
        <v>49</v>
      </c>
      <c r="K83" s="29" t="s">
        <v>107</v>
      </c>
      <c r="L83" s="30" t="str">
        <f t="shared" si="34"/>
        <v>N/A</v>
      </c>
    </row>
    <row r="84" spans="1:12">
      <c r="A84" s="94" t="s">
        <v>1020</v>
      </c>
      <c r="B84" s="25" t="s">
        <v>49</v>
      </c>
      <c r="C84" s="26" t="s">
        <v>49</v>
      </c>
      <c r="D84" s="30" t="str">
        <f t="shared" si="35"/>
        <v>N/A</v>
      </c>
      <c r="E84" s="26" t="s">
        <v>49</v>
      </c>
      <c r="F84" s="30" t="str">
        <f t="shared" si="36"/>
        <v>N/A</v>
      </c>
      <c r="G84" s="26">
        <v>24329</v>
      </c>
      <c r="H84" s="30" t="str">
        <f t="shared" si="37"/>
        <v>N/A</v>
      </c>
      <c r="I84" s="28" t="s">
        <v>49</v>
      </c>
      <c r="J84" s="28" t="s">
        <v>49</v>
      </c>
      <c r="K84" s="29" t="s">
        <v>107</v>
      </c>
      <c r="L84" s="30" t="str">
        <f t="shared" si="34"/>
        <v>N/A</v>
      </c>
    </row>
    <row r="85" spans="1:12">
      <c r="A85" s="94" t="s">
        <v>599</v>
      </c>
      <c r="B85" s="25" t="s">
        <v>49</v>
      </c>
      <c r="C85" s="32">
        <v>100</v>
      </c>
      <c r="D85" s="27" t="str">
        <f>IF($B85="N/A","N/A",IF(C85&gt;10,"No",IF(C85&lt;-10,"No","Yes")))</f>
        <v>N/A</v>
      </c>
      <c r="E85" s="32">
        <v>100</v>
      </c>
      <c r="F85" s="27" t="str">
        <f>IF($B85="N/A","N/A",IF(E85&gt;10,"No",IF(E85&lt;-10,"No","Yes")))</f>
        <v>N/A</v>
      </c>
      <c r="G85" s="32">
        <v>100</v>
      </c>
      <c r="H85" s="27" t="str">
        <f>IF($B85="N/A","N/A",IF(G85&gt;10,"No",IF(G85&lt;-10,"No","Yes")))</f>
        <v>N/A</v>
      </c>
      <c r="I85" s="28">
        <v>0</v>
      </c>
      <c r="J85" s="28">
        <v>0</v>
      </c>
      <c r="K85" s="25" t="s">
        <v>49</v>
      </c>
      <c r="L85" s="30" t="str">
        <f t="shared" si="11"/>
        <v>N/A</v>
      </c>
    </row>
    <row r="86" spans="1:12">
      <c r="A86" s="94" t="s">
        <v>146</v>
      </c>
      <c r="B86" s="25" t="s">
        <v>49</v>
      </c>
      <c r="C86" s="32">
        <v>99.998299145999994</v>
      </c>
      <c r="D86" s="27" t="str">
        <f>IF($B86="N/A","N/A",IF(C86&gt;10,"No",IF(C86&lt;-10,"No","Yes")))</f>
        <v>N/A</v>
      </c>
      <c r="E86" s="32">
        <v>99.996934464000006</v>
      </c>
      <c r="F86" s="27" t="str">
        <f>IF($B86="N/A","N/A",IF(E86&gt;10,"No",IF(E86&lt;-10,"No","Yes")))</f>
        <v>N/A</v>
      </c>
      <c r="G86" s="32">
        <v>99.994676221000006</v>
      </c>
      <c r="H86" s="27" t="str">
        <f>IF($B86="N/A","N/A",IF(G86&gt;10,"No",IF(G86&lt;-10,"No","Yes")))</f>
        <v>N/A</v>
      </c>
      <c r="I86" s="28">
        <v>-1E-3</v>
      </c>
      <c r="J86" s="28">
        <v>-2E-3</v>
      </c>
      <c r="K86" s="25" t="s">
        <v>49</v>
      </c>
      <c r="L86" s="30" t="str">
        <f t="shared" si="11"/>
        <v>N/A</v>
      </c>
    </row>
    <row r="87" spans="1:12">
      <c r="A87" s="94" t="s">
        <v>896</v>
      </c>
      <c r="B87" s="25" t="s">
        <v>49</v>
      </c>
      <c r="C87" s="32" t="s">
        <v>49</v>
      </c>
      <c r="D87" s="27" t="str">
        <f t="shared" ref="D87:D88" si="38">IF($B87="N/A","N/A",IF(C87&gt;10,"No",IF(C87&lt;-10,"No","Yes")))</f>
        <v>N/A</v>
      </c>
      <c r="E87" s="32">
        <v>56.941208601</v>
      </c>
      <c r="F87" s="27" t="str">
        <f t="shared" ref="F87:F88" si="39">IF($B87="N/A","N/A",IF(E87&gt;10,"No",IF(E87&lt;-10,"No","Yes")))</f>
        <v>N/A</v>
      </c>
      <c r="G87" s="32">
        <v>56.624245021999997</v>
      </c>
      <c r="H87" s="27" t="str">
        <f t="shared" ref="H87:H88" si="40">IF($B87="N/A","N/A",IF(G87&gt;10,"No",IF(G87&lt;-10,"No","Yes")))</f>
        <v>N/A</v>
      </c>
      <c r="I87" s="28" t="s">
        <v>49</v>
      </c>
      <c r="J87" s="28">
        <v>-0.55700000000000005</v>
      </c>
      <c r="K87" s="29" t="s">
        <v>107</v>
      </c>
      <c r="L87" s="30" t="str">
        <f>IF(J87="Div by 0", "N/A", IF(OR(J87="N/A",K87="N/A"),"N/A", IF(J87&gt;VALUE(MID(K87,1,2)), "No", IF(J87&lt;-1*VALUE(MID(K87,1,2)), "No", "Yes"))))</f>
        <v>Yes</v>
      </c>
    </row>
    <row r="88" spans="1:12">
      <c r="A88" s="94" t="s">
        <v>897</v>
      </c>
      <c r="B88" s="25" t="s">
        <v>49</v>
      </c>
      <c r="C88" s="32" t="s">
        <v>49</v>
      </c>
      <c r="D88" s="27" t="str">
        <f t="shared" si="38"/>
        <v>N/A</v>
      </c>
      <c r="E88" s="32">
        <v>43.055725862999999</v>
      </c>
      <c r="F88" s="27" t="str">
        <f t="shared" si="39"/>
        <v>N/A</v>
      </c>
      <c r="G88" s="32">
        <v>43.370431199000002</v>
      </c>
      <c r="H88" s="27" t="str">
        <f t="shared" si="40"/>
        <v>N/A</v>
      </c>
      <c r="I88" s="28" t="s">
        <v>49</v>
      </c>
      <c r="J88" s="28">
        <v>0.73089999999999999</v>
      </c>
      <c r="K88" s="29" t="s">
        <v>107</v>
      </c>
      <c r="L88" s="30" t="str">
        <f>IF(J88="Div by 0", "N/A", IF(OR(J88="N/A",K88="N/A"),"N/A", IF(J88&gt;VALUE(MID(K88,1,2)), "No", IF(J88&lt;-1*VALUE(MID(K88,1,2)), "No", "Yes"))))</f>
        <v>Yes</v>
      </c>
    </row>
    <row r="89" spans="1:12">
      <c r="A89" s="51" t="s">
        <v>310</v>
      </c>
      <c r="B89" s="25" t="s">
        <v>726</v>
      </c>
      <c r="C89" s="32">
        <v>49.991779205999997</v>
      </c>
      <c r="D89" s="27" t="str">
        <f>IF($B89="N/A","N/A",IF(C89&gt;70,"No",IF(C89&lt;40,"No","Yes")))</f>
        <v>Yes</v>
      </c>
      <c r="E89" s="32">
        <v>50.222669357000001</v>
      </c>
      <c r="F89" s="27" t="str">
        <f>IF($B89="N/A","N/A",IF(E89&gt;70,"No",IF(E89&lt;40,"No","Yes")))</f>
        <v>Yes</v>
      </c>
      <c r="G89" s="32">
        <v>51.010852522999997</v>
      </c>
      <c r="H89" s="27" t="str">
        <f>IF($B89="N/A","N/A",IF(G89&gt;70,"No",IF(G89&lt;40,"No","Yes")))</f>
        <v>Yes</v>
      </c>
      <c r="I89" s="28">
        <v>0.46189999999999998</v>
      </c>
      <c r="J89" s="28">
        <v>1.569</v>
      </c>
      <c r="K89" s="29" t="s">
        <v>107</v>
      </c>
      <c r="L89" s="30" t="str">
        <f t="shared" si="11"/>
        <v>Yes</v>
      </c>
    </row>
    <row r="90" spans="1:12">
      <c r="A90" s="89" t="s">
        <v>808</v>
      </c>
      <c r="B90" s="25" t="s">
        <v>49</v>
      </c>
      <c r="C90" s="32">
        <v>68.030024076000004</v>
      </c>
      <c r="D90" s="27" t="str">
        <f>IF($B90="N/A","N/A",IF(C90&gt;10,"No",IF(C90&lt;-10,"No","Yes")))</f>
        <v>N/A</v>
      </c>
      <c r="E90" s="32">
        <v>68.775033378000003</v>
      </c>
      <c r="F90" s="27" t="str">
        <f>IF($B90="N/A","N/A",IF(E90&gt;10,"No",IF(E90&lt;-10,"No","Yes")))</f>
        <v>N/A</v>
      </c>
      <c r="G90" s="32">
        <v>69.996963254999997</v>
      </c>
      <c r="H90" s="27" t="str">
        <f>IF($B90="N/A","N/A",IF(G90&gt;10,"No",IF(G90&lt;-10,"No","Yes")))</f>
        <v>N/A</v>
      </c>
      <c r="I90" s="28">
        <v>1.095</v>
      </c>
      <c r="J90" s="28">
        <v>1.7769999999999999</v>
      </c>
      <c r="K90" s="25" t="s">
        <v>49</v>
      </c>
      <c r="L90" s="30" t="str">
        <f t="shared" ref="L90" si="41">IF(J90="Div by 0", "N/A", IF(K90="N/A","N/A", IF(J90&gt;VALUE(MID(K90,1,2)), "No", IF(J90&lt;-1*VALUE(MID(K90,1,2)), "No", "Yes"))))</f>
        <v>N/A</v>
      </c>
    </row>
    <row r="91" spans="1:12">
      <c r="A91" s="89" t="s">
        <v>809</v>
      </c>
      <c r="B91" s="25" t="s">
        <v>49</v>
      </c>
      <c r="C91" s="32">
        <v>74.195958825999995</v>
      </c>
      <c r="D91" s="27" t="str">
        <f t="shared" ref="D91:D97" si="42">IF($B91="N/A","N/A",IF(C91&gt;10,"No",IF(C91&lt;-10,"No","Yes")))</f>
        <v>N/A</v>
      </c>
      <c r="E91" s="32">
        <v>74.013456734000002</v>
      </c>
      <c r="F91" s="27" t="str">
        <f t="shared" ref="F91:F97" si="43">IF($B91="N/A","N/A",IF(E91&gt;10,"No",IF(E91&lt;-10,"No","Yes")))</f>
        <v>N/A</v>
      </c>
      <c r="G91" s="32">
        <v>75.523574413000006</v>
      </c>
      <c r="H91" s="27" t="str">
        <f t="shared" ref="H91:H97" si="44">IF($B91="N/A","N/A",IF(G91&gt;10,"No",IF(G91&lt;-10,"No","Yes")))</f>
        <v>N/A</v>
      </c>
      <c r="I91" s="28">
        <v>-0.246</v>
      </c>
      <c r="J91" s="28">
        <v>2.04</v>
      </c>
      <c r="K91" s="25" t="s">
        <v>49</v>
      </c>
      <c r="L91" s="30" t="str">
        <f t="shared" ref="L91:L101" si="45">IF(J91="Div by 0", "N/A", IF(K91="N/A","N/A", IF(J91&gt;VALUE(MID(K91,1,2)), "No", IF(J91&lt;-1*VALUE(MID(K91,1,2)), "No", "Yes"))))</f>
        <v>N/A</v>
      </c>
    </row>
    <row r="92" spans="1:12">
      <c r="A92" s="89" t="s">
        <v>810</v>
      </c>
      <c r="B92" s="25" t="s">
        <v>49</v>
      </c>
      <c r="C92" s="32">
        <v>46.324212909000003</v>
      </c>
      <c r="D92" s="27" t="str">
        <f t="shared" si="42"/>
        <v>N/A</v>
      </c>
      <c r="E92" s="32">
        <v>46.068134350000001</v>
      </c>
      <c r="F92" s="27" t="str">
        <f t="shared" si="43"/>
        <v>N/A</v>
      </c>
      <c r="G92" s="32">
        <v>46.927807373</v>
      </c>
      <c r="H92" s="27" t="str">
        <f t="shared" si="44"/>
        <v>N/A</v>
      </c>
      <c r="I92" s="28">
        <v>-0.55300000000000005</v>
      </c>
      <c r="J92" s="28">
        <v>1.8660000000000001</v>
      </c>
      <c r="K92" s="25" t="s">
        <v>49</v>
      </c>
      <c r="L92" s="30" t="str">
        <f t="shared" si="45"/>
        <v>N/A</v>
      </c>
    </row>
    <row r="93" spans="1:12">
      <c r="A93" s="89" t="s">
        <v>811</v>
      </c>
      <c r="B93" s="25" t="s">
        <v>49</v>
      </c>
      <c r="C93" s="32">
        <v>22.219132369</v>
      </c>
      <c r="D93" s="27" t="str">
        <f t="shared" si="42"/>
        <v>N/A</v>
      </c>
      <c r="E93" s="32">
        <v>21.317933224000001</v>
      </c>
      <c r="F93" s="27" t="str">
        <f t="shared" si="43"/>
        <v>N/A</v>
      </c>
      <c r="G93" s="32">
        <v>20.898332932999999</v>
      </c>
      <c r="H93" s="27" t="str">
        <f t="shared" si="44"/>
        <v>N/A</v>
      </c>
      <c r="I93" s="28">
        <v>-4.0599999999999996</v>
      </c>
      <c r="J93" s="28">
        <v>-1.97</v>
      </c>
      <c r="K93" s="25" t="s">
        <v>49</v>
      </c>
      <c r="L93" s="30" t="str">
        <f t="shared" si="45"/>
        <v>N/A</v>
      </c>
    </row>
    <row r="94" spans="1:12" ht="12" customHeight="1">
      <c r="A94" s="86" t="s">
        <v>898</v>
      </c>
      <c r="B94" s="38" t="s">
        <v>121</v>
      </c>
      <c r="C94" s="26" t="s">
        <v>49</v>
      </c>
      <c r="D94" s="27" t="str">
        <f>IF(OR($B94="N/A",$C94="N/A"),"N/A",IF(C94&gt;0,"No",IF(C94&lt;0,"No","Yes")))</f>
        <v>N/A</v>
      </c>
      <c r="E94" s="26">
        <v>0</v>
      </c>
      <c r="F94" s="27" t="str">
        <f>IF(OR($B94="N/A",$E94="N/A"),"N/A",IF(E94&gt;0,"No",IF(E94&lt;0,"No","Yes")))</f>
        <v>Yes</v>
      </c>
      <c r="G94" s="26">
        <v>0</v>
      </c>
      <c r="H94" s="27" t="str">
        <f>IF($B94="N/A","N/A",IF(G94&gt;0,"No",IF(G94&lt;0,"No","Yes")))</f>
        <v>Yes</v>
      </c>
      <c r="I94" s="28" t="s">
        <v>49</v>
      </c>
      <c r="J94" s="28" t="s">
        <v>1207</v>
      </c>
      <c r="K94" s="25" t="s">
        <v>49</v>
      </c>
      <c r="L94" s="30" t="str">
        <f>IF(J94="Div by 0", "N/A", IF(K94="N/A","N/A", IF(J94&gt;VALUE(MID(K94,1,2)), "No", IF(J94&lt;-1*VALUE(MID(K94,1,2)), "No", "Yes"))))</f>
        <v>N/A</v>
      </c>
    </row>
    <row r="95" spans="1:12">
      <c r="A95" s="90" t="s">
        <v>812</v>
      </c>
      <c r="B95" s="25" t="s">
        <v>49</v>
      </c>
      <c r="C95" s="32">
        <v>1.6620176661999999</v>
      </c>
      <c r="D95" s="27" t="str">
        <f t="shared" si="42"/>
        <v>N/A</v>
      </c>
      <c r="E95" s="32">
        <v>1.6609629126000001</v>
      </c>
      <c r="F95" s="27" t="str">
        <f t="shared" si="43"/>
        <v>N/A</v>
      </c>
      <c r="G95" s="32">
        <v>1.5119532146000001</v>
      </c>
      <c r="H95" s="27" t="str">
        <f t="shared" si="44"/>
        <v>N/A</v>
      </c>
      <c r="I95" s="28">
        <v>-6.3E-2</v>
      </c>
      <c r="J95" s="28">
        <v>-8.9700000000000006</v>
      </c>
      <c r="K95" s="25" t="s">
        <v>49</v>
      </c>
      <c r="L95" s="30" t="str">
        <f t="shared" si="45"/>
        <v>N/A</v>
      </c>
    </row>
    <row r="96" spans="1:12">
      <c r="A96" s="90" t="s">
        <v>813</v>
      </c>
      <c r="B96" s="25" t="s">
        <v>49</v>
      </c>
      <c r="C96" s="32">
        <v>1.7799435317000001</v>
      </c>
      <c r="D96" s="27" t="str">
        <f t="shared" si="42"/>
        <v>N/A</v>
      </c>
      <c r="E96" s="32">
        <v>1.8036496594</v>
      </c>
      <c r="F96" s="27" t="str">
        <f t="shared" si="43"/>
        <v>N/A</v>
      </c>
      <c r="G96" s="32">
        <v>1.6378605862</v>
      </c>
      <c r="H96" s="27" t="str">
        <f t="shared" si="44"/>
        <v>N/A</v>
      </c>
      <c r="I96" s="28">
        <v>1.3320000000000001</v>
      </c>
      <c r="J96" s="28">
        <v>-9.19</v>
      </c>
      <c r="K96" s="25" t="s">
        <v>49</v>
      </c>
      <c r="L96" s="30" t="str">
        <f t="shared" si="45"/>
        <v>N/A</v>
      </c>
    </row>
    <row r="97" spans="1:12" ht="12.75" customHeight="1">
      <c r="A97" s="90" t="s">
        <v>814</v>
      </c>
      <c r="B97" s="25" t="s">
        <v>49</v>
      </c>
      <c r="C97" s="32">
        <v>1.9035389099</v>
      </c>
      <c r="D97" s="27" t="str">
        <f t="shared" si="42"/>
        <v>N/A</v>
      </c>
      <c r="E97" s="32">
        <v>1.9134515701000001</v>
      </c>
      <c r="F97" s="27" t="str">
        <f t="shared" si="43"/>
        <v>N/A</v>
      </c>
      <c r="G97" s="32">
        <v>1.7422066531</v>
      </c>
      <c r="H97" s="27" t="str">
        <f t="shared" si="44"/>
        <v>N/A</v>
      </c>
      <c r="I97" s="28">
        <v>0.52070000000000005</v>
      </c>
      <c r="J97" s="28">
        <v>-8.9499999999999993</v>
      </c>
      <c r="K97" s="25" t="s">
        <v>49</v>
      </c>
      <c r="L97" s="30" t="str">
        <f t="shared" si="45"/>
        <v>N/A</v>
      </c>
    </row>
    <row r="98" spans="1:12">
      <c r="A98" s="86" t="s">
        <v>966</v>
      </c>
      <c r="B98" s="36" t="s">
        <v>49</v>
      </c>
      <c r="C98" s="34">
        <v>2170</v>
      </c>
      <c r="D98" s="33" t="str">
        <f>IF($B98="N/A","N/A",IF(C98&gt;10,"No",IF(C98&lt;-10,"No","Yes")))</f>
        <v>N/A</v>
      </c>
      <c r="E98" s="34">
        <v>2187</v>
      </c>
      <c r="F98" s="33" t="str">
        <f>IF($B98="N/A","N/A",IF(E98&gt;10,"No",IF(E98&lt;-10,"No","Yes")))</f>
        <v>N/A</v>
      </c>
      <c r="G98" s="34">
        <v>2061</v>
      </c>
      <c r="H98" s="33" t="str">
        <f>IF($B98="N/A","N/A",IF(G98&gt;10,"No",IF(G98&lt;-10,"No","Yes")))</f>
        <v>N/A</v>
      </c>
      <c r="I98" s="28">
        <v>0.78339999999999999</v>
      </c>
      <c r="J98" s="28">
        <v>-5.76</v>
      </c>
      <c r="K98" s="25" t="s">
        <v>49</v>
      </c>
      <c r="L98" s="30" t="str">
        <f t="shared" si="45"/>
        <v>N/A</v>
      </c>
    </row>
    <row r="99" spans="1:12">
      <c r="A99" s="90" t="s">
        <v>962</v>
      </c>
      <c r="B99" s="36" t="s">
        <v>121</v>
      </c>
      <c r="C99" s="34">
        <v>0</v>
      </c>
      <c r="D99" s="27" t="str">
        <f t="shared" ref="D99" si="46">IF($B99="N/A","N/A",IF(C99&gt;0,"No",IF(C99&lt;0,"No","Yes")))</f>
        <v>Yes</v>
      </c>
      <c r="E99" s="34">
        <v>0</v>
      </c>
      <c r="F99" s="27" t="str">
        <f t="shared" ref="F99" si="47">IF($B99="N/A","N/A",IF(E99&gt;0,"No",IF(E99&lt;0,"No","Yes")))</f>
        <v>Yes</v>
      </c>
      <c r="G99" s="34">
        <v>0</v>
      </c>
      <c r="H99" s="27" t="str">
        <f t="shared" ref="H99" si="48">IF($B99="N/A","N/A",IF(G99&gt;0,"No",IF(G99&lt;0,"No","Yes")))</f>
        <v>Yes</v>
      </c>
      <c r="I99" s="28" t="s">
        <v>1207</v>
      </c>
      <c r="J99" s="28" t="s">
        <v>1207</v>
      </c>
      <c r="K99" s="25" t="s">
        <v>49</v>
      </c>
      <c r="L99" s="30" t="str">
        <f t="shared" si="45"/>
        <v>N/A</v>
      </c>
    </row>
    <row r="100" spans="1:12">
      <c r="A100" s="90" t="s">
        <v>963</v>
      </c>
      <c r="B100" s="36" t="s">
        <v>121</v>
      </c>
      <c r="C100" s="34">
        <v>620</v>
      </c>
      <c r="D100" s="27" t="str">
        <f t="shared" ref="D100" si="49">IF($B100="N/A","N/A",IF(C100&gt;0,"No",IF(C100&lt;0,"No","Yes")))</f>
        <v>No</v>
      </c>
      <c r="E100" s="34">
        <v>634</v>
      </c>
      <c r="F100" s="27" t="str">
        <f t="shared" ref="F100" si="50">IF($B100="N/A","N/A",IF(E100&gt;0,"No",IF(E100&lt;0,"No","Yes")))</f>
        <v>No</v>
      </c>
      <c r="G100" s="34">
        <v>646</v>
      </c>
      <c r="H100" s="27" t="str">
        <f t="shared" ref="H100" si="51">IF($B100="N/A","N/A",IF(G100&gt;0,"No",IF(G100&lt;0,"No","Yes")))</f>
        <v>No</v>
      </c>
      <c r="I100" s="28">
        <v>2.258</v>
      </c>
      <c r="J100" s="28">
        <v>1.893</v>
      </c>
      <c r="K100" s="25" t="s">
        <v>49</v>
      </c>
      <c r="L100" s="30" t="str">
        <f t="shared" si="45"/>
        <v>N/A</v>
      </c>
    </row>
    <row r="101" spans="1:12" ht="12.75" customHeight="1">
      <c r="A101" s="90" t="s">
        <v>964</v>
      </c>
      <c r="B101" s="38" t="s">
        <v>49</v>
      </c>
      <c r="C101" s="35" t="s">
        <v>49</v>
      </c>
      <c r="D101" s="33" t="str">
        <f>IF($B101="N/A","N/A",IF(C101&gt;10,"No",IF(C101&lt;-10,"No","Yes")))</f>
        <v>N/A</v>
      </c>
      <c r="E101" s="35">
        <v>92.271293374999999</v>
      </c>
      <c r="F101" s="33" t="str">
        <f>IF($B101="N/A","N/A",IF(E101&gt;10,"No",IF(E101&lt;-10,"No","Yes")))</f>
        <v>N/A</v>
      </c>
      <c r="G101" s="35">
        <v>91.640866872999993</v>
      </c>
      <c r="H101" s="33" t="str">
        <f>IF($B101="N/A","N/A",IF(G101&gt;10,"No",IF(G101&lt;-10,"No","Yes")))</f>
        <v>N/A</v>
      </c>
      <c r="I101" s="28" t="s">
        <v>49</v>
      </c>
      <c r="J101" s="28">
        <v>-0.68300000000000005</v>
      </c>
      <c r="K101" s="38" t="s">
        <v>49</v>
      </c>
      <c r="L101" s="30" t="str">
        <f t="shared" si="45"/>
        <v>N/A</v>
      </c>
    </row>
    <row r="102" spans="1:12">
      <c r="A102" s="220" t="s">
        <v>139</v>
      </c>
      <c r="B102" s="218"/>
      <c r="C102" s="218"/>
      <c r="D102" s="218"/>
      <c r="E102" s="218"/>
      <c r="F102" s="218"/>
      <c r="G102" s="218"/>
      <c r="H102" s="218"/>
      <c r="I102" s="218"/>
      <c r="J102" s="218"/>
      <c r="K102" s="218"/>
      <c r="L102" s="218"/>
    </row>
    <row r="103" spans="1:12">
      <c r="A103" s="94" t="s">
        <v>311</v>
      </c>
      <c r="B103" s="36" t="s">
        <v>49</v>
      </c>
      <c r="C103" s="34">
        <v>63749</v>
      </c>
      <c r="D103" s="33" t="str">
        <f>IF($B103="N/A","N/A",IF(C103&gt;10,"No",IF(C103&lt;-10,"No","Yes")))</f>
        <v>N/A</v>
      </c>
      <c r="E103" s="34">
        <v>65952</v>
      </c>
      <c r="F103" s="33" t="str">
        <f>IF($B103="N/A","N/A",IF(E103&gt;10,"No",IF(E103&lt;-10,"No","Yes")))</f>
        <v>N/A</v>
      </c>
      <c r="G103" s="34">
        <v>67658</v>
      </c>
      <c r="H103" s="33" t="str">
        <f>IF($B103="N/A","N/A",IF(G103&gt;10,"No",IF(G103&lt;-10,"No","Yes")))</f>
        <v>N/A</v>
      </c>
      <c r="I103" s="28">
        <v>3.456</v>
      </c>
      <c r="J103" s="28">
        <v>2.5870000000000002</v>
      </c>
      <c r="K103" s="36" t="s">
        <v>107</v>
      </c>
      <c r="L103" s="30" t="str">
        <f t="shared" ref="L103:L135" si="52">IF(J103="Div by 0", "N/A", IF(K103="N/A","N/A", IF(J103&gt;VALUE(MID(K103,1,2)), "No", IF(J103&lt;-1*VALUE(MID(K103,1,2)), "No", "Yes"))))</f>
        <v>Yes</v>
      </c>
    </row>
    <row r="104" spans="1:12">
      <c r="A104" s="49" t="s">
        <v>312</v>
      </c>
      <c r="B104" s="36" t="s">
        <v>49</v>
      </c>
      <c r="C104" s="34">
        <v>54913.46</v>
      </c>
      <c r="D104" s="33" t="str">
        <f>IF($B104="N/A","N/A",IF(C104&gt;10,"No",IF(C104&lt;-10,"No","Yes")))</f>
        <v>N/A</v>
      </c>
      <c r="E104" s="34">
        <v>57107.76</v>
      </c>
      <c r="F104" s="33" t="str">
        <f>IF($B104="N/A","N/A",IF(E104&gt;10,"No",IF(E104&lt;-10,"No","Yes")))</f>
        <v>N/A</v>
      </c>
      <c r="G104" s="34">
        <v>59124.38</v>
      </c>
      <c r="H104" s="33" t="str">
        <f>IF($B104="N/A","N/A",IF(G104&gt;10,"No",IF(G104&lt;-10,"No","Yes")))</f>
        <v>N/A</v>
      </c>
      <c r="I104" s="28">
        <v>3.996</v>
      </c>
      <c r="J104" s="28">
        <v>3.5310000000000001</v>
      </c>
      <c r="K104" s="36" t="s">
        <v>108</v>
      </c>
      <c r="L104" s="30" t="str">
        <f t="shared" si="52"/>
        <v>Yes</v>
      </c>
    </row>
    <row r="105" spans="1:12">
      <c r="A105" s="51" t="s">
        <v>313</v>
      </c>
      <c r="B105" s="25" t="s">
        <v>115</v>
      </c>
      <c r="C105" s="32">
        <v>94.620662504999999</v>
      </c>
      <c r="D105" s="27" t="str">
        <f>IF($B105="N/A","N/A",IF(C105&gt;=90,"Yes","No"))</f>
        <v>Yes</v>
      </c>
      <c r="E105" s="32">
        <v>94.339050349999994</v>
      </c>
      <c r="F105" s="27" t="str">
        <f>IF($B105="N/A","N/A",IF(E105&gt;=90,"Yes","No"))</f>
        <v>Yes</v>
      </c>
      <c r="G105" s="32">
        <v>94.279063398999995</v>
      </c>
      <c r="H105" s="27" t="str">
        <f>IF($B105="N/A","N/A",IF(G105&gt;=90,"Yes","No"))</f>
        <v>Yes</v>
      </c>
      <c r="I105" s="28">
        <v>-0.29799999999999999</v>
      </c>
      <c r="J105" s="28">
        <v>-6.4000000000000001E-2</v>
      </c>
      <c r="K105" s="29" t="s">
        <v>107</v>
      </c>
      <c r="L105" s="30" t="str">
        <f t="shared" si="52"/>
        <v>Yes</v>
      </c>
    </row>
    <row r="106" spans="1:12" ht="12.75" customHeight="1">
      <c r="A106" s="51" t="s">
        <v>699</v>
      </c>
      <c r="B106" s="25" t="s">
        <v>115</v>
      </c>
      <c r="C106" s="32">
        <v>95.006373034999996</v>
      </c>
      <c r="D106" s="27" t="str">
        <f>IF($B106="N/A","N/A",IF(C106&gt;=90,"Yes","No"))</f>
        <v>Yes</v>
      </c>
      <c r="E106" s="32">
        <v>94.848687138000003</v>
      </c>
      <c r="F106" s="27" t="str">
        <f>IF($B106="N/A","N/A",IF(E106&gt;=90,"Yes","No"))</f>
        <v>Yes</v>
      </c>
      <c r="G106" s="32">
        <v>94.765756564</v>
      </c>
      <c r="H106" s="27" t="str">
        <f>IF($B106="N/A","N/A",IF(G106&gt;=90,"Yes","No"))</f>
        <v>Yes</v>
      </c>
      <c r="I106" s="28">
        <v>-0.16600000000000001</v>
      </c>
      <c r="J106" s="28">
        <v>-8.6999999999999994E-2</v>
      </c>
      <c r="K106" s="29" t="s">
        <v>107</v>
      </c>
      <c r="L106" s="30" t="str">
        <f t="shared" si="52"/>
        <v>Yes</v>
      </c>
    </row>
    <row r="107" spans="1:12" ht="12.75" customHeight="1">
      <c r="A107" s="94" t="s">
        <v>789</v>
      </c>
      <c r="B107" s="36" t="s">
        <v>110</v>
      </c>
      <c r="C107" s="35">
        <v>45.451772779000002</v>
      </c>
      <c r="D107" s="27" t="str">
        <f>IF($B107="N/A","N/A",IF(C107&gt;55,"No",IF(C107&lt;30,"No","Yes")))</f>
        <v>Yes</v>
      </c>
      <c r="E107" s="35">
        <v>44.662729957000003</v>
      </c>
      <c r="F107" s="27" t="str">
        <f>IF($B107="N/A","N/A",IF(E107&gt;55,"No",IF(E107&lt;30,"No","Yes")))</f>
        <v>Yes</v>
      </c>
      <c r="G107" s="35">
        <v>44.750691768999999</v>
      </c>
      <c r="H107" s="27" t="str">
        <f>IF($B107="N/A","N/A",IF(G107&gt;55,"No",IF(G107&lt;30,"No","Yes")))</f>
        <v>Yes</v>
      </c>
      <c r="I107" s="28">
        <v>-1.74</v>
      </c>
      <c r="J107" s="28">
        <v>0.19689999999999999</v>
      </c>
      <c r="K107" s="36" t="s">
        <v>107</v>
      </c>
      <c r="L107" s="30" t="str">
        <f t="shared" si="52"/>
        <v>Yes</v>
      </c>
    </row>
    <row r="108" spans="1:12">
      <c r="A108" s="5" t="s">
        <v>1074</v>
      </c>
      <c r="B108" s="36" t="s">
        <v>0</v>
      </c>
      <c r="C108" s="35">
        <v>2.7435724482000001</v>
      </c>
      <c r="D108" s="27" t="str">
        <f>IF($B108="N/A","N/A",IF(C108&gt;=5,"No",IF(C108&lt;0,"No","Yes")))</f>
        <v>Yes</v>
      </c>
      <c r="E108" s="35">
        <v>3.2387190684</v>
      </c>
      <c r="F108" s="27" t="str">
        <f>IF($B108="N/A","N/A",IF(E108&gt;=5,"No",IF(E108&lt;0,"No","Yes")))</f>
        <v>Yes</v>
      </c>
      <c r="G108" s="35">
        <v>3.9699665967</v>
      </c>
      <c r="H108" s="27" t="str">
        <f>IF($B108="N/A","N/A",IF(G108&gt;=5,"No",IF(G108&lt;0,"No","Yes")))</f>
        <v>Yes</v>
      </c>
      <c r="I108" s="28">
        <v>18.05</v>
      </c>
      <c r="J108" s="28">
        <v>22.58</v>
      </c>
      <c r="K108" s="36" t="s">
        <v>49</v>
      </c>
      <c r="L108" s="30" t="str">
        <f t="shared" si="52"/>
        <v>N/A</v>
      </c>
    </row>
    <row r="109" spans="1:12">
      <c r="A109" s="5" t="s">
        <v>651</v>
      </c>
      <c r="B109" s="36" t="s">
        <v>49</v>
      </c>
      <c r="C109" s="35">
        <v>12.502156897000001</v>
      </c>
      <c r="D109" s="36" t="s">
        <v>49</v>
      </c>
      <c r="E109" s="35">
        <v>12.794153324</v>
      </c>
      <c r="F109" s="36" t="s">
        <v>49</v>
      </c>
      <c r="G109" s="35">
        <v>13.3672293</v>
      </c>
      <c r="H109" s="36" t="s">
        <v>49</v>
      </c>
      <c r="I109" s="28">
        <v>2.3359999999999999</v>
      </c>
      <c r="J109" s="28">
        <v>4.4790000000000001</v>
      </c>
      <c r="K109" s="36" t="s">
        <v>49</v>
      </c>
      <c r="L109" s="30" t="str">
        <f t="shared" si="52"/>
        <v>N/A</v>
      </c>
    </row>
    <row r="110" spans="1:12">
      <c r="A110" s="5" t="s">
        <v>652</v>
      </c>
      <c r="B110" s="36" t="s">
        <v>49</v>
      </c>
      <c r="C110" s="35">
        <v>43.021851323</v>
      </c>
      <c r="D110" s="36" t="s">
        <v>49</v>
      </c>
      <c r="E110" s="35">
        <v>41.490781173999999</v>
      </c>
      <c r="F110" s="36" t="s">
        <v>49</v>
      </c>
      <c r="G110" s="35">
        <v>39.851902213999999</v>
      </c>
      <c r="H110" s="36" t="s">
        <v>49</v>
      </c>
      <c r="I110" s="28">
        <v>-3.56</v>
      </c>
      <c r="J110" s="28">
        <v>-3.95</v>
      </c>
      <c r="K110" s="36" t="s">
        <v>49</v>
      </c>
      <c r="L110" s="30" t="str">
        <f t="shared" si="52"/>
        <v>N/A</v>
      </c>
    </row>
    <row r="111" spans="1:12">
      <c r="A111" s="5" t="s">
        <v>653</v>
      </c>
      <c r="B111" s="36" t="s">
        <v>49</v>
      </c>
      <c r="C111" s="35">
        <v>7.5671775243999999</v>
      </c>
      <c r="D111" s="36" t="s">
        <v>49</v>
      </c>
      <c r="E111" s="35">
        <v>7.8390344492999997</v>
      </c>
      <c r="F111" s="36" t="s">
        <v>49</v>
      </c>
      <c r="G111" s="35">
        <v>8.4675869816000002</v>
      </c>
      <c r="H111" s="36" t="s">
        <v>49</v>
      </c>
      <c r="I111" s="28">
        <v>3.593</v>
      </c>
      <c r="J111" s="28">
        <v>8.0180000000000007</v>
      </c>
      <c r="K111" s="36" t="s">
        <v>49</v>
      </c>
      <c r="L111" s="30" t="str">
        <f t="shared" si="52"/>
        <v>N/A</v>
      </c>
    </row>
    <row r="112" spans="1:12">
      <c r="A112" s="5" t="s">
        <v>654</v>
      </c>
      <c r="B112" s="36" t="s">
        <v>49</v>
      </c>
      <c r="C112" s="35">
        <v>3.6722144660999998</v>
      </c>
      <c r="D112" s="36" t="s">
        <v>49</v>
      </c>
      <c r="E112" s="35">
        <v>4.3425521591000003</v>
      </c>
      <c r="F112" s="36" t="s">
        <v>49</v>
      </c>
      <c r="G112" s="35">
        <v>4.6173401518999997</v>
      </c>
      <c r="H112" s="36" t="s">
        <v>49</v>
      </c>
      <c r="I112" s="28">
        <v>18.25</v>
      </c>
      <c r="J112" s="28">
        <v>6.3280000000000003</v>
      </c>
      <c r="K112" s="36" t="s">
        <v>49</v>
      </c>
      <c r="L112" s="30" t="str">
        <f t="shared" si="52"/>
        <v>N/A</v>
      </c>
    </row>
    <row r="113" spans="1:12">
      <c r="A113" s="5" t="s">
        <v>655</v>
      </c>
      <c r="B113" s="36" t="s">
        <v>49</v>
      </c>
      <c r="C113" s="35">
        <v>0</v>
      </c>
      <c r="D113" s="36" t="s">
        <v>49</v>
      </c>
      <c r="E113" s="35">
        <v>0</v>
      </c>
      <c r="F113" s="36" t="s">
        <v>49</v>
      </c>
      <c r="G113" s="35">
        <v>0</v>
      </c>
      <c r="H113" s="36" t="s">
        <v>49</v>
      </c>
      <c r="I113" s="28" t="s">
        <v>1207</v>
      </c>
      <c r="J113" s="28" t="s">
        <v>1207</v>
      </c>
      <c r="K113" s="36" t="s">
        <v>49</v>
      </c>
      <c r="L113" s="30" t="str">
        <f t="shared" si="52"/>
        <v>N/A</v>
      </c>
    </row>
    <row r="114" spans="1:12">
      <c r="A114" s="5" t="s">
        <v>656</v>
      </c>
      <c r="B114" s="36" t="s">
        <v>49</v>
      </c>
      <c r="C114" s="35">
        <v>3.6486846852000001</v>
      </c>
      <c r="D114" s="36" t="s">
        <v>49</v>
      </c>
      <c r="E114" s="35">
        <v>3.9847161571999998</v>
      </c>
      <c r="F114" s="36" t="s">
        <v>49</v>
      </c>
      <c r="G114" s="35">
        <v>4.4872742321999999</v>
      </c>
      <c r="H114" s="36" t="s">
        <v>49</v>
      </c>
      <c r="I114" s="28">
        <v>9.2100000000000009</v>
      </c>
      <c r="J114" s="28">
        <v>12.61</v>
      </c>
      <c r="K114" s="36" t="s">
        <v>49</v>
      </c>
      <c r="L114" s="30" t="str">
        <f t="shared" si="52"/>
        <v>N/A</v>
      </c>
    </row>
    <row r="115" spans="1:12">
      <c r="A115" s="5" t="s">
        <v>657</v>
      </c>
      <c r="B115" s="36" t="s">
        <v>49</v>
      </c>
      <c r="C115" s="35">
        <v>0</v>
      </c>
      <c r="D115" s="36" t="s">
        <v>49</v>
      </c>
      <c r="E115" s="35">
        <v>0</v>
      </c>
      <c r="F115" s="36" t="s">
        <v>49</v>
      </c>
      <c r="G115" s="35">
        <v>0</v>
      </c>
      <c r="H115" s="36" t="s">
        <v>49</v>
      </c>
      <c r="I115" s="28" t="s">
        <v>1207</v>
      </c>
      <c r="J115" s="28" t="s">
        <v>1207</v>
      </c>
      <c r="K115" s="36" t="s">
        <v>49</v>
      </c>
      <c r="L115" s="30" t="str">
        <f t="shared" si="52"/>
        <v>N/A</v>
      </c>
    </row>
    <row r="116" spans="1:12">
      <c r="A116" s="5" t="s">
        <v>658</v>
      </c>
      <c r="B116" s="36" t="s">
        <v>49</v>
      </c>
      <c r="C116" s="35">
        <v>26.844342655999998</v>
      </c>
      <c r="D116" s="36" t="s">
        <v>49</v>
      </c>
      <c r="E116" s="35">
        <v>26.310043667999999</v>
      </c>
      <c r="F116" s="36" t="s">
        <v>49</v>
      </c>
      <c r="G116" s="35">
        <v>25.238700522999999</v>
      </c>
      <c r="H116" s="36" t="s">
        <v>49</v>
      </c>
      <c r="I116" s="28">
        <v>-1.99</v>
      </c>
      <c r="J116" s="28">
        <v>-4.07</v>
      </c>
      <c r="K116" s="36" t="s">
        <v>49</v>
      </c>
      <c r="L116" s="30" t="str">
        <f t="shared" si="52"/>
        <v>N/A</v>
      </c>
    </row>
    <row r="117" spans="1:12">
      <c r="A117" s="5" t="s">
        <v>659</v>
      </c>
      <c r="B117" s="36" t="s">
        <v>49</v>
      </c>
      <c r="C117" s="35">
        <v>0</v>
      </c>
      <c r="D117" s="36" t="s">
        <v>49</v>
      </c>
      <c r="E117" s="35">
        <v>0</v>
      </c>
      <c r="F117" s="36" t="s">
        <v>49</v>
      </c>
      <c r="G117" s="35">
        <v>0</v>
      </c>
      <c r="H117" s="36" t="s">
        <v>49</v>
      </c>
      <c r="I117" s="28" t="s">
        <v>1207</v>
      </c>
      <c r="J117" s="28" t="s">
        <v>1207</v>
      </c>
      <c r="K117" s="36" t="s">
        <v>49</v>
      </c>
      <c r="L117" s="30" t="str">
        <f t="shared" si="52"/>
        <v>N/A</v>
      </c>
    </row>
    <row r="118" spans="1:12">
      <c r="A118" s="5" t="s">
        <v>660</v>
      </c>
      <c r="B118" s="36" t="s">
        <v>49</v>
      </c>
      <c r="C118" s="35">
        <v>0</v>
      </c>
      <c r="D118" s="36" t="s">
        <v>49</v>
      </c>
      <c r="E118" s="35">
        <v>0</v>
      </c>
      <c r="F118" s="36" t="s">
        <v>49</v>
      </c>
      <c r="G118" s="35">
        <v>0</v>
      </c>
      <c r="H118" s="36" t="s">
        <v>49</v>
      </c>
      <c r="I118" s="28" t="s">
        <v>1207</v>
      </c>
      <c r="J118" s="28" t="s">
        <v>1207</v>
      </c>
      <c r="K118" s="36" t="s">
        <v>49</v>
      </c>
      <c r="L118" s="30" t="str">
        <f t="shared" si="52"/>
        <v>N/A</v>
      </c>
    </row>
    <row r="119" spans="1:12">
      <c r="A119" s="94" t="s">
        <v>845</v>
      </c>
      <c r="B119" s="36" t="s">
        <v>49</v>
      </c>
      <c r="C119" s="35">
        <v>76.281980894</v>
      </c>
      <c r="D119" s="36" t="s">
        <v>49</v>
      </c>
      <c r="E119" s="35">
        <v>75.382096070000003</v>
      </c>
      <c r="F119" s="36" t="s">
        <v>49</v>
      </c>
      <c r="G119" s="35">
        <v>73.677909486000004</v>
      </c>
      <c r="H119" s="36" t="s">
        <v>49</v>
      </c>
      <c r="I119" s="28">
        <v>-1.18</v>
      </c>
      <c r="J119" s="28">
        <v>-2.2599999999999998</v>
      </c>
      <c r="K119" s="36" t="s">
        <v>49</v>
      </c>
      <c r="L119" s="30" t="str">
        <f t="shared" ref="L119:L120" si="53">IF(J119="Div by 0", "N/A", IF(K119="N/A","N/A", IF(J119&gt;VALUE(MID(K119,1,2)), "No", IF(J119&lt;-1*VALUE(MID(K119,1,2)), "No", "Yes"))))</f>
        <v>N/A</v>
      </c>
    </row>
    <row r="120" spans="1:12" ht="12.75" customHeight="1">
      <c r="A120" s="94" t="s">
        <v>815</v>
      </c>
      <c r="B120" s="36" t="s">
        <v>49</v>
      </c>
      <c r="C120" s="35">
        <v>23.718019106</v>
      </c>
      <c r="D120" s="36" t="s">
        <v>49</v>
      </c>
      <c r="E120" s="35">
        <v>24.617903930000001</v>
      </c>
      <c r="F120" s="36" t="s">
        <v>49</v>
      </c>
      <c r="G120" s="35">
        <v>26.322090513999999</v>
      </c>
      <c r="H120" s="36" t="s">
        <v>49</v>
      </c>
      <c r="I120" s="28">
        <v>3.794</v>
      </c>
      <c r="J120" s="28">
        <v>6.923</v>
      </c>
      <c r="K120" s="36" t="s">
        <v>49</v>
      </c>
      <c r="L120" s="30" t="str">
        <f t="shared" si="53"/>
        <v>N/A</v>
      </c>
    </row>
    <row r="121" spans="1:12" ht="12.75" customHeight="1">
      <c r="A121" s="94" t="s">
        <v>314</v>
      </c>
      <c r="B121" s="36" t="s">
        <v>49</v>
      </c>
      <c r="C121" s="34">
        <v>400</v>
      </c>
      <c r="D121" s="33" t="str">
        <f>IF($B121="N/A","N/A",IF(C121&gt;10,"No",IF(C121&lt;-10,"No","Yes")))</f>
        <v>N/A</v>
      </c>
      <c r="E121" s="34">
        <v>427</v>
      </c>
      <c r="F121" s="33" t="str">
        <f>IF($B121="N/A","N/A",IF(E121&gt;10,"No",IF(E121&lt;-10,"No","Yes")))</f>
        <v>N/A</v>
      </c>
      <c r="G121" s="34">
        <v>440</v>
      </c>
      <c r="H121" s="33" t="str">
        <f>IF($B121="N/A","N/A",IF(G121&gt;10,"No",IF(G121&lt;-10,"No","Yes")))</f>
        <v>N/A</v>
      </c>
      <c r="I121" s="28">
        <v>6.75</v>
      </c>
      <c r="J121" s="28">
        <v>3.044</v>
      </c>
      <c r="K121" s="36" t="s">
        <v>107</v>
      </c>
      <c r="L121" s="30" t="str">
        <f t="shared" si="52"/>
        <v>Yes</v>
      </c>
    </row>
    <row r="122" spans="1:12">
      <c r="A122" s="5" t="s">
        <v>593</v>
      </c>
      <c r="B122" s="36" t="s">
        <v>49</v>
      </c>
      <c r="C122" s="35">
        <v>0</v>
      </c>
      <c r="D122" s="27" t="str">
        <f>IF($B122="N/A","N/A",IF(C122&gt;10,"No",IF(C122&lt;-10,"No","Yes")))</f>
        <v>N/A</v>
      </c>
      <c r="E122" s="35">
        <v>0.23419203750000001</v>
      </c>
      <c r="F122" s="27" t="str">
        <f>IF($B122="N/A","N/A",IF(E122&gt;10,"No",IF(E122&lt;-10,"No","Yes")))</f>
        <v>N/A</v>
      </c>
      <c r="G122" s="35">
        <v>0.2272727273</v>
      </c>
      <c r="H122" s="27" t="str">
        <f>IF($B122="N/A","N/A",IF(G122&gt;10,"No",IF(G122&lt;-10,"No","Yes")))</f>
        <v>N/A</v>
      </c>
      <c r="I122" s="28" t="s">
        <v>1207</v>
      </c>
      <c r="J122" s="28">
        <v>-2.95</v>
      </c>
      <c r="K122" s="36" t="s">
        <v>107</v>
      </c>
      <c r="L122" s="30" t="str">
        <f t="shared" si="52"/>
        <v>Yes</v>
      </c>
    </row>
    <row r="123" spans="1:12">
      <c r="A123" s="5" t="s">
        <v>594</v>
      </c>
      <c r="B123" s="36" t="s">
        <v>49</v>
      </c>
      <c r="C123" s="35">
        <v>1</v>
      </c>
      <c r="D123" s="27" t="str">
        <f>IF($B123="N/A","N/A",IF(C123&gt;10,"No",IF(C123&lt;-10,"No","Yes")))</f>
        <v>N/A</v>
      </c>
      <c r="E123" s="35">
        <v>1.8735362998</v>
      </c>
      <c r="F123" s="27" t="str">
        <f>IF($B123="N/A","N/A",IF(E123&gt;10,"No",IF(E123&lt;-10,"No","Yes")))</f>
        <v>N/A</v>
      </c>
      <c r="G123" s="35">
        <v>0.68181818179999998</v>
      </c>
      <c r="H123" s="27" t="str">
        <f>IF($B123="N/A","N/A",IF(G123&gt;10,"No",IF(G123&lt;-10,"No","Yes")))</f>
        <v>N/A</v>
      </c>
      <c r="I123" s="28">
        <v>87.35</v>
      </c>
      <c r="J123" s="28">
        <v>-63.6</v>
      </c>
      <c r="K123" s="36" t="s">
        <v>107</v>
      </c>
      <c r="L123" s="30" t="str">
        <f t="shared" si="52"/>
        <v>No</v>
      </c>
    </row>
    <row r="124" spans="1:12">
      <c r="A124" s="49" t="s">
        <v>34</v>
      </c>
      <c r="B124" s="36" t="s">
        <v>49</v>
      </c>
      <c r="C124" s="35">
        <v>0.87687649999999995</v>
      </c>
      <c r="D124" s="33" t="str">
        <f>IF($B124="N/A","N/A",IF(C124&gt;10,"No",IF(C124&lt;-10,"No","Yes")))</f>
        <v>N/A</v>
      </c>
      <c r="E124" s="35">
        <v>0.98556525959999997</v>
      </c>
      <c r="F124" s="33" t="str">
        <f>IF($B124="N/A","N/A",IF(E124&gt;10,"No",IF(E124&lt;-10,"No","Yes")))</f>
        <v>N/A</v>
      </c>
      <c r="G124" s="35">
        <v>1.1040822963000001</v>
      </c>
      <c r="H124" s="33" t="str">
        <f>IF($B124="N/A","N/A",IF(G124&gt;10,"No",IF(G124&lt;-10,"No","Yes")))</f>
        <v>N/A</v>
      </c>
      <c r="I124" s="28">
        <v>12.39</v>
      </c>
      <c r="J124" s="28">
        <v>12.03</v>
      </c>
      <c r="K124" s="36" t="s">
        <v>108</v>
      </c>
      <c r="L124" s="30" t="str">
        <f t="shared" si="52"/>
        <v>Yes</v>
      </c>
    </row>
    <row r="125" spans="1:12">
      <c r="A125" s="49" t="s">
        <v>899</v>
      </c>
      <c r="B125" s="36" t="s">
        <v>49</v>
      </c>
      <c r="C125" s="35" t="s">
        <v>49</v>
      </c>
      <c r="D125" s="33" t="str">
        <f t="shared" ref="D125:D126" si="54">IF($B125="N/A","N/A",IF(C125&gt;10,"No",IF(C125&lt;-10,"No","Yes")))</f>
        <v>N/A</v>
      </c>
      <c r="E125" s="35">
        <v>61.781295487999998</v>
      </c>
      <c r="F125" s="33" t="str">
        <f t="shared" ref="F125:F126" si="55">IF($B125="N/A","N/A",IF(E125&gt;10,"No",IF(E125&lt;-10,"No","Yes")))</f>
        <v>N/A</v>
      </c>
      <c r="G125" s="35">
        <v>61.466493245000002</v>
      </c>
      <c r="H125" s="33" t="str">
        <f t="shared" ref="H125:H126" si="56">IF($B125="N/A","N/A",IF(G125&gt;10,"No",IF(G125&lt;-10,"No","Yes")))</f>
        <v>N/A</v>
      </c>
      <c r="I125" s="28" t="s">
        <v>49</v>
      </c>
      <c r="J125" s="28">
        <v>-0.51</v>
      </c>
      <c r="K125" s="36" t="s">
        <v>107</v>
      </c>
      <c r="L125" s="30" t="str">
        <f>IF(J125="Div by 0", "N/A", IF(OR(J125="N/A",K125="N/A"),"N/A", IF(J125&gt;VALUE(MID(K125,1,2)), "No", IF(J125&lt;-1*VALUE(MID(K125,1,2)), "No", "Yes"))))</f>
        <v>Yes</v>
      </c>
    </row>
    <row r="126" spans="1:12">
      <c r="A126" s="49" t="s">
        <v>900</v>
      </c>
      <c r="B126" s="36" t="s">
        <v>49</v>
      </c>
      <c r="C126" s="35" t="s">
        <v>49</v>
      </c>
      <c r="D126" s="33" t="str">
        <f t="shared" si="54"/>
        <v>N/A</v>
      </c>
      <c r="E126" s="35">
        <v>38.218704512000002</v>
      </c>
      <c r="F126" s="33" t="str">
        <f t="shared" si="55"/>
        <v>N/A</v>
      </c>
      <c r="G126" s="35">
        <v>38.533506754999998</v>
      </c>
      <c r="H126" s="33" t="str">
        <f t="shared" si="56"/>
        <v>N/A</v>
      </c>
      <c r="I126" s="28" t="s">
        <v>49</v>
      </c>
      <c r="J126" s="28">
        <v>0.82369999999999999</v>
      </c>
      <c r="K126" s="36" t="s">
        <v>107</v>
      </c>
      <c r="L126" s="30" t="str">
        <f>IF(J126="Div by 0", "N/A", IF(OR(J126="N/A",K126="N/A"),"N/A", IF(J126&gt;VALUE(MID(K126,1,2)), "No", IF(J126&lt;-1*VALUE(MID(K126,1,2)), "No", "Yes"))))</f>
        <v>Yes</v>
      </c>
    </row>
    <row r="127" spans="1:12">
      <c r="A127" s="94" t="s">
        <v>35</v>
      </c>
      <c r="B127" s="36" t="s">
        <v>1021</v>
      </c>
      <c r="C127" s="35">
        <v>8.6495474438999995</v>
      </c>
      <c r="D127" s="27" t="str">
        <f>IF($B127="N/A","N/A",IF(C127&gt;10,"No",IF(C127&lt;5,"No","Yes")))</f>
        <v>Yes</v>
      </c>
      <c r="E127" s="35">
        <v>8.5653202328999996</v>
      </c>
      <c r="F127" s="27" t="str">
        <f>IF($B127="N/A","N/A",IF(E127&gt;10,"No",IF(E127&lt;5,"No","Yes")))</f>
        <v>Yes</v>
      </c>
      <c r="G127" s="35">
        <v>7.7758727718999996</v>
      </c>
      <c r="H127" s="27" t="str">
        <f t="shared" ref="H127:H130" si="57">IF($B127="N/A","N/A",IF(G127&gt;10,"No",IF(G127&lt;5,"No","Yes")))</f>
        <v>Yes</v>
      </c>
      <c r="I127" s="28">
        <v>-0.97399999999999998</v>
      </c>
      <c r="J127" s="28">
        <v>-9.2200000000000006</v>
      </c>
      <c r="K127" s="36" t="s">
        <v>108</v>
      </c>
      <c r="L127" s="30" t="str">
        <f t="shared" si="52"/>
        <v>Yes</v>
      </c>
    </row>
    <row r="128" spans="1:12">
      <c r="A128" s="86" t="s">
        <v>816</v>
      </c>
      <c r="B128" s="36" t="s">
        <v>1021</v>
      </c>
      <c r="C128" s="35">
        <v>7.7444352068000004</v>
      </c>
      <c r="D128" s="27" t="str">
        <f>IF($B128="N/A","N/A",IF(C128&gt;10,"No",IF(C128&lt;5,"No","Yes")))</f>
        <v>Yes</v>
      </c>
      <c r="E128" s="35">
        <v>7.6449539058999996</v>
      </c>
      <c r="F128" s="27" t="str">
        <f t="shared" ref="F128:F130" si="58">IF($B128="N/A","N/A",IF(E128&gt;10,"No",IF(E128&lt;5,"No","Yes")))</f>
        <v>Yes</v>
      </c>
      <c r="G128" s="35">
        <v>6.9629607732999999</v>
      </c>
      <c r="H128" s="27" t="str">
        <f t="shared" si="57"/>
        <v>Yes</v>
      </c>
      <c r="I128" s="28">
        <v>-1.28</v>
      </c>
      <c r="J128" s="28">
        <v>-8.92</v>
      </c>
      <c r="K128" s="36" t="s">
        <v>108</v>
      </c>
      <c r="L128" s="30" t="str">
        <f t="shared" ref="L128:L132" si="59">IF(J128="Div by 0", "N/A", IF(K128="N/A","N/A", IF(J128&gt;VALUE(MID(K128,1,2)), "No", IF(J128&lt;-1*VALUE(MID(K128,1,2)), "No", "Yes"))))</f>
        <v>Yes</v>
      </c>
    </row>
    <row r="129" spans="1:12">
      <c r="A129" s="86" t="s">
        <v>817</v>
      </c>
      <c r="B129" s="36" t="s">
        <v>1021</v>
      </c>
      <c r="C129" s="35">
        <v>8.2777769062999997</v>
      </c>
      <c r="D129" s="27" t="str">
        <f>IF($B129="N/A","N/A",IF(C129&gt;10,"No",IF(C129&lt;5,"No","Yes")))</f>
        <v>Yes</v>
      </c>
      <c r="E129" s="35">
        <v>8.1938379427000001</v>
      </c>
      <c r="F129" s="27" t="str">
        <f t="shared" si="58"/>
        <v>Yes</v>
      </c>
      <c r="G129" s="35">
        <v>7.4137574271000002</v>
      </c>
      <c r="H129" s="27" t="str">
        <f t="shared" si="57"/>
        <v>Yes</v>
      </c>
      <c r="I129" s="28">
        <v>-1.01</v>
      </c>
      <c r="J129" s="28">
        <v>-9.52</v>
      </c>
      <c r="K129" s="36" t="s">
        <v>108</v>
      </c>
      <c r="L129" s="30" t="str">
        <f t="shared" si="59"/>
        <v>Yes</v>
      </c>
    </row>
    <row r="130" spans="1:12" ht="12.75" customHeight="1">
      <c r="A130" s="86" t="s">
        <v>818</v>
      </c>
      <c r="B130" s="36" t="s">
        <v>1021</v>
      </c>
      <c r="C130" s="35">
        <v>8.6589593562000005</v>
      </c>
      <c r="D130" s="27" t="str">
        <f>IF($B130="N/A","N/A",IF(C130&gt;10,"No",IF(C130&lt;5,"No","Yes")))</f>
        <v>Yes</v>
      </c>
      <c r="E130" s="35">
        <v>8.5698689956000003</v>
      </c>
      <c r="F130" s="27" t="str">
        <f t="shared" si="58"/>
        <v>Yes</v>
      </c>
      <c r="G130" s="35">
        <v>7.7817848591000001</v>
      </c>
      <c r="H130" s="27" t="str">
        <f t="shared" si="57"/>
        <v>Yes</v>
      </c>
      <c r="I130" s="28">
        <v>-1.03</v>
      </c>
      <c r="J130" s="28">
        <v>-9.1999999999999993</v>
      </c>
      <c r="K130" s="36" t="s">
        <v>108</v>
      </c>
      <c r="L130" s="30" t="str">
        <f t="shared" si="59"/>
        <v>Yes</v>
      </c>
    </row>
    <row r="131" spans="1:12">
      <c r="A131" s="86" t="s">
        <v>838</v>
      </c>
      <c r="B131" s="36" t="s">
        <v>49</v>
      </c>
      <c r="C131" s="34">
        <v>986</v>
      </c>
      <c r="D131" s="33" t="str">
        <f>IF($B131="N/A","N/A",IF(C131&gt;10,"No",IF(C131&lt;-10,"No","Yes")))</f>
        <v>N/A</v>
      </c>
      <c r="E131" s="34">
        <v>998</v>
      </c>
      <c r="F131" s="33" t="str">
        <f>IF($B131="N/A","N/A",IF(E131&gt;10,"No",IF(E131&lt;-10,"No","Yes")))</f>
        <v>N/A</v>
      </c>
      <c r="G131" s="34">
        <v>804</v>
      </c>
      <c r="H131" s="33" t="str">
        <f>IF($B131="N/A","N/A",IF(G131&gt;10,"No",IF(G131&lt;-10,"No","Yes")))</f>
        <v>N/A</v>
      </c>
      <c r="I131" s="28">
        <v>1.2170000000000001</v>
      </c>
      <c r="J131" s="28">
        <v>-19.399999999999999</v>
      </c>
      <c r="K131" s="29" t="s">
        <v>107</v>
      </c>
      <c r="L131" s="30" t="str">
        <f t="shared" si="59"/>
        <v>No</v>
      </c>
    </row>
    <row r="132" spans="1:12">
      <c r="A132" s="86" t="s">
        <v>839</v>
      </c>
      <c r="B132" s="36" t="s">
        <v>49</v>
      </c>
      <c r="C132" s="34">
        <v>400</v>
      </c>
      <c r="D132" s="33" t="str">
        <f>IF($B132="N/A","N/A",IF(C132&gt;10,"No",IF(C132&lt;-10,"No","Yes")))</f>
        <v>N/A</v>
      </c>
      <c r="E132" s="34">
        <v>400</v>
      </c>
      <c r="F132" s="33" t="str">
        <f>IF($B132="N/A","N/A",IF(E132&gt;10,"No",IF(E132&lt;-10,"No","Yes")))</f>
        <v>N/A</v>
      </c>
      <c r="G132" s="34">
        <v>355</v>
      </c>
      <c r="H132" s="33" t="str">
        <f>IF($B132="N/A","N/A",IF(G132&gt;10,"No",IF(G132&lt;-10,"No","Yes")))</f>
        <v>N/A</v>
      </c>
      <c r="I132" s="28">
        <v>0</v>
      </c>
      <c r="J132" s="28">
        <v>-11.3</v>
      </c>
      <c r="K132" s="29" t="s">
        <v>107</v>
      </c>
      <c r="L132" s="30" t="str">
        <f t="shared" si="59"/>
        <v>No</v>
      </c>
    </row>
    <row r="133" spans="1:12">
      <c r="A133" s="94" t="s">
        <v>23</v>
      </c>
      <c r="B133" s="36" t="s">
        <v>49</v>
      </c>
      <c r="C133" s="35">
        <v>94.037553529999997</v>
      </c>
      <c r="D133" s="33" t="str">
        <f>IF($B133="N/A","N/A",IF(C133&gt;10,"No",IF(C133&lt;-10,"No","Yes")))</f>
        <v>N/A</v>
      </c>
      <c r="E133" s="35">
        <v>93.449781658999996</v>
      </c>
      <c r="F133" s="33" t="str">
        <f>IF($B133="N/A","N/A",IF(E133&gt;10,"No",IF(E133&lt;-10,"No","Yes")))</f>
        <v>N/A</v>
      </c>
      <c r="G133" s="35">
        <v>93.468621596999995</v>
      </c>
      <c r="H133" s="33" t="str">
        <f>IF($B133="N/A","N/A",IF(G133&gt;10,"No",IF(G133&lt;-10,"No","Yes")))</f>
        <v>N/A</v>
      </c>
      <c r="I133" s="28">
        <v>-0.625</v>
      </c>
      <c r="J133" s="28">
        <v>2.0199999999999999E-2</v>
      </c>
      <c r="K133" s="36" t="s">
        <v>108</v>
      </c>
      <c r="L133" s="30" t="str">
        <f t="shared" si="52"/>
        <v>Yes</v>
      </c>
    </row>
    <row r="134" spans="1:12">
      <c r="A134" s="94" t="s">
        <v>315</v>
      </c>
      <c r="B134" s="36" t="s">
        <v>49</v>
      </c>
      <c r="C134" s="35">
        <v>97.743043971000006</v>
      </c>
      <c r="D134" s="33" t="str">
        <f>IF($B134="N/A","N/A",IF(C134&gt;10,"No",IF(C134&lt;-10,"No","Yes")))</f>
        <v>N/A</v>
      </c>
      <c r="E134" s="35">
        <v>97.915044132999995</v>
      </c>
      <c r="F134" s="33" t="str">
        <f>IF($B134="N/A","N/A",IF(E134&gt;10,"No",IF(E134&lt;-10,"No","Yes")))</f>
        <v>N/A</v>
      </c>
      <c r="G134" s="35">
        <v>98.181501921000006</v>
      </c>
      <c r="H134" s="33" t="str">
        <f>IF($B134="N/A","N/A",IF(G134&gt;10,"No",IF(G134&lt;-10,"No","Yes")))</f>
        <v>N/A</v>
      </c>
      <c r="I134" s="28">
        <v>0.17599999999999999</v>
      </c>
      <c r="J134" s="28">
        <v>0.27210000000000001</v>
      </c>
      <c r="K134" s="36" t="s">
        <v>108</v>
      </c>
      <c r="L134" s="30" t="str">
        <f t="shared" si="52"/>
        <v>Yes</v>
      </c>
    </row>
    <row r="135" spans="1:12">
      <c r="A135" s="49" t="s">
        <v>316</v>
      </c>
      <c r="B135" s="36" t="s">
        <v>49</v>
      </c>
      <c r="C135" s="34">
        <v>59893</v>
      </c>
      <c r="D135" s="33" t="str">
        <f>IF($B135="N/A","N/A",IF(C135&gt;10,"No",IF(C135&lt;-10,"No","Yes")))</f>
        <v>N/A</v>
      </c>
      <c r="E135" s="34">
        <v>61701</v>
      </c>
      <c r="F135" s="33" t="str">
        <f>IF($B135="N/A","N/A",IF(E135&gt;10,"No",IF(E135&lt;-10,"No","Yes")))</f>
        <v>N/A</v>
      </c>
      <c r="G135" s="34">
        <v>63671</v>
      </c>
      <c r="H135" s="33" t="str">
        <f>IF($B135="N/A","N/A",IF(G135&gt;10,"No",IF(G135&lt;-10,"No","Yes")))</f>
        <v>N/A</v>
      </c>
      <c r="I135" s="28">
        <v>3.0190000000000001</v>
      </c>
      <c r="J135" s="28">
        <v>3.1930000000000001</v>
      </c>
      <c r="K135" s="36" t="s">
        <v>107</v>
      </c>
      <c r="L135" s="30" t="str">
        <f t="shared" si="52"/>
        <v>Yes</v>
      </c>
    </row>
    <row r="136" spans="1:12">
      <c r="A136" s="218" t="s">
        <v>317</v>
      </c>
      <c r="B136" s="218"/>
      <c r="C136" s="218"/>
      <c r="D136" s="218"/>
      <c r="E136" s="218"/>
      <c r="F136" s="218"/>
      <c r="G136" s="218"/>
      <c r="H136" s="218"/>
      <c r="I136" s="218"/>
      <c r="J136" s="218"/>
      <c r="K136" s="218"/>
      <c r="L136" s="218"/>
    </row>
    <row r="137" spans="1:12">
      <c r="A137" s="94" t="s">
        <v>882</v>
      </c>
      <c r="B137" s="36" t="s">
        <v>49</v>
      </c>
      <c r="C137" s="35">
        <v>2.3224750805999999</v>
      </c>
      <c r="D137" s="33" t="str">
        <f>IF($B137="N/A","N/A",IF(C137&gt;10,"No",IF(C137&lt;-10,"No","Yes")))</f>
        <v>N/A</v>
      </c>
      <c r="E137" s="35">
        <v>2.3305943178000001</v>
      </c>
      <c r="F137" s="33" t="str">
        <f>IF($B137="N/A","N/A",IF(E137&gt;10,"No",IF(E137&lt;-10,"No","Yes")))</f>
        <v>N/A</v>
      </c>
      <c r="G137" s="35">
        <v>1.7511897096</v>
      </c>
      <c r="H137" s="33" t="str">
        <f>IF($B137="N/A","N/A",IF(G137&gt;10,"No",IF(G137&lt;-10,"No","Yes")))</f>
        <v>N/A</v>
      </c>
      <c r="I137" s="28">
        <v>0.34960000000000002</v>
      </c>
      <c r="J137" s="28">
        <v>-24.9</v>
      </c>
      <c r="K137" s="36" t="s">
        <v>108</v>
      </c>
      <c r="L137" s="30" t="str">
        <f>IF(J137="Div by 0", "N/A", IF(K137="N/A","N/A", IF(J137&gt;VALUE(MID(K137,1,2)), "No", IF(J137&lt;-1*VALUE(MID(K137,1,2)), "No", "Yes"))))</f>
        <v>No</v>
      </c>
    </row>
    <row r="138" spans="1:12">
      <c r="A138" s="94" t="s">
        <v>883</v>
      </c>
      <c r="B138" s="36" t="s">
        <v>49</v>
      </c>
      <c r="C138" s="35">
        <v>1.6228941613000001</v>
      </c>
      <c r="D138" s="33" t="str">
        <f>IF($B138="N/A","N/A",IF(C138&gt;10,"No",IF(C138&lt;-10,"No","Yes")))</f>
        <v>N/A</v>
      </c>
      <c r="E138" s="35">
        <v>1.5591319427999999</v>
      </c>
      <c r="F138" s="33" t="str">
        <f>IF($B138="N/A","N/A",IF(E138&gt;10,"No",IF(E138&lt;-10,"No","Yes")))</f>
        <v>N/A</v>
      </c>
      <c r="G138" s="35">
        <v>1.5203153711999999</v>
      </c>
      <c r="H138" s="33" t="str">
        <f>IF($B138="N/A","N/A",IF(G138&gt;10,"No",IF(G138&lt;-10,"No","Yes")))</f>
        <v>N/A</v>
      </c>
      <c r="I138" s="28">
        <v>-3.93</v>
      </c>
      <c r="J138" s="28">
        <v>-2.4900000000000002</v>
      </c>
      <c r="K138" s="36" t="s">
        <v>108</v>
      </c>
      <c r="L138" s="30" t="str">
        <f>IF(J138="Div by 0", "N/A", IF(K138="N/A","N/A", IF(J138&gt;VALUE(MID(K138,1,2)), "No", IF(J138&lt;-1*VALUE(MID(K138,1,2)), "No", "Yes"))))</f>
        <v>Yes</v>
      </c>
    </row>
    <row r="139" spans="1:12">
      <c r="A139" s="94" t="s">
        <v>28</v>
      </c>
      <c r="B139" s="36" t="s">
        <v>49</v>
      </c>
      <c r="C139" s="35">
        <v>96.054630758000002</v>
      </c>
      <c r="D139" s="33" t="str">
        <f>IF($B139="N/A","N/A",IF(C139&gt;10,"No",IF(C139&lt;-10,"No","Yes")))</f>
        <v>N/A</v>
      </c>
      <c r="E139" s="35">
        <v>96.110273738999993</v>
      </c>
      <c r="F139" s="33" t="str">
        <f>IF($B139="N/A","N/A",IF(E139&gt;10,"No",IF(E139&lt;-10,"No","Yes")))</f>
        <v>N/A</v>
      </c>
      <c r="G139" s="35">
        <v>96.728494918999999</v>
      </c>
      <c r="H139" s="33" t="str">
        <f>IF($B139="N/A","N/A",IF(G139&gt;10,"No",IF(G139&lt;-10,"No","Yes")))</f>
        <v>N/A</v>
      </c>
      <c r="I139" s="28">
        <v>5.79E-2</v>
      </c>
      <c r="J139" s="28">
        <v>0.64319999999999999</v>
      </c>
      <c r="K139" s="36" t="s">
        <v>108</v>
      </c>
      <c r="L139" s="30" t="str">
        <f>IF(J139="Div by 0", "N/A", IF(K139="N/A","N/A", IF(J139&gt;VALUE(MID(K139,1,2)), "No", IF(J139&lt;-1*VALUE(MID(K139,1,2)), "No", "Yes"))))</f>
        <v>Yes</v>
      </c>
    </row>
    <row r="140" spans="1:12">
      <c r="A140" s="218" t="s">
        <v>318</v>
      </c>
      <c r="B140" s="218"/>
      <c r="C140" s="218"/>
      <c r="D140" s="218"/>
      <c r="E140" s="218"/>
      <c r="F140" s="218"/>
      <c r="G140" s="218"/>
      <c r="H140" s="218"/>
      <c r="I140" s="218"/>
      <c r="J140" s="218"/>
      <c r="K140" s="218"/>
      <c r="L140" s="218"/>
    </row>
    <row r="141" spans="1:12">
      <c r="A141" s="49" t="s">
        <v>319</v>
      </c>
      <c r="B141" s="36" t="s">
        <v>49</v>
      </c>
      <c r="C141" s="35">
        <v>41.721438767999999</v>
      </c>
      <c r="D141" s="33" t="str">
        <f>IF($B141="N/A","N/A",IF(C141&gt;10,"No",IF(C141&lt;-10,"No","Yes")))</f>
        <v>N/A</v>
      </c>
      <c r="E141" s="35">
        <v>40.591642407000002</v>
      </c>
      <c r="F141" s="33" t="str">
        <f>IF($B141="N/A","N/A",IF(E141&gt;10,"No",IF(E141&lt;-10,"No","Yes")))</f>
        <v>N/A</v>
      </c>
      <c r="G141" s="35">
        <v>39.469094564000002</v>
      </c>
      <c r="H141" s="33" t="str">
        <f>IF($B141="N/A","N/A",IF(G141&gt;10,"No",IF(G141&lt;-10,"No","Yes")))</f>
        <v>N/A</v>
      </c>
      <c r="I141" s="28">
        <v>-2.71</v>
      </c>
      <c r="J141" s="28">
        <v>-2.77</v>
      </c>
      <c r="K141" s="36" t="s">
        <v>108</v>
      </c>
      <c r="L141" s="30" t="str">
        <f>IF(J141="Div by 0", "N/A", IF(K141="N/A","N/A", IF(J141&gt;VALUE(MID(K141,1,2)), "No", IF(J141&lt;-1*VALUE(MID(K141,1,2)), "No", "Yes"))))</f>
        <v>Yes</v>
      </c>
    </row>
    <row r="142" spans="1:12">
      <c r="A142" s="49" t="s">
        <v>320</v>
      </c>
      <c r="B142" s="36" t="s">
        <v>49</v>
      </c>
      <c r="C142" s="35">
        <v>57.047169367000002</v>
      </c>
      <c r="D142" s="33" t="str">
        <f>IF($B142="N/A","N/A",IF(C142&gt;10,"No",IF(C142&lt;-10,"No","Yes")))</f>
        <v>N/A</v>
      </c>
      <c r="E142" s="35">
        <v>58.131671519000001</v>
      </c>
      <c r="F142" s="33" t="str">
        <f>IF($B142="N/A","N/A",IF(E142&gt;10,"No",IF(E142&lt;-10,"No","Yes")))</f>
        <v>N/A</v>
      </c>
      <c r="G142" s="35">
        <v>59.284933045999999</v>
      </c>
      <c r="H142" s="33" t="str">
        <f>IF($B142="N/A","N/A",IF(G142&gt;10,"No",IF(G142&lt;-10,"No","Yes")))</f>
        <v>N/A</v>
      </c>
      <c r="I142" s="28">
        <v>1.901</v>
      </c>
      <c r="J142" s="28">
        <v>1.984</v>
      </c>
      <c r="K142" s="36" t="s">
        <v>108</v>
      </c>
      <c r="L142" s="30" t="str">
        <f>IF(J142="Div by 0", "N/A", IF(K142="N/A","N/A", IF(J142&gt;VALUE(MID(K142,1,2)), "No", IF(J142&lt;-1*VALUE(MID(K142,1,2)), "No", "Yes"))))</f>
        <v>Yes</v>
      </c>
    </row>
    <row r="143" spans="1:12">
      <c r="A143" s="49" t="s">
        <v>321</v>
      </c>
      <c r="B143" s="36" t="s">
        <v>49</v>
      </c>
      <c r="C143" s="35">
        <v>0.47530157340000001</v>
      </c>
      <c r="D143" s="33" t="str">
        <f>IF($B143="N/A","N/A",IF(C143&gt;10,"No",IF(C143&lt;-10,"No","Yes")))</f>
        <v>N/A</v>
      </c>
      <c r="E143" s="35">
        <v>0.50036390100000006</v>
      </c>
      <c r="F143" s="33" t="str">
        <f>IF($B143="N/A","N/A",IF(E143&gt;10,"No",IF(E143&lt;-10,"No","Yes")))</f>
        <v>N/A</v>
      </c>
      <c r="G143" s="35">
        <v>0.50696148279999997</v>
      </c>
      <c r="H143" s="33" t="str">
        <f>IF($B143="N/A","N/A",IF(G143&gt;10,"No",IF(G143&lt;-10,"No","Yes")))</f>
        <v>N/A</v>
      </c>
      <c r="I143" s="28">
        <v>5.2729999999999997</v>
      </c>
      <c r="J143" s="28">
        <v>1.319</v>
      </c>
      <c r="K143" s="36" t="s">
        <v>108</v>
      </c>
      <c r="L143" s="30" t="str">
        <f>IF(J143="Div by 0", "N/A", IF(K143="N/A","N/A", IF(J143&gt;VALUE(MID(K143,1,2)), "No", IF(J143&lt;-1*VALUE(MID(K143,1,2)), "No", "Yes"))))</f>
        <v>Yes</v>
      </c>
    </row>
    <row r="144" spans="1:12" ht="12.75" customHeight="1">
      <c r="A144" s="49" t="s">
        <v>322</v>
      </c>
      <c r="B144" s="36" t="s">
        <v>49</v>
      </c>
      <c r="C144" s="35">
        <v>0.75609029159999996</v>
      </c>
      <c r="D144" s="33" t="str">
        <f>IF($B144="N/A","N/A",IF(C144&gt;10,"No",IF(C144&lt;-10,"No","Yes")))</f>
        <v>N/A</v>
      </c>
      <c r="E144" s="35">
        <v>0.77632217370000001</v>
      </c>
      <c r="F144" s="33" t="str">
        <f>IF($B144="N/A","N/A",IF(E144&gt;10,"No",IF(E144&lt;-10,"No","Yes")))</f>
        <v>N/A</v>
      </c>
      <c r="G144" s="35">
        <v>0.73901090780000001</v>
      </c>
      <c r="H144" s="33" t="str">
        <f>IF($B144="N/A","N/A",IF(G144&gt;10,"No",IF(G144&lt;-10,"No","Yes")))</f>
        <v>N/A</v>
      </c>
      <c r="I144" s="28">
        <v>2.6760000000000002</v>
      </c>
      <c r="J144" s="28">
        <v>-4.8099999999999996</v>
      </c>
      <c r="K144" s="36" t="s">
        <v>108</v>
      </c>
      <c r="L144" s="30" t="str">
        <f>IF(J144="Div by 0", "N/A", IF(K144="N/A","N/A", IF(J144&gt;VALUE(MID(K144,1,2)), "No", IF(J144&lt;-1*VALUE(MID(K144,1,2)), "No", "Yes"))))</f>
        <v>Yes</v>
      </c>
    </row>
    <row r="145" spans="1:12">
      <c r="A145" s="220" t="s">
        <v>147</v>
      </c>
      <c r="B145" s="218"/>
      <c r="C145" s="218"/>
      <c r="D145" s="218"/>
      <c r="E145" s="218"/>
      <c r="F145" s="218"/>
      <c r="G145" s="218"/>
      <c r="H145" s="218"/>
      <c r="I145" s="218"/>
      <c r="J145" s="218"/>
      <c r="K145" s="218"/>
      <c r="L145" s="218"/>
    </row>
    <row r="146" spans="1:12" ht="12.75" customHeight="1">
      <c r="A146" s="94" t="s">
        <v>727</v>
      </c>
      <c r="B146" s="36" t="s">
        <v>116</v>
      </c>
      <c r="C146" s="35">
        <v>99.977340319999996</v>
      </c>
      <c r="D146" s="27" t="str">
        <f>IF($B146="N/A","N/A",IF(C146&gt;=99,"Yes","No"))</f>
        <v>Yes</v>
      </c>
      <c r="E146" s="35">
        <v>99.977748109000004</v>
      </c>
      <c r="F146" s="27" t="str">
        <f>IF($B146="N/A","N/A",IF(E146&gt;=99,"Yes","No"))</f>
        <v>Yes</v>
      </c>
      <c r="G146" s="35">
        <v>99.986196614999997</v>
      </c>
      <c r="H146" s="27" t="str">
        <f>IF($B146="N/A","N/A",IF(G146&gt;=99,"Yes","No"))</f>
        <v>Yes</v>
      </c>
      <c r="I146" s="28">
        <v>4.0000000000000002E-4</v>
      </c>
      <c r="J146" s="28">
        <v>8.5000000000000006E-3</v>
      </c>
      <c r="K146" s="36" t="s">
        <v>107</v>
      </c>
      <c r="L146" s="30" t="str">
        <f t="shared" ref="L146:L180" si="60">IF(J146="Div by 0", "N/A", IF(K146="N/A","N/A", IF(J146&gt;VALUE(MID(K146,1,2)), "No", IF(J146&lt;-1*VALUE(MID(K146,1,2)), "No", "Yes"))))</f>
        <v>Yes</v>
      </c>
    </row>
    <row r="147" spans="1:12" ht="12.75" customHeight="1">
      <c r="A147" s="94" t="s">
        <v>790</v>
      </c>
      <c r="B147" s="36" t="s">
        <v>49</v>
      </c>
      <c r="C147" s="35">
        <v>0.38734273730000002</v>
      </c>
      <c r="D147" s="27" t="str">
        <f>IF($B147="N/A","N/A",IF(C147&gt;10,"No",IF(C147&lt;-10,"No","Yes")))</f>
        <v>N/A</v>
      </c>
      <c r="E147" s="35">
        <v>0.43010447419999998</v>
      </c>
      <c r="F147" s="27" t="str">
        <f>IF($B147="N/A","N/A",IF(E147&gt;10,"No",IF(E147&lt;-10,"No","Yes")))</f>
        <v>N/A</v>
      </c>
      <c r="G147" s="35">
        <v>0.38522055230000002</v>
      </c>
      <c r="H147" s="27" t="str">
        <f>IF($B147="N/A","N/A",IF(G147&gt;10,"No",IF(G147&lt;-10,"No","Yes")))</f>
        <v>N/A</v>
      </c>
      <c r="I147" s="28">
        <v>11.04</v>
      </c>
      <c r="J147" s="28">
        <v>-10.4</v>
      </c>
      <c r="K147" s="36" t="s">
        <v>107</v>
      </c>
      <c r="L147" s="30" t="str">
        <f t="shared" si="60"/>
        <v>No</v>
      </c>
    </row>
    <row r="148" spans="1:12" ht="12.75" customHeight="1">
      <c r="A148" s="51" t="s">
        <v>728</v>
      </c>
      <c r="B148" s="36" t="s">
        <v>8</v>
      </c>
      <c r="C148" s="32">
        <v>99.885321101000002</v>
      </c>
      <c r="D148" s="27" t="str">
        <f>IF($B148="N/A","N/A",IF(C148&gt;=98,"Yes","No"))</f>
        <v>Yes</v>
      </c>
      <c r="E148" s="32">
        <v>99.892571977000003</v>
      </c>
      <c r="F148" s="27" t="str">
        <f>IF($B148="N/A","N/A",IF(E148&gt;=98,"Yes","No"))</f>
        <v>Yes</v>
      </c>
      <c r="G148" s="32">
        <v>99.874739434000006</v>
      </c>
      <c r="H148" s="27" t="str">
        <f>IF($B148="N/A","N/A",IF(G148&gt;=98,"Yes","No"))</f>
        <v>Yes</v>
      </c>
      <c r="I148" s="28">
        <v>7.3000000000000001E-3</v>
      </c>
      <c r="J148" s="28">
        <v>-1.7999999999999999E-2</v>
      </c>
      <c r="K148" s="29" t="s">
        <v>107</v>
      </c>
      <c r="L148" s="30" t="str">
        <f t="shared" si="60"/>
        <v>Yes</v>
      </c>
    </row>
    <row r="149" spans="1:12" ht="12.75" customHeight="1">
      <c r="A149" s="51" t="s">
        <v>729</v>
      </c>
      <c r="B149" s="36" t="s">
        <v>117</v>
      </c>
      <c r="C149" s="32">
        <v>85.389321468000006</v>
      </c>
      <c r="D149" s="27" t="str">
        <f>IF($B149="N/A","N/A",IF(C149&gt;=80,"Yes","No"))</f>
        <v>Yes</v>
      </c>
      <c r="E149" s="32">
        <v>85.113014876999998</v>
      </c>
      <c r="F149" s="27" t="str">
        <f>IF($B149="N/A","N/A",IF(E149&gt;=80,"Yes","No"))</f>
        <v>Yes</v>
      </c>
      <c r="G149" s="32">
        <v>85.014861447000001</v>
      </c>
      <c r="H149" s="27" t="str">
        <f>IF($B149="N/A","N/A",IF(G149&gt;=80,"Yes","No"))</f>
        <v>Yes</v>
      </c>
      <c r="I149" s="28">
        <v>-0.32400000000000001</v>
      </c>
      <c r="J149" s="28">
        <v>-0.115</v>
      </c>
      <c r="K149" s="29" t="s">
        <v>107</v>
      </c>
      <c r="L149" s="30" t="str">
        <f t="shared" si="60"/>
        <v>Yes</v>
      </c>
    </row>
    <row r="150" spans="1:12" ht="27.75" customHeight="1">
      <c r="A150" s="94" t="s">
        <v>700</v>
      </c>
      <c r="B150" s="36" t="s">
        <v>148</v>
      </c>
      <c r="C150" s="35" t="s">
        <v>1207</v>
      </c>
      <c r="D150" s="27" t="str">
        <f>IF($B150="N/A","N/A",IF(C150&gt;=100,"Yes","No"))</f>
        <v>Yes</v>
      </c>
      <c r="E150" s="35" t="s">
        <v>1207</v>
      </c>
      <c r="F150" s="27" t="str">
        <f t="shared" ref="F150:F151" si="61">IF($B150="N/A","N/A",IF(E150&gt;=100,"Yes","No"))</f>
        <v>Yes</v>
      </c>
      <c r="G150" s="35" t="s">
        <v>1207</v>
      </c>
      <c r="H150" s="27" t="str">
        <f t="shared" ref="H150:H151" si="62">IF($B150="N/A","N/A",IF(G150&gt;=100,"Yes","No"))</f>
        <v>Yes</v>
      </c>
      <c r="I150" s="28" t="s">
        <v>1207</v>
      </c>
      <c r="J150" s="28" t="s">
        <v>1207</v>
      </c>
      <c r="K150" s="29" t="s">
        <v>1193</v>
      </c>
      <c r="L150" s="30" t="str">
        <f t="shared" si="60"/>
        <v>N/A</v>
      </c>
    </row>
    <row r="151" spans="1:12" ht="30.75" customHeight="1">
      <c r="A151" s="51" t="s">
        <v>819</v>
      </c>
      <c r="B151" s="36" t="s">
        <v>148</v>
      </c>
      <c r="C151" s="35" t="s">
        <v>1207</v>
      </c>
      <c r="D151" s="27" t="str">
        <f>IF($B151="N/A","N/A",IF(C151&gt;=100,"Yes","No"))</f>
        <v>Yes</v>
      </c>
      <c r="E151" s="35" t="s">
        <v>1207</v>
      </c>
      <c r="F151" s="27" t="str">
        <f t="shared" si="61"/>
        <v>Yes</v>
      </c>
      <c r="G151" s="35" t="s">
        <v>1207</v>
      </c>
      <c r="H151" s="27" t="str">
        <f t="shared" si="62"/>
        <v>Yes</v>
      </c>
      <c r="I151" s="28" t="s">
        <v>1207</v>
      </c>
      <c r="J151" s="28" t="s">
        <v>1207</v>
      </c>
      <c r="K151" s="29" t="s">
        <v>1193</v>
      </c>
      <c r="L151" s="30" t="str">
        <f t="shared" ref="L151" si="63">IF(J151="Div by 0", "N/A", IF(K151="N/A","N/A", IF(J151&gt;VALUE(MID(K151,1,2)), "No", IF(J151&lt;-1*VALUE(MID(K151,1,2)), "No", "Yes"))))</f>
        <v>N/A</v>
      </c>
    </row>
    <row r="152" spans="1:12" ht="26.25" customHeight="1">
      <c r="A152" s="94" t="s">
        <v>701</v>
      </c>
      <c r="B152" s="36" t="s">
        <v>49</v>
      </c>
      <c r="C152" s="35" t="s">
        <v>1207</v>
      </c>
      <c r="D152" s="26" t="s">
        <v>149</v>
      </c>
      <c r="E152" s="35" t="s">
        <v>1207</v>
      </c>
      <c r="F152" s="26" t="s">
        <v>149</v>
      </c>
      <c r="G152" s="35" t="s">
        <v>1207</v>
      </c>
      <c r="H152" s="27" t="str">
        <f>IF($B152="N/A","N/A",IF(G152&lt;100,"No",IF(G152=100,"No","Yes")))</f>
        <v>N/A</v>
      </c>
      <c r="I152" s="28" t="s">
        <v>1207</v>
      </c>
      <c r="J152" s="28" t="s">
        <v>1207</v>
      </c>
      <c r="K152" s="29" t="s">
        <v>1193</v>
      </c>
      <c r="L152" s="30" t="str">
        <f t="shared" si="60"/>
        <v>N/A</v>
      </c>
    </row>
    <row r="153" spans="1:12" ht="27.75" customHeight="1">
      <c r="A153" s="94" t="s">
        <v>901</v>
      </c>
      <c r="B153" s="25" t="s">
        <v>49</v>
      </c>
      <c r="C153" s="35" t="s">
        <v>49</v>
      </c>
      <c r="D153" s="27" t="str">
        <f>IF($B153="N/A","N/A",IF(C153&gt;10,"No",IF(C153&lt;-10,"No","Yes")))</f>
        <v>N/A</v>
      </c>
      <c r="E153" s="35" t="s">
        <v>1207</v>
      </c>
      <c r="F153" s="27" t="str">
        <f>IF($B153="N/A","N/A",IF(E153&gt;10,"No",IF(E153&lt;-10,"No","Yes")))</f>
        <v>N/A</v>
      </c>
      <c r="G153" s="35" t="s">
        <v>1207</v>
      </c>
      <c r="H153" s="27" t="str">
        <f>IF($B153="N/A","N/A",IF(G153&gt;10,"No",IF(G153&lt;-10,"No","Yes")))</f>
        <v>N/A</v>
      </c>
      <c r="I153" s="28" t="s">
        <v>49</v>
      </c>
      <c r="J153" s="28" t="s">
        <v>1207</v>
      </c>
      <c r="K153" s="29" t="s">
        <v>1193</v>
      </c>
      <c r="L153" s="30" t="str">
        <f>IF(J153="Div by 0", "N/A", IF(OR(J153="N/A",K153="N/A"),"N/A", IF(J153&gt;VALUE(MID(K153,1,2)), "No", IF(J153&lt;-1*VALUE(MID(K153,1,2)), "No", "Yes"))))</f>
        <v>N/A</v>
      </c>
    </row>
    <row r="154" spans="1:12">
      <c r="A154" s="51" t="s">
        <v>523</v>
      </c>
      <c r="B154" s="25" t="s">
        <v>49</v>
      </c>
      <c r="C154" s="26">
        <v>35305</v>
      </c>
      <c r="D154" s="27" t="str">
        <f t="shared" ref="D154:D180" si="64">IF($B154="N/A","N/A",IF(C154&gt;10,"No",IF(C154&lt;-10,"No","Yes")))</f>
        <v>N/A</v>
      </c>
      <c r="E154" s="26">
        <v>35952</v>
      </c>
      <c r="F154" s="27" t="str">
        <f t="shared" ref="F154:F180" si="65">IF($B154="N/A","N/A",IF(E154&gt;10,"No",IF(E154&lt;-10,"No","Yes")))</f>
        <v>N/A</v>
      </c>
      <c r="G154" s="26">
        <v>36223</v>
      </c>
      <c r="H154" s="27" t="str">
        <f t="shared" ref="H154:H180" si="66">IF($B154="N/A","N/A",IF(G154&gt;10,"No",IF(G154&lt;-10,"No","Yes")))</f>
        <v>N/A</v>
      </c>
      <c r="I154" s="28">
        <v>1.833</v>
      </c>
      <c r="J154" s="28">
        <v>0.75380000000000003</v>
      </c>
      <c r="K154" s="29" t="s">
        <v>107</v>
      </c>
      <c r="L154" s="30" t="str">
        <f t="shared" si="60"/>
        <v>Yes</v>
      </c>
    </row>
    <row r="155" spans="1:12">
      <c r="A155" s="48" t="s">
        <v>702</v>
      </c>
      <c r="B155" s="25" t="s">
        <v>49</v>
      </c>
      <c r="C155" s="26">
        <v>6969</v>
      </c>
      <c r="D155" s="27" t="str">
        <f t="shared" si="64"/>
        <v>N/A</v>
      </c>
      <c r="E155" s="26">
        <v>7058</v>
      </c>
      <c r="F155" s="27" t="str">
        <f t="shared" si="65"/>
        <v>N/A</v>
      </c>
      <c r="G155" s="26">
        <v>7090</v>
      </c>
      <c r="H155" s="27" t="str">
        <f t="shared" si="66"/>
        <v>N/A</v>
      </c>
      <c r="I155" s="28">
        <v>1.2769999999999999</v>
      </c>
      <c r="J155" s="28">
        <v>0.45340000000000003</v>
      </c>
      <c r="K155" s="29" t="s">
        <v>107</v>
      </c>
      <c r="L155" s="30" t="str">
        <f t="shared" si="60"/>
        <v>Yes</v>
      </c>
    </row>
    <row r="156" spans="1:12">
      <c r="A156" s="48" t="s">
        <v>703</v>
      </c>
      <c r="B156" s="25" t="s">
        <v>49</v>
      </c>
      <c r="C156" s="26">
        <v>979</v>
      </c>
      <c r="D156" s="27" t="str">
        <f t="shared" si="64"/>
        <v>N/A</v>
      </c>
      <c r="E156" s="26">
        <v>1021</v>
      </c>
      <c r="F156" s="27" t="str">
        <f t="shared" si="65"/>
        <v>N/A</v>
      </c>
      <c r="G156" s="26">
        <v>918</v>
      </c>
      <c r="H156" s="27" t="str">
        <f t="shared" si="66"/>
        <v>N/A</v>
      </c>
      <c r="I156" s="28">
        <v>4.29</v>
      </c>
      <c r="J156" s="28">
        <v>-10.1</v>
      </c>
      <c r="K156" s="29" t="s">
        <v>107</v>
      </c>
      <c r="L156" s="30" t="str">
        <f t="shared" si="60"/>
        <v>No</v>
      </c>
    </row>
    <row r="157" spans="1:12">
      <c r="A157" s="48" t="s">
        <v>704</v>
      </c>
      <c r="B157" s="25" t="s">
        <v>49</v>
      </c>
      <c r="C157" s="26">
        <v>7833</v>
      </c>
      <c r="D157" s="27" t="str">
        <f t="shared" si="64"/>
        <v>N/A</v>
      </c>
      <c r="E157" s="26">
        <v>8887</v>
      </c>
      <c r="F157" s="27" t="str">
        <f t="shared" si="65"/>
        <v>N/A</v>
      </c>
      <c r="G157" s="26">
        <v>9579</v>
      </c>
      <c r="H157" s="27" t="str">
        <f t="shared" si="66"/>
        <v>N/A</v>
      </c>
      <c r="I157" s="28">
        <v>13.46</v>
      </c>
      <c r="J157" s="28">
        <v>7.7869999999999999</v>
      </c>
      <c r="K157" s="29" t="s">
        <v>107</v>
      </c>
      <c r="L157" s="30" t="str">
        <f t="shared" si="60"/>
        <v>Yes</v>
      </c>
    </row>
    <row r="158" spans="1:12">
      <c r="A158" s="48" t="s">
        <v>705</v>
      </c>
      <c r="B158" s="25" t="s">
        <v>49</v>
      </c>
      <c r="C158" s="26">
        <v>19524</v>
      </c>
      <c r="D158" s="27" t="str">
        <f t="shared" si="64"/>
        <v>N/A</v>
      </c>
      <c r="E158" s="26">
        <v>18986</v>
      </c>
      <c r="F158" s="27" t="str">
        <f t="shared" si="65"/>
        <v>N/A</v>
      </c>
      <c r="G158" s="26">
        <v>18636</v>
      </c>
      <c r="H158" s="27" t="str">
        <f t="shared" si="66"/>
        <v>N/A</v>
      </c>
      <c r="I158" s="28">
        <v>-2.76</v>
      </c>
      <c r="J158" s="28">
        <v>-1.84</v>
      </c>
      <c r="K158" s="29" t="s">
        <v>107</v>
      </c>
      <c r="L158" s="30" t="str">
        <f t="shared" si="60"/>
        <v>Yes</v>
      </c>
    </row>
    <row r="159" spans="1:12">
      <c r="A159" s="48" t="s">
        <v>706</v>
      </c>
      <c r="B159" s="25" t="s">
        <v>49</v>
      </c>
      <c r="C159" s="26">
        <v>0</v>
      </c>
      <c r="D159" s="27" t="str">
        <f t="shared" si="64"/>
        <v>N/A</v>
      </c>
      <c r="E159" s="26">
        <v>0</v>
      </c>
      <c r="F159" s="27" t="str">
        <f t="shared" si="65"/>
        <v>N/A</v>
      </c>
      <c r="G159" s="26">
        <v>0</v>
      </c>
      <c r="H159" s="27" t="str">
        <f t="shared" si="66"/>
        <v>N/A</v>
      </c>
      <c r="I159" s="28" t="s">
        <v>1207</v>
      </c>
      <c r="J159" s="28" t="s">
        <v>1207</v>
      </c>
      <c r="K159" s="29" t="s">
        <v>107</v>
      </c>
      <c r="L159" s="30" t="str">
        <f t="shared" si="60"/>
        <v>N/A</v>
      </c>
    </row>
    <row r="160" spans="1:12">
      <c r="A160" s="51" t="s">
        <v>526</v>
      </c>
      <c r="B160" s="25" t="s">
        <v>49</v>
      </c>
      <c r="C160" s="26">
        <v>65575</v>
      </c>
      <c r="D160" s="27" t="str">
        <f t="shared" si="64"/>
        <v>N/A</v>
      </c>
      <c r="E160" s="26">
        <v>70448</v>
      </c>
      <c r="F160" s="27" t="str">
        <f t="shared" si="65"/>
        <v>N/A</v>
      </c>
      <c r="G160" s="26">
        <v>73724</v>
      </c>
      <c r="H160" s="27" t="str">
        <f t="shared" si="66"/>
        <v>N/A</v>
      </c>
      <c r="I160" s="28">
        <v>7.431</v>
      </c>
      <c r="J160" s="28">
        <v>4.6500000000000004</v>
      </c>
      <c r="K160" s="29" t="s">
        <v>107</v>
      </c>
      <c r="L160" s="30" t="str">
        <f t="shared" si="60"/>
        <v>Yes</v>
      </c>
    </row>
    <row r="161" spans="1:12">
      <c r="A161" s="48" t="s">
        <v>707</v>
      </c>
      <c r="B161" s="25" t="s">
        <v>49</v>
      </c>
      <c r="C161" s="26">
        <v>39202</v>
      </c>
      <c r="D161" s="27" t="str">
        <f t="shared" si="64"/>
        <v>N/A</v>
      </c>
      <c r="E161" s="26">
        <v>41090</v>
      </c>
      <c r="F161" s="27" t="str">
        <f t="shared" si="65"/>
        <v>N/A</v>
      </c>
      <c r="G161" s="26">
        <v>42113</v>
      </c>
      <c r="H161" s="27" t="str">
        <f t="shared" si="66"/>
        <v>N/A</v>
      </c>
      <c r="I161" s="28">
        <v>4.8159999999999998</v>
      </c>
      <c r="J161" s="28">
        <v>2.4900000000000002</v>
      </c>
      <c r="K161" s="29" t="s">
        <v>107</v>
      </c>
      <c r="L161" s="30" t="str">
        <f t="shared" si="60"/>
        <v>Yes</v>
      </c>
    </row>
    <row r="162" spans="1:12">
      <c r="A162" s="48" t="s">
        <v>708</v>
      </c>
      <c r="B162" s="25" t="s">
        <v>49</v>
      </c>
      <c r="C162" s="26">
        <v>3164</v>
      </c>
      <c r="D162" s="27" t="str">
        <f t="shared" si="64"/>
        <v>N/A</v>
      </c>
      <c r="E162" s="26">
        <v>3577</v>
      </c>
      <c r="F162" s="27" t="str">
        <f t="shared" si="65"/>
        <v>N/A</v>
      </c>
      <c r="G162" s="26">
        <v>3425</v>
      </c>
      <c r="H162" s="27" t="str">
        <f t="shared" si="66"/>
        <v>N/A</v>
      </c>
      <c r="I162" s="28">
        <v>13.05</v>
      </c>
      <c r="J162" s="28">
        <v>-4.25</v>
      </c>
      <c r="K162" s="29" t="s">
        <v>107</v>
      </c>
      <c r="L162" s="30" t="str">
        <f t="shared" si="60"/>
        <v>Yes</v>
      </c>
    </row>
    <row r="163" spans="1:12">
      <c r="A163" s="48" t="s">
        <v>791</v>
      </c>
      <c r="B163" s="25" t="s">
        <v>49</v>
      </c>
      <c r="C163" s="26">
        <v>8750</v>
      </c>
      <c r="D163" s="27" t="str">
        <f t="shared" si="64"/>
        <v>N/A</v>
      </c>
      <c r="E163" s="26">
        <v>10865</v>
      </c>
      <c r="F163" s="27" t="str">
        <f t="shared" si="65"/>
        <v>N/A</v>
      </c>
      <c r="G163" s="26">
        <v>13176</v>
      </c>
      <c r="H163" s="27" t="str">
        <f t="shared" si="66"/>
        <v>N/A</v>
      </c>
      <c r="I163" s="28">
        <v>24.17</v>
      </c>
      <c r="J163" s="28">
        <v>21.27</v>
      </c>
      <c r="K163" s="29" t="s">
        <v>107</v>
      </c>
      <c r="L163" s="30" t="str">
        <f t="shared" si="60"/>
        <v>No</v>
      </c>
    </row>
    <row r="164" spans="1:12">
      <c r="A164" s="48" t="s">
        <v>723</v>
      </c>
      <c r="B164" s="25" t="s">
        <v>49</v>
      </c>
      <c r="C164" s="26">
        <v>14459</v>
      </c>
      <c r="D164" s="27" t="str">
        <f t="shared" si="64"/>
        <v>N/A</v>
      </c>
      <c r="E164" s="26">
        <v>14916</v>
      </c>
      <c r="F164" s="27" t="str">
        <f t="shared" si="65"/>
        <v>N/A</v>
      </c>
      <c r="G164" s="26">
        <v>15010</v>
      </c>
      <c r="H164" s="27" t="str">
        <f t="shared" si="66"/>
        <v>N/A</v>
      </c>
      <c r="I164" s="28">
        <v>3.161</v>
      </c>
      <c r="J164" s="28">
        <v>0.63019999999999998</v>
      </c>
      <c r="K164" s="29" t="s">
        <v>107</v>
      </c>
      <c r="L164" s="30" t="str">
        <f t="shared" si="60"/>
        <v>Yes</v>
      </c>
    </row>
    <row r="165" spans="1:12">
      <c r="A165" s="48" t="s">
        <v>709</v>
      </c>
      <c r="B165" s="25" t="s">
        <v>49</v>
      </c>
      <c r="C165" s="26">
        <v>0</v>
      </c>
      <c r="D165" s="27" t="str">
        <f t="shared" si="64"/>
        <v>N/A</v>
      </c>
      <c r="E165" s="26">
        <v>0</v>
      </c>
      <c r="F165" s="27" t="str">
        <f t="shared" si="65"/>
        <v>N/A</v>
      </c>
      <c r="G165" s="26">
        <v>0</v>
      </c>
      <c r="H165" s="27" t="str">
        <f t="shared" si="66"/>
        <v>N/A</v>
      </c>
      <c r="I165" s="28" t="s">
        <v>1207</v>
      </c>
      <c r="J165" s="28" t="s">
        <v>1207</v>
      </c>
      <c r="K165" s="29" t="s">
        <v>107</v>
      </c>
      <c r="L165" s="30" t="str">
        <f t="shared" si="60"/>
        <v>N/A</v>
      </c>
    </row>
    <row r="166" spans="1:12">
      <c r="A166" s="51" t="s">
        <v>529</v>
      </c>
      <c r="B166" s="25" t="s">
        <v>49</v>
      </c>
      <c r="C166" s="26">
        <v>197944</v>
      </c>
      <c r="D166" s="27" t="str">
        <f t="shared" si="64"/>
        <v>N/A</v>
      </c>
      <c r="E166" s="26">
        <v>200134</v>
      </c>
      <c r="F166" s="27" t="str">
        <f t="shared" si="65"/>
        <v>N/A</v>
      </c>
      <c r="G166" s="26">
        <v>211559</v>
      </c>
      <c r="H166" s="27" t="str">
        <f t="shared" si="66"/>
        <v>N/A</v>
      </c>
      <c r="I166" s="28">
        <v>1.1060000000000001</v>
      </c>
      <c r="J166" s="28">
        <v>5.7089999999999996</v>
      </c>
      <c r="K166" s="29" t="s">
        <v>107</v>
      </c>
      <c r="L166" s="30" t="str">
        <f t="shared" si="60"/>
        <v>Yes</v>
      </c>
    </row>
    <row r="167" spans="1:12">
      <c r="A167" s="48" t="s">
        <v>710</v>
      </c>
      <c r="B167" s="25" t="s">
        <v>49</v>
      </c>
      <c r="C167" s="26">
        <v>47303</v>
      </c>
      <c r="D167" s="27" t="str">
        <f t="shared" si="64"/>
        <v>N/A</v>
      </c>
      <c r="E167" s="26">
        <v>47095</v>
      </c>
      <c r="F167" s="27" t="str">
        <f t="shared" si="65"/>
        <v>N/A</v>
      </c>
      <c r="G167" s="26">
        <v>49085</v>
      </c>
      <c r="H167" s="27" t="str">
        <f t="shared" si="66"/>
        <v>N/A</v>
      </c>
      <c r="I167" s="28">
        <v>-0.44</v>
      </c>
      <c r="J167" s="28">
        <v>4.226</v>
      </c>
      <c r="K167" s="29" t="s">
        <v>107</v>
      </c>
      <c r="L167" s="30" t="str">
        <f t="shared" si="60"/>
        <v>Yes</v>
      </c>
    </row>
    <row r="168" spans="1:12">
      <c r="A168" s="48" t="s">
        <v>711</v>
      </c>
      <c r="B168" s="25" t="s">
        <v>49</v>
      </c>
      <c r="C168" s="26">
        <v>0</v>
      </c>
      <c r="D168" s="27" t="str">
        <f t="shared" si="64"/>
        <v>N/A</v>
      </c>
      <c r="E168" s="26">
        <v>0</v>
      </c>
      <c r="F168" s="27" t="str">
        <f t="shared" si="65"/>
        <v>N/A</v>
      </c>
      <c r="G168" s="26">
        <v>0</v>
      </c>
      <c r="H168" s="27" t="str">
        <f t="shared" si="66"/>
        <v>N/A</v>
      </c>
      <c r="I168" s="28" t="s">
        <v>1207</v>
      </c>
      <c r="J168" s="28" t="s">
        <v>1207</v>
      </c>
      <c r="K168" s="29" t="s">
        <v>107</v>
      </c>
      <c r="L168" s="30" t="str">
        <f t="shared" si="60"/>
        <v>N/A</v>
      </c>
    </row>
    <row r="169" spans="1:12">
      <c r="A169" s="48" t="s">
        <v>712</v>
      </c>
      <c r="B169" s="25" t="s">
        <v>49</v>
      </c>
      <c r="C169" s="26">
        <v>813</v>
      </c>
      <c r="D169" s="27" t="str">
        <f t="shared" si="64"/>
        <v>N/A</v>
      </c>
      <c r="E169" s="26">
        <v>542</v>
      </c>
      <c r="F169" s="27" t="str">
        <f t="shared" si="65"/>
        <v>N/A</v>
      </c>
      <c r="G169" s="26">
        <v>339</v>
      </c>
      <c r="H169" s="27" t="str">
        <f t="shared" si="66"/>
        <v>N/A</v>
      </c>
      <c r="I169" s="28">
        <v>-33.299999999999997</v>
      </c>
      <c r="J169" s="28">
        <v>-37.5</v>
      </c>
      <c r="K169" s="29" t="s">
        <v>107</v>
      </c>
      <c r="L169" s="30" t="str">
        <f t="shared" si="60"/>
        <v>No</v>
      </c>
    </row>
    <row r="170" spans="1:12">
      <c r="A170" s="48" t="s">
        <v>713</v>
      </c>
      <c r="B170" s="25" t="s">
        <v>49</v>
      </c>
      <c r="C170" s="26">
        <v>126682</v>
      </c>
      <c r="D170" s="27" t="str">
        <f t="shared" si="64"/>
        <v>N/A</v>
      </c>
      <c r="E170" s="26">
        <v>130696</v>
      </c>
      <c r="F170" s="27" t="str">
        <f t="shared" si="65"/>
        <v>N/A</v>
      </c>
      <c r="G170" s="26">
        <v>142225</v>
      </c>
      <c r="H170" s="27" t="str">
        <f t="shared" si="66"/>
        <v>N/A</v>
      </c>
      <c r="I170" s="28">
        <v>3.169</v>
      </c>
      <c r="J170" s="28">
        <v>8.8209999999999997</v>
      </c>
      <c r="K170" s="29" t="s">
        <v>107</v>
      </c>
      <c r="L170" s="30" t="str">
        <f t="shared" si="60"/>
        <v>Yes</v>
      </c>
    </row>
    <row r="171" spans="1:12">
      <c r="A171" s="48" t="s">
        <v>714</v>
      </c>
      <c r="B171" s="25" t="s">
        <v>49</v>
      </c>
      <c r="C171" s="26">
        <v>7254</v>
      </c>
      <c r="D171" s="27" t="str">
        <f t="shared" si="64"/>
        <v>N/A</v>
      </c>
      <c r="E171" s="26">
        <v>6208</v>
      </c>
      <c r="F171" s="27" t="str">
        <f t="shared" si="65"/>
        <v>N/A</v>
      </c>
      <c r="G171" s="26">
        <v>4488</v>
      </c>
      <c r="H171" s="27" t="str">
        <f t="shared" si="66"/>
        <v>N/A</v>
      </c>
      <c r="I171" s="28">
        <v>-14.4</v>
      </c>
      <c r="J171" s="28">
        <v>-27.7</v>
      </c>
      <c r="K171" s="29" t="s">
        <v>107</v>
      </c>
      <c r="L171" s="30" t="str">
        <f t="shared" si="60"/>
        <v>No</v>
      </c>
    </row>
    <row r="172" spans="1:12">
      <c r="A172" s="48" t="s">
        <v>715</v>
      </c>
      <c r="B172" s="25" t="s">
        <v>49</v>
      </c>
      <c r="C172" s="26">
        <v>15892</v>
      </c>
      <c r="D172" s="27" t="str">
        <f t="shared" si="64"/>
        <v>N/A</v>
      </c>
      <c r="E172" s="26">
        <v>15593</v>
      </c>
      <c r="F172" s="27" t="str">
        <f t="shared" si="65"/>
        <v>N/A</v>
      </c>
      <c r="G172" s="26">
        <v>15422</v>
      </c>
      <c r="H172" s="27" t="str">
        <f t="shared" si="66"/>
        <v>N/A</v>
      </c>
      <c r="I172" s="28">
        <v>-1.88</v>
      </c>
      <c r="J172" s="28">
        <v>-1.1000000000000001</v>
      </c>
      <c r="K172" s="29" t="s">
        <v>107</v>
      </c>
      <c r="L172" s="30" t="str">
        <f t="shared" si="60"/>
        <v>Yes</v>
      </c>
    </row>
    <row r="173" spans="1:12">
      <c r="A173" s="48" t="s">
        <v>716</v>
      </c>
      <c r="B173" s="25" t="s">
        <v>49</v>
      </c>
      <c r="C173" s="26">
        <v>0</v>
      </c>
      <c r="D173" s="27" t="str">
        <f t="shared" si="64"/>
        <v>N/A</v>
      </c>
      <c r="E173" s="26">
        <v>0</v>
      </c>
      <c r="F173" s="27" t="str">
        <f t="shared" si="65"/>
        <v>N/A</v>
      </c>
      <c r="G173" s="26">
        <v>0</v>
      </c>
      <c r="H173" s="27" t="str">
        <f t="shared" si="66"/>
        <v>N/A</v>
      </c>
      <c r="I173" s="28" t="s">
        <v>1207</v>
      </c>
      <c r="J173" s="28" t="s">
        <v>1207</v>
      </c>
      <c r="K173" s="29" t="s">
        <v>107</v>
      </c>
      <c r="L173" s="30" t="str">
        <f t="shared" si="60"/>
        <v>N/A</v>
      </c>
    </row>
    <row r="174" spans="1:12">
      <c r="A174" s="51" t="s">
        <v>531</v>
      </c>
      <c r="B174" s="25" t="s">
        <v>49</v>
      </c>
      <c r="C174" s="26">
        <v>53940</v>
      </c>
      <c r="D174" s="27" t="str">
        <f t="shared" si="64"/>
        <v>N/A</v>
      </c>
      <c r="E174" s="26">
        <v>52294</v>
      </c>
      <c r="F174" s="27" t="str">
        <f t="shared" si="65"/>
        <v>N/A</v>
      </c>
      <c r="G174" s="26">
        <v>54167</v>
      </c>
      <c r="H174" s="27" t="str">
        <f t="shared" si="66"/>
        <v>N/A</v>
      </c>
      <c r="I174" s="28">
        <v>-3.05</v>
      </c>
      <c r="J174" s="28">
        <v>3.5819999999999999</v>
      </c>
      <c r="K174" s="29" t="s">
        <v>107</v>
      </c>
      <c r="L174" s="30" t="str">
        <f t="shared" si="60"/>
        <v>Yes</v>
      </c>
    </row>
    <row r="175" spans="1:12">
      <c r="A175" s="48" t="s">
        <v>717</v>
      </c>
      <c r="B175" s="25" t="s">
        <v>49</v>
      </c>
      <c r="C175" s="26">
        <v>31151</v>
      </c>
      <c r="D175" s="27" t="str">
        <f t="shared" si="64"/>
        <v>N/A</v>
      </c>
      <c r="E175" s="26">
        <v>30541</v>
      </c>
      <c r="F175" s="27" t="str">
        <f t="shared" si="65"/>
        <v>N/A</v>
      </c>
      <c r="G175" s="26">
        <v>32915</v>
      </c>
      <c r="H175" s="27" t="str">
        <f t="shared" si="66"/>
        <v>N/A</v>
      </c>
      <c r="I175" s="28">
        <v>-1.96</v>
      </c>
      <c r="J175" s="28">
        <v>7.7729999999999997</v>
      </c>
      <c r="K175" s="29" t="s">
        <v>107</v>
      </c>
      <c r="L175" s="30" t="str">
        <f t="shared" si="60"/>
        <v>Yes</v>
      </c>
    </row>
    <row r="176" spans="1:12">
      <c r="A176" s="48" t="s">
        <v>718</v>
      </c>
      <c r="B176" s="25" t="s">
        <v>49</v>
      </c>
      <c r="C176" s="26">
        <v>0</v>
      </c>
      <c r="D176" s="27" t="str">
        <f t="shared" si="64"/>
        <v>N/A</v>
      </c>
      <c r="E176" s="26">
        <v>0</v>
      </c>
      <c r="F176" s="27" t="str">
        <f t="shared" si="65"/>
        <v>N/A</v>
      </c>
      <c r="G176" s="26">
        <v>0</v>
      </c>
      <c r="H176" s="27" t="str">
        <f t="shared" si="66"/>
        <v>N/A</v>
      </c>
      <c r="I176" s="28" t="s">
        <v>1207</v>
      </c>
      <c r="J176" s="28" t="s">
        <v>1207</v>
      </c>
      <c r="K176" s="29" t="s">
        <v>107</v>
      </c>
      <c r="L176" s="30" t="str">
        <f t="shared" si="60"/>
        <v>N/A</v>
      </c>
    </row>
    <row r="177" spans="1:12">
      <c r="A177" s="48" t="s">
        <v>719</v>
      </c>
      <c r="B177" s="25" t="s">
        <v>49</v>
      </c>
      <c r="C177" s="26">
        <v>622</v>
      </c>
      <c r="D177" s="27" t="str">
        <f t="shared" si="64"/>
        <v>N/A</v>
      </c>
      <c r="E177" s="26">
        <v>678</v>
      </c>
      <c r="F177" s="27" t="str">
        <f t="shared" si="65"/>
        <v>N/A</v>
      </c>
      <c r="G177" s="26">
        <v>552</v>
      </c>
      <c r="H177" s="27" t="str">
        <f t="shared" si="66"/>
        <v>N/A</v>
      </c>
      <c r="I177" s="28">
        <v>9.0030000000000001</v>
      </c>
      <c r="J177" s="28">
        <v>-18.600000000000001</v>
      </c>
      <c r="K177" s="29" t="s">
        <v>107</v>
      </c>
      <c r="L177" s="30" t="str">
        <f t="shared" si="60"/>
        <v>No</v>
      </c>
    </row>
    <row r="178" spans="1:12">
      <c r="A178" s="48" t="s">
        <v>720</v>
      </c>
      <c r="B178" s="25" t="s">
        <v>49</v>
      </c>
      <c r="C178" s="26">
        <v>15002</v>
      </c>
      <c r="D178" s="27" t="str">
        <f t="shared" si="64"/>
        <v>N/A</v>
      </c>
      <c r="E178" s="26">
        <v>14614</v>
      </c>
      <c r="F178" s="27" t="str">
        <f t="shared" si="65"/>
        <v>N/A</v>
      </c>
      <c r="G178" s="26">
        <v>15098</v>
      </c>
      <c r="H178" s="27" t="str">
        <f t="shared" si="66"/>
        <v>N/A</v>
      </c>
      <c r="I178" s="28">
        <v>-2.59</v>
      </c>
      <c r="J178" s="28">
        <v>3.3119999999999998</v>
      </c>
      <c r="K178" s="29" t="s">
        <v>107</v>
      </c>
      <c r="L178" s="30" t="str">
        <f t="shared" si="60"/>
        <v>Yes</v>
      </c>
    </row>
    <row r="179" spans="1:12">
      <c r="A179" s="48" t="s">
        <v>721</v>
      </c>
      <c r="B179" s="25" t="s">
        <v>49</v>
      </c>
      <c r="C179" s="26">
        <v>7165</v>
      </c>
      <c r="D179" s="27" t="str">
        <f t="shared" si="64"/>
        <v>N/A</v>
      </c>
      <c r="E179" s="26">
        <v>6461</v>
      </c>
      <c r="F179" s="27" t="str">
        <f t="shared" si="65"/>
        <v>N/A</v>
      </c>
      <c r="G179" s="26">
        <v>5602</v>
      </c>
      <c r="H179" s="27" t="str">
        <f t="shared" si="66"/>
        <v>N/A</v>
      </c>
      <c r="I179" s="28">
        <v>-9.83</v>
      </c>
      <c r="J179" s="28">
        <v>-13.3</v>
      </c>
      <c r="K179" s="29" t="s">
        <v>107</v>
      </c>
      <c r="L179" s="30" t="str">
        <f t="shared" si="60"/>
        <v>No</v>
      </c>
    </row>
    <row r="180" spans="1:12">
      <c r="A180" s="48" t="s">
        <v>722</v>
      </c>
      <c r="B180" s="25" t="s">
        <v>49</v>
      </c>
      <c r="C180" s="26">
        <v>0</v>
      </c>
      <c r="D180" s="27" t="str">
        <f t="shared" si="64"/>
        <v>N/A</v>
      </c>
      <c r="E180" s="26">
        <v>0</v>
      </c>
      <c r="F180" s="27" t="str">
        <f t="shared" si="65"/>
        <v>N/A</v>
      </c>
      <c r="G180" s="26">
        <v>0</v>
      </c>
      <c r="H180" s="27" t="str">
        <f t="shared" si="66"/>
        <v>N/A</v>
      </c>
      <c r="I180" s="28" t="s">
        <v>1207</v>
      </c>
      <c r="J180" s="28" t="s">
        <v>1207</v>
      </c>
      <c r="K180" s="29" t="s">
        <v>107</v>
      </c>
      <c r="L180" s="30" t="str">
        <f t="shared" si="60"/>
        <v>N/A</v>
      </c>
    </row>
    <row r="181" spans="1:12">
      <c r="A181" s="220" t="s">
        <v>150</v>
      </c>
      <c r="B181" s="218"/>
      <c r="C181" s="218"/>
      <c r="D181" s="218"/>
      <c r="E181" s="218"/>
      <c r="F181" s="218"/>
      <c r="G181" s="218"/>
      <c r="H181" s="218"/>
      <c r="I181" s="218"/>
      <c r="J181" s="218"/>
      <c r="K181" s="218"/>
      <c r="L181" s="218"/>
    </row>
    <row r="182" spans="1:12">
      <c r="A182" s="218" t="s">
        <v>22</v>
      </c>
      <c r="B182" s="218"/>
      <c r="C182" s="218"/>
      <c r="D182" s="218"/>
      <c r="E182" s="218"/>
      <c r="F182" s="218"/>
      <c r="G182" s="218"/>
      <c r="H182" s="218"/>
      <c r="I182" s="218"/>
      <c r="J182" s="218"/>
      <c r="K182" s="218"/>
      <c r="L182" s="218"/>
    </row>
    <row r="183" spans="1:12" ht="29.25" customHeight="1">
      <c r="A183" s="45" t="s">
        <v>1076</v>
      </c>
      <c r="B183" s="34" t="s">
        <v>49</v>
      </c>
      <c r="C183" s="34">
        <v>15552</v>
      </c>
      <c r="D183" s="33" t="str">
        <f t="shared" ref="D183:D188" si="67">IF($B183="N/A","N/A",IF(C183&gt;10,"No",IF(C183&lt;-10,"No","Yes")))</f>
        <v>N/A</v>
      </c>
      <c r="E183" s="34">
        <v>15418</v>
      </c>
      <c r="F183" s="33" t="str">
        <f t="shared" ref="F183:F188" si="68">IF($B183="N/A","N/A",IF(E183&gt;10,"No",IF(E183&lt;-10,"No","Yes")))</f>
        <v>N/A</v>
      </c>
      <c r="G183" s="34">
        <v>15853</v>
      </c>
      <c r="H183" s="33" t="str">
        <f t="shared" ref="H183:H188" si="69">IF($B183="N/A","N/A",IF(G183&gt;10,"No",IF(G183&lt;-10,"No","Yes")))</f>
        <v>N/A</v>
      </c>
      <c r="I183" s="35">
        <v>-0.86199999999999999</v>
      </c>
      <c r="J183" s="35">
        <v>2.8210000000000002</v>
      </c>
      <c r="K183" s="29" t="s">
        <v>1193</v>
      </c>
      <c r="L183" s="30" t="str">
        <f t="shared" ref="L183:L188" si="70">IF(J183="Div by 0", "N/A", IF(K183="N/A","N/A", IF(J183&gt;VALUE(MID(K183,1,2)), "No", IF(J183&lt;-1*VALUE(MID(K183,1,2)), "No", "Yes"))))</f>
        <v>Yes</v>
      </c>
    </row>
    <row r="184" spans="1:12">
      <c r="A184" s="94" t="s">
        <v>1077</v>
      </c>
      <c r="B184" s="36" t="s">
        <v>49</v>
      </c>
      <c r="C184" s="35">
        <v>4.4086131238000004</v>
      </c>
      <c r="D184" s="33" t="str">
        <f t="shared" si="67"/>
        <v>N/A</v>
      </c>
      <c r="E184" s="35">
        <v>4.2967661386999998</v>
      </c>
      <c r="F184" s="33" t="str">
        <f t="shared" si="68"/>
        <v>N/A</v>
      </c>
      <c r="G184" s="35">
        <v>4.2198933646999999</v>
      </c>
      <c r="H184" s="33" t="str">
        <f t="shared" si="69"/>
        <v>N/A</v>
      </c>
      <c r="I184" s="35">
        <v>-2.54</v>
      </c>
      <c r="J184" s="35">
        <v>-1.79</v>
      </c>
      <c r="K184" s="29" t="s">
        <v>1193</v>
      </c>
      <c r="L184" s="30" t="str">
        <f t="shared" si="70"/>
        <v>Yes</v>
      </c>
    </row>
    <row r="185" spans="1:12">
      <c r="A185" s="5" t="s">
        <v>1078</v>
      </c>
      <c r="B185" s="36" t="s">
        <v>49</v>
      </c>
      <c r="C185" s="35">
        <v>36.196006230999998</v>
      </c>
      <c r="D185" s="33" t="str">
        <f t="shared" si="67"/>
        <v>N/A</v>
      </c>
      <c r="E185" s="35">
        <v>34.979973297999997</v>
      </c>
      <c r="F185" s="33" t="str">
        <f t="shared" si="68"/>
        <v>N/A</v>
      </c>
      <c r="G185" s="35">
        <v>33.608480798999999</v>
      </c>
      <c r="H185" s="33" t="str">
        <f t="shared" si="69"/>
        <v>N/A</v>
      </c>
      <c r="I185" s="35">
        <v>-3.36</v>
      </c>
      <c r="J185" s="35">
        <v>-3.92</v>
      </c>
      <c r="K185" s="29" t="s">
        <v>1193</v>
      </c>
      <c r="L185" s="30" t="str">
        <f t="shared" si="70"/>
        <v>Yes</v>
      </c>
    </row>
    <row r="186" spans="1:12">
      <c r="A186" s="5" t="s">
        <v>1079</v>
      </c>
      <c r="B186" s="36" t="s">
        <v>49</v>
      </c>
      <c r="C186" s="35">
        <v>3.9451010294</v>
      </c>
      <c r="D186" s="33" t="str">
        <f t="shared" si="67"/>
        <v>N/A</v>
      </c>
      <c r="E186" s="35">
        <v>3.8283556665999998</v>
      </c>
      <c r="F186" s="33" t="str">
        <f t="shared" si="68"/>
        <v>N/A</v>
      </c>
      <c r="G186" s="35">
        <v>4.0231132331000001</v>
      </c>
      <c r="H186" s="33" t="str">
        <f t="shared" si="69"/>
        <v>N/A</v>
      </c>
      <c r="I186" s="35">
        <v>-2.96</v>
      </c>
      <c r="J186" s="35">
        <v>5.0869999999999997</v>
      </c>
      <c r="K186" s="29" t="s">
        <v>1193</v>
      </c>
      <c r="L186" s="30" t="str">
        <f t="shared" si="70"/>
        <v>Yes</v>
      </c>
    </row>
    <row r="187" spans="1:12">
      <c r="A187" s="5" t="s">
        <v>1080</v>
      </c>
      <c r="B187" s="36" t="s">
        <v>49</v>
      </c>
      <c r="C187" s="35">
        <v>8.7398456099999994E-2</v>
      </c>
      <c r="D187" s="33" t="str">
        <f t="shared" si="67"/>
        <v>N/A</v>
      </c>
      <c r="E187" s="35">
        <v>6.9953131399999993E-2</v>
      </c>
      <c r="F187" s="33" t="str">
        <f t="shared" si="68"/>
        <v>N/A</v>
      </c>
      <c r="G187" s="35">
        <v>0.3327676913</v>
      </c>
      <c r="H187" s="33" t="str">
        <f t="shared" si="69"/>
        <v>N/A</v>
      </c>
      <c r="I187" s="35">
        <v>-20</v>
      </c>
      <c r="J187" s="35">
        <v>375.7</v>
      </c>
      <c r="K187" s="29" t="s">
        <v>1193</v>
      </c>
      <c r="L187" s="30" t="str">
        <f t="shared" si="70"/>
        <v>No</v>
      </c>
    </row>
    <row r="188" spans="1:12">
      <c r="A188" s="5" t="s">
        <v>1081</v>
      </c>
      <c r="B188" s="36" t="s">
        <v>49</v>
      </c>
      <c r="C188" s="35">
        <v>2.4100852799999999E-2</v>
      </c>
      <c r="D188" s="33" t="str">
        <f t="shared" si="67"/>
        <v>N/A</v>
      </c>
      <c r="E188" s="35">
        <v>9.5613263000000007E-3</v>
      </c>
      <c r="F188" s="33" t="str">
        <f t="shared" si="68"/>
        <v>N/A</v>
      </c>
      <c r="G188" s="35">
        <v>1.66152824E-2</v>
      </c>
      <c r="H188" s="33" t="str">
        <f t="shared" si="69"/>
        <v>N/A</v>
      </c>
      <c r="I188" s="35">
        <v>-60.3</v>
      </c>
      <c r="J188" s="35">
        <v>73.78</v>
      </c>
      <c r="K188" s="29" t="s">
        <v>1193</v>
      </c>
      <c r="L188" s="30" t="str">
        <f t="shared" si="70"/>
        <v>No</v>
      </c>
    </row>
    <row r="189" spans="1:12">
      <c r="A189" s="218" t="s">
        <v>151</v>
      </c>
      <c r="B189" s="218"/>
      <c r="C189" s="218"/>
      <c r="D189" s="218"/>
      <c r="E189" s="218"/>
      <c r="F189" s="218"/>
      <c r="G189" s="218"/>
      <c r="H189" s="218"/>
      <c r="I189" s="218"/>
      <c r="J189" s="218"/>
      <c r="K189" s="218"/>
      <c r="L189" s="218"/>
    </row>
    <row r="190" spans="1:12" ht="12.75" customHeight="1">
      <c r="A190" s="45" t="s">
        <v>1082</v>
      </c>
      <c r="B190" s="25" t="s">
        <v>49</v>
      </c>
      <c r="C190" s="26">
        <v>28585</v>
      </c>
      <c r="D190" s="27" t="str">
        <f t="shared" ref="D190:D196" si="71">IF($B190="N/A","N/A",IF(C190&gt;10,"No",IF(C190&lt;-10,"No","Yes")))</f>
        <v>N/A</v>
      </c>
      <c r="E190" s="26">
        <v>28085</v>
      </c>
      <c r="F190" s="27" t="str">
        <f t="shared" ref="F190:F196" si="72">IF($B190="N/A","N/A",IF(E190&gt;10,"No",IF(E190&lt;-10,"No","Yes")))</f>
        <v>N/A</v>
      </c>
      <c r="G190" s="26">
        <v>29176</v>
      </c>
      <c r="H190" s="27" t="str">
        <f t="shared" ref="H190:H196" si="73">IF($B190="N/A","N/A",IF(G190&gt;10,"No",IF(G190&lt;-10,"No","Yes")))</f>
        <v>N/A</v>
      </c>
      <c r="I190" s="28">
        <v>-1.75</v>
      </c>
      <c r="J190" s="28">
        <v>3.8849999999999998</v>
      </c>
      <c r="K190" s="29" t="s">
        <v>1193</v>
      </c>
      <c r="L190" s="30" t="str">
        <f t="shared" ref="L190:L197" si="74">IF(J190="Div by 0", "N/A", IF(K190="N/A","N/A", IF(J190&gt;VALUE(MID(K190,1,2)), "No", IF(J190&lt;-1*VALUE(MID(K190,1,2)), "No", "Yes"))))</f>
        <v>Yes</v>
      </c>
    </row>
    <row r="191" spans="1:12" ht="12.75" customHeight="1">
      <c r="A191" s="94" t="s">
        <v>1083</v>
      </c>
      <c r="B191" s="25" t="s">
        <v>49</v>
      </c>
      <c r="C191" s="32">
        <v>8.1031511151999993</v>
      </c>
      <c r="D191" s="27" t="str">
        <f t="shared" si="71"/>
        <v>N/A</v>
      </c>
      <c r="E191" s="32">
        <v>7.8268696980000003</v>
      </c>
      <c r="F191" s="27" t="str">
        <f t="shared" si="72"/>
        <v>N/A</v>
      </c>
      <c r="G191" s="32">
        <v>7.7663286954000004</v>
      </c>
      <c r="H191" s="27" t="str">
        <f t="shared" si="73"/>
        <v>N/A</v>
      </c>
      <c r="I191" s="28">
        <v>-3.41</v>
      </c>
      <c r="J191" s="28">
        <v>-0.77400000000000002</v>
      </c>
      <c r="K191" s="29" t="s">
        <v>1193</v>
      </c>
      <c r="L191" s="30" t="str">
        <f t="shared" si="74"/>
        <v>Yes</v>
      </c>
    </row>
    <row r="192" spans="1:12" ht="12.75" customHeight="1">
      <c r="A192" s="5" t="s">
        <v>1084</v>
      </c>
      <c r="B192" s="25" t="s">
        <v>49</v>
      </c>
      <c r="C192" s="32">
        <v>25.084265684999998</v>
      </c>
      <c r="D192" s="27" t="str">
        <f t="shared" si="71"/>
        <v>N/A</v>
      </c>
      <c r="E192" s="32">
        <v>24.805295950000001</v>
      </c>
      <c r="F192" s="27" t="str">
        <f t="shared" si="72"/>
        <v>N/A</v>
      </c>
      <c r="G192" s="32">
        <v>24.923391215999999</v>
      </c>
      <c r="H192" s="27" t="str">
        <f t="shared" si="73"/>
        <v>N/A</v>
      </c>
      <c r="I192" s="28">
        <v>-1.1100000000000001</v>
      </c>
      <c r="J192" s="28">
        <v>0.47610000000000002</v>
      </c>
      <c r="K192" s="29" t="s">
        <v>1193</v>
      </c>
      <c r="L192" s="30" t="str">
        <f t="shared" si="74"/>
        <v>Yes</v>
      </c>
    </row>
    <row r="193" spans="1:12" ht="12.75" customHeight="1">
      <c r="A193" s="5" t="s">
        <v>1085</v>
      </c>
      <c r="B193" s="25" t="s">
        <v>49</v>
      </c>
      <c r="C193" s="32">
        <v>28.091498284</v>
      </c>
      <c r="D193" s="27" t="str">
        <f t="shared" si="71"/>
        <v>N/A</v>
      </c>
      <c r="E193" s="32">
        <v>25.949636610999999</v>
      </c>
      <c r="F193" s="27" t="str">
        <f t="shared" si="72"/>
        <v>N/A</v>
      </c>
      <c r="G193" s="32">
        <v>26.041723183999999</v>
      </c>
      <c r="H193" s="27" t="str">
        <f t="shared" si="73"/>
        <v>N/A</v>
      </c>
      <c r="I193" s="28">
        <v>-7.62</v>
      </c>
      <c r="J193" s="28">
        <v>0.35489999999999999</v>
      </c>
      <c r="K193" s="29" t="s">
        <v>1193</v>
      </c>
      <c r="L193" s="30" t="str">
        <f t="shared" si="74"/>
        <v>Yes</v>
      </c>
    </row>
    <row r="194" spans="1:12" ht="12.75" customHeight="1">
      <c r="A194" s="5" t="s">
        <v>1086</v>
      </c>
      <c r="B194" s="25" t="s">
        <v>49</v>
      </c>
      <c r="C194" s="32">
        <v>0.6052216789</v>
      </c>
      <c r="D194" s="27" t="str">
        <f t="shared" si="71"/>
        <v>N/A</v>
      </c>
      <c r="E194" s="32">
        <v>0.40472883170000001</v>
      </c>
      <c r="F194" s="27" t="str">
        <f t="shared" si="72"/>
        <v>N/A</v>
      </c>
      <c r="G194" s="32">
        <v>0.42257715340000002</v>
      </c>
      <c r="H194" s="27" t="str">
        <f t="shared" si="73"/>
        <v>N/A</v>
      </c>
      <c r="I194" s="28">
        <v>-33.1</v>
      </c>
      <c r="J194" s="28">
        <v>4.41</v>
      </c>
      <c r="K194" s="29" t="s">
        <v>1193</v>
      </c>
      <c r="L194" s="30" t="str">
        <f t="shared" si="74"/>
        <v>Yes</v>
      </c>
    </row>
    <row r="195" spans="1:12" ht="12.75" customHeight="1">
      <c r="A195" s="5" t="s">
        <v>1087</v>
      </c>
      <c r="B195" s="25" t="s">
        <v>49</v>
      </c>
      <c r="C195" s="32">
        <v>0.2039302929</v>
      </c>
      <c r="D195" s="27" t="str">
        <f t="shared" si="71"/>
        <v>N/A</v>
      </c>
      <c r="E195" s="32">
        <v>0.1453321605</v>
      </c>
      <c r="F195" s="27" t="str">
        <f t="shared" si="72"/>
        <v>N/A</v>
      </c>
      <c r="G195" s="32">
        <v>0.10153783669999999</v>
      </c>
      <c r="H195" s="27" t="str">
        <f t="shared" si="73"/>
        <v>N/A</v>
      </c>
      <c r="I195" s="28">
        <v>-28.7</v>
      </c>
      <c r="J195" s="28">
        <v>-30.1</v>
      </c>
      <c r="K195" s="29" t="s">
        <v>1193</v>
      </c>
      <c r="L195" s="30" t="str">
        <f t="shared" si="74"/>
        <v>No</v>
      </c>
    </row>
    <row r="196" spans="1:12" ht="12.75" customHeight="1">
      <c r="A196" s="94" t="s">
        <v>1088</v>
      </c>
      <c r="B196" s="25" t="s">
        <v>49</v>
      </c>
      <c r="C196" s="26">
        <v>1551</v>
      </c>
      <c r="D196" s="27" t="str">
        <f t="shared" si="71"/>
        <v>N/A</v>
      </c>
      <c r="E196" s="26">
        <v>1707</v>
      </c>
      <c r="F196" s="27" t="str">
        <f t="shared" si="72"/>
        <v>N/A</v>
      </c>
      <c r="G196" s="26">
        <v>1755</v>
      </c>
      <c r="H196" s="27" t="str">
        <f t="shared" si="73"/>
        <v>N/A</v>
      </c>
      <c r="I196" s="28">
        <v>10.06</v>
      </c>
      <c r="J196" s="28">
        <v>2.8119999999999998</v>
      </c>
      <c r="K196" s="29" t="s">
        <v>1193</v>
      </c>
      <c r="L196" s="30" t="str">
        <f t="shared" si="74"/>
        <v>Yes</v>
      </c>
    </row>
    <row r="197" spans="1:12" ht="25.5">
      <c r="A197" s="45" t="s">
        <v>1089</v>
      </c>
      <c r="B197" s="25" t="s">
        <v>49</v>
      </c>
      <c r="C197" s="26">
        <v>31018</v>
      </c>
      <c r="D197" s="27" t="str">
        <f>IF($B197="N/A","N/A",IF(C197&gt;10,"No",IF(C197&lt;-10,"No","Yes")))</f>
        <v>N/A</v>
      </c>
      <c r="E197" s="26">
        <v>34087</v>
      </c>
      <c r="F197" s="27" t="str">
        <f>IF($B197="N/A","N/A",IF(E197&gt;10,"No",IF(E197&lt;-10,"No","Yes")))</f>
        <v>N/A</v>
      </c>
      <c r="G197" s="26">
        <v>35470</v>
      </c>
      <c r="H197" s="27" t="str">
        <f>IF($B197="N/A","N/A",IF(G197&gt;10,"No",IF(G197&lt;-10,"No","Yes")))</f>
        <v>N/A</v>
      </c>
      <c r="I197" s="28">
        <v>9.8940000000000001</v>
      </c>
      <c r="J197" s="28">
        <v>4.0570000000000004</v>
      </c>
      <c r="K197" s="29" t="s">
        <v>1193</v>
      </c>
      <c r="L197" s="30" t="str">
        <f t="shared" si="74"/>
        <v>Yes</v>
      </c>
    </row>
    <row r="198" spans="1:12">
      <c r="A198" s="218" t="s">
        <v>471</v>
      </c>
      <c r="B198" s="218"/>
      <c r="C198" s="218"/>
      <c r="D198" s="218"/>
      <c r="E198" s="218"/>
      <c r="F198" s="218"/>
      <c r="G198" s="218"/>
      <c r="H198" s="218"/>
      <c r="I198" s="218"/>
      <c r="J198" s="218"/>
      <c r="K198" s="218"/>
      <c r="L198" s="218"/>
    </row>
    <row r="199" spans="1:12" ht="12.75" customHeight="1">
      <c r="A199" s="49" t="s">
        <v>521</v>
      </c>
      <c r="B199" s="25" t="s">
        <v>49</v>
      </c>
      <c r="C199" s="26">
        <v>28659</v>
      </c>
      <c r="D199" s="27" t="str">
        <f t="shared" ref="D199:D272" si="75">IF($B199="N/A","N/A",IF(C199&gt;10,"No",IF(C199&lt;-10,"No","Yes")))</f>
        <v>N/A</v>
      </c>
      <c r="E199" s="26">
        <v>31033</v>
      </c>
      <c r="F199" s="27" t="str">
        <f t="shared" ref="F199:F272" si="76">IF($B199="N/A","N/A",IF(E199&gt;10,"No",IF(E199&lt;-10,"No","Yes")))</f>
        <v>N/A</v>
      </c>
      <c r="G199" s="26">
        <v>31362</v>
      </c>
      <c r="H199" s="27" t="str">
        <f t="shared" ref="H199:H251" si="77">IF($B199="N/A","N/A",IF(G199&gt;10,"No",IF(G199&lt;-10,"No","Yes")))</f>
        <v>N/A</v>
      </c>
      <c r="I199" s="28">
        <v>8.2840000000000007</v>
      </c>
      <c r="J199" s="28">
        <v>1.06</v>
      </c>
      <c r="K199" s="29" t="s">
        <v>1193</v>
      </c>
      <c r="L199" s="30" t="str">
        <f t="shared" ref="L199:L235" si="78">IF(J199="Div by 0", "N/A", IF(K199="N/A","N/A", IF(J199&gt;VALUE(MID(K199,1,2)), "No", IF(J199&lt;-1*VALUE(MID(K199,1,2)), "No", "Yes"))))</f>
        <v>Yes</v>
      </c>
    </row>
    <row r="200" spans="1:12">
      <c r="A200" s="49" t="s">
        <v>323</v>
      </c>
      <c r="B200" s="25" t="s">
        <v>49</v>
      </c>
      <c r="C200" s="32">
        <v>8.1241283123999999</v>
      </c>
      <c r="D200" s="27" t="str">
        <f t="shared" si="75"/>
        <v>N/A</v>
      </c>
      <c r="E200" s="32">
        <v>8.6484332326000004</v>
      </c>
      <c r="F200" s="27" t="str">
        <f t="shared" si="76"/>
        <v>N/A</v>
      </c>
      <c r="G200" s="32">
        <v>8.3482177319000002</v>
      </c>
      <c r="H200" s="27" t="str">
        <f t="shared" si="77"/>
        <v>N/A</v>
      </c>
      <c r="I200" s="28">
        <v>6.4539999999999997</v>
      </c>
      <c r="J200" s="28">
        <v>-3.47</v>
      </c>
      <c r="K200" s="29" t="s">
        <v>1193</v>
      </c>
      <c r="L200" s="30" t="str">
        <f t="shared" si="78"/>
        <v>Yes</v>
      </c>
    </row>
    <row r="201" spans="1:12">
      <c r="A201" s="5" t="s">
        <v>595</v>
      </c>
      <c r="B201" s="25" t="s">
        <v>49</v>
      </c>
      <c r="C201" s="32">
        <v>26.140773262</v>
      </c>
      <c r="D201" s="27" t="str">
        <f t="shared" si="75"/>
        <v>N/A</v>
      </c>
      <c r="E201" s="32">
        <v>25.831664441000001</v>
      </c>
      <c r="F201" s="27" t="str">
        <f t="shared" si="76"/>
        <v>N/A</v>
      </c>
      <c r="G201" s="32">
        <v>25.997294536999998</v>
      </c>
      <c r="H201" s="27" t="str">
        <f t="shared" si="77"/>
        <v>N/A</v>
      </c>
      <c r="I201" s="28">
        <v>-1.18</v>
      </c>
      <c r="J201" s="28">
        <v>0.64119999999999999</v>
      </c>
      <c r="K201" s="29" t="s">
        <v>1193</v>
      </c>
      <c r="L201" s="30" t="str">
        <f t="shared" si="78"/>
        <v>Yes</v>
      </c>
    </row>
    <row r="202" spans="1:12">
      <c r="A202" s="5" t="s">
        <v>596</v>
      </c>
      <c r="B202" s="25" t="s">
        <v>49</v>
      </c>
      <c r="C202" s="32">
        <v>28.077773541999999</v>
      </c>
      <c r="D202" s="27" t="str">
        <f t="shared" si="75"/>
        <v>N/A</v>
      </c>
      <c r="E202" s="32">
        <v>29.066829433999999</v>
      </c>
      <c r="F202" s="27" t="str">
        <f t="shared" si="76"/>
        <v>N/A</v>
      </c>
      <c r="G202" s="32">
        <v>27.866095166000001</v>
      </c>
      <c r="H202" s="27" t="str">
        <f t="shared" si="77"/>
        <v>N/A</v>
      </c>
      <c r="I202" s="28">
        <v>3.5230000000000001</v>
      </c>
      <c r="J202" s="28">
        <v>-4.13</v>
      </c>
      <c r="K202" s="29" t="s">
        <v>1193</v>
      </c>
      <c r="L202" s="30" t="str">
        <f t="shared" si="78"/>
        <v>Yes</v>
      </c>
    </row>
    <row r="203" spans="1:12">
      <c r="A203" s="5" t="s">
        <v>597</v>
      </c>
      <c r="B203" s="25" t="s">
        <v>49</v>
      </c>
      <c r="C203" s="32">
        <v>0.49256355330000001</v>
      </c>
      <c r="D203" s="27" t="str">
        <f t="shared" si="75"/>
        <v>N/A</v>
      </c>
      <c r="E203" s="32">
        <v>0.62008454339999997</v>
      </c>
      <c r="F203" s="27" t="str">
        <f t="shared" si="76"/>
        <v>N/A</v>
      </c>
      <c r="G203" s="32">
        <v>0.65040957840000002</v>
      </c>
      <c r="H203" s="27" t="str">
        <f t="shared" si="77"/>
        <v>N/A</v>
      </c>
      <c r="I203" s="28">
        <v>25.89</v>
      </c>
      <c r="J203" s="28">
        <v>4.8899999999999997</v>
      </c>
      <c r="K203" s="29" t="s">
        <v>1193</v>
      </c>
      <c r="L203" s="30" t="str">
        <f t="shared" si="78"/>
        <v>Yes</v>
      </c>
    </row>
    <row r="204" spans="1:12">
      <c r="A204" s="5" t="s">
        <v>598</v>
      </c>
      <c r="B204" s="25" t="s">
        <v>49</v>
      </c>
      <c r="C204" s="32">
        <v>7.9718205400000006E-2</v>
      </c>
      <c r="D204" s="27" t="str">
        <f t="shared" si="75"/>
        <v>N/A</v>
      </c>
      <c r="E204" s="32">
        <v>5.3543427499999997E-2</v>
      </c>
      <c r="F204" s="27" t="str">
        <f t="shared" si="76"/>
        <v>N/A</v>
      </c>
      <c r="G204" s="32">
        <v>4.6153562099999997E-2</v>
      </c>
      <c r="H204" s="27" t="str">
        <f t="shared" si="77"/>
        <v>N/A</v>
      </c>
      <c r="I204" s="28">
        <v>-32.799999999999997</v>
      </c>
      <c r="J204" s="28">
        <v>-13.8</v>
      </c>
      <c r="K204" s="29" t="s">
        <v>1193</v>
      </c>
      <c r="L204" s="30" t="str">
        <f t="shared" si="78"/>
        <v>Yes</v>
      </c>
    </row>
    <row r="205" spans="1:12">
      <c r="A205" s="5" t="s">
        <v>544</v>
      </c>
      <c r="B205" s="25" t="s">
        <v>49</v>
      </c>
      <c r="C205" s="26">
        <v>8953</v>
      </c>
      <c r="D205" s="27" t="str">
        <f>IF($B205="N/A","N/A",IF(C205&gt;10,"No",IF(C205&lt;-10,"No","Yes")))</f>
        <v>N/A</v>
      </c>
      <c r="E205" s="26">
        <v>8965</v>
      </c>
      <c r="F205" s="27" t="str">
        <f>IF($B205="N/A","N/A",IF(E205&gt;10,"No",IF(E205&lt;-10,"No","Yes")))</f>
        <v>N/A</v>
      </c>
      <c r="G205" s="26">
        <v>9070</v>
      </c>
      <c r="H205" s="27" t="str">
        <f>IF($B205="N/A","N/A",IF(G205&gt;10,"No",IF(G205&lt;-10,"No","Yes")))</f>
        <v>N/A</v>
      </c>
      <c r="I205" s="28">
        <v>0.13400000000000001</v>
      </c>
      <c r="J205" s="28">
        <v>1.171</v>
      </c>
      <c r="K205" s="29" t="s">
        <v>1193</v>
      </c>
      <c r="L205" s="30" t="str">
        <f t="shared" ref="L205:L209" si="79">IF(J205="Div by 0", "N/A", IF(K205="N/A","N/A", IF(J205&gt;VALUE(MID(K205,1,2)), "No", IF(J205&lt;-1*VALUE(MID(K205,1,2)), "No", "Yes"))))</f>
        <v>Yes</v>
      </c>
    </row>
    <row r="206" spans="1:12">
      <c r="A206" s="5" t="s">
        <v>545</v>
      </c>
      <c r="B206" s="25" t="s">
        <v>49</v>
      </c>
      <c r="C206" s="26">
        <v>276</v>
      </c>
      <c r="D206" s="27" t="str">
        <f>IF($B206="N/A","N/A",IF(C206&gt;10,"No",IF(C206&lt;-10,"No","Yes")))</f>
        <v>N/A</v>
      </c>
      <c r="E206" s="26">
        <v>322</v>
      </c>
      <c r="F206" s="27" t="str">
        <f>IF($B206="N/A","N/A",IF(E206&gt;10,"No",IF(E206&lt;-10,"No","Yes")))</f>
        <v>N/A</v>
      </c>
      <c r="G206" s="26">
        <v>347</v>
      </c>
      <c r="H206" s="27" t="str">
        <f>IF($B206="N/A","N/A",IF(G206&gt;10,"No",IF(G206&lt;-10,"No","Yes")))</f>
        <v>N/A</v>
      </c>
      <c r="I206" s="28">
        <v>16.670000000000002</v>
      </c>
      <c r="J206" s="28">
        <v>7.7640000000000002</v>
      </c>
      <c r="K206" s="29" t="s">
        <v>1193</v>
      </c>
      <c r="L206" s="30" t="str">
        <f t="shared" si="79"/>
        <v>Yes</v>
      </c>
    </row>
    <row r="207" spans="1:12">
      <c r="A207" s="5" t="s">
        <v>546</v>
      </c>
      <c r="B207" s="25" t="s">
        <v>49</v>
      </c>
      <c r="C207" s="26">
        <v>8606</v>
      </c>
      <c r="D207" s="27" t="str">
        <f>IF($B207="N/A","N/A",IF(C207&gt;10,"No",IF(C207&lt;-10,"No","Yes")))</f>
        <v>N/A</v>
      </c>
      <c r="E207" s="26">
        <v>9303</v>
      </c>
      <c r="F207" s="27" t="str">
        <f>IF($B207="N/A","N/A",IF(E207&gt;10,"No",IF(E207&lt;-10,"No","Yes")))</f>
        <v>N/A</v>
      </c>
      <c r="G207" s="26">
        <v>9188</v>
      </c>
      <c r="H207" s="27" t="str">
        <f>IF($B207="N/A","N/A",IF(G207&gt;10,"No",IF(G207&lt;-10,"No","Yes")))</f>
        <v>N/A</v>
      </c>
      <c r="I207" s="28">
        <v>8.0990000000000002</v>
      </c>
      <c r="J207" s="28">
        <v>-1.24</v>
      </c>
      <c r="K207" s="29" t="s">
        <v>1193</v>
      </c>
      <c r="L207" s="30" t="str">
        <f t="shared" si="79"/>
        <v>Yes</v>
      </c>
    </row>
    <row r="208" spans="1:12">
      <c r="A208" s="5" t="s">
        <v>547</v>
      </c>
      <c r="B208" s="25" t="s">
        <v>49</v>
      </c>
      <c r="C208" s="26">
        <v>9806</v>
      </c>
      <c r="D208" s="27" t="str">
        <f>IF($B208="N/A","N/A",IF(C208&gt;10,"No",IF(C208&lt;-10,"No","Yes")))</f>
        <v>N/A</v>
      </c>
      <c r="E208" s="26">
        <v>11174</v>
      </c>
      <c r="F208" s="27" t="str">
        <f>IF($B208="N/A","N/A",IF(E208&gt;10,"No",IF(E208&lt;-10,"No","Yes")))</f>
        <v>N/A</v>
      </c>
      <c r="G208" s="26">
        <v>11356</v>
      </c>
      <c r="H208" s="27" t="str">
        <f>IF($B208="N/A","N/A",IF(G208&gt;10,"No",IF(G208&lt;-10,"No","Yes")))</f>
        <v>N/A</v>
      </c>
      <c r="I208" s="28">
        <v>13.95</v>
      </c>
      <c r="J208" s="28">
        <v>1.629</v>
      </c>
      <c r="K208" s="29" t="s">
        <v>1193</v>
      </c>
      <c r="L208" s="30" t="str">
        <f t="shared" si="79"/>
        <v>Yes</v>
      </c>
    </row>
    <row r="209" spans="1:12">
      <c r="A209" s="5" t="s">
        <v>548</v>
      </c>
      <c r="B209" s="25" t="s">
        <v>49</v>
      </c>
      <c r="C209" s="26">
        <v>1018</v>
      </c>
      <c r="D209" s="27" t="str">
        <f>IF($B209="N/A","N/A",IF(C209&gt;10,"No",IF(C209&lt;-10,"No","Yes")))</f>
        <v>N/A</v>
      </c>
      <c r="E209" s="26">
        <v>1269</v>
      </c>
      <c r="F209" s="27" t="str">
        <f>IF($B209="N/A","N/A",IF(E209&gt;10,"No",IF(E209&lt;-10,"No","Yes")))</f>
        <v>N/A</v>
      </c>
      <c r="G209" s="26">
        <v>1401</v>
      </c>
      <c r="H209" s="27" t="str">
        <f>IF($B209="N/A","N/A",IF(G209&gt;10,"No",IF(G209&lt;-10,"No","Yes")))</f>
        <v>N/A</v>
      </c>
      <c r="I209" s="28">
        <v>24.66</v>
      </c>
      <c r="J209" s="28">
        <v>10.4</v>
      </c>
      <c r="K209" s="29" t="s">
        <v>1193</v>
      </c>
      <c r="L209" s="30" t="str">
        <f t="shared" si="79"/>
        <v>Yes</v>
      </c>
    </row>
    <row r="210" spans="1:12" ht="12.75" customHeight="1">
      <c r="A210" s="94" t="s">
        <v>600</v>
      </c>
      <c r="B210" s="25" t="s">
        <v>49</v>
      </c>
      <c r="C210" s="26">
        <v>0</v>
      </c>
      <c r="D210" s="27" t="str">
        <f t="shared" si="75"/>
        <v>N/A</v>
      </c>
      <c r="E210" s="26">
        <v>0</v>
      </c>
      <c r="F210" s="27" t="str">
        <f t="shared" si="76"/>
        <v>N/A</v>
      </c>
      <c r="G210" s="26">
        <v>0</v>
      </c>
      <c r="H210" s="27" t="str">
        <f t="shared" si="77"/>
        <v>N/A</v>
      </c>
      <c r="I210" s="28" t="s">
        <v>1207</v>
      </c>
      <c r="J210" s="28" t="s">
        <v>1207</v>
      </c>
      <c r="K210" s="29" t="s">
        <v>1193</v>
      </c>
      <c r="L210" s="30" t="str">
        <f t="shared" si="78"/>
        <v>N/A</v>
      </c>
    </row>
    <row r="211" spans="1:12">
      <c r="A211" s="5" t="s">
        <v>544</v>
      </c>
      <c r="B211" s="25" t="s">
        <v>49</v>
      </c>
      <c r="C211" s="26">
        <v>0</v>
      </c>
      <c r="D211" s="27" t="str">
        <f>IF($B211="N/A","N/A",IF(C211&gt;10,"No",IF(C211&lt;-10,"No","Yes")))</f>
        <v>N/A</v>
      </c>
      <c r="E211" s="26">
        <v>0</v>
      </c>
      <c r="F211" s="27" t="str">
        <f>IF($B211="N/A","N/A",IF(E211&gt;10,"No",IF(E211&lt;-10,"No","Yes")))</f>
        <v>N/A</v>
      </c>
      <c r="G211" s="26">
        <v>0</v>
      </c>
      <c r="H211" s="27" t="str">
        <f>IF($B211="N/A","N/A",IF(G211&gt;10,"No",IF(G211&lt;-10,"No","Yes")))</f>
        <v>N/A</v>
      </c>
      <c r="I211" s="28" t="s">
        <v>1207</v>
      </c>
      <c r="J211" s="28" t="s">
        <v>1207</v>
      </c>
      <c r="K211" s="29" t="s">
        <v>1193</v>
      </c>
      <c r="L211" s="30" t="str">
        <f t="shared" si="78"/>
        <v>N/A</v>
      </c>
    </row>
    <row r="212" spans="1:12">
      <c r="A212" s="5" t="s">
        <v>545</v>
      </c>
      <c r="B212" s="25" t="s">
        <v>49</v>
      </c>
      <c r="C212" s="26">
        <v>0</v>
      </c>
      <c r="D212" s="27" t="str">
        <f>IF($B212="N/A","N/A",IF(C212&gt;10,"No",IF(C212&lt;-10,"No","Yes")))</f>
        <v>N/A</v>
      </c>
      <c r="E212" s="26">
        <v>0</v>
      </c>
      <c r="F212" s="27" t="str">
        <f>IF($B212="N/A","N/A",IF(E212&gt;10,"No",IF(E212&lt;-10,"No","Yes")))</f>
        <v>N/A</v>
      </c>
      <c r="G212" s="26">
        <v>0</v>
      </c>
      <c r="H212" s="27" t="str">
        <f>IF($B212="N/A","N/A",IF(G212&gt;10,"No",IF(G212&lt;-10,"No","Yes")))</f>
        <v>N/A</v>
      </c>
      <c r="I212" s="28" t="s">
        <v>1207</v>
      </c>
      <c r="J212" s="28" t="s">
        <v>1207</v>
      </c>
      <c r="K212" s="29" t="s">
        <v>1193</v>
      </c>
      <c r="L212" s="30" t="str">
        <f t="shared" si="78"/>
        <v>N/A</v>
      </c>
    </row>
    <row r="213" spans="1:12">
      <c r="A213" s="5" t="s">
        <v>546</v>
      </c>
      <c r="B213" s="25" t="s">
        <v>49</v>
      </c>
      <c r="C213" s="26">
        <v>0</v>
      </c>
      <c r="D213" s="27" t="str">
        <f>IF($B213="N/A","N/A",IF(C213&gt;10,"No",IF(C213&lt;-10,"No","Yes")))</f>
        <v>N/A</v>
      </c>
      <c r="E213" s="26">
        <v>0</v>
      </c>
      <c r="F213" s="27" t="str">
        <f>IF($B213="N/A","N/A",IF(E213&gt;10,"No",IF(E213&lt;-10,"No","Yes")))</f>
        <v>N/A</v>
      </c>
      <c r="G213" s="26">
        <v>0</v>
      </c>
      <c r="H213" s="27" t="str">
        <f>IF($B213="N/A","N/A",IF(G213&gt;10,"No",IF(G213&lt;-10,"No","Yes")))</f>
        <v>N/A</v>
      </c>
      <c r="I213" s="28" t="s">
        <v>1207</v>
      </c>
      <c r="J213" s="28" t="s">
        <v>1207</v>
      </c>
      <c r="K213" s="29" t="s">
        <v>1193</v>
      </c>
      <c r="L213" s="30" t="str">
        <f t="shared" si="78"/>
        <v>N/A</v>
      </c>
    </row>
    <row r="214" spans="1:12">
      <c r="A214" s="5" t="s">
        <v>547</v>
      </c>
      <c r="B214" s="25" t="s">
        <v>49</v>
      </c>
      <c r="C214" s="26">
        <v>0</v>
      </c>
      <c r="D214" s="27" t="str">
        <f>IF($B214="N/A","N/A",IF(C214&gt;10,"No",IF(C214&lt;-10,"No","Yes")))</f>
        <v>N/A</v>
      </c>
      <c r="E214" s="26">
        <v>0</v>
      </c>
      <c r="F214" s="27" t="str">
        <f>IF($B214="N/A","N/A",IF(E214&gt;10,"No",IF(E214&lt;-10,"No","Yes")))</f>
        <v>N/A</v>
      </c>
      <c r="G214" s="26">
        <v>0</v>
      </c>
      <c r="H214" s="27" t="str">
        <f>IF($B214="N/A","N/A",IF(G214&gt;10,"No",IF(G214&lt;-10,"No","Yes")))</f>
        <v>N/A</v>
      </c>
      <c r="I214" s="28" t="s">
        <v>1207</v>
      </c>
      <c r="J214" s="28" t="s">
        <v>1207</v>
      </c>
      <c r="K214" s="29" t="s">
        <v>1193</v>
      </c>
      <c r="L214" s="30" t="str">
        <f t="shared" si="78"/>
        <v>N/A</v>
      </c>
    </row>
    <row r="215" spans="1:12">
      <c r="A215" s="5" t="s">
        <v>548</v>
      </c>
      <c r="B215" s="25" t="s">
        <v>49</v>
      </c>
      <c r="C215" s="26">
        <v>0</v>
      </c>
      <c r="D215" s="27" t="str">
        <f>IF($B215="N/A","N/A",IF(C215&gt;10,"No",IF(C215&lt;-10,"No","Yes")))</f>
        <v>N/A</v>
      </c>
      <c r="E215" s="26">
        <v>0</v>
      </c>
      <c r="F215" s="27" t="str">
        <f>IF($B215="N/A","N/A",IF(E215&gt;10,"No",IF(E215&lt;-10,"No","Yes")))</f>
        <v>N/A</v>
      </c>
      <c r="G215" s="26">
        <v>0</v>
      </c>
      <c r="H215" s="27" t="str">
        <f>IF($B215="N/A","N/A",IF(G215&gt;10,"No",IF(G215&lt;-10,"No","Yes")))</f>
        <v>N/A</v>
      </c>
      <c r="I215" s="28" t="s">
        <v>1207</v>
      </c>
      <c r="J215" s="28" t="s">
        <v>1207</v>
      </c>
      <c r="K215" s="29" t="s">
        <v>1193</v>
      </c>
      <c r="L215" s="30" t="str">
        <f t="shared" si="78"/>
        <v>N/A</v>
      </c>
    </row>
    <row r="216" spans="1:12">
      <c r="A216" s="94" t="s">
        <v>601</v>
      </c>
      <c r="B216" s="25" t="s">
        <v>49</v>
      </c>
      <c r="C216" s="26">
        <v>8168</v>
      </c>
      <c r="D216" s="27" t="str">
        <f t="shared" si="75"/>
        <v>N/A</v>
      </c>
      <c r="E216" s="26">
        <v>8061</v>
      </c>
      <c r="F216" s="27" t="str">
        <f t="shared" si="76"/>
        <v>N/A</v>
      </c>
      <c r="G216" s="26">
        <v>8038</v>
      </c>
      <c r="H216" s="27" t="str">
        <f t="shared" si="77"/>
        <v>N/A</v>
      </c>
      <c r="I216" s="28">
        <v>-1.31</v>
      </c>
      <c r="J216" s="28">
        <v>-0.28499999999999998</v>
      </c>
      <c r="K216" s="29" t="s">
        <v>1193</v>
      </c>
      <c r="L216" s="30" t="str">
        <f t="shared" si="78"/>
        <v>Yes</v>
      </c>
    </row>
    <row r="217" spans="1:12">
      <c r="A217" s="5" t="s">
        <v>544</v>
      </c>
      <c r="B217" s="25" t="s">
        <v>49</v>
      </c>
      <c r="C217" s="26">
        <v>7970</v>
      </c>
      <c r="D217" s="27" t="str">
        <f t="shared" si="75"/>
        <v>N/A</v>
      </c>
      <c r="E217" s="26">
        <v>7826</v>
      </c>
      <c r="F217" s="27" t="str">
        <f t="shared" si="76"/>
        <v>N/A</v>
      </c>
      <c r="G217" s="26">
        <v>7794</v>
      </c>
      <c r="H217" s="27" t="str">
        <f t="shared" si="77"/>
        <v>N/A</v>
      </c>
      <c r="I217" s="28">
        <v>-1.81</v>
      </c>
      <c r="J217" s="28">
        <v>-0.40899999999999997</v>
      </c>
      <c r="K217" s="29" t="s">
        <v>1193</v>
      </c>
      <c r="L217" s="30" t="str">
        <f t="shared" si="78"/>
        <v>Yes</v>
      </c>
    </row>
    <row r="218" spans="1:12">
      <c r="A218" s="5" t="s">
        <v>545</v>
      </c>
      <c r="B218" s="25" t="s">
        <v>49</v>
      </c>
      <c r="C218" s="26">
        <v>193</v>
      </c>
      <c r="D218" s="27" t="str">
        <f t="shared" si="75"/>
        <v>N/A</v>
      </c>
      <c r="E218" s="26">
        <v>230</v>
      </c>
      <c r="F218" s="27" t="str">
        <f t="shared" si="76"/>
        <v>N/A</v>
      </c>
      <c r="G218" s="26">
        <v>240</v>
      </c>
      <c r="H218" s="27" t="str">
        <f t="shared" si="77"/>
        <v>N/A</v>
      </c>
      <c r="I218" s="28">
        <v>19.170000000000002</v>
      </c>
      <c r="J218" s="28">
        <v>4.3479999999999999</v>
      </c>
      <c r="K218" s="29" t="s">
        <v>1193</v>
      </c>
      <c r="L218" s="30" t="str">
        <f t="shared" si="78"/>
        <v>Yes</v>
      </c>
    </row>
    <row r="219" spans="1:12">
      <c r="A219" s="5" t="s">
        <v>546</v>
      </c>
      <c r="B219" s="25" t="s">
        <v>49</v>
      </c>
      <c r="C219" s="26">
        <v>11</v>
      </c>
      <c r="D219" s="27" t="str">
        <f t="shared" si="75"/>
        <v>N/A</v>
      </c>
      <c r="E219" s="26">
        <v>11</v>
      </c>
      <c r="F219" s="27" t="str">
        <f t="shared" si="76"/>
        <v>N/A</v>
      </c>
      <c r="G219" s="26">
        <v>11</v>
      </c>
      <c r="H219" s="27" t="str">
        <f t="shared" si="77"/>
        <v>N/A</v>
      </c>
      <c r="I219" s="28">
        <v>0</v>
      </c>
      <c r="J219" s="28">
        <v>-33.299999999999997</v>
      </c>
      <c r="K219" s="29" t="s">
        <v>1193</v>
      </c>
      <c r="L219" s="30" t="str">
        <f t="shared" si="78"/>
        <v>No</v>
      </c>
    </row>
    <row r="220" spans="1:12">
      <c r="A220" s="5" t="s">
        <v>547</v>
      </c>
      <c r="B220" s="25" t="s">
        <v>49</v>
      </c>
      <c r="C220" s="26">
        <v>11</v>
      </c>
      <c r="D220" s="27" t="str">
        <f t="shared" si="75"/>
        <v>N/A</v>
      </c>
      <c r="E220" s="26">
        <v>11</v>
      </c>
      <c r="F220" s="27" t="str">
        <f t="shared" si="76"/>
        <v>N/A</v>
      </c>
      <c r="G220" s="26">
        <v>11</v>
      </c>
      <c r="H220" s="27" t="str">
        <f t="shared" si="77"/>
        <v>N/A</v>
      </c>
      <c r="I220" s="28">
        <v>0</v>
      </c>
      <c r="J220" s="28">
        <v>0</v>
      </c>
      <c r="K220" s="29" t="s">
        <v>1193</v>
      </c>
      <c r="L220" s="30" t="str">
        <f t="shared" si="78"/>
        <v>Yes</v>
      </c>
    </row>
    <row r="221" spans="1:12">
      <c r="A221" s="5" t="s">
        <v>548</v>
      </c>
      <c r="B221" s="25" t="s">
        <v>49</v>
      </c>
      <c r="C221" s="26">
        <v>0</v>
      </c>
      <c r="D221" s="27" t="str">
        <f t="shared" si="75"/>
        <v>N/A</v>
      </c>
      <c r="E221" s="26">
        <v>0</v>
      </c>
      <c r="F221" s="27" t="str">
        <f t="shared" si="76"/>
        <v>N/A</v>
      </c>
      <c r="G221" s="26">
        <v>0</v>
      </c>
      <c r="H221" s="27" t="str">
        <f t="shared" si="77"/>
        <v>N/A</v>
      </c>
      <c r="I221" s="28" t="s">
        <v>1207</v>
      </c>
      <c r="J221" s="28" t="s">
        <v>1207</v>
      </c>
      <c r="K221" s="29" t="s">
        <v>1193</v>
      </c>
      <c r="L221" s="30" t="str">
        <f t="shared" si="78"/>
        <v>N/A</v>
      </c>
    </row>
    <row r="222" spans="1:12" s="43" customFormat="1" ht="12.75" customHeight="1">
      <c r="A222" s="94" t="s">
        <v>602</v>
      </c>
      <c r="B222" s="36" t="s">
        <v>49</v>
      </c>
      <c r="C222" s="34">
        <v>8094</v>
      </c>
      <c r="D222" s="33" t="str">
        <f t="shared" si="75"/>
        <v>N/A</v>
      </c>
      <c r="E222" s="34">
        <v>9356</v>
      </c>
      <c r="F222" s="33" t="str">
        <f t="shared" si="76"/>
        <v>N/A</v>
      </c>
      <c r="G222" s="34">
        <v>8531</v>
      </c>
      <c r="H222" s="33" t="str">
        <f t="shared" si="77"/>
        <v>N/A</v>
      </c>
      <c r="I222" s="35">
        <v>15.59</v>
      </c>
      <c r="J222" s="35">
        <v>-8.82</v>
      </c>
      <c r="K222" s="36" t="s">
        <v>1193</v>
      </c>
      <c r="L222" s="33" t="str">
        <f t="shared" si="78"/>
        <v>Yes</v>
      </c>
    </row>
    <row r="223" spans="1:12">
      <c r="A223" s="5" t="s">
        <v>544</v>
      </c>
      <c r="B223" s="25" t="s">
        <v>49</v>
      </c>
      <c r="C223" s="26">
        <v>638</v>
      </c>
      <c r="D223" s="27" t="str">
        <f t="shared" si="75"/>
        <v>N/A</v>
      </c>
      <c r="E223" s="26">
        <v>764</v>
      </c>
      <c r="F223" s="27" t="str">
        <f t="shared" si="76"/>
        <v>N/A</v>
      </c>
      <c r="G223" s="26">
        <v>877</v>
      </c>
      <c r="H223" s="27" t="str">
        <f t="shared" si="77"/>
        <v>N/A</v>
      </c>
      <c r="I223" s="28">
        <v>19.75</v>
      </c>
      <c r="J223" s="28">
        <v>14.79</v>
      </c>
      <c r="K223" s="29" t="s">
        <v>1193</v>
      </c>
      <c r="L223" s="30" t="str">
        <f t="shared" si="78"/>
        <v>Yes</v>
      </c>
    </row>
    <row r="224" spans="1:12">
      <c r="A224" s="5" t="s">
        <v>545</v>
      </c>
      <c r="B224" s="25" t="s">
        <v>49</v>
      </c>
      <c r="C224" s="26">
        <v>61</v>
      </c>
      <c r="D224" s="27" t="str">
        <f t="shared" si="75"/>
        <v>N/A</v>
      </c>
      <c r="E224" s="26">
        <v>70</v>
      </c>
      <c r="F224" s="27" t="str">
        <f t="shared" si="76"/>
        <v>N/A</v>
      </c>
      <c r="G224" s="26">
        <v>82</v>
      </c>
      <c r="H224" s="27" t="str">
        <f t="shared" si="77"/>
        <v>N/A</v>
      </c>
      <c r="I224" s="28">
        <v>14.75</v>
      </c>
      <c r="J224" s="28">
        <v>17.14</v>
      </c>
      <c r="K224" s="29" t="s">
        <v>1193</v>
      </c>
      <c r="L224" s="30" t="str">
        <f t="shared" si="78"/>
        <v>Yes</v>
      </c>
    </row>
    <row r="225" spans="1:12">
      <c r="A225" s="5" t="s">
        <v>546</v>
      </c>
      <c r="B225" s="25" t="s">
        <v>49</v>
      </c>
      <c r="C225" s="26">
        <v>4627</v>
      </c>
      <c r="D225" s="27" t="str">
        <f t="shared" si="75"/>
        <v>N/A</v>
      </c>
      <c r="E225" s="26">
        <v>5232</v>
      </c>
      <c r="F225" s="27" t="str">
        <f t="shared" si="76"/>
        <v>N/A</v>
      </c>
      <c r="G225" s="26">
        <v>4764</v>
      </c>
      <c r="H225" s="27" t="str">
        <f t="shared" si="77"/>
        <v>N/A</v>
      </c>
      <c r="I225" s="28">
        <v>13.08</v>
      </c>
      <c r="J225" s="28">
        <v>-8.94</v>
      </c>
      <c r="K225" s="29" t="s">
        <v>1193</v>
      </c>
      <c r="L225" s="30" t="str">
        <f t="shared" si="78"/>
        <v>Yes</v>
      </c>
    </row>
    <row r="226" spans="1:12">
      <c r="A226" s="5" t="s">
        <v>547</v>
      </c>
      <c r="B226" s="25" t="s">
        <v>49</v>
      </c>
      <c r="C226" s="26">
        <v>2761</v>
      </c>
      <c r="D226" s="27" t="str">
        <f t="shared" si="75"/>
        <v>N/A</v>
      </c>
      <c r="E226" s="26">
        <v>3278</v>
      </c>
      <c r="F226" s="27" t="str">
        <f t="shared" si="76"/>
        <v>N/A</v>
      </c>
      <c r="G226" s="26">
        <v>2803</v>
      </c>
      <c r="H226" s="27" t="str">
        <f t="shared" si="77"/>
        <v>N/A</v>
      </c>
      <c r="I226" s="28">
        <v>18.73</v>
      </c>
      <c r="J226" s="28">
        <v>-14.5</v>
      </c>
      <c r="K226" s="29" t="s">
        <v>1193</v>
      </c>
      <c r="L226" s="30" t="str">
        <f t="shared" si="78"/>
        <v>Yes</v>
      </c>
    </row>
    <row r="227" spans="1:12">
      <c r="A227" s="5" t="s">
        <v>548</v>
      </c>
      <c r="B227" s="25" t="s">
        <v>49</v>
      </c>
      <c r="C227" s="26">
        <v>11</v>
      </c>
      <c r="D227" s="27" t="str">
        <f t="shared" si="75"/>
        <v>N/A</v>
      </c>
      <c r="E227" s="26">
        <v>12</v>
      </c>
      <c r="F227" s="27" t="str">
        <f t="shared" si="76"/>
        <v>N/A</v>
      </c>
      <c r="G227" s="26">
        <v>11</v>
      </c>
      <c r="H227" s="27" t="str">
        <f t="shared" si="77"/>
        <v>N/A</v>
      </c>
      <c r="I227" s="28">
        <v>71.430000000000007</v>
      </c>
      <c r="J227" s="28">
        <v>-58.3</v>
      </c>
      <c r="K227" s="29" t="s">
        <v>1193</v>
      </c>
      <c r="L227" s="30" t="str">
        <f t="shared" si="78"/>
        <v>No</v>
      </c>
    </row>
    <row r="228" spans="1:12" s="43" customFormat="1" ht="12.75" customHeight="1">
      <c r="A228" s="94" t="s">
        <v>603</v>
      </c>
      <c r="B228" s="36" t="s">
        <v>49</v>
      </c>
      <c r="C228" s="34">
        <v>273</v>
      </c>
      <c r="D228" s="33" t="str">
        <f t="shared" si="75"/>
        <v>N/A</v>
      </c>
      <c r="E228" s="34">
        <v>331</v>
      </c>
      <c r="F228" s="33" t="str">
        <f t="shared" si="76"/>
        <v>N/A</v>
      </c>
      <c r="G228" s="34">
        <v>466</v>
      </c>
      <c r="H228" s="33" t="str">
        <f t="shared" si="77"/>
        <v>N/A</v>
      </c>
      <c r="I228" s="35">
        <v>21.25</v>
      </c>
      <c r="J228" s="35">
        <v>40.79</v>
      </c>
      <c r="K228" s="36" t="s">
        <v>1193</v>
      </c>
      <c r="L228" s="33" t="str">
        <f t="shared" si="78"/>
        <v>No</v>
      </c>
    </row>
    <row r="229" spans="1:12">
      <c r="A229" s="5" t="s">
        <v>544</v>
      </c>
      <c r="B229" s="25" t="s">
        <v>49</v>
      </c>
      <c r="C229" s="26">
        <v>11</v>
      </c>
      <c r="D229" s="27" t="str">
        <f t="shared" si="75"/>
        <v>N/A</v>
      </c>
      <c r="E229" s="26">
        <v>0</v>
      </c>
      <c r="F229" s="27" t="str">
        <f t="shared" si="76"/>
        <v>N/A</v>
      </c>
      <c r="G229" s="26">
        <v>0</v>
      </c>
      <c r="H229" s="27" t="str">
        <f t="shared" si="77"/>
        <v>N/A</v>
      </c>
      <c r="I229" s="28">
        <v>-100</v>
      </c>
      <c r="J229" s="28" t="s">
        <v>1207</v>
      </c>
      <c r="K229" s="29" t="s">
        <v>1193</v>
      </c>
      <c r="L229" s="30" t="str">
        <f t="shared" si="78"/>
        <v>N/A</v>
      </c>
    </row>
    <row r="230" spans="1:12">
      <c r="A230" s="5" t="s">
        <v>545</v>
      </c>
      <c r="B230" s="25" t="s">
        <v>49</v>
      </c>
      <c r="C230" s="26">
        <v>0</v>
      </c>
      <c r="D230" s="27" t="str">
        <f t="shared" si="75"/>
        <v>N/A</v>
      </c>
      <c r="E230" s="26">
        <v>0</v>
      </c>
      <c r="F230" s="27" t="str">
        <f t="shared" si="76"/>
        <v>N/A</v>
      </c>
      <c r="G230" s="26">
        <v>11</v>
      </c>
      <c r="H230" s="27" t="str">
        <f t="shared" si="77"/>
        <v>N/A</v>
      </c>
      <c r="I230" s="28" t="s">
        <v>1207</v>
      </c>
      <c r="J230" s="28" t="s">
        <v>1207</v>
      </c>
      <c r="K230" s="29" t="s">
        <v>1193</v>
      </c>
      <c r="L230" s="30" t="str">
        <f t="shared" si="78"/>
        <v>N/A</v>
      </c>
    </row>
    <row r="231" spans="1:12">
      <c r="A231" s="5" t="s">
        <v>546</v>
      </c>
      <c r="B231" s="25" t="s">
        <v>49</v>
      </c>
      <c r="C231" s="26">
        <v>150</v>
      </c>
      <c r="D231" s="27" t="str">
        <f t="shared" si="75"/>
        <v>N/A</v>
      </c>
      <c r="E231" s="26">
        <v>185</v>
      </c>
      <c r="F231" s="27" t="str">
        <f t="shared" si="76"/>
        <v>N/A</v>
      </c>
      <c r="G231" s="26">
        <v>232</v>
      </c>
      <c r="H231" s="27" t="str">
        <f t="shared" si="77"/>
        <v>N/A</v>
      </c>
      <c r="I231" s="28">
        <v>23.33</v>
      </c>
      <c r="J231" s="28">
        <v>25.41</v>
      </c>
      <c r="K231" s="29" t="s">
        <v>1193</v>
      </c>
      <c r="L231" s="30" t="str">
        <f t="shared" si="78"/>
        <v>Yes</v>
      </c>
    </row>
    <row r="232" spans="1:12">
      <c r="A232" s="5" t="s">
        <v>547</v>
      </c>
      <c r="B232" s="25" t="s">
        <v>49</v>
      </c>
      <c r="C232" s="26">
        <v>121</v>
      </c>
      <c r="D232" s="27" t="str">
        <f t="shared" si="75"/>
        <v>N/A</v>
      </c>
      <c r="E232" s="26">
        <v>144</v>
      </c>
      <c r="F232" s="27" t="str">
        <f t="shared" si="76"/>
        <v>N/A</v>
      </c>
      <c r="G232" s="26">
        <v>230</v>
      </c>
      <c r="H232" s="27" t="str">
        <f t="shared" si="77"/>
        <v>N/A</v>
      </c>
      <c r="I232" s="28">
        <v>19.010000000000002</v>
      </c>
      <c r="J232" s="28">
        <v>59.72</v>
      </c>
      <c r="K232" s="29" t="s">
        <v>1193</v>
      </c>
      <c r="L232" s="30" t="str">
        <f t="shared" si="78"/>
        <v>No</v>
      </c>
    </row>
    <row r="233" spans="1:12">
      <c r="A233" s="5" t="s">
        <v>548</v>
      </c>
      <c r="B233" s="25" t="s">
        <v>49</v>
      </c>
      <c r="C233" s="26">
        <v>11</v>
      </c>
      <c r="D233" s="27" t="str">
        <f t="shared" si="75"/>
        <v>N/A</v>
      </c>
      <c r="E233" s="26">
        <v>11</v>
      </c>
      <c r="F233" s="27" t="str">
        <f t="shared" si="76"/>
        <v>N/A</v>
      </c>
      <c r="G233" s="26">
        <v>11</v>
      </c>
      <c r="H233" s="27" t="str">
        <f t="shared" si="77"/>
        <v>N/A</v>
      </c>
      <c r="I233" s="28">
        <v>100</v>
      </c>
      <c r="J233" s="28">
        <v>50</v>
      </c>
      <c r="K233" s="29" t="s">
        <v>1193</v>
      </c>
      <c r="L233" s="30" t="str">
        <f t="shared" si="78"/>
        <v>No</v>
      </c>
    </row>
    <row r="234" spans="1:12" s="43" customFormat="1" ht="12.75" customHeight="1">
      <c r="A234" s="94" t="s">
        <v>604</v>
      </c>
      <c r="B234" s="36" t="s">
        <v>49</v>
      </c>
      <c r="C234" s="34">
        <v>0</v>
      </c>
      <c r="D234" s="33" t="str">
        <f t="shared" si="75"/>
        <v>N/A</v>
      </c>
      <c r="E234" s="34">
        <v>0</v>
      </c>
      <c r="F234" s="33" t="str">
        <f t="shared" si="76"/>
        <v>N/A</v>
      </c>
      <c r="G234" s="34">
        <v>0</v>
      </c>
      <c r="H234" s="33" t="str">
        <f t="shared" si="77"/>
        <v>N/A</v>
      </c>
      <c r="I234" s="35" t="s">
        <v>1207</v>
      </c>
      <c r="J234" s="35" t="s">
        <v>1207</v>
      </c>
      <c r="K234" s="36" t="s">
        <v>1193</v>
      </c>
      <c r="L234" s="33" t="str">
        <f t="shared" si="78"/>
        <v>N/A</v>
      </c>
    </row>
    <row r="235" spans="1:12">
      <c r="A235" s="5" t="s">
        <v>544</v>
      </c>
      <c r="B235" s="25" t="s">
        <v>49</v>
      </c>
      <c r="C235" s="26">
        <v>0</v>
      </c>
      <c r="D235" s="27" t="str">
        <f t="shared" si="75"/>
        <v>N/A</v>
      </c>
      <c r="E235" s="26">
        <v>0</v>
      </c>
      <c r="F235" s="27" t="str">
        <f t="shared" si="76"/>
        <v>N/A</v>
      </c>
      <c r="G235" s="26">
        <v>0</v>
      </c>
      <c r="H235" s="27" t="str">
        <f t="shared" si="77"/>
        <v>N/A</v>
      </c>
      <c r="I235" s="28" t="s">
        <v>1207</v>
      </c>
      <c r="J235" s="28" t="s">
        <v>1207</v>
      </c>
      <c r="K235" s="29" t="s">
        <v>1193</v>
      </c>
      <c r="L235" s="30" t="str">
        <f t="shared" si="78"/>
        <v>N/A</v>
      </c>
    </row>
    <row r="236" spans="1:12">
      <c r="A236" s="5" t="s">
        <v>545</v>
      </c>
      <c r="B236" s="25" t="s">
        <v>49</v>
      </c>
      <c r="C236" s="26">
        <v>0</v>
      </c>
      <c r="D236" s="27" t="str">
        <f t="shared" si="75"/>
        <v>N/A</v>
      </c>
      <c r="E236" s="26">
        <v>0</v>
      </c>
      <c r="F236" s="27" t="str">
        <f t="shared" si="76"/>
        <v>N/A</v>
      </c>
      <c r="G236" s="26">
        <v>0</v>
      </c>
      <c r="H236" s="27" t="str">
        <f t="shared" si="77"/>
        <v>N/A</v>
      </c>
      <c r="I236" s="28" t="s">
        <v>1207</v>
      </c>
      <c r="J236" s="28" t="s">
        <v>1207</v>
      </c>
      <c r="K236" s="29" t="s">
        <v>1193</v>
      </c>
      <c r="L236" s="30" t="str">
        <f t="shared" ref="L236:L267" si="80">IF(J236="Div by 0", "N/A", IF(K236="N/A","N/A", IF(J236&gt;VALUE(MID(K236,1,2)), "No", IF(J236&lt;-1*VALUE(MID(K236,1,2)), "No", "Yes"))))</f>
        <v>N/A</v>
      </c>
    </row>
    <row r="237" spans="1:12">
      <c r="A237" s="5" t="s">
        <v>546</v>
      </c>
      <c r="B237" s="25" t="s">
        <v>49</v>
      </c>
      <c r="C237" s="26">
        <v>0</v>
      </c>
      <c r="D237" s="27" t="str">
        <f t="shared" si="75"/>
        <v>N/A</v>
      </c>
      <c r="E237" s="26">
        <v>0</v>
      </c>
      <c r="F237" s="27" t="str">
        <f t="shared" si="76"/>
        <v>N/A</v>
      </c>
      <c r="G237" s="26">
        <v>0</v>
      </c>
      <c r="H237" s="27" t="str">
        <f t="shared" si="77"/>
        <v>N/A</v>
      </c>
      <c r="I237" s="28" t="s">
        <v>1207</v>
      </c>
      <c r="J237" s="28" t="s">
        <v>1207</v>
      </c>
      <c r="K237" s="29" t="s">
        <v>1193</v>
      </c>
      <c r="L237" s="30" t="str">
        <f t="shared" si="80"/>
        <v>N/A</v>
      </c>
    </row>
    <row r="238" spans="1:12">
      <c r="A238" s="5" t="s">
        <v>547</v>
      </c>
      <c r="B238" s="25" t="s">
        <v>49</v>
      </c>
      <c r="C238" s="26">
        <v>0</v>
      </c>
      <c r="D238" s="27" t="str">
        <f t="shared" si="75"/>
        <v>N/A</v>
      </c>
      <c r="E238" s="26">
        <v>0</v>
      </c>
      <c r="F238" s="27" t="str">
        <f t="shared" si="76"/>
        <v>N/A</v>
      </c>
      <c r="G238" s="26">
        <v>0</v>
      </c>
      <c r="H238" s="27" t="str">
        <f t="shared" si="77"/>
        <v>N/A</v>
      </c>
      <c r="I238" s="28" t="s">
        <v>1207</v>
      </c>
      <c r="J238" s="28" t="s">
        <v>1207</v>
      </c>
      <c r="K238" s="29" t="s">
        <v>1193</v>
      </c>
      <c r="L238" s="30" t="str">
        <f t="shared" si="80"/>
        <v>N/A</v>
      </c>
    </row>
    <row r="239" spans="1:12">
      <c r="A239" s="5" t="s">
        <v>548</v>
      </c>
      <c r="B239" s="25" t="s">
        <v>49</v>
      </c>
      <c r="C239" s="26">
        <v>0</v>
      </c>
      <c r="D239" s="27" t="str">
        <f t="shared" si="75"/>
        <v>N/A</v>
      </c>
      <c r="E239" s="26">
        <v>0</v>
      </c>
      <c r="F239" s="27" t="str">
        <f t="shared" si="76"/>
        <v>N/A</v>
      </c>
      <c r="G239" s="26">
        <v>0</v>
      </c>
      <c r="H239" s="27" t="str">
        <f t="shared" si="77"/>
        <v>N/A</v>
      </c>
      <c r="I239" s="28" t="s">
        <v>1207</v>
      </c>
      <c r="J239" s="28" t="s">
        <v>1207</v>
      </c>
      <c r="K239" s="29" t="s">
        <v>1193</v>
      </c>
      <c r="L239" s="30" t="str">
        <f t="shared" si="80"/>
        <v>N/A</v>
      </c>
    </row>
    <row r="240" spans="1:12" s="43" customFormat="1" ht="12.75" customHeight="1">
      <c r="A240" s="94" t="s">
        <v>605</v>
      </c>
      <c r="B240" s="36" t="s">
        <v>49</v>
      </c>
      <c r="C240" s="34">
        <v>8037</v>
      </c>
      <c r="D240" s="33" t="str">
        <f t="shared" si="75"/>
        <v>N/A</v>
      </c>
      <c r="E240" s="34">
        <v>8032</v>
      </c>
      <c r="F240" s="33" t="str">
        <f t="shared" si="76"/>
        <v>N/A</v>
      </c>
      <c r="G240" s="34">
        <v>8442</v>
      </c>
      <c r="H240" s="33" t="str">
        <f t="shared" si="77"/>
        <v>N/A</v>
      </c>
      <c r="I240" s="35">
        <v>-6.2E-2</v>
      </c>
      <c r="J240" s="35">
        <v>5.1050000000000004</v>
      </c>
      <c r="K240" s="36" t="s">
        <v>1193</v>
      </c>
      <c r="L240" s="33" t="str">
        <f t="shared" si="80"/>
        <v>Yes</v>
      </c>
    </row>
    <row r="241" spans="1:12">
      <c r="A241" s="5" t="s">
        <v>544</v>
      </c>
      <c r="B241" s="25" t="s">
        <v>49</v>
      </c>
      <c r="C241" s="26">
        <v>344</v>
      </c>
      <c r="D241" s="27" t="str">
        <f t="shared" si="75"/>
        <v>N/A</v>
      </c>
      <c r="E241" s="26">
        <v>375</v>
      </c>
      <c r="F241" s="27" t="str">
        <f t="shared" si="76"/>
        <v>N/A</v>
      </c>
      <c r="G241" s="26">
        <v>398</v>
      </c>
      <c r="H241" s="27" t="str">
        <f t="shared" si="77"/>
        <v>N/A</v>
      </c>
      <c r="I241" s="28">
        <v>9.0120000000000005</v>
      </c>
      <c r="J241" s="28">
        <v>6.133</v>
      </c>
      <c r="K241" s="29" t="s">
        <v>1193</v>
      </c>
      <c r="L241" s="30" t="str">
        <f t="shared" si="80"/>
        <v>Yes</v>
      </c>
    </row>
    <row r="242" spans="1:12">
      <c r="A242" s="5" t="s">
        <v>545</v>
      </c>
      <c r="B242" s="25" t="s">
        <v>49</v>
      </c>
      <c r="C242" s="26">
        <v>22</v>
      </c>
      <c r="D242" s="27" t="str">
        <f t="shared" si="75"/>
        <v>N/A</v>
      </c>
      <c r="E242" s="26">
        <v>22</v>
      </c>
      <c r="F242" s="27" t="str">
        <f t="shared" si="76"/>
        <v>N/A</v>
      </c>
      <c r="G242" s="26">
        <v>24</v>
      </c>
      <c r="H242" s="27" t="str">
        <f t="shared" si="77"/>
        <v>N/A</v>
      </c>
      <c r="I242" s="28">
        <v>0</v>
      </c>
      <c r="J242" s="28">
        <v>9.0909999999999993</v>
      </c>
      <c r="K242" s="29" t="s">
        <v>1193</v>
      </c>
      <c r="L242" s="30" t="str">
        <f t="shared" si="80"/>
        <v>Yes</v>
      </c>
    </row>
    <row r="243" spans="1:12">
      <c r="A243" s="5" t="s">
        <v>546</v>
      </c>
      <c r="B243" s="25" t="s">
        <v>49</v>
      </c>
      <c r="C243" s="26">
        <v>3819</v>
      </c>
      <c r="D243" s="27" t="str">
        <f t="shared" si="75"/>
        <v>N/A</v>
      </c>
      <c r="E243" s="26">
        <v>3870</v>
      </c>
      <c r="F243" s="27" t="str">
        <f t="shared" si="76"/>
        <v>N/A</v>
      </c>
      <c r="G243" s="26">
        <v>4173</v>
      </c>
      <c r="H243" s="27" t="str">
        <f t="shared" si="77"/>
        <v>N/A</v>
      </c>
      <c r="I243" s="28">
        <v>1.335</v>
      </c>
      <c r="J243" s="28">
        <v>7.8289999999999997</v>
      </c>
      <c r="K243" s="29" t="s">
        <v>1193</v>
      </c>
      <c r="L243" s="30" t="str">
        <f t="shared" si="80"/>
        <v>Yes</v>
      </c>
    </row>
    <row r="244" spans="1:12">
      <c r="A244" s="5" t="s">
        <v>547</v>
      </c>
      <c r="B244" s="25" t="s">
        <v>49</v>
      </c>
      <c r="C244" s="26">
        <v>3540</v>
      </c>
      <c r="D244" s="27" t="str">
        <f t="shared" si="75"/>
        <v>N/A</v>
      </c>
      <c r="E244" s="26">
        <v>3476</v>
      </c>
      <c r="F244" s="27" t="str">
        <f t="shared" si="76"/>
        <v>N/A</v>
      </c>
      <c r="G244" s="26">
        <v>3548</v>
      </c>
      <c r="H244" s="27" t="str">
        <f t="shared" si="77"/>
        <v>N/A</v>
      </c>
      <c r="I244" s="28">
        <v>-1.81</v>
      </c>
      <c r="J244" s="28">
        <v>2.0710000000000002</v>
      </c>
      <c r="K244" s="29" t="s">
        <v>1193</v>
      </c>
      <c r="L244" s="30" t="str">
        <f t="shared" si="80"/>
        <v>Yes</v>
      </c>
    </row>
    <row r="245" spans="1:12">
      <c r="A245" s="5" t="s">
        <v>548</v>
      </c>
      <c r="B245" s="25" t="s">
        <v>49</v>
      </c>
      <c r="C245" s="26">
        <v>312</v>
      </c>
      <c r="D245" s="27" t="str">
        <f t="shared" si="75"/>
        <v>N/A</v>
      </c>
      <c r="E245" s="26">
        <v>289</v>
      </c>
      <c r="F245" s="27" t="str">
        <f t="shared" si="76"/>
        <v>N/A</v>
      </c>
      <c r="G245" s="26">
        <v>299</v>
      </c>
      <c r="H245" s="27" t="str">
        <f t="shared" si="77"/>
        <v>N/A</v>
      </c>
      <c r="I245" s="28">
        <v>-7.37</v>
      </c>
      <c r="J245" s="28">
        <v>3.46</v>
      </c>
      <c r="K245" s="29" t="s">
        <v>1193</v>
      </c>
      <c r="L245" s="30" t="str">
        <f t="shared" si="80"/>
        <v>Yes</v>
      </c>
    </row>
    <row r="246" spans="1:12" ht="12.75" customHeight="1">
      <c r="A246" s="94" t="s">
        <v>606</v>
      </c>
      <c r="B246" s="25" t="s">
        <v>49</v>
      </c>
      <c r="C246" s="26">
        <v>4033</v>
      </c>
      <c r="D246" s="27" t="str">
        <f t="shared" si="75"/>
        <v>N/A</v>
      </c>
      <c r="E246" s="26">
        <v>4869</v>
      </c>
      <c r="F246" s="27" t="str">
        <f t="shared" si="76"/>
        <v>N/A</v>
      </c>
      <c r="G246" s="26">
        <v>5389</v>
      </c>
      <c r="H246" s="27" t="str">
        <f t="shared" si="77"/>
        <v>N/A</v>
      </c>
      <c r="I246" s="28">
        <v>20.73</v>
      </c>
      <c r="J246" s="28">
        <v>10.68</v>
      </c>
      <c r="K246" s="29" t="s">
        <v>1193</v>
      </c>
      <c r="L246" s="30" t="str">
        <f t="shared" si="80"/>
        <v>Yes</v>
      </c>
    </row>
    <row r="247" spans="1:12">
      <c r="A247" s="5" t="s">
        <v>544</v>
      </c>
      <c r="B247" s="25" t="s">
        <v>49</v>
      </c>
      <c r="C247" s="26">
        <v>0</v>
      </c>
      <c r="D247" s="27" t="str">
        <f t="shared" si="75"/>
        <v>N/A</v>
      </c>
      <c r="E247" s="26">
        <v>0</v>
      </c>
      <c r="F247" s="27" t="str">
        <f t="shared" si="76"/>
        <v>N/A</v>
      </c>
      <c r="G247" s="26">
        <v>11</v>
      </c>
      <c r="H247" s="27" t="str">
        <f t="shared" si="77"/>
        <v>N/A</v>
      </c>
      <c r="I247" s="28" t="s">
        <v>1207</v>
      </c>
      <c r="J247" s="28" t="s">
        <v>1207</v>
      </c>
      <c r="K247" s="29" t="s">
        <v>1193</v>
      </c>
      <c r="L247" s="30" t="str">
        <f t="shared" si="80"/>
        <v>N/A</v>
      </c>
    </row>
    <row r="248" spans="1:12">
      <c r="A248" s="5" t="s">
        <v>545</v>
      </c>
      <c r="B248" s="25" t="s">
        <v>49</v>
      </c>
      <c r="C248" s="26">
        <v>0</v>
      </c>
      <c r="D248" s="27" t="str">
        <f t="shared" si="75"/>
        <v>N/A</v>
      </c>
      <c r="E248" s="26">
        <v>0</v>
      </c>
      <c r="F248" s="27" t="str">
        <f t="shared" si="76"/>
        <v>N/A</v>
      </c>
      <c r="G248" s="26">
        <v>0</v>
      </c>
      <c r="H248" s="27" t="str">
        <f t="shared" si="77"/>
        <v>N/A</v>
      </c>
      <c r="I248" s="28" t="s">
        <v>1207</v>
      </c>
      <c r="J248" s="28" t="s">
        <v>1207</v>
      </c>
      <c r="K248" s="29" t="s">
        <v>1193</v>
      </c>
      <c r="L248" s="30" t="str">
        <f t="shared" si="80"/>
        <v>N/A</v>
      </c>
    </row>
    <row r="249" spans="1:12">
      <c r="A249" s="5" t="s">
        <v>546</v>
      </c>
      <c r="B249" s="25" t="s">
        <v>49</v>
      </c>
      <c r="C249" s="26">
        <v>11</v>
      </c>
      <c r="D249" s="27" t="str">
        <f t="shared" si="75"/>
        <v>N/A</v>
      </c>
      <c r="E249" s="26">
        <v>11</v>
      </c>
      <c r="F249" s="27" t="str">
        <f t="shared" si="76"/>
        <v>N/A</v>
      </c>
      <c r="G249" s="26">
        <v>11</v>
      </c>
      <c r="H249" s="27" t="str">
        <f t="shared" si="77"/>
        <v>N/A</v>
      </c>
      <c r="I249" s="28">
        <v>50</v>
      </c>
      <c r="J249" s="28">
        <v>66.67</v>
      </c>
      <c r="K249" s="29" t="s">
        <v>1193</v>
      </c>
      <c r="L249" s="30" t="str">
        <f t="shared" si="80"/>
        <v>No</v>
      </c>
    </row>
    <row r="250" spans="1:12">
      <c r="A250" s="5" t="s">
        <v>547</v>
      </c>
      <c r="B250" s="25" t="s">
        <v>49</v>
      </c>
      <c r="C250" s="26">
        <v>3332</v>
      </c>
      <c r="D250" s="27" t="str">
        <f t="shared" si="75"/>
        <v>N/A</v>
      </c>
      <c r="E250" s="26">
        <v>3949</v>
      </c>
      <c r="F250" s="27" t="str">
        <f t="shared" si="76"/>
        <v>N/A</v>
      </c>
      <c r="G250" s="26">
        <v>4350</v>
      </c>
      <c r="H250" s="27" t="str">
        <f t="shared" si="77"/>
        <v>N/A</v>
      </c>
      <c r="I250" s="28">
        <v>18.52</v>
      </c>
      <c r="J250" s="28">
        <v>10.15</v>
      </c>
      <c r="K250" s="29" t="s">
        <v>1193</v>
      </c>
      <c r="L250" s="30" t="str">
        <f t="shared" si="80"/>
        <v>Yes</v>
      </c>
    </row>
    <row r="251" spans="1:12">
      <c r="A251" s="5" t="s">
        <v>548</v>
      </c>
      <c r="B251" s="25" t="s">
        <v>49</v>
      </c>
      <c r="C251" s="26">
        <v>697</v>
      </c>
      <c r="D251" s="27" t="str">
        <f t="shared" si="75"/>
        <v>N/A</v>
      </c>
      <c r="E251" s="26">
        <v>914</v>
      </c>
      <c r="F251" s="27" t="str">
        <f t="shared" si="76"/>
        <v>N/A</v>
      </c>
      <c r="G251" s="26">
        <v>1028</v>
      </c>
      <c r="H251" s="27" t="str">
        <f t="shared" si="77"/>
        <v>N/A</v>
      </c>
      <c r="I251" s="28">
        <v>31.13</v>
      </c>
      <c r="J251" s="28">
        <v>12.47</v>
      </c>
      <c r="K251" s="29" t="s">
        <v>1193</v>
      </c>
      <c r="L251" s="30" t="str">
        <f t="shared" si="80"/>
        <v>Yes</v>
      </c>
    </row>
    <row r="252" spans="1:12" ht="12.75" customHeight="1">
      <c r="A252" s="94" t="s">
        <v>858</v>
      </c>
      <c r="B252" s="25" t="s">
        <v>49</v>
      </c>
      <c r="C252" s="26">
        <v>54</v>
      </c>
      <c r="D252" s="27" t="str">
        <f t="shared" si="75"/>
        <v>N/A</v>
      </c>
      <c r="E252" s="26">
        <v>337</v>
      </c>
      <c r="F252" s="27" t="str">
        <f t="shared" si="76"/>
        <v>N/A</v>
      </c>
      <c r="G252" s="26">
        <v>446</v>
      </c>
      <c r="H252" s="27" t="str">
        <f t="shared" ref="H252:H269" si="81">IF($B252="N/A","N/A",IF(G252&gt;10,"No",IF(G252&lt;-10,"No","Yes")))</f>
        <v>N/A</v>
      </c>
      <c r="I252" s="28">
        <v>524.1</v>
      </c>
      <c r="J252" s="28">
        <v>32.340000000000003</v>
      </c>
      <c r="K252" s="29" t="s">
        <v>1193</v>
      </c>
      <c r="L252" s="30" t="str">
        <f t="shared" si="80"/>
        <v>No</v>
      </c>
    </row>
    <row r="253" spans="1:12">
      <c r="A253" s="5" t="s">
        <v>544</v>
      </c>
      <c r="B253" s="25" t="s">
        <v>49</v>
      </c>
      <c r="C253" s="26">
        <v>0</v>
      </c>
      <c r="D253" s="27" t="str">
        <f t="shared" si="75"/>
        <v>N/A</v>
      </c>
      <c r="E253" s="26">
        <v>0</v>
      </c>
      <c r="F253" s="27" t="str">
        <f t="shared" si="76"/>
        <v>N/A</v>
      </c>
      <c r="G253" s="26">
        <v>0</v>
      </c>
      <c r="H253" s="27" t="str">
        <f t="shared" si="81"/>
        <v>N/A</v>
      </c>
      <c r="I253" s="28" t="s">
        <v>1207</v>
      </c>
      <c r="J253" s="28" t="s">
        <v>1207</v>
      </c>
      <c r="K253" s="29" t="s">
        <v>1193</v>
      </c>
      <c r="L253" s="30" t="str">
        <f t="shared" si="80"/>
        <v>N/A</v>
      </c>
    </row>
    <row r="254" spans="1:12">
      <c r="A254" s="5" t="s">
        <v>545</v>
      </c>
      <c r="B254" s="25" t="s">
        <v>49</v>
      </c>
      <c r="C254" s="26">
        <v>0</v>
      </c>
      <c r="D254" s="27" t="str">
        <f t="shared" si="75"/>
        <v>N/A</v>
      </c>
      <c r="E254" s="26">
        <v>0</v>
      </c>
      <c r="F254" s="27" t="str">
        <f t="shared" si="76"/>
        <v>N/A</v>
      </c>
      <c r="G254" s="26">
        <v>0</v>
      </c>
      <c r="H254" s="27" t="str">
        <f t="shared" si="81"/>
        <v>N/A</v>
      </c>
      <c r="I254" s="28" t="s">
        <v>1207</v>
      </c>
      <c r="J254" s="28" t="s">
        <v>1207</v>
      </c>
      <c r="K254" s="29" t="s">
        <v>1193</v>
      </c>
      <c r="L254" s="30" t="str">
        <f t="shared" si="80"/>
        <v>N/A</v>
      </c>
    </row>
    <row r="255" spans="1:12">
      <c r="A255" s="5" t="s">
        <v>546</v>
      </c>
      <c r="B255" s="25" t="s">
        <v>49</v>
      </c>
      <c r="C255" s="26">
        <v>11</v>
      </c>
      <c r="D255" s="27" t="str">
        <f t="shared" si="75"/>
        <v>N/A</v>
      </c>
      <c r="E255" s="26">
        <v>11</v>
      </c>
      <c r="F255" s="27" t="str">
        <f t="shared" si="76"/>
        <v>N/A</v>
      </c>
      <c r="G255" s="26">
        <v>11</v>
      </c>
      <c r="H255" s="27" t="str">
        <f t="shared" si="81"/>
        <v>N/A</v>
      </c>
      <c r="I255" s="28">
        <v>133.30000000000001</v>
      </c>
      <c r="J255" s="28">
        <v>0</v>
      </c>
      <c r="K255" s="29" t="s">
        <v>1193</v>
      </c>
      <c r="L255" s="30" t="str">
        <f t="shared" si="80"/>
        <v>Yes</v>
      </c>
    </row>
    <row r="256" spans="1:12">
      <c r="A256" s="5" t="s">
        <v>547</v>
      </c>
      <c r="B256" s="25" t="s">
        <v>49</v>
      </c>
      <c r="C256" s="26">
        <v>50</v>
      </c>
      <c r="D256" s="27" t="str">
        <f t="shared" si="75"/>
        <v>N/A</v>
      </c>
      <c r="E256" s="26">
        <v>279</v>
      </c>
      <c r="F256" s="27" t="str">
        <f t="shared" si="76"/>
        <v>N/A</v>
      </c>
      <c r="G256" s="26">
        <v>374</v>
      </c>
      <c r="H256" s="27" t="str">
        <f t="shared" si="81"/>
        <v>N/A</v>
      </c>
      <c r="I256" s="28">
        <v>458</v>
      </c>
      <c r="J256" s="28">
        <v>34.049999999999997</v>
      </c>
      <c r="K256" s="29" t="s">
        <v>1193</v>
      </c>
      <c r="L256" s="30" t="str">
        <f t="shared" si="80"/>
        <v>No</v>
      </c>
    </row>
    <row r="257" spans="1:12">
      <c r="A257" s="5" t="s">
        <v>548</v>
      </c>
      <c r="B257" s="25" t="s">
        <v>49</v>
      </c>
      <c r="C257" s="26">
        <v>11</v>
      </c>
      <c r="D257" s="27" t="str">
        <f t="shared" si="75"/>
        <v>N/A</v>
      </c>
      <c r="E257" s="26">
        <v>51</v>
      </c>
      <c r="F257" s="27" t="str">
        <f t="shared" si="76"/>
        <v>N/A</v>
      </c>
      <c r="G257" s="26">
        <v>65</v>
      </c>
      <c r="H257" s="27" t="str">
        <f t="shared" si="81"/>
        <v>N/A</v>
      </c>
      <c r="I257" s="28">
        <v>5000</v>
      </c>
      <c r="J257" s="28">
        <v>27.45</v>
      </c>
      <c r="K257" s="29" t="s">
        <v>1193</v>
      </c>
      <c r="L257" s="30" t="str">
        <f t="shared" si="80"/>
        <v>Yes</v>
      </c>
    </row>
    <row r="258" spans="1:12" ht="12.75" customHeight="1">
      <c r="A258" s="94" t="s">
        <v>853</v>
      </c>
      <c r="B258" s="25" t="s">
        <v>49</v>
      </c>
      <c r="C258" s="26">
        <v>0</v>
      </c>
      <c r="D258" s="27" t="str">
        <f t="shared" ref="D258:D269" si="82">IF($B258="N/A","N/A",IF(C258&gt;10,"No",IF(C258&lt;-10,"No","Yes")))</f>
        <v>N/A</v>
      </c>
      <c r="E258" s="26">
        <v>47</v>
      </c>
      <c r="F258" s="27" t="str">
        <f t="shared" ref="F258:F269" si="83">IF($B258="N/A","N/A",IF(E258&gt;10,"No",IF(E258&lt;-10,"No","Yes")))</f>
        <v>N/A</v>
      </c>
      <c r="G258" s="26">
        <v>50</v>
      </c>
      <c r="H258" s="27" t="str">
        <f t="shared" si="81"/>
        <v>N/A</v>
      </c>
      <c r="I258" s="28" t="s">
        <v>1207</v>
      </c>
      <c r="J258" s="28">
        <v>6.383</v>
      </c>
      <c r="K258" s="29" t="s">
        <v>1193</v>
      </c>
      <c r="L258" s="30" t="str">
        <f t="shared" si="80"/>
        <v>Yes</v>
      </c>
    </row>
    <row r="259" spans="1:12">
      <c r="A259" s="5" t="s">
        <v>544</v>
      </c>
      <c r="B259" s="25" t="s">
        <v>49</v>
      </c>
      <c r="C259" s="26">
        <v>0</v>
      </c>
      <c r="D259" s="27" t="str">
        <f t="shared" si="82"/>
        <v>N/A</v>
      </c>
      <c r="E259" s="26">
        <v>0</v>
      </c>
      <c r="F259" s="27" t="str">
        <f t="shared" si="83"/>
        <v>N/A</v>
      </c>
      <c r="G259" s="26">
        <v>0</v>
      </c>
      <c r="H259" s="27" t="str">
        <f t="shared" si="81"/>
        <v>N/A</v>
      </c>
      <c r="I259" s="28" t="s">
        <v>1207</v>
      </c>
      <c r="J259" s="28" t="s">
        <v>1207</v>
      </c>
      <c r="K259" s="29" t="s">
        <v>1193</v>
      </c>
      <c r="L259" s="30" t="str">
        <f t="shared" si="80"/>
        <v>N/A</v>
      </c>
    </row>
    <row r="260" spans="1:12">
      <c r="A260" s="5" t="s">
        <v>545</v>
      </c>
      <c r="B260" s="25" t="s">
        <v>49</v>
      </c>
      <c r="C260" s="26">
        <v>0</v>
      </c>
      <c r="D260" s="27" t="str">
        <f t="shared" si="82"/>
        <v>N/A</v>
      </c>
      <c r="E260" s="26">
        <v>0</v>
      </c>
      <c r="F260" s="27" t="str">
        <f t="shared" si="83"/>
        <v>N/A</v>
      </c>
      <c r="G260" s="26">
        <v>0</v>
      </c>
      <c r="H260" s="27" t="str">
        <f t="shared" si="81"/>
        <v>N/A</v>
      </c>
      <c r="I260" s="28" t="s">
        <v>1207</v>
      </c>
      <c r="J260" s="28" t="s">
        <v>1207</v>
      </c>
      <c r="K260" s="29" t="s">
        <v>1193</v>
      </c>
      <c r="L260" s="30" t="str">
        <f t="shared" si="80"/>
        <v>N/A</v>
      </c>
    </row>
    <row r="261" spans="1:12">
      <c r="A261" s="5" t="s">
        <v>546</v>
      </c>
      <c r="B261" s="25" t="s">
        <v>49</v>
      </c>
      <c r="C261" s="26">
        <v>0</v>
      </c>
      <c r="D261" s="27" t="str">
        <f t="shared" si="82"/>
        <v>N/A</v>
      </c>
      <c r="E261" s="26">
        <v>0</v>
      </c>
      <c r="F261" s="27" t="str">
        <f t="shared" si="83"/>
        <v>N/A</v>
      </c>
      <c r="G261" s="26">
        <v>0</v>
      </c>
      <c r="H261" s="27" t="str">
        <f t="shared" si="81"/>
        <v>N/A</v>
      </c>
      <c r="I261" s="28" t="s">
        <v>1207</v>
      </c>
      <c r="J261" s="28" t="s">
        <v>1207</v>
      </c>
      <c r="K261" s="29" t="s">
        <v>1193</v>
      </c>
      <c r="L261" s="30" t="str">
        <f t="shared" si="80"/>
        <v>N/A</v>
      </c>
    </row>
    <row r="262" spans="1:12">
      <c r="A262" s="5" t="s">
        <v>547</v>
      </c>
      <c r="B262" s="25" t="s">
        <v>49</v>
      </c>
      <c r="C262" s="26">
        <v>0</v>
      </c>
      <c r="D262" s="27" t="str">
        <f t="shared" si="82"/>
        <v>N/A</v>
      </c>
      <c r="E262" s="26">
        <v>46</v>
      </c>
      <c r="F262" s="27" t="str">
        <f t="shared" si="83"/>
        <v>N/A</v>
      </c>
      <c r="G262" s="26">
        <v>49</v>
      </c>
      <c r="H262" s="27" t="str">
        <f t="shared" si="81"/>
        <v>N/A</v>
      </c>
      <c r="I262" s="28" t="s">
        <v>1207</v>
      </c>
      <c r="J262" s="28">
        <v>6.5220000000000002</v>
      </c>
      <c r="K262" s="29" t="s">
        <v>1193</v>
      </c>
      <c r="L262" s="30" t="str">
        <f t="shared" si="80"/>
        <v>Yes</v>
      </c>
    </row>
    <row r="263" spans="1:12">
      <c r="A263" s="5" t="s">
        <v>548</v>
      </c>
      <c r="B263" s="25" t="s">
        <v>49</v>
      </c>
      <c r="C263" s="26">
        <v>0</v>
      </c>
      <c r="D263" s="27" t="str">
        <f t="shared" si="82"/>
        <v>N/A</v>
      </c>
      <c r="E263" s="26">
        <v>11</v>
      </c>
      <c r="F263" s="27" t="str">
        <f t="shared" si="83"/>
        <v>N/A</v>
      </c>
      <c r="G263" s="26">
        <v>11</v>
      </c>
      <c r="H263" s="27" t="str">
        <f t="shared" si="81"/>
        <v>N/A</v>
      </c>
      <c r="I263" s="28" t="s">
        <v>1207</v>
      </c>
      <c r="J263" s="28">
        <v>0</v>
      </c>
      <c r="K263" s="29" t="s">
        <v>1193</v>
      </c>
      <c r="L263" s="30" t="str">
        <f t="shared" si="80"/>
        <v>Yes</v>
      </c>
    </row>
    <row r="264" spans="1:12" ht="12.75" customHeight="1">
      <c r="A264" s="94" t="s">
        <v>854</v>
      </c>
      <c r="B264" s="25" t="s">
        <v>49</v>
      </c>
      <c r="C264" s="26">
        <v>0</v>
      </c>
      <c r="D264" s="27" t="str">
        <f t="shared" si="82"/>
        <v>N/A</v>
      </c>
      <c r="E264" s="26">
        <v>0</v>
      </c>
      <c r="F264" s="27" t="str">
        <f t="shared" si="83"/>
        <v>N/A</v>
      </c>
      <c r="G264" s="26">
        <v>0</v>
      </c>
      <c r="H264" s="27" t="str">
        <f t="shared" si="81"/>
        <v>N/A</v>
      </c>
      <c r="I264" s="28" t="s">
        <v>1207</v>
      </c>
      <c r="J264" s="28" t="s">
        <v>1207</v>
      </c>
      <c r="K264" s="29" t="s">
        <v>1193</v>
      </c>
      <c r="L264" s="30" t="str">
        <f t="shared" si="80"/>
        <v>N/A</v>
      </c>
    </row>
    <row r="265" spans="1:12">
      <c r="A265" s="5" t="s">
        <v>544</v>
      </c>
      <c r="B265" s="25" t="s">
        <v>49</v>
      </c>
      <c r="C265" s="26">
        <v>0</v>
      </c>
      <c r="D265" s="27" t="str">
        <f t="shared" si="82"/>
        <v>N/A</v>
      </c>
      <c r="E265" s="26">
        <v>0</v>
      </c>
      <c r="F265" s="27" t="str">
        <f t="shared" si="83"/>
        <v>N/A</v>
      </c>
      <c r="G265" s="26">
        <v>0</v>
      </c>
      <c r="H265" s="27" t="str">
        <f t="shared" si="81"/>
        <v>N/A</v>
      </c>
      <c r="I265" s="28" t="s">
        <v>1207</v>
      </c>
      <c r="J265" s="28" t="s">
        <v>1207</v>
      </c>
      <c r="K265" s="29" t="s">
        <v>1193</v>
      </c>
      <c r="L265" s="30" t="str">
        <f t="shared" si="80"/>
        <v>N/A</v>
      </c>
    </row>
    <row r="266" spans="1:12">
      <c r="A266" s="5" t="s">
        <v>545</v>
      </c>
      <c r="B266" s="25" t="s">
        <v>49</v>
      </c>
      <c r="C266" s="26">
        <v>0</v>
      </c>
      <c r="D266" s="27" t="str">
        <f t="shared" si="82"/>
        <v>N/A</v>
      </c>
      <c r="E266" s="26">
        <v>0</v>
      </c>
      <c r="F266" s="27" t="str">
        <f t="shared" si="83"/>
        <v>N/A</v>
      </c>
      <c r="G266" s="26">
        <v>0</v>
      </c>
      <c r="H266" s="27" t="str">
        <f t="shared" si="81"/>
        <v>N/A</v>
      </c>
      <c r="I266" s="28" t="s">
        <v>1207</v>
      </c>
      <c r="J266" s="28" t="s">
        <v>1207</v>
      </c>
      <c r="K266" s="29" t="s">
        <v>1193</v>
      </c>
      <c r="L266" s="30" t="str">
        <f t="shared" si="80"/>
        <v>N/A</v>
      </c>
    </row>
    <row r="267" spans="1:12">
      <c r="A267" s="5" t="s">
        <v>546</v>
      </c>
      <c r="B267" s="25" t="s">
        <v>49</v>
      </c>
      <c r="C267" s="26">
        <v>0</v>
      </c>
      <c r="D267" s="27" t="str">
        <f t="shared" si="82"/>
        <v>N/A</v>
      </c>
      <c r="E267" s="26">
        <v>0</v>
      </c>
      <c r="F267" s="27" t="str">
        <f t="shared" si="83"/>
        <v>N/A</v>
      </c>
      <c r="G267" s="26">
        <v>0</v>
      </c>
      <c r="H267" s="27" t="str">
        <f t="shared" si="81"/>
        <v>N/A</v>
      </c>
      <c r="I267" s="28" t="s">
        <v>1207</v>
      </c>
      <c r="J267" s="28" t="s">
        <v>1207</v>
      </c>
      <c r="K267" s="29" t="s">
        <v>1193</v>
      </c>
      <c r="L267" s="30" t="str">
        <f t="shared" si="80"/>
        <v>N/A</v>
      </c>
    </row>
    <row r="268" spans="1:12">
      <c r="A268" s="5" t="s">
        <v>547</v>
      </c>
      <c r="B268" s="25" t="s">
        <v>49</v>
      </c>
      <c r="C268" s="26">
        <v>0</v>
      </c>
      <c r="D268" s="27" t="str">
        <f t="shared" si="82"/>
        <v>N/A</v>
      </c>
      <c r="E268" s="26">
        <v>0</v>
      </c>
      <c r="F268" s="27" t="str">
        <f t="shared" si="83"/>
        <v>N/A</v>
      </c>
      <c r="G268" s="26">
        <v>0</v>
      </c>
      <c r="H268" s="27" t="str">
        <f t="shared" si="81"/>
        <v>N/A</v>
      </c>
      <c r="I268" s="28" t="s">
        <v>1207</v>
      </c>
      <c r="J268" s="28" t="s">
        <v>1207</v>
      </c>
      <c r="K268" s="29" t="s">
        <v>1193</v>
      </c>
      <c r="L268" s="30" t="str">
        <f>IF(J268="Div by 0", "N/A", IF(K268="N/A","N/A", IF(J268&gt;VALUE(MID(K268,1,2)), "No", IF(J268&lt;-1*VALUE(MID(K268,1,2)), "No", "Yes"))))</f>
        <v>N/A</v>
      </c>
    </row>
    <row r="269" spans="1:12">
      <c r="A269" s="5" t="s">
        <v>548</v>
      </c>
      <c r="B269" s="25" t="s">
        <v>49</v>
      </c>
      <c r="C269" s="26">
        <v>0</v>
      </c>
      <c r="D269" s="27" t="str">
        <f t="shared" si="82"/>
        <v>N/A</v>
      </c>
      <c r="E269" s="26">
        <v>0</v>
      </c>
      <c r="F269" s="27" t="str">
        <f t="shared" si="83"/>
        <v>N/A</v>
      </c>
      <c r="G269" s="26">
        <v>0</v>
      </c>
      <c r="H269" s="27" t="str">
        <f t="shared" si="81"/>
        <v>N/A</v>
      </c>
      <c r="I269" s="28" t="s">
        <v>1207</v>
      </c>
      <c r="J269" s="28" t="s">
        <v>1207</v>
      </c>
      <c r="K269" s="29" t="s">
        <v>1193</v>
      </c>
      <c r="L269" s="30" t="str">
        <f>IF(J269="Div by 0", "N/A", IF(K269="N/A","N/A", IF(J269&gt;VALUE(MID(K269,1,2)), "No", IF(J269&lt;-1*VALUE(MID(K269,1,2)), "No", "Yes"))))</f>
        <v>N/A</v>
      </c>
    </row>
    <row r="270" spans="1:12" ht="12.75" customHeight="1">
      <c r="A270" s="45" t="s">
        <v>324</v>
      </c>
      <c r="B270" s="25" t="s">
        <v>155</v>
      </c>
      <c r="C270" s="32">
        <v>8.6988380613</v>
      </c>
      <c r="D270" s="27" t="str">
        <f>IF($B270="N/A","N/A",IF(C270&lt;15,"Yes","No"))</f>
        <v>Yes</v>
      </c>
      <c r="E270" s="32">
        <v>19.543711533</v>
      </c>
      <c r="F270" s="27" t="str">
        <f>IF($B270="N/A","N/A",IF(E270&lt;15,"Yes","No"))</f>
        <v>No</v>
      </c>
      <c r="G270" s="32">
        <v>20.202793189000001</v>
      </c>
      <c r="H270" s="27" t="str">
        <f>IF($B270="N/A","N/A",IF(G270&lt;15,"Yes","No"))</f>
        <v>No</v>
      </c>
      <c r="I270" s="28">
        <v>124.7</v>
      </c>
      <c r="J270" s="28">
        <v>3.3719999999999999</v>
      </c>
      <c r="K270" s="29" t="s">
        <v>1193</v>
      </c>
      <c r="L270" s="30" t="str">
        <f>IF(J270="Div by 0", "N/A", IF(K270="N/A","N/A", IF(J270&gt;VALUE(MID(K270,1,2)), "No", IF(J270&lt;-1*VALUE(MID(K270,1,2)), "No", "Yes"))))</f>
        <v>Yes</v>
      </c>
    </row>
    <row r="271" spans="1:12" ht="12.75" customHeight="1">
      <c r="A271" s="45" t="s">
        <v>769</v>
      </c>
      <c r="B271" s="25" t="s">
        <v>138</v>
      </c>
      <c r="C271" s="32">
        <v>0.45272969369999999</v>
      </c>
      <c r="D271" s="27" t="str">
        <f>IF($B271="N/A","N/A",IF(C271&lt;10,"Yes","No"))</f>
        <v>Yes</v>
      </c>
      <c r="E271" s="32">
        <v>4.6222018488999996</v>
      </c>
      <c r="F271" s="27" t="str">
        <f>IF($B271="N/A","N/A",IF(E271&lt;10,"Yes","No"))</f>
        <v>Yes</v>
      </c>
      <c r="G271" s="32">
        <v>7.8435704816999996</v>
      </c>
      <c r="H271" s="27" t="str">
        <f>IF($B271="N/A","N/A",IF(G271&lt;10,"Yes","No"))</f>
        <v>Yes</v>
      </c>
      <c r="I271" s="28">
        <v>921</v>
      </c>
      <c r="J271" s="28">
        <v>69.69</v>
      </c>
      <c r="K271" s="29" t="s">
        <v>1193</v>
      </c>
      <c r="L271" s="30" t="str">
        <f>IF(J271="Div by 0", "N/A", IF(K271="N/A","N/A", IF(J271&gt;VALUE(MID(K271,1,2)), "No", IF(J271&lt;-1*VALUE(MID(K271,1,2)), "No", "Yes"))))</f>
        <v>No</v>
      </c>
    </row>
    <row r="272" spans="1:12" ht="12.75" customHeight="1">
      <c r="A272" s="94" t="s">
        <v>325</v>
      </c>
      <c r="B272" s="25" t="s">
        <v>49</v>
      </c>
      <c r="C272" s="32">
        <v>1.5911232073999999</v>
      </c>
      <c r="D272" s="27" t="str">
        <f t="shared" si="75"/>
        <v>N/A</v>
      </c>
      <c r="E272" s="32">
        <v>1.8109754133</v>
      </c>
      <c r="F272" s="27" t="str">
        <f t="shared" si="76"/>
        <v>N/A</v>
      </c>
      <c r="G272" s="32">
        <v>1.9960461705000001</v>
      </c>
      <c r="H272" s="27" t="str">
        <f>IF($B272="N/A","N/A",IF(G272&gt;10,"No",IF(G272&lt;-10,"No","Yes")))</f>
        <v>N/A</v>
      </c>
      <c r="I272" s="28">
        <v>13.82</v>
      </c>
      <c r="J272" s="28">
        <v>10.220000000000001</v>
      </c>
      <c r="K272" s="29" t="s">
        <v>1193</v>
      </c>
      <c r="L272" s="30" t="str">
        <f>IF(J272="Div by 0", "N/A", IF(K272="N/A","N/A", IF(J272&gt;VALUE(MID(K272,1,2)), "No", IF(J272&lt;-1*VALUE(MID(K272,1,2)), "No", "Yes"))))</f>
        <v>Yes</v>
      </c>
    </row>
    <row r="273" spans="1:12" ht="25.5">
      <c r="A273" s="91" t="s">
        <v>820</v>
      </c>
      <c r="B273" s="25" t="s">
        <v>155</v>
      </c>
      <c r="C273" s="30">
        <v>7.7741721623000002</v>
      </c>
      <c r="D273" s="27" t="str">
        <f>IF($B273="N/A","N/A",IF(C273&lt;15,"Yes","No"))</f>
        <v>Yes</v>
      </c>
      <c r="E273" s="30">
        <v>18.035639481</v>
      </c>
      <c r="F273" s="27" t="str">
        <f>IF($B273="N/A","N/A",IF(E273&lt;15,"Yes","No"))</f>
        <v>No</v>
      </c>
      <c r="G273" s="30">
        <v>18.439512786000002</v>
      </c>
      <c r="H273" s="27" t="str">
        <f>IF($B273="N/A","N/A",IF(G273&lt;15,"Yes","No"))</f>
        <v>No</v>
      </c>
      <c r="I273" s="28">
        <v>132</v>
      </c>
      <c r="J273" s="28">
        <v>2.2389999999999999</v>
      </c>
      <c r="K273" s="29" t="s">
        <v>1193</v>
      </c>
      <c r="L273" s="30" t="str">
        <f t="shared" ref="L273" si="84">IF(J273="Div by 0", "N/A", IF(K273="N/A","N/A", IF(J273&gt;VALUE(MID(K273,1,2)), "No", IF(J273&lt;-1*VALUE(MID(K273,1,2)), "No", "Yes"))))</f>
        <v>Yes</v>
      </c>
    </row>
    <row r="274" spans="1:12" ht="25.5">
      <c r="A274" s="91" t="s">
        <v>821</v>
      </c>
      <c r="B274" s="25" t="s">
        <v>49</v>
      </c>
      <c r="C274" s="26">
        <v>126</v>
      </c>
      <c r="D274" s="27" t="str">
        <f>IF($B274="N/A","N/A",IF(C274&gt;10,"No",IF(C274&lt;-10,"No","Yes")))</f>
        <v>N/A</v>
      </c>
      <c r="E274" s="26">
        <v>191</v>
      </c>
      <c r="F274" s="27" t="str">
        <f>IF($B274="N/A","N/A",IF(E274&gt;10,"No",IF(E274&lt;-10,"No","Yes")))</f>
        <v>N/A</v>
      </c>
      <c r="G274" s="26">
        <v>122</v>
      </c>
      <c r="H274" s="27" t="str">
        <f>IF($B274="N/A","N/A",IF(G274&gt;10,"No",IF(G274&lt;-10,"No","Yes")))</f>
        <v>N/A</v>
      </c>
      <c r="I274" s="28">
        <v>51.59</v>
      </c>
      <c r="J274" s="28">
        <v>-36.1</v>
      </c>
      <c r="K274" s="29" t="s">
        <v>1193</v>
      </c>
      <c r="L274" s="30" t="str">
        <f>IF(J274="Div by 0", "N/A", IF(K274="N/A","N/A", IF(J274&gt;VALUE(MID(K274,1,2)), "No", IF(J274&lt;-1*VALUE(MID(K274,1,2)), "No", "Yes"))))</f>
        <v>No</v>
      </c>
    </row>
    <row r="275" spans="1:12">
      <c r="A275" s="91" t="s">
        <v>958</v>
      </c>
      <c r="B275" s="25" t="s">
        <v>49</v>
      </c>
      <c r="C275" s="26" t="s">
        <v>49</v>
      </c>
      <c r="D275" s="27" t="str">
        <f t="shared" ref="D275" si="85">IF($B275="N/A","N/A",IF(C275&gt;10,"No",IF(C275&lt;-10,"No","Yes")))</f>
        <v>N/A</v>
      </c>
      <c r="E275" s="26">
        <v>26178</v>
      </c>
      <c r="F275" s="27" t="str">
        <f t="shared" ref="F275" si="86">IF($B275="N/A","N/A",IF(E275&gt;10,"No",IF(E275&lt;-10,"No","Yes")))</f>
        <v>N/A</v>
      </c>
      <c r="G275" s="26">
        <v>27156</v>
      </c>
      <c r="H275" s="27" t="str">
        <f>IF($B275="N/A","N/A",IF(G275&gt;10,"No",IF(G275&lt;-10,"No","Yes")))</f>
        <v>N/A</v>
      </c>
      <c r="I275" s="28" t="s">
        <v>49</v>
      </c>
      <c r="J275" s="28">
        <v>3.7360000000000002</v>
      </c>
      <c r="K275" s="29" t="s">
        <v>1193</v>
      </c>
      <c r="L275" s="30" t="str">
        <f>IF(J275="Div by 0", "N/A", IF(OR(J275="N/A",K275="N/A"),"N/A", IF(J275&gt;VALUE(MID(K275,1,2)), "No", IF(J275&lt;-1*VALUE(MID(K275,1,2)), "No", "Yes"))))</f>
        <v>Yes</v>
      </c>
    </row>
    <row r="276" spans="1:12">
      <c r="A276" s="220" t="s">
        <v>152</v>
      </c>
      <c r="B276" s="220"/>
      <c r="C276" s="220"/>
      <c r="D276" s="220"/>
      <c r="E276" s="220"/>
      <c r="F276" s="220"/>
      <c r="G276" s="220"/>
      <c r="H276" s="220"/>
      <c r="I276" s="220"/>
      <c r="J276" s="220"/>
      <c r="K276" s="220"/>
      <c r="L276" s="220"/>
    </row>
    <row r="277" spans="1:12">
      <c r="A277" s="94" t="s">
        <v>326</v>
      </c>
      <c r="B277" s="25" t="s">
        <v>49</v>
      </c>
      <c r="C277" s="26">
        <v>0</v>
      </c>
      <c r="D277" s="27" t="str">
        <f t="shared" ref="D277:D307" si="87">IF($B277="N/A","N/A",IF(C277&gt;10,"No",IF(C277&lt;-10,"No","Yes")))</f>
        <v>N/A</v>
      </c>
      <c r="E277" s="26">
        <v>0</v>
      </c>
      <c r="F277" s="27" t="str">
        <f t="shared" ref="F277:F307" si="88">IF($B277="N/A","N/A",IF(E277&gt;10,"No",IF(E277&lt;-10,"No","Yes")))</f>
        <v>N/A</v>
      </c>
      <c r="G277" s="26">
        <v>0</v>
      </c>
      <c r="H277" s="27" t="str">
        <f t="shared" ref="H277:H307" si="89">IF($B277="N/A","N/A",IF(G277&gt;10,"No",IF(G277&lt;-10,"No","Yes")))</f>
        <v>N/A</v>
      </c>
      <c r="I277" s="28" t="s">
        <v>1207</v>
      </c>
      <c r="J277" s="28" t="s">
        <v>1207</v>
      </c>
      <c r="K277" s="29" t="s">
        <v>1193</v>
      </c>
      <c r="L277" s="30" t="str">
        <f t="shared" ref="L277:L307" si="90">IF(J277="Div by 0", "N/A", IF(K277="N/A","N/A", IF(J277&gt;VALUE(MID(K277,1,2)), "No", IF(J277&lt;-1*VALUE(MID(K277,1,2)), "No", "Yes"))))</f>
        <v>N/A</v>
      </c>
    </row>
    <row r="278" spans="1:12">
      <c r="A278" s="5" t="s">
        <v>549</v>
      </c>
      <c r="B278" s="25" t="s">
        <v>49</v>
      </c>
      <c r="C278" s="32">
        <v>0</v>
      </c>
      <c r="D278" s="27" t="str">
        <f t="shared" si="87"/>
        <v>N/A</v>
      </c>
      <c r="E278" s="32">
        <v>0</v>
      </c>
      <c r="F278" s="27" t="str">
        <f t="shared" si="88"/>
        <v>N/A</v>
      </c>
      <c r="G278" s="32">
        <v>0</v>
      </c>
      <c r="H278" s="27" t="str">
        <f t="shared" si="89"/>
        <v>N/A</v>
      </c>
      <c r="I278" s="28" t="s">
        <v>1207</v>
      </c>
      <c r="J278" s="28" t="s">
        <v>1207</v>
      </c>
      <c r="K278" s="29" t="s">
        <v>1193</v>
      </c>
      <c r="L278" s="30" t="str">
        <f t="shared" si="90"/>
        <v>N/A</v>
      </c>
    </row>
    <row r="279" spans="1:12">
      <c r="A279" s="5" t="s">
        <v>550</v>
      </c>
      <c r="B279" s="25" t="s">
        <v>49</v>
      </c>
      <c r="C279" s="32">
        <v>0</v>
      </c>
      <c r="D279" s="27" t="str">
        <f t="shared" si="87"/>
        <v>N/A</v>
      </c>
      <c r="E279" s="32">
        <v>0</v>
      </c>
      <c r="F279" s="27" t="str">
        <f t="shared" si="88"/>
        <v>N/A</v>
      </c>
      <c r="G279" s="32">
        <v>0</v>
      </c>
      <c r="H279" s="27" t="str">
        <f t="shared" si="89"/>
        <v>N/A</v>
      </c>
      <c r="I279" s="28" t="s">
        <v>1207</v>
      </c>
      <c r="J279" s="28" t="s">
        <v>1207</v>
      </c>
      <c r="K279" s="29" t="s">
        <v>1193</v>
      </c>
      <c r="L279" s="30" t="str">
        <f t="shared" si="90"/>
        <v>N/A</v>
      </c>
    </row>
    <row r="280" spans="1:12">
      <c r="A280" s="5" t="s">
        <v>551</v>
      </c>
      <c r="B280" s="25" t="s">
        <v>49</v>
      </c>
      <c r="C280" s="32">
        <v>0</v>
      </c>
      <c r="D280" s="27" t="str">
        <f t="shared" si="87"/>
        <v>N/A</v>
      </c>
      <c r="E280" s="32">
        <v>0</v>
      </c>
      <c r="F280" s="27" t="str">
        <f t="shared" si="88"/>
        <v>N/A</v>
      </c>
      <c r="G280" s="32">
        <v>0</v>
      </c>
      <c r="H280" s="27" t="str">
        <f t="shared" si="89"/>
        <v>N/A</v>
      </c>
      <c r="I280" s="28" t="s">
        <v>1207</v>
      </c>
      <c r="J280" s="28" t="s">
        <v>1207</v>
      </c>
      <c r="K280" s="29" t="s">
        <v>1193</v>
      </c>
      <c r="L280" s="30" t="str">
        <f t="shared" si="90"/>
        <v>N/A</v>
      </c>
    </row>
    <row r="281" spans="1:12">
      <c r="A281" s="5" t="s">
        <v>552</v>
      </c>
      <c r="B281" s="25" t="s">
        <v>49</v>
      </c>
      <c r="C281" s="32">
        <v>0</v>
      </c>
      <c r="D281" s="27" t="str">
        <f t="shared" si="87"/>
        <v>N/A</v>
      </c>
      <c r="E281" s="32">
        <v>0</v>
      </c>
      <c r="F281" s="27" t="str">
        <f t="shared" si="88"/>
        <v>N/A</v>
      </c>
      <c r="G281" s="32">
        <v>0</v>
      </c>
      <c r="H281" s="27" t="str">
        <f t="shared" si="89"/>
        <v>N/A</v>
      </c>
      <c r="I281" s="28" t="s">
        <v>1207</v>
      </c>
      <c r="J281" s="28" t="s">
        <v>1207</v>
      </c>
      <c r="K281" s="29" t="s">
        <v>1193</v>
      </c>
      <c r="L281" s="30" t="str">
        <f t="shared" si="90"/>
        <v>N/A</v>
      </c>
    </row>
    <row r="282" spans="1:12">
      <c r="A282" s="5" t="s">
        <v>553</v>
      </c>
      <c r="B282" s="25" t="s">
        <v>49</v>
      </c>
      <c r="C282" s="32" t="s">
        <v>1207</v>
      </c>
      <c r="D282" s="27" t="str">
        <f t="shared" si="87"/>
        <v>N/A</v>
      </c>
      <c r="E282" s="32" t="s">
        <v>1207</v>
      </c>
      <c r="F282" s="27" t="str">
        <f t="shared" si="88"/>
        <v>N/A</v>
      </c>
      <c r="G282" s="32" t="s">
        <v>1207</v>
      </c>
      <c r="H282" s="27" t="str">
        <f t="shared" si="89"/>
        <v>N/A</v>
      </c>
      <c r="I282" s="28" t="s">
        <v>1207</v>
      </c>
      <c r="J282" s="28" t="s">
        <v>1207</v>
      </c>
      <c r="K282" s="29" t="s">
        <v>1193</v>
      </c>
      <c r="L282" s="30" t="str">
        <f t="shared" si="90"/>
        <v>N/A</v>
      </c>
    </row>
    <row r="283" spans="1:12">
      <c r="A283" s="94" t="s">
        <v>327</v>
      </c>
      <c r="B283" s="25" t="s">
        <v>49</v>
      </c>
      <c r="C283" s="26">
        <v>0</v>
      </c>
      <c r="D283" s="27" t="str">
        <f t="shared" si="87"/>
        <v>N/A</v>
      </c>
      <c r="E283" s="26">
        <v>0</v>
      </c>
      <c r="F283" s="27" t="str">
        <f t="shared" si="88"/>
        <v>N/A</v>
      </c>
      <c r="G283" s="26">
        <v>0</v>
      </c>
      <c r="H283" s="27" t="str">
        <f t="shared" si="89"/>
        <v>N/A</v>
      </c>
      <c r="I283" s="28" t="s">
        <v>1207</v>
      </c>
      <c r="J283" s="28" t="s">
        <v>1207</v>
      </c>
      <c r="K283" s="29" t="s">
        <v>1193</v>
      </c>
      <c r="L283" s="30" t="str">
        <f t="shared" si="90"/>
        <v>N/A</v>
      </c>
    </row>
    <row r="284" spans="1:12">
      <c r="A284" s="5" t="s">
        <v>554</v>
      </c>
      <c r="B284" s="25" t="s">
        <v>49</v>
      </c>
      <c r="C284" s="32">
        <v>0</v>
      </c>
      <c r="D284" s="27" t="str">
        <f t="shared" si="87"/>
        <v>N/A</v>
      </c>
      <c r="E284" s="32">
        <v>0</v>
      </c>
      <c r="F284" s="27" t="str">
        <f t="shared" si="88"/>
        <v>N/A</v>
      </c>
      <c r="G284" s="32">
        <v>0</v>
      </c>
      <c r="H284" s="27" t="str">
        <f t="shared" si="89"/>
        <v>N/A</v>
      </c>
      <c r="I284" s="28" t="s">
        <v>1207</v>
      </c>
      <c r="J284" s="28" t="s">
        <v>1207</v>
      </c>
      <c r="K284" s="29" t="s">
        <v>1193</v>
      </c>
      <c r="L284" s="30" t="str">
        <f t="shared" si="90"/>
        <v>N/A</v>
      </c>
    </row>
    <row r="285" spans="1:12">
      <c r="A285" s="5" t="s">
        <v>555</v>
      </c>
      <c r="B285" s="25" t="s">
        <v>49</v>
      </c>
      <c r="C285" s="32">
        <v>0</v>
      </c>
      <c r="D285" s="27" t="str">
        <f t="shared" si="87"/>
        <v>N/A</v>
      </c>
      <c r="E285" s="32">
        <v>0</v>
      </c>
      <c r="F285" s="27" t="str">
        <f t="shared" si="88"/>
        <v>N/A</v>
      </c>
      <c r="G285" s="32">
        <v>0</v>
      </c>
      <c r="H285" s="27" t="str">
        <f t="shared" si="89"/>
        <v>N/A</v>
      </c>
      <c r="I285" s="28" t="s">
        <v>1207</v>
      </c>
      <c r="J285" s="28" t="s">
        <v>1207</v>
      </c>
      <c r="K285" s="29" t="s">
        <v>1193</v>
      </c>
      <c r="L285" s="30" t="str">
        <f t="shared" si="90"/>
        <v>N/A</v>
      </c>
    </row>
    <row r="286" spans="1:12">
      <c r="A286" s="5" t="s">
        <v>556</v>
      </c>
      <c r="B286" s="25" t="s">
        <v>49</v>
      </c>
      <c r="C286" s="32">
        <v>0</v>
      </c>
      <c r="D286" s="27" t="str">
        <f t="shared" si="87"/>
        <v>N/A</v>
      </c>
      <c r="E286" s="32">
        <v>0</v>
      </c>
      <c r="F286" s="27" t="str">
        <f t="shared" si="88"/>
        <v>N/A</v>
      </c>
      <c r="G286" s="32">
        <v>0</v>
      </c>
      <c r="H286" s="27" t="str">
        <f t="shared" si="89"/>
        <v>N/A</v>
      </c>
      <c r="I286" s="28" t="s">
        <v>1207</v>
      </c>
      <c r="J286" s="28" t="s">
        <v>1207</v>
      </c>
      <c r="K286" s="29" t="s">
        <v>1193</v>
      </c>
      <c r="L286" s="30" t="str">
        <f t="shared" si="90"/>
        <v>N/A</v>
      </c>
    </row>
    <row r="287" spans="1:12">
      <c r="A287" s="5" t="s">
        <v>557</v>
      </c>
      <c r="B287" s="25" t="s">
        <v>49</v>
      </c>
      <c r="C287" s="32">
        <v>0</v>
      </c>
      <c r="D287" s="27" t="str">
        <f t="shared" si="87"/>
        <v>N/A</v>
      </c>
      <c r="E287" s="32">
        <v>0</v>
      </c>
      <c r="F287" s="27" t="str">
        <f t="shared" si="88"/>
        <v>N/A</v>
      </c>
      <c r="G287" s="32">
        <v>0</v>
      </c>
      <c r="H287" s="27" t="str">
        <f t="shared" si="89"/>
        <v>N/A</v>
      </c>
      <c r="I287" s="28" t="s">
        <v>1207</v>
      </c>
      <c r="J287" s="28" t="s">
        <v>1207</v>
      </c>
      <c r="K287" s="29" t="s">
        <v>1193</v>
      </c>
      <c r="L287" s="30" t="str">
        <f t="shared" si="90"/>
        <v>N/A</v>
      </c>
    </row>
    <row r="288" spans="1:12">
      <c r="A288" s="5" t="s">
        <v>553</v>
      </c>
      <c r="B288" s="25" t="s">
        <v>49</v>
      </c>
      <c r="C288" s="32" t="s">
        <v>1207</v>
      </c>
      <c r="D288" s="27" t="str">
        <f t="shared" si="87"/>
        <v>N/A</v>
      </c>
      <c r="E288" s="32" t="s">
        <v>1207</v>
      </c>
      <c r="F288" s="27" t="str">
        <f t="shared" si="88"/>
        <v>N/A</v>
      </c>
      <c r="G288" s="32" t="s">
        <v>1207</v>
      </c>
      <c r="H288" s="27" t="str">
        <f t="shared" si="89"/>
        <v>N/A</v>
      </c>
      <c r="I288" s="28" t="s">
        <v>1207</v>
      </c>
      <c r="J288" s="28" t="s">
        <v>1207</v>
      </c>
      <c r="K288" s="29" t="s">
        <v>1193</v>
      </c>
      <c r="L288" s="30" t="str">
        <f t="shared" si="90"/>
        <v>N/A</v>
      </c>
    </row>
    <row r="289" spans="1:12">
      <c r="A289" s="5" t="s">
        <v>902</v>
      </c>
      <c r="B289" s="25" t="s">
        <v>49</v>
      </c>
      <c r="C289" s="32" t="s">
        <v>49</v>
      </c>
      <c r="D289" s="27" t="str">
        <f t="shared" si="87"/>
        <v>N/A</v>
      </c>
      <c r="E289" s="32" t="s">
        <v>1207</v>
      </c>
      <c r="F289" s="27" t="str">
        <f t="shared" si="88"/>
        <v>N/A</v>
      </c>
      <c r="G289" s="32" t="s">
        <v>1207</v>
      </c>
      <c r="H289" s="27" t="str">
        <f t="shared" si="89"/>
        <v>N/A</v>
      </c>
      <c r="I289" s="28" t="s">
        <v>49</v>
      </c>
      <c r="J289" s="28" t="s">
        <v>1207</v>
      </c>
      <c r="K289" s="29" t="s">
        <v>1193</v>
      </c>
      <c r="L289" s="30" t="str">
        <f>IF(J289="Div by 0", "N/A", IF(OR(J289="N/A",K289="N/A"),"N/A", IF(J289&gt;VALUE(MID(K289,1,2)), "No", IF(J289&lt;-1*VALUE(MID(K289,1,2)), "No", "Yes"))))</f>
        <v>N/A</v>
      </c>
    </row>
    <row r="290" spans="1:12">
      <c r="A290" s="94" t="s">
        <v>328</v>
      </c>
      <c r="B290" s="25" t="s">
        <v>49</v>
      </c>
      <c r="C290" s="26">
        <v>0</v>
      </c>
      <c r="D290" s="27" t="str">
        <f t="shared" si="87"/>
        <v>N/A</v>
      </c>
      <c r="E290" s="26">
        <v>0</v>
      </c>
      <c r="F290" s="27" t="str">
        <f t="shared" si="88"/>
        <v>N/A</v>
      </c>
      <c r="G290" s="26">
        <v>0</v>
      </c>
      <c r="H290" s="27" t="str">
        <f t="shared" si="89"/>
        <v>N/A</v>
      </c>
      <c r="I290" s="28" t="s">
        <v>1207</v>
      </c>
      <c r="J290" s="28" t="s">
        <v>1207</v>
      </c>
      <c r="K290" s="29" t="s">
        <v>1193</v>
      </c>
      <c r="L290" s="30" t="str">
        <f t="shared" si="90"/>
        <v>N/A</v>
      </c>
    </row>
    <row r="291" spans="1:12">
      <c r="A291" s="5" t="s">
        <v>558</v>
      </c>
      <c r="B291" s="25" t="s">
        <v>49</v>
      </c>
      <c r="C291" s="32">
        <v>0</v>
      </c>
      <c r="D291" s="27" t="str">
        <f t="shared" si="87"/>
        <v>N/A</v>
      </c>
      <c r="E291" s="32">
        <v>0</v>
      </c>
      <c r="F291" s="27" t="str">
        <f t="shared" si="88"/>
        <v>N/A</v>
      </c>
      <c r="G291" s="32">
        <v>0</v>
      </c>
      <c r="H291" s="27" t="str">
        <f t="shared" si="89"/>
        <v>N/A</v>
      </c>
      <c r="I291" s="28" t="s">
        <v>1207</v>
      </c>
      <c r="J291" s="28" t="s">
        <v>1207</v>
      </c>
      <c r="K291" s="29" t="s">
        <v>1193</v>
      </c>
      <c r="L291" s="30" t="str">
        <f t="shared" si="90"/>
        <v>N/A</v>
      </c>
    </row>
    <row r="292" spans="1:12" ht="12.75" customHeight="1">
      <c r="A292" s="5" t="s">
        <v>559</v>
      </c>
      <c r="B292" s="25" t="s">
        <v>49</v>
      </c>
      <c r="C292" s="32">
        <v>0</v>
      </c>
      <c r="D292" s="27" t="str">
        <f t="shared" si="87"/>
        <v>N/A</v>
      </c>
      <c r="E292" s="32">
        <v>0</v>
      </c>
      <c r="F292" s="27" t="str">
        <f t="shared" si="88"/>
        <v>N/A</v>
      </c>
      <c r="G292" s="32">
        <v>0</v>
      </c>
      <c r="H292" s="27" t="str">
        <f t="shared" si="89"/>
        <v>N/A</v>
      </c>
      <c r="I292" s="28" t="s">
        <v>1207</v>
      </c>
      <c r="J292" s="28" t="s">
        <v>1207</v>
      </c>
      <c r="K292" s="29" t="s">
        <v>1193</v>
      </c>
      <c r="L292" s="30" t="str">
        <f t="shared" si="90"/>
        <v>N/A</v>
      </c>
    </row>
    <row r="293" spans="1:12">
      <c r="A293" s="5" t="s">
        <v>560</v>
      </c>
      <c r="B293" s="25" t="s">
        <v>49</v>
      </c>
      <c r="C293" s="32">
        <v>0</v>
      </c>
      <c r="D293" s="27" t="str">
        <f t="shared" si="87"/>
        <v>N/A</v>
      </c>
      <c r="E293" s="32">
        <v>0</v>
      </c>
      <c r="F293" s="27" t="str">
        <f t="shared" si="88"/>
        <v>N/A</v>
      </c>
      <c r="G293" s="32">
        <v>0</v>
      </c>
      <c r="H293" s="27" t="str">
        <f t="shared" si="89"/>
        <v>N/A</v>
      </c>
      <c r="I293" s="28" t="s">
        <v>1207</v>
      </c>
      <c r="J293" s="28" t="s">
        <v>1207</v>
      </c>
      <c r="K293" s="29" t="s">
        <v>1193</v>
      </c>
      <c r="L293" s="30" t="str">
        <f t="shared" si="90"/>
        <v>N/A</v>
      </c>
    </row>
    <row r="294" spans="1:12">
      <c r="A294" s="5" t="s">
        <v>561</v>
      </c>
      <c r="B294" s="25" t="s">
        <v>49</v>
      </c>
      <c r="C294" s="32">
        <v>0</v>
      </c>
      <c r="D294" s="27" t="str">
        <f t="shared" si="87"/>
        <v>N/A</v>
      </c>
      <c r="E294" s="32">
        <v>0</v>
      </c>
      <c r="F294" s="27" t="str">
        <f t="shared" si="88"/>
        <v>N/A</v>
      </c>
      <c r="G294" s="32">
        <v>0</v>
      </c>
      <c r="H294" s="27" t="str">
        <f t="shared" si="89"/>
        <v>N/A</v>
      </c>
      <c r="I294" s="28" t="s">
        <v>1207</v>
      </c>
      <c r="J294" s="28" t="s">
        <v>1207</v>
      </c>
      <c r="K294" s="29" t="s">
        <v>1193</v>
      </c>
      <c r="L294" s="30" t="str">
        <f t="shared" si="90"/>
        <v>N/A</v>
      </c>
    </row>
    <row r="295" spans="1:12">
      <c r="A295" s="5" t="s">
        <v>553</v>
      </c>
      <c r="B295" s="25" t="s">
        <v>49</v>
      </c>
      <c r="C295" s="32" t="s">
        <v>1207</v>
      </c>
      <c r="D295" s="27" t="str">
        <f t="shared" si="87"/>
        <v>N/A</v>
      </c>
      <c r="E295" s="32" t="s">
        <v>1207</v>
      </c>
      <c r="F295" s="27" t="str">
        <f t="shared" si="88"/>
        <v>N/A</v>
      </c>
      <c r="G295" s="32" t="s">
        <v>1207</v>
      </c>
      <c r="H295" s="27" t="str">
        <f t="shared" si="89"/>
        <v>N/A</v>
      </c>
      <c r="I295" s="28" t="s">
        <v>1207</v>
      </c>
      <c r="J295" s="28" t="s">
        <v>1207</v>
      </c>
      <c r="K295" s="29" t="s">
        <v>1193</v>
      </c>
      <c r="L295" s="30" t="str">
        <f t="shared" si="90"/>
        <v>N/A</v>
      </c>
    </row>
    <row r="296" spans="1:12">
      <c r="A296" s="5" t="s">
        <v>902</v>
      </c>
      <c r="B296" s="25" t="s">
        <v>49</v>
      </c>
      <c r="C296" s="32" t="s">
        <v>49</v>
      </c>
      <c r="D296" s="27" t="str">
        <f t="shared" si="87"/>
        <v>N/A</v>
      </c>
      <c r="E296" s="32" t="s">
        <v>1207</v>
      </c>
      <c r="F296" s="27" t="str">
        <f t="shared" si="88"/>
        <v>N/A</v>
      </c>
      <c r="G296" s="32" t="s">
        <v>1207</v>
      </c>
      <c r="H296" s="27" t="str">
        <f t="shared" si="89"/>
        <v>N/A</v>
      </c>
      <c r="I296" s="28" t="s">
        <v>49</v>
      </c>
      <c r="J296" s="28" t="s">
        <v>1207</v>
      </c>
      <c r="K296" s="29" t="s">
        <v>1193</v>
      </c>
      <c r="L296" s="30" t="str">
        <f>IF(J296="Div by 0", "N/A", IF(OR(J296="N/A",K296="N/A"),"N/A", IF(J296&gt;VALUE(MID(K296,1,2)), "No", IF(J296&lt;-1*VALUE(MID(K296,1,2)), "No", "Yes"))))</f>
        <v>N/A</v>
      </c>
    </row>
    <row r="297" spans="1:12">
      <c r="A297" s="94" t="s">
        <v>329</v>
      </c>
      <c r="B297" s="25" t="s">
        <v>49</v>
      </c>
      <c r="C297" s="26">
        <v>0</v>
      </c>
      <c r="D297" s="27" t="str">
        <f t="shared" si="87"/>
        <v>N/A</v>
      </c>
      <c r="E297" s="26">
        <v>0</v>
      </c>
      <c r="F297" s="27" t="str">
        <f t="shared" si="88"/>
        <v>N/A</v>
      </c>
      <c r="G297" s="26">
        <v>0</v>
      </c>
      <c r="H297" s="27" t="str">
        <f t="shared" si="89"/>
        <v>N/A</v>
      </c>
      <c r="I297" s="28" t="s">
        <v>1207</v>
      </c>
      <c r="J297" s="28" t="s">
        <v>1207</v>
      </c>
      <c r="K297" s="29" t="s">
        <v>1193</v>
      </c>
      <c r="L297" s="30" t="str">
        <f t="shared" si="90"/>
        <v>N/A</v>
      </c>
    </row>
    <row r="298" spans="1:12">
      <c r="A298" s="94" t="s">
        <v>607</v>
      </c>
      <c r="B298" s="25" t="s">
        <v>49</v>
      </c>
      <c r="C298" s="26">
        <v>0</v>
      </c>
      <c r="D298" s="27" t="str">
        <f t="shared" si="87"/>
        <v>N/A</v>
      </c>
      <c r="E298" s="26">
        <v>0</v>
      </c>
      <c r="F298" s="27" t="str">
        <f t="shared" si="88"/>
        <v>N/A</v>
      </c>
      <c r="G298" s="26">
        <v>0</v>
      </c>
      <c r="H298" s="27" t="str">
        <f t="shared" si="89"/>
        <v>N/A</v>
      </c>
      <c r="I298" s="28" t="s">
        <v>1207</v>
      </c>
      <c r="J298" s="28" t="s">
        <v>1207</v>
      </c>
      <c r="K298" s="29" t="s">
        <v>1193</v>
      </c>
      <c r="L298" s="30" t="str">
        <f t="shared" si="90"/>
        <v>N/A</v>
      </c>
    </row>
    <row r="299" spans="1:12">
      <c r="A299" s="5" t="s">
        <v>562</v>
      </c>
      <c r="B299" s="25" t="s">
        <v>49</v>
      </c>
      <c r="C299" s="32">
        <v>0</v>
      </c>
      <c r="D299" s="27" t="str">
        <f t="shared" si="87"/>
        <v>N/A</v>
      </c>
      <c r="E299" s="32">
        <v>0</v>
      </c>
      <c r="F299" s="27" t="str">
        <f t="shared" si="88"/>
        <v>N/A</v>
      </c>
      <c r="G299" s="32">
        <v>0</v>
      </c>
      <c r="H299" s="27" t="str">
        <f t="shared" si="89"/>
        <v>N/A</v>
      </c>
      <c r="I299" s="28" t="s">
        <v>1207</v>
      </c>
      <c r="J299" s="28" t="s">
        <v>1207</v>
      </c>
      <c r="K299" s="29" t="s">
        <v>1193</v>
      </c>
      <c r="L299" s="30" t="str">
        <f t="shared" si="90"/>
        <v>N/A</v>
      </c>
    </row>
    <row r="300" spans="1:12" ht="12.75" customHeight="1">
      <c r="A300" s="5" t="s">
        <v>563</v>
      </c>
      <c r="B300" s="25" t="s">
        <v>49</v>
      </c>
      <c r="C300" s="32">
        <v>0</v>
      </c>
      <c r="D300" s="27" t="str">
        <f t="shared" si="87"/>
        <v>N/A</v>
      </c>
      <c r="E300" s="32">
        <v>0</v>
      </c>
      <c r="F300" s="27" t="str">
        <f t="shared" si="88"/>
        <v>N/A</v>
      </c>
      <c r="G300" s="32">
        <v>0</v>
      </c>
      <c r="H300" s="27" t="str">
        <f t="shared" si="89"/>
        <v>N/A</v>
      </c>
      <c r="I300" s="28" t="s">
        <v>1207</v>
      </c>
      <c r="J300" s="28" t="s">
        <v>1207</v>
      </c>
      <c r="K300" s="29" t="s">
        <v>1193</v>
      </c>
      <c r="L300" s="30" t="str">
        <f t="shared" si="90"/>
        <v>N/A</v>
      </c>
    </row>
    <row r="301" spans="1:12">
      <c r="A301" s="5" t="s">
        <v>564</v>
      </c>
      <c r="B301" s="25" t="s">
        <v>49</v>
      </c>
      <c r="C301" s="32">
        <v>0</v>
      </c>
      <c r="D301" s="27" t="str">
        <f t="shared" si="87"/>
        <v>N/A</v>
      </c>
      <c r="E301" s="32">
        <v>0</v>
      </c>
      <c r="F301" s="27" t="str">
        <f t="shared" si="88"/>
        <v>N/A</v>
      </c>
      <c r="G301" s="32">
        <v>0</v>
      </c>
      <c r="H301" s="27" t="str">
        <f t="shared" si="89"/>
        <v>N/A</v>
      </c>
      <c r="I301" s="28" t="s">
        <v>1207</v>
      </c>
      <c r="J301" s="28" t="s">
        <v>1207</v>
      </c>
      <c r="K301" s="29" t="s">
        <v>1193</v>
      </c>
      <c r="L301" s="30" t="str">
        <f t="shared" si="90"/>
        <v>N/A</v>
      </c>
    </row>
    <row r="302" spans="1:12">
      <c r="A302" s="5" t="s">
        <v>884</v>
      </c>
      <c r="B302" s="25" t="s">
        <v>49</v>
      </c>
      <c r="C302" s="32">
        <v>0</v>
      </c>
      <c r="D302" s="27" t="str">
        <f t="shared" si="87"/>
        <v>N/A</v>
      </c>
      <c r="E302" s="32">
        <v>0</v>
      </c>
      <c r="F302" s="27" t="str">
        <f t="shared" si="88"/>
        <v>N/A</v>
      </c>
      <c r="G302" s="32">
        <v>0</v>
      </c>
      <c r="H302" s="27" t="str">
        <f t="shared" si="89"/>
        <v>N/A</v>
      </c>
      <c r="I302" s="28" t="s">
        <v>1207</v>
      </c>
      <c r="J302" s="28" t="s">
        <v>1207</v>
      </c>
      <c r="K302" s="29" t="s">
        <v>1193</v>
      </c>
      <c r="L302" s="30" t="str">
        <f t="shared" si="90"/>
        <v>N/A</v>
      </c>
    </row>
    <row r="303" spans="1:12">
      <c r="A303" s="5" t="s">
        <v>553</v>
      </c>
      <c r="B303" s="25" t="s">
        <v>49</v>
      </c>
      <c r="C303" s="32" t="s">
        <v>1207</v>
      </c>
      <c r="D303" s="27" t="str">
        <f t="shared" si="87"/>
        <v>N/A</v>
      </c>
      <c r="E303" s="32" t="s">
        <v>1207</v>
      </c>
      <c r="F303" s="27" t="str">
        <f t="shared" si="88"/>
        <v>N/A</v>
      </c>
      <c r="G303" s="32" t="s">
        <v>1207</v>
      </c>
      <c r="H303" s="27" t="str">
        <f t="shared" si="89"/>
        <v>N/A</v>
      </c>
      <c r="I303" s="28" t="s">
        <v>1207</v>
      </c>
      <c r="J303" s="28" t="s">
        <v>1207</v>
      </c>
      <c r="K303" s="29" t="s">
        <v>1193</v>
      </c>
      <c r="L303" s="30" t="str">
        <f t="shared" si="90"/>
        <v>N/A</v>
      </c>
    </row>
    <row r="304" spans="1:12">
      <c r="A304" s="94" t="s">
        <v>330</v>
      </c>
      <c r="B304" s="25" t="s">
        <v>49</v>
      </c>
      <c r="C304" s="26">
        <v>0</v>
      </c>
      <c r="D304" s="27" t="str">
        <f t="shared" si="87"/>
        <v>N/A</v>
      </c>
      <c r="E304" s="26">
        <v>0</v>
      </c>
      <c r="F304" s="27" t="str">
        <f t="shared" si="88"/>
        <v>N/A</v>
      </c>
      <c r="G304" s="26">
        <v>0</v>
      </c>
      <c r="H304" s="27" t="str">
        <f t="shared" si="89"/>
        <v>N/A</v>
      </c>
      <c r="I304" s="28" t="s">
        <v>1207</v>
      </c>
      <c r="J304" s="28" t="s">
        <v>1207</v>
      </c>
      <c r="K304" s="29" t="s">
        <v>1193</v>
      </c>
      <c r="L304" s="30" t="str">
        <f t="shared" si="90"/>
        <v>N/A</v>
      </c>
    </row>
    <row r="305" spans="1:12">
      <c r="A305" s="94" t="s">
        <v>331</v>
      </c>
      <c r="B305" s="25" t="s">
        <v>49</v>
      </c>
      <c r="C305" s="26">
        <v>0</v>
      </c>
      <c r="D305" s="27" t="str">
        <f t="shared" si="87"/>
        <v>N/A</v>
      </c>
      <c r="E305" s="26">
        <v>0</v>
      </c>
      <c r="F305" s="27" t="str">
        <f t="shared" si="88"/>
        <v>N/A</v>
      </c>
      <c r="G305" s="26">
        <v>0</v>
      </c>
      <c r="H305" s="27" t="str">
        <f t="shared" si="89"/>
        <v>N/A</v>
      </c>
      <c r="I305" s="28" t="s">
        <v>1207</v>
      </c>
      <c r="J305" s="28" t="s">
        <v>1207</v>
      </c>
      <c r="K305" s="29" t="s">
        <v>1193</v>
      </c>
      <c r="L305" s="30" t="str">
        <f t="shared" si="90"/>
        <v>N/A</v>
      </c>
    </row>
    <row r="306" spans="1:12">
      <c r="A306" s="94" t="s">
        <v>332</v>
      </c>
      <c r="B306" s="25" t="s">
        <v>49</v>
      </c>
      <c r="C306" s="26">
        <v>0</v>
      </c>
      <c r="D306" s="27" t="str">
        <f t="shared" si="87"/>
        <v>N/A</v>
      </c>
      <c r="E306" s="26">
        <v>0</v>
      </c>
      <c r="F306" s="27" t="str">
        <f t="shared" si="88"/>
        <v>N/A</v>
      </c>
      <c r="G306" s="26">
        <v>0</v>
      </c>
      <c r="H306" s="27" t="str">
        <f t="shared" si="89"/>
        <v>N/A</v>
      </c>
      <c r="I306" s="28" t="s">
        <v>1207</v>
      </c>
      <c r="J306" s="28" t="s">
        <v>1207</v>
      </c>
      <c r="K306" s="29" t="s">
        <v>1193</v>
      </c>
      <c r="L306" s="30" t="str">
        <f t="shared" si="90"/>
        <v>N/A</v>
      </c>
    </row>
    <row r="307" spans="1:12">
      <c r="A307" s="94" t="s">
        <v>333</v>
      </c>
      <c r="B307" s="25" t="s">
        <v>49</v>
      </c>
      <c r="C307" s="26">
        <v>0</v>
      </c>
      <c r="D307" s="27" t="str">
        <f t="shared" si="87"/>
        <v>N/A</v>
      </c>
      <c r="E307" s="26">
        <v>0</v>
      </c>
      <c r="F307" s="27" t="str">
        <f t="shared" si="88"/>
        <v>N/A</v>
      </c>
      <c r="G307" s="26">
        <v>0</v>
      </c>
      <c r="H307" s="27" t="str">
        <f t="shared" si="89"/>
        <v>N/A</v>
      </c>
      <c r="I307" s="28" t="s">
        <v>1207</v>
      </c>
      <c r="J307" s="28" t="s">
        <v>1207</v>
      </c>
      <c r="K307" s="29" t="s">
        <v>1193</v>
      </c>
      <c r="L307" s="30" t="str">
        <f t="shared" si="90"/>
        <v>N/A</v>
      </c>
    </row>
    <row r="308" spans="1:12">
      <c r="A308" s="86" t="s">
        <v>822</v>
      </c>
      <c r="B308" s="25" t="s">
        <v>49</v>
      </c>
      <c r="C308" s="26">
        <v>0</v>
      </c>
      <c r="D308" s="27" t="str">
        <f t="shared" ref="D308" si="91">IF($B308="N/A","N/A",IF(C308&gt;10,"No",IF(C308&lt;-10,"No","Yes")))</f>
        <v>N/A</v>
      </c>
      <c r="E308" s="26">
        <v>0</v>
      </c>
      <c r="F308" s="27" t="str">
        <f t="shared" ref="F308" si="92">IF($B308="N/A","N/A",IF(E308&gt;10,"No",IF(E308&lt;-10,"No","Yes")))</f>
        <v>N/A</v>
      </c>
      <c r="G308" s="26">
        <v>0</v>
      </c>
      <c r="H308" s="27" t="str">
        <f t="shared" ref="H308" si="93">IF($B308="N/A","N/A",IF(G308&gt;10,"No",IF(G308&lt;-10,"No","Yes")))</f>
        <v>N/A</v>
      </c>
      <c r="I308" s="28" t="s">
        <v>1207</v>
      </c>
      <c r="J308" s="28" t="s">
        <v>1207</v>
      </c>
      <c r="K308" s="29" t="s">
        <v>1193</v>
      </c>
      <c r="L308" s="30" t="str">
        <f t="shared" ref="L308:L309" si="94">IF(J308="Div by 0", "N/A", IF(K308="N/A","N/A", IF(J308&gt;VALUE(MID(K308,1,2)), "No", IF(J308&lt;-1*VALUE(MID(K308,1,2)), "No", "Yes"))))</f>
        <v>N/A</v>
      </c>
    </row>
    <row r="309" spans="1:12">
      <c r="A309" s="86" t="s">
        <v>823</v>
      </c>
      <c r="B309" s="36" t="s">
        <v>121</v>
      </c>
      <c r="C309" s="34">
        <v>0</v>
      </c>
      <c r="D309" s="27" t="str">
        <f t="shared" ref="D309:D310" si="95">IF($B309="N/A","N/A",IF(C309&gt;0,"No",IF(C309&lt;0,"No","Yes")))</f>
        <v>Yes</v>
      </c>
      <c r="E309" s="34">
        <v>0</v>
      </c>
      <c r="F309" s="27" t="str">
        <f t="shared" ref="F309:F310" si="96">IF($B309="N/A","N/A",IF(E309&gt;0,"No",IF(E309&lt;0,"No","Yes")))</f>
        <v>Yes</v>
      </c>
      <c r="G309" s="34">
        <v>0</v>
      </c>
      <c r="H309" s="27" t="str">
        <f t="shared" ref="H309:H310" si="97">IF($B309="N/A","N/A",IF(G309&gt;0,"No",IF(G309&lt;0,"No","Yes")))</f>
        <v>Yes</v>
      </c>
      <c r="I309" s="28" t="s">
        <v>1207</v>
      </c>
      <c r="J309" s="28" t="s">
        <v>1207</v>
      </c>
      <c r="K309" s="29" t="s">
        <v>1193</v>
      </c>
      <c r="L309" s="30" t="str">
        <f t="shared" si="94"/>
        <v>N/A</v>
      </c>
    </row>
    <row r="310" spans="1:12">
      <c r="A310" s="86" t="s">
        <v>824</v>
      </c>
      <c r="B310" s="36" t="s">
        <v>121</v>
      </c>
      <c r="C310" s="34">
        <v>0</v>
      </c>
      <c r="D310" s="27" t="str">
        <f t="shared" si="95"/>
        <v>Yes</v>
      </c>
      <c r="E310" s="34">
        <v>0</v>
      </c>
      <c r="F310" s="27" t="str">
        <f t="shared" si="96"/>
        <v>Yes</v>
      </c>
      <c r="G310" s="34">
        <v>0</v>
      </c>
      <c r="H310" s="27" t="str">
        <f t="shared" si="97"/>
        <v>Yes</v>
      </c>
      <c r="I310" s="28" t="s">
        <v>1207</v>
      </c>
      <c r="J310" s="28" t="s">
        <v>1207</v>
      </c>
      <c r="K310" s="29" t="s">
        <v>1193</v>
      </c>
      <c r="L310" s="30" t="str">
        <f t="shared" ref="L310" si="98">IF(J310="Div by 0", "N/A", IF(K310="N/A","N/A", IF(J310&gt;VALUE(MID(K310,1,2)), "No", IF(J310&lt;-1*VALUE(MID(K310,1,2)), "No", "Yes"))))</f>
        <v>N/A</v>
      </c>
    </row>
    <row r="311" spans="1:12">
      <c r="A311" s="220" t="s">
        <v>1096</v>
      </c>
      <c r="B311" s="218"/>
      <c r="C311" s="218"/>
      <c r="D311" s="218"/>
      <c r="E311" s="218"/>
      <c r="F311" s="218"/>
      <c r="G311" s="218"/>
      <c r="H311" s="218"/>
      <c r="I311" s="218"/>
      <c r="J311" s="218"/>
      <c r="K311" s="218"/>
      <c r="L311" s="218"/>
    </row>
    <row r="312" spans="1:12">
      <c r="A312" s="231" t="s">
        <v>1097</v>
      </c>
      <c r="B312" s="232"/>
      <c r="C312" s="232"/>
      <c r="D312" s="232"/>
      <c r="E312" s="232"/>
      <c r="F312" s="232"/>
      <c r="G312" s="232"/>
      <c r="H312" s="232"/>
      <c r="I312" s="232"/>
      <c r="J312" s="232"/>
      <c r="K312" s="232"/>
      <c r="L312" s="232"/>
    </row>
    <row r="313" spans="1:12">
      <c r="A313" s="45" t="s">
        <v>1098</v>
      </c>
      <c r="B313" s="34" t="s">
        <v>49</v>
      </c>
      <c r="C313" s="34" t="s">
        <v>49</v>
      </c>
      <c r="D313" s="33" t="str">
        <f>IF($B313="N/A","N/A",IF(C313&gt;10,"No",IF(C313&lt;-10,"No","Yes")))</f>
        <v>N/A</v>
      </c>
      <c r="E313" s="34" t="s">
        <v>49</v>
      </c>
      <c r="F313" s="33" t="str">
        <f t="shared" ref="F313:F314" si="99">IF($B313="N/A","N/A",IF(E313&gt;10,"No",IF(E313&lt;-10,"No","Yes")))</f>
        <v>N/A</v>
      </c>
      <c r="G313" s="34">
        <v>358426</v>
      </c>
      <c r="H313" s="33" t="str">
        <f t="shared" ref="H313:H314" si="100">IF($B313="N/A","N/A",IF(G313&gt;10,"No",IF(G313&lt;-10,"No","Yes")))</f>
        <v>N/A</v>
      </c>
      <c r="I313" s="28" t="s">
        <v>49</v>
      </c>
      <c r="J313" s="28" t="s">
        <v>49</v>
      </c>
      <c r="K313" s="34" t="s">
        <v>49</v>
      </c>
      <c r="L313" s="30" t="str">
        <f t="shared" ref="L313:L314" si="101">IF(J313="Div by 0", "N/A", IF(K313="N/A","N/A", IF(J313&gt;VALUE(MID(K313,1,2)), "No", IF(J313&lt;-1*VALUE(MID(K313,1,2)), "No", "Yes"))))</f>
        <v>N/A</v>
      </c>
    </row>
    <row r="314" spans="1:12">
      <c r="A314" s="45" t="s">
        <v>1099</v>
      </c>
      <c r="B314" s="34" t="s">
        <v>49</v>
      </c>
      <c r="C314" s="34" t="s">
        <v>49</v>
      </c>
      <c r="D314" s="33" t="str">
        <f>IF($B314="N/A","N/A",IF(C314&gt;10,"No",IF(C314&lt;-10,"No","Yes")))</f>
        <v>N/A</v>
      </c>
      <c r="E314" s="34" t="s">
        <v>49</v>
      </c>
      <c r="F314" s="33" t="str">
        <f t="shared" si="99"/>
        <v>N/A</v>
      </c>
      <c r="G314" s="34">
        <v>271348.16667000001</v>
      </c>
      <c r="H314" s="33" t="str">
        <f t="shared" si="100"/>
        <v>N/A</v>
      </c>
      <c r="I314" s="28" t="s">
        <v>49</v>
      </c>
      <c r="J314" s="28" t="s">
        <v>49</v>
      </c>
      <c r="K314" s="34" t="s">
        <v>49</v>
      </c>
      <c r="L314" s="30" t="str">
        <f t="shared" si="101"/>
        <v>N/A</v>
      </c>
    </row>
    <row r="315" spans="1:12">
      <c r="A315" s="221" t="s">
        <v>1100</v>
      </c>
      <c r="B315" s="218"/>
      <c r="C315" s="218"/>
      <c r="D315" s="218"/>
      <c r="E315" s="218"/>
      <c r="F315" s="218"/>
      <c r="G315" s="218"/>
      <c r="H315" s="218"/>
      <c r="I315" s="218"/>
      <c r="J315" s="218"/>
      <c r="K315" s="218"/>
      <c r="L315" s="218"/>
    </row>
    <row r="316" spans="1:12">
      <c r="A316" s="45" t="s">
        <v>1101</v>
      </c>
      <c r="B316" s="34" t="s">
        <v>49</v>
      </c>
      <c r="C316" s="34">
        <v>2418</v>
      </c>
      <c r="D316" s="33" t="str">
        <f>IF($B316="N/A","N/A",IF(C316&gt;10,"No",IF(C316&lt;-10,"No","Yes")))</f>
        <v>N/A</v>
      </c>
      <c r="E316" s="34">
        <v>2312</v>
      </c>
      <c r="F316" s="33" t="str">
        <f>IF($B316="N/A","N/A",IF(E316&gt;10,"No",IF(E316&lt;-10,"No","Yes")))</f>
        <v>N/A</v>
      </c>
      <c r="G316" s="34">
        <v>2464</v>
      </c>
      <c r="H316" s="33" t="str">
        <f>IF($B316="N/A","N/A",IF(G316&gt;10,"No",IF(G316&lt;-10,"No","Yes")))</f>
        <v>N/A</v>
      </c>
      <c r="I316" s="28">
        <v>-4.38</v>
      </c>
      <c r="J316" s="28">
        <v>6.5739999999999998</v>
      </c>
      <c r="K316" s="34" t="s">
        <v>49</v>
      </c>
      <c r="L316" s="30" t="str">
        <f>IF(J316="Div by 0", "N/A", IF(K316="N/A","N/A", IF(J316&gt;VALUE(MID(K316,1,2)), "No", IF(J316&lt;-1*VALUE(MID(K316,1,2)), "No", "Yes"))))</f>
        <v>N/A</v>
      </c>
    </row>
    <row r="317" spans="1:12">
      <c r="A317" s="45" t="s">
        <v>1102</v>
      </c>
      <c r="B317" s="34" t="s">
        <v>49</v>
      </c>
      <c r="C317" s="34">
        <v>2431</v>
      </c>
      <c r="D317" s="33" t="str">
        <f>IF($B317="N/A","N/A",IF(C317&gt;10,"No",IF(C317&lt;-10,"No","Yes")))</f>
        <v>N/A</v>
      </c>
      <c r="E317" s="34">
        <v>2324</v>
      </c>
      <c r="F317" s="33" t="str">
        <f>IF($B317="N/A","N/A",IF(E317&gt;10,"No",IF(E317&lt;-10,"No","Yes")))</f>
        <v>N/A</v>
      </c>
      <c r="G317" s="34">
        <v>2473</v>
      </c>
      <c r="H317" s="33" t="str">
        <f>IF($B317="N/A","N/A",IF(G317&gt;10,"No",IF(G317&lt;-10,"No","Yes")))</f>
        <v>N/A</v>
      </c>
      <c r="I317" s="28">
        <v>-4.4000000000000004</v>
      </c>
      <c r="J317" s="28">
        <v>6.4109999999999996</v>
      </c>
      <c r="K317" s="34" t="s">
        <v>49</v>
      </c>
      <c r="L317" s="30" t="str">
        <f>IF(J317="Div by 0", "N/A", IF(K317="N/A","N/A", IF(J317&gt;VALUE(MID(K317,1,2)), "No", IF(J317&lt;-1*VALUE(MID(K317,1,2)), "No", "Yes"))))</f>
        <v>N/A</v>
      </c>
    </row>
    <row r="318" spans="1:12" ht="12.75" customHeight="1">
      <c r="A318" s="45" t="s">
        <v>1103</v>
      </c>
      <c r="B318" s="34" t="s">
        <v>49</v>
      </c>
      <c r="C318" s="34">
        <v>220.25</v>
      </c>
      <c r="D318" s="33" t="str">
        <f>IF($B318="N/A","N/A",IF(C318&gt;10,"No",IF(C318&lt;-10,"No","Yes")))</f>
        <v>N/A</v>
      </c>
      <c r="E318" s="34" t="s">
        <v>1207</v>
      </c>
      <c r="F318" s="33" t="str">
        <f>IF($B318="N/A","N/A",IF(E318&gt;10,"No",IF(E318&lt;-10,"No","Yes")))</f>
        <v>N/A</v>
      </c>
      <c r="G318" s="34">
        <v>220.91666667000001</v>
      </c>
      <c r="H318" s="33" t="str">
        <f>IF($B318="N/A","N/A",IF(G318&gt;10,"No",IF(G318&lt;-10,"No","Yes")))</f>
        <v>N/A</v>
      </c>
      <c r="I318" s="28" t="s">
        <v>1207</v>
      </c>
      <c r="J318" s="28" t="s">
        <v>1207</v>
      </c>
      <c r="K318" s="34" t="s">
        <v>49</v>
      </c>
      <c r="L318" s="30" t="str">
        <f>IF(J318="Div by 0", "N/A", IF(K318="N/A","N/A", IF(J318&gt;VALUE(MID(K318,1,2)), "No", IF(J318&lt;-1*VALUE(MID(K318,1,2)), "No", "Yes"))))</f>
        <v>N/A</v>
      </c>
    </row>
    <row r="319" spans="1:12">
      <c r="A319" s="221" t="s">
        <v>1152</v>
      </c>
      <c r="B319" s="218"/>
      <c r="C319" s="218"/>
      <c r="D319" s="218"/>
      <c r="E319" s="218"/>
      <c r="F319" s="218"/>
      <c r="G319" s="218"/>
      <c r="H319" s="218"/>
      <c r="I319" s="218"/>
      <c r="J319" s="218"/>
      <c r="K319" s="218"/>
      <c r="L319" s="218"/>
    </row>
    <row r="320" spans="1:12">
      <c r="A320" s="45" t="s">
        <v>1104</v>
      </c>
      <c r="B320" s="34" t="s">
        <v>49</v>
      </c>
      <c r="C320" s="34">
        <v>12923</v>
      </c>
      <c r="D320" s="33" t="str">
        <f>IF($B320="N/A","N/A",IF(C320&gt;10,"No",IF(C320&lt;-10,"No","Yes")))</f>
        <v>N/A</v>
      </c>
      <c r="E320" s="34">
        <v>13524</v>
      </c>
      <c r="F320" s="33" t="str">
        <f>IF($B320="N/A","N/A",IF(E320&gt;10,"No",IF(E320&lt;-10,"No","Yes")))</f>
        <v>N/A</v>
      </c>
      <c r="G320" s="34">
        <v>14596</v>
      </c>
      <c r="H320" s="33" t="str">
        <f>IF($B320="N/A","N/A",IF(G320&gt;10,"No",IF(G320&lt;-10,"No","Yes")))</f>
        <v>N/A</v>
      </c>
      <c r="I320" s="28">
        <v>4.6509999999999998</v>
      </c>
      <c r="J320" s="28">
        <v>7.9269999999999996</v>
      </c>
      <c r="K320" s="34" t="s">
        <v>49</v>
      </c>
      <c r="L320" s="30" t="str">
        <f>IF(J320="Div by 0", "N/A", IF(K320="N/A","N/A", IF(J320&gt;VALUE(MID(K320,1,2)), "No", IF(J320&lt;-1*VALUE(MID(K320,1,2)), "No", "Yes"))))</f>
        <v>N/A</v>
      </c>
    </row>
    <row r="321" spans="1:12">
      <c r="A321" s="45" t="s">
        <v>1105</v>
      </c>
      <c r="B321" s="34" t="s">
        <v>49</v>
      </c>
      <c r="C321" s="34">
        <v>16595</v>
      </c>
      <c r="D321" s="33" t="str">
        <f>IF($B321="N/A","N/A",IF(C321&gt;10,"No",IF(C321&lt;-10,"No","Yes")))</f>
        <v>N/A</v>
      </c>
      <c r="E321" s="34">
        <v>17920</v>
      </c>
      <c r="F321" s="33" t="str">
        <f>IF($B321="N/A","N/A",IF(E321&gt;10,"No",IF(E321&lt;-10,"No","Yes")))</f>
        <v>N/A</v>
      </c>
      <c r="G321" s="34">
        <v>19227</v>
      </c>
      <c r="H321" s="33" t="str">
        <f>IF($B321="N/A","N/A",IF(G321&gt;10,"No",IF(G321&lt;-10,"No","Yes")))</f>
        <v>N/A</v>
      </c>
      <c r="I321" s="28">
        <v>7.984</v>
      </c>
      <c r="J321" s="28">
        <v>7.2939999999999996</v>
      </c>
      <c r="K321" s="34" t="s">
        <v>49</v>
      </c>
      <c r="L321" s="30" t="str">
        <f>IF(J321="Div by 0", "N/A", IF(K321="N/A","N/A", IF(J321&gt;VALUE(MID(K321,1,2)), "No", IF(J321&lt;-1*VALUE(MID(K321,1,2)), "No", "Yes"))))</f>
        <v>N/A</v>
      </c>
    </row>
    <row r="322" spans="1:12" ht="12.75" customHeight="1">
      <c r="A322" s="45" t="s">
        <v>1106</v>
      </c>
      <c r="B322" s="34" t="s">
        <v>49</v>
      </c>
      <c r="C322" s="34">
        <v>12750.083333</v>
      </c>
      <c r="D322" s="33" t="str">
        <f>IF($B322="N/A","N/A",IF(C322&gt;10,"No",IF(C322&lt;-10,"No","Yes")))</f>
        <v>N/A</v>
      </c>
      <c r="E322" s="34">
        <v>13784.75</v>
      </c>
      <c r="F322" s="33" t="str">
        <f>IF($B322="N/A","N/A",IF(E322&gt;10,"No",IF(E322&lt;-10,"No","Yes")))</f>
        <v>N/A</v>
      </c>
      <c r="G322" s="34">
        <v>14858.583333</v>
      </c>
      <c r="H322" s="33" t="str">
        <f>IF($B322="N/A","N/A",IF(G322&gt;10,"No",IF(G322&lt;-10,"No","Yes")))</f>
        <v>N/A</v>
      </c>
      <c r="I322" s="28">
        <v>8.1150000000000002</v>
      </c>
      <c r="J322" s="28">
        <v>7.79</v>
      </c>
      <c r="K322" s="34" t="s">
        <v>49</v>
      </c>
      <c r="L322" s="30" t="str">
        <f>IF(J322="Div by 0", "N/A", IF(K322="N/A","N/A", IF(J322&gt;VALUE(MID(K322,1,2)), "No", IF(J322&lt;-1*VALUE(MID(K322,1,2)), "No", "Yes"))))</f>
        <v>N/A</v>
      </c>
    </row>
    <row r="323" spans="1:12">
      <c r="A323" s="45" t="s">
        <v>1107</v>
      </c>
      <c r="B323" s="25" t="s">
        <v>157</v>
      </c>
      <c r="C323" s="32">
        <v>20.271690536000001</v>
      </c>
      <c r="D323" s="27" t="str">
        <f>IF($B323="N/A","N/A",IF(C323&lt;=40,"Yes","No"))</f>
        <v>Yes</v>
      </c>
      <c r="E323" s="32">
        <v>20.505822416000001</v>
      </c>
      <c r="F323" s="27" t="str">
        <f>IF($B323="N/A","N/A",IF(E323&lt;=40,"Yes","No"))</f>
        <v>Yes</v>
      </c>
      <c r="G323" s="32">
        <v>21.573206420999998</v>
      </c>
      <c r="H323" s="27" t="str">
        <f>IF($B323="N/A","N/A",IF(G323&lt;=40,"Yes","No"))</f>
        <v>Yes</v>
      </c>
      <c r="I323" s="28">
        <v>1.155</v>
      </c>
      <c r="J323" s="28">
        <v>5.2050000000000001</v>
      </c>
      <c r="K323" s="29" t="s">
        <v>108</v>
      </c>
      <c r="L323" s="30" t="str">
        <f>IF(J323="Div by 0", "N/A", IF(K323="N/A","N/A", IF(J323&gt;VALUE(MID(K323,1,2)), "No", IF(J323&lt;-1*VALUE(MID(K323,1,2)), "No", "Yes"))))</f>
        <v>Yes</v>
      </c>
    </row>
    <row r="324" spans="1:12">
      <c r="A324" s="231" t="s">
        <v>1108</v>
      </c>
      <c r="B324" s="232"/>
      <c r="C324" s="232"/>
      <c r="D324" s="232"/>
      <c r="E324" s="232"/>
      <c r="F324" s="232"/>
      <c r="G324" s="232"/>
      <c r="H324" s="232"/>
      <c r="I324" s="232"/>
      <c r="J324" s="232"/>
      <c r="K324" s="232"/>
      <c r="L324" s="232"/>
    </row>
    <row r="325" spans="1:12">
      <c r="A325" s="142" t="s">
        <v>1109</v>
      </c>
      <c r="B325" s="34" t="s">
        <v>49</v>
      </c>
      <c r="C325" s="34" t="s">
        <v>49</v>
      </c>
      <c r="D325" s="33" t="str">
        <f>IF($B325="N/A","N/A",IF(C325&gt;10,"No",IF(C325&lt;-10,"No","Yes")))</f>
        <v>N/A</v>
      </c>
      <c r="E325" s="34" t="s">
        <v>49</v>
      </c>
      <c r="F325" s="33" t="str">
        <f t="shared" ref="F325:F326" si="102">IF($B325="N/A","N/A",IF(E325&gt;10,"No",IF(E325&lt;-10,"No","Yes")))</f>
        <v>N/A</v>
      </c>
      <c r="G325" s="34">
        <v>0</v>
      </c>
      <c r="H325" s="33" t="str">
        <f t="shared" ref="H325:H326" si="103">IF($B325="N/A","N/A",IF(G325&gt;10,"No",IF(G325&lt;-10,"No","Yes")))</f>
        <v>N/A</v>
      </c>
      <c r="I325" s="28" t="s">
        <v>49</v>
      </c>
      <c r="J325" s="28" t="s">
        <v>49</v>
      </c>
      <c r="K325" s="34" t="s">
        <v>49</v>
      </c>
      <c r="L325" s="30" t="str">
        <f t="shared" ref="L325:L326" si="104">IF(J325="Div by 0", "N/A", IF(K325="N/A","N/A", IF(J325&gt;VALUE(MID(K325,1,2)), "No", IF(J325&lt;-1*VALUE(MID(K325,1,2)), "No", "Yes"))))</f>
        <v>N/A</v>
      </c>
    </row>
    <row r="326" spans="1:12">
      <c r="A326" s="142" t="s">
        <v>1110</v>
      </c>
      <c r="B326" s="34" t="s">
        <v>49</v>
      </c>
      <c r="C326" s="34" t="s">
        <v>49</v>
      </c>
      <c r="D326" s="33" t="str">
        <f>IF($B326="N/A","N/A",IF(C326&gt;10,"No",IF(C326&lt;-10,"No","Yes")))</f>
        <v>N/A</v>
      </c>
      <c r="E326" s="34" t="s">
        <v>49</v>
      </c>
      <c r="F326" s="33" t="str">
        <f t="shared" si="102"/>
        <v>N/A</v>
      </c>
      <c r="G326" s="34">
        <v>0</v>
      </c>
      <c r="H326" s="33" t="str">
        <f t="shared" si="103"/>
        <v>N/A</v>
      </c>
      <c r="I326" s="28" t="s">
        <v>49</v>
      </c>
      <c r="J326" s="28" t="s">
        <v>49</v>
      </c>
      <c r="K326" s="34" t="s">
        <v>49</v>
      </c>
      <c r="L326" s="30" t="str">
        <f t="shared" si="104"/>
        <v>N/A</v>
      </c>
    </row>
    <row r="327" spans="1:12">
      <c r="A327" s="231" t="s">
        <v>1111</v>
      </c>
      <c r="B327" s="232"/>
      <c r="C327" s="232"/>
      <c r="D327" s="232"/>
      <c r="E327" s="232"/>
      <c r="F327" s="232"/>
      <c r="G327" s="232"/>
      <c r="H327" s="232"/>
      <c r="I327" s="232"/>
      <c r="J327" s="232"/>
      <c r="K327" s="232"/>
      <c r="L327" s="232"/>
    </row>
    <row r="328" spans="1:12">
      <c r="A328" s="142" t="s">
        <v>1112</v>
      </c>
      <c r="B328" s="34" t="s">
        <v>49</v>
      </c>
      <c r="C328" s="34" t="s">
        <v>49</v>
      </c>
      <c r="D328" s="33" t="str">
        <f>IF($B328="N/A","N/A",IF(C328&gt;10,"No",IF(C328&lt;-10,"No","Yes")))</f>
        <v>N/A</v>
      </c>
      <c r="E328" s="34" t="s">
        <v>49</v>
      </c>
      <c r="F328" s="33" t="str">
        <f t="shared" ref="F328:F329" si="105">IF($B328="N/A","N/A",IF(E328&gt;10,"No",IF(E328&lt;-10,"No","Yes")))</f>
        <v>N/A</v>
      </c>
      <c r="G328" s="34">
        <v>0</v>
      </c>
      <c r="H328" s="33" t="str">
        <f t="shared" ref="H328:H329" si="106">IF($B328="N/A","N/A",IF(G328&gt;10,"No",IF(G328&lt;-10,"No","Yes")))</f>
        <v>N/A</v>
      </c>
      <c r="I328" s="28" t="s">
        <v>49</v>
      </c>
      <c r="J328" s="28" t="s">
        <v>49</v>
      </c>
      <c r="K328" s="34" t="s">
        <v>49</v>
      </c>
      <c r="L328" s="30" t="str">
        <f t="shared" ref="L328:L329" si="107">IF(J328="Div by 0", "N/A", IF(K328="N/A","N/A", IF(J328&gt;VALUE(MID(K328,1,2)), "No", IF(J328&lt;-1*VALUE(MID(K328,1,2)), "No", "Yes"))))</f>
        <v>N/A</v>
      </c>
    </row>
    <row r="329" spans="1:12">
      <c r="A329" s="142" t="s">
        <v>1113</v>
      </c>
      <c r="B329" s="34" t="s">
        <v>49</v>
      </c>
      <c r="C329" s="34" t="s">
        <v>49</v>
      </c>
      <c r="D329" s="33" t="str">
        <f>IF($B329="N/A","N/A",IF(C329&gt;10,"No",IF(C329&lt;-10,"No","Yes")))</f>
        <v>N/A</v>
      </c>
      <c r="E329" s="34" t="s">
        <v>49</v>
      </c>
      <c r="F329" s="33" t="str">
        <f t="shared" si="105"/>
        <v>N/A</v>
      </c>
      <c r="G329" s="34">
        <v>0</v>
      </c>
      <c r="H329" s="33" t="str">
        <f t="shared" si="106"/>
        <v>N/A</v>
      </c>
      <c r="I329" s="28" t="s">
        <v>49</v>
      </c>
      <c r="J329" s="28" t="s">
        <v>49</v>
      </c>
      <c r="K329" s="34" t="s">
        <v>49</v>
      </c>
      <c r="L329" s="30" t="str">
        <f t="shared" si="107"/>
        <v>N/A</v>
      </c>
    </row>
    <row r="330" spans="1:12">
      <c r="A330" s="221" t="s">
        <v>1114</v>
      </c>
      <c r="B330" s="218"/>
      <c r="C330" s="218"/>
      <c r="D330" s="218"/>
      <c r="E330" s="218"/>
      <c r="F330" s="218"/>
      <c r="G330" s="218"/>
      <c r="H330" s="218"/>
      <c r="I330" s="218"/>
      <c r="J330" s="218"/>
      <c r="K330" s="218"/>
      <c r="L330" s="218"/>
    </row>
    <row r="331" spans="1:12">
      <c r="A331" s="45" t="s">
        <v>1115</v>
      </c>
      <c r="B331" s="34" t="s">
        <v>49</v>
      </c>
      <c r="C331" s="34">
        <v>0</v>
      </c>
      <c r="D331" s="33" t="str">
        <f>IF($B331="N/A","N/A",IF(C331&gt;10,"No",IF(C331&lt;-10,"No","Yes")))</f>
        <v>N/A</v>
      </c>
      <c r="E331" s="34">
        <v>0</v>
      </c>
      <c r="F331" s="33" t="str">
        <f>IF($B331="N/A","N/A",IF(E331&gt;10,"No",IF(E331&lt;-10,"No","Yes")))</f>
        <v>N/A</v>
      </c>
      <c r="G331" s="34">
        <v>0</v>
      </c>
      <c r="H331" s="33" t="str">
        <f>IF($B331="N/A","N/A",IF(G331&gt;10,"No",IF(G331&lt;-10,"No","Yes")))</f>
        <v>N/A</v>
      </c>
      <c r="I331" s="28" t="s">
        <v>1207</v>
      </c>
      <c r="J331" s="28" t="s">
        <v>1207</v>
      </c>
      <c r="K331" s="34" t="s">
        <v>49</v>
      </c>
      <c r="L331" s="30" t="str">
        <f>IF(J331="Div by 0", "N/A", IF(K331="N/A","N/A", IF(J331&gt;VALUE(MID(K331,1,2)), "No", IF(J331&lt;-1*VALUE(MID(K331,1,2)), "No", "Yes"))))</f>
        <v>N/A</v>
      </c>
    </row>
    <row r="332" spans="1:12">
      <c r="A332" s="45" t="s">
        <v>1116</v>
      </c>
      <c r="B332" s="34" t="s">
        <v>49</v>
      </c>
      <c r="C332" s="34">
        <v>0</v>
      </c>
      <c r="D332" s="33" t="str">
        <f>IF($B332="N/A","N/A",IF(C332&gt;10,"No",IF(C332&lt;-10,"No","Yes")))</f>
        <v>N/A</v>
      </c>
      <c r="E332" s="34">
        <v>0</v>
      </c>
      <c r="F332" s="33" t="str">
        <f>IF($B332="N/A","N/A",IF(E332&gt;10,"No",IF(E332&lt;-10,"No","Yes")))</f>
        <v>N/A</v>
      </c>
      <c r="G332" s="34">
        <v>0</v>
      </c>
      <c r="H332" s="33" t="str">
        <f>IF($B332="N/A","N/A",IF(G332&gt;10,"No",IF(G332&lt;-10,"No","Yes")))</f>
        <v>N/A</v>
      </c>
      <c r="I332" s="28" t="s">
        <v>1207</v>
      </c>
      <c r="J332" s="28" t="s">
        <v>1207</v>
      </c>
      <c r="K332" s="34" t="s">
        <v>49</v>
      </c>
      <c r="L332" s="30" t="str">
        <f>IF(J332="Div by 0", "N/A", IF(K332="N/A","N/A", IF(J332&gt;VALUE(MID(K332,1,2)), "No", IF(J332&lt;-1*VALUE(MID(K332,1,2)), "No", "Yes"))))</f>
        <v>N/A</v>
      </c>
    </row>
    <row r="333" spans="1:12">
      <c r="A333" s="45" t="s">
        <v>1117</v>
      </c>
      <c r="B333" s="25" t="s">
        <v>49</v>
      </c>
      <c r="C333" s="35" t="s">
        <v>1207</v>
      </c>
      <c r="D333" s="33" t="str">
        <f>IF($B333="N/A","N/A",IF(C333&gt;10,"No",IF(C333&lt;-10,"No","Yes")))</f>
        <v>N/A</v>
      </c>
      <c r="E333" s="35" t="s">
        <v>1207</v>
      </c>
      <c r="F333" s="33" t="str">
        <f>IF($B333="N/A","N/A",IF(E333&gt;10,"No",IF(E333&lt;-10,"No","Yes")))</f>
        <v>N/A</v>
      </c>
      <c r="G333" s="35" t="s">
        <v>1207</v>
      </c>
      <c r="H333" s="33" t="str">
        <f>IF($B333="N/A","N/A",IF(G333&gt;10,"No",IF(G333&lt;-10,"No","Yes")))</f>
        <v>N/A</v>
      </c>
      <c r="I333" s="28" t="s">
        <v>1207</v>
      </c>
      <c r="J333" s="28" t="s">
        <v>1207</v>
      </c>
      <c r="K333" s="25" t="s">
        <v>49</v>
      </c>
      <c r="L333" s="30" t="str">
        <f>IF(J333="Div by 0", "N/A", IF(K333="N/A","N/A", IF(J333&gt;VALUE(MID(K333,1,2)), "No", IF(J333&lt;-1*VALUE(MID(K333,1,2)), "No", "Yes"))))</f>
        <v>N/A</v>
      </c>
    </row>
    <row r="334" spans="1:12" ht="12.75" customHeight="1">
      <c r="A334" s="45" t="s">
        <v>1118</v>
      </c>
      <c r="B334" s="34" t="s">
        <v>49</v>
      </c>
      <c r="C334" s="34">
        <v>0</v>
      </c>
      <c r="D334" s="33" t="str">
        <f>IF($B334="N/A","N/A",IF(C334&gt;10,"No",IF(C334&lt;-10,"No","Yes")))</f>
        <v>N/A</v>
      </c>
      <c r="E334" s="34">
        <v>0</v>
      </c>
      <c r="F334" s="33" t="str">
        <f>IF($B334="N/A","N/A",IF(E334&gt;10,"No",IF(E334&lt;-10,"No","Yes")))</f>
        <v>N/A</v>
      </c>
      <c r="G334" s="34">
        <v>0</v>
      </c>
      <c r="H334" s="33" t="str">
        <f>IF($B334="N/A","N/A",IF(G334&gt;10,"No",IF(G334&lt;-10,"No","Yes")))</f>
        <v>N/A</v>
      </c>
      <c r="I334" s="28" t="s">
        <v>1207</v>
      </c>
      <c r="J334" s="28" t="s">
        <v>1207</v>
      </c>
      <c r="K334" s="34" t="s">
        <v>49</v>
      </c>
      <c r="L334" s="30" t="str">
        <f>IF(J334="Div by 0", "N/A", IF(K334="N/A","N/A", IF(J334&gt;VALUE(MID(K334,1,2)), "No", IF(J334&lt;-1*VALUE(MID(K334,1,2)), "No", "Yes"))))</f>
        <v>N/A</v>
      </c>
    </row>
    <row r="335" spans="1:12">
      <c r="A335" s="231" t="s">
        <v>1119</v>
      </c>
      <c r="B335" s="232"/>
      <c r="C335" s="232"/>
      <c r="D335" s="232"/>
      <c r="E335" s="232"/>
      <c r="F335" s="232"/>
      <c r="G335" s="232"/>
      <c r="H335" s="232"/>
      <c r="I335" s="232"/>
      <c r="J335" s="232"/>
      <c r="K335" s="232"/>
      <c r="L335" s="232"/>
    </row>
    <row r="336" spans="1:12">
      <c r="A336" s="45" t="s">
        <v>1120</v>
      </c>
      <c r="B336" s="34" t="s">
        <v>49</v>
      </c>
      <c r="C336" s="34" t="s">
        <v>1207</v>
      </c>
      <c r="D336" s="33" t="str">
        <f>IF($B336="N/A","N/A",IF(C336&gt;10,"No",IF(C336&lt;-10,"No","Yes")))</f>
        <v>N/A</v>
      </c>
      <c r="E336" s="34">
        <v>84</v>
      </c>
      <c r="F336" s="33" t="str">
        <f>IF($B336="N/A","N/A",IF(E336&gt;10,"No",IF(E336&lt;-10,"No","Yes")))</f>
        <v>N/A</v>
      </c>
      <c r="G336" s="34">
        <v>150</v>
      </c>
      <c r="H336" s="33" t="str">
        <f>IF($B336="N/A","N/A",IF(G336&gt;10,"No",IF(G336&lt;-10,"No","Yes")))</f>
        <v>N/A</v>
      </c>
      <c r="I336" s="28" t="s">
        <v>1207</v>
      </c>
      <c r="J336" s="28">
        <v>78.569999999999993</v>
      </c>
      <c r="K336" s="34" t="s">
        <v>49</v>
      </c>
      <c r="L336" s="30" t="str">
        <f>IF(J336="Div by 0", "N/A", IF(K336="N/A","N/A", IF(J336&gt;VALUE(MID(K336,1,2)), "No", IF(J336&lt;-1*VALUE(MID(K336,1,2)), "No", "Yes"))))</f>
        <v>N/A</v>
      </c>
    </row>
    <row r="337" spans="1:12">
      <c r="A337" s="45" t="s">
        <v>1121</v>
      </c>
      <c r="B337" s="34" t="s">
        <v>49</v>
      </c>
      <c r="C337" s="34" t="s">
        <v>1207</v>
      </c>
      <c r="D337" s="33" t="str">
        <f>IF($B337="N/A","N/A",IF(C337&gt;10,"No",IF(C337&lt;-10,"No","Yes")))</f>
        <v>N/A</v>
      </c>
      <c r="E337" s="34">
        <v>19.333333332999999</v>
      </c>
      <c r="F337" s="33" t="str">
        <f>IF($B337="N/A","N/A",IF(E337&gt;10,"No",IF(E337&lt;-10,"No","Yes")))</f>
        <v>N/A</v>
      </c>
      <c r="G337" s="34">
        <v>103.41666667</v>
      </c>
      <c r="H337" s="33" t="str">
        <f>IF($B337="N/A","N/A",IF(G337&gt;10,"No",IF(G337&lt;-10,"No","Yes")))</f>
        <v>N/A</v>
      </c>
      <c r="I337" s="28" t="s">
        <v>1207</v>
      </c>
      <c r="J337" s="28">
        <v>434.9</v>
      </c>
      <c r="K337" s="34" t="s">
        <v>49</v>
      </c>
      <c r="L337" s="30" t="str">
        <f>IF(J337="Div by 0", "N/A", IF(K337="N/A","N/A", IF(J337&gt;VALUE(MID(K337,1,2)), "No", IF(J337&lt;-1*VALUE(MID(K337,1,2)), "No", "Yes"))))</f>
        <v>N/A</v>
      </c>
    </row>
    <row r="338" spans="1:12">
      <c r="A338" s="231" t="s">
        <v>1122</v>
      </c>
      <c r="B338" s="232"/>
      <c r="C338" s="232"/>
      <c r="D338" s="232"/>
      <c r="E338" s="232"/>
      <c r="F338" s="232"/>
      <c r="G338" s="232"/>
      <c r="H338" s="232"/>
      <c r="I338" s="232"/>
      <c r="J338" s="232"/>
      <c r="K338" s="232"/>
      <c r="L338" s="232"/>
    </row>
    <row r="339" spans="1:12">
      <c r="A339" s="45" t="s">
        <v>1123</v>
      </c>
      <c r="B339" s="34" t="s">
        <v>49</v>
      </c>
      <c r="C339" s="34" t="s">
        <v>1207</v>
      </c>
      <c r="D339" s="33" t="str">
        <f>IF($B339="N/A","N/A",IF(C339&gt;10,"No",IF(C339&lt;-10,"No","Yes")))</f>
        <v>N/A</v>
      </c>
      <c r="E339" s="34">
        <v>66</v>
      </c>
      <c r="F339" s="33" t="str">
        <f>IF($B339="N/A","N/A",IF(E339&gt;10,"No",IF(E339&lt;-10,"No","Yes")))</f>
        <v>N/A</v>
      </c>
      <c r="G339" s="34">
        <v>131</v>
      </c>
      <c r="H339" s="33" t="str">
        <f>IF($B339="N/A","N/A",IF(G339&gt;10,"No",IF(G339&lt;-10,"No","Yes")))</f>
        <v>N/A</v>
      </c>
      <c r="I339" s="28" t="s">
        <v>1207</v>
      </c>
      <c r="J339" s="28">
        <v>98.48</v>
      </c>
      <c r="K339" s="34" t="s">
        <v>49</v>
      </c>
      <c r="L339" s="30" t="str">
        <f>IF(J339="Div by 0", "N/A", IF(K339="N/A","N/A", IF(J339&gt;VALUE(MID(K339,1,2)), "No", IF(J339&lt;-1*VALUE(MID(K339,1,2)), "No", "Yes"))))</f>
        <v>N/A</v>
      </c>
    </row>
    <row r="340" spans="1:12">
      <c r="A340" s="45" t="s">
        <v>1124</v>
      </c>
      <c r="B340" s="34" t="s">
        <v>49</v>
      </c>
      <c r="C340" s="34" t="s">
        <v>1207</v>
      </c>
      <c r="D340" s="33" t="str">
        <f>IF($B340="N/A","N/A",IF(C340&gt;10,"No",IF(C340&lt;-10,"No","Yes")))</f>
        <v>N/A</v>
      </c>
      <c r="E340" s="34">
        <v>22.916666667000001</v>
      </c>
      <c r="F340" s="33" t="str">
        <f>IF($B340="N/A","N/A",IF(E340&gt;10,"No",IF(E340&lt;-10,"No","Yes")))</f>
        <v>N/A</v>
      </c>
      <c r="G340" s="34">
        <v>65</v>
      </c>
      <c r="H340" s="33" t="str">
        <f>IF($B340="N/A","N/A",IF(G340&gt;10,"No",IF(G340&lt;-10,"No","Yes")))</f>
        <v>N/A</v>
      </c>
      <c r="I340" s="28" t="s">
        <v>1207</v>
      </c>
      <c r="J340" s="28">
        <v>183.6</v>
      </c>
      <c r="K340" s="34" t="s">
        <v>49</v>
      </c>
      <c r="L340" s="30" t="str">
        <f>IF(J340="Div by 0", "N/A", IF(K340="N/A","N/A", IF(J340&gt;VALUE(MID(K340,1,2)), "No", IF(J340&lt;-1*VALUE(MID(K340,1,2)), "No", "Yes"))))</f>
        <v>N/A</v>
      </c>
    </row>
    <row r="341" spans="1:12">
      <c r="A341" s="231" t="s">
        <v>1125</v>
      </c>
      <c r="B341" s="232"/>
      <c r="C341" s="232"/>
      <c r="D341" s="232"/>
      <c r="E341" s="232"/>
      <c r="F341" s="232"/>
      <c r="G341" s="232"/>
      <c r="H341" s="232"/>
      <c r="I341" s="232"/>
      <c r="J341" s="232"/>
      <c r="K341" s="232"/>
      <c r="L341" s="232"/>
    </row>
    <row r="342" spans="1:12">
      <c r="A342" s="45" t="s">
        <v>1126</v>
      </c>
      <c r="B342" s="34" t="s">
        <v>49</v>
      </c>
      <c r="C342" s="34" t="s">
        <v>1207</v>
      </c>
      <c r="D342" s="33" t="str">
        <f>IF($B342="N/A","N/A",IF(C342&gt;10,"No",IF(C342&lt;-10,"No","Yes")))</f>
        <v>N/A</v>
      </c>
      <c r="E342" s="34">
        <v>66</v>
      </c>
      <c r="F342" s="33" t="str">
        <f>IF($B342="N/A","N/A",IF(E342&gt;10,"No",IF(E342&lt;-10,"No","Yes")))</f>
        <v>N/A</v>
      </c>
      <c r="G342" s="34">
        <v>215</v>
      </c>
      <c r="H342" s="33" t="str">
        <f>IF($B342="N/A","N/A",IF(G342&gt;10,"No",IF(G342&lt;-10,"No","Yes")))</f>
        <v>N/A</v>
      </c>
      <c r="I342" s="28" t="s">
        <v>1207</v>
      </c>
      <c r="J342" s="28">
        <v>225.8</v>
      </c>
      <c r="K342" s="34" t="s">
        <v>49</v>
      </c>
      <c r="L342" s="30" t="str">
        <f>IF(J342="Div by 0", "N/A", IF(K342="N/A","N/A", IF(J342&gt;VALUE(MID(K342,1,2)), "No", IF(J342&lt;-1*VALUE(MID(K342,1,2)), "No", "Yes"))))</f>
        <v>N/A</v>
      </c>
    </row>
    <row r="343" spans="1:12">
      <c r="A343" s="45" t="s">
        <v>1127</v>
      </c>
      <c r="B343" s="34" t="s">
        <v>49</v>
      </c>
      <c r="C343" s="34" t="s">
        <v>1207</v>
      </c>
      <c r="D343" s="33" t="str">
        <f>IF($B343="N/A","N/A",IF(C343&gt;10,"No",IF(C343&lt;-10,"No","Yes")))</f>
        <v>N/A</v>
      </c>
      <c r="E343" s="34">
        <v>18.166666667000001</v>
      </c>
      <c r="F343" s="33" t="str">
        <f>IF($B343="N/A","N/A",IF(E343&gt;10,"No",IF(E343&lt;-10,"No","Yes")))</f>
        <v>N/A</v>
      </c>
      <c r="G343" s="34">
        <v>96.75</v>
      </c>
      <c r="H343" s="33" t="str">
        <f>IF($B343="N/A","N/A",IF(G343&gt;10,"No",IF(G343&lt;-10,"No","Yes")))</f>
        <v>N/A</v>
      </c>
      <c r="I343" s="28" t="s">
        <v>1207</v>
      </c>
      <c r="J343" s="28">
        <v>432.6</v>
      </c>
      <c r="K343" s="34" t="s">
        <v>49</v>
      </c>
      <c r="L343" s="30" t="str">
        <f>IF(J343="Div by 0", "N/A", IF(K343="N/A","N/A", IF(J343&gt;VALUE(MID(K343,1,2)), "No", IF(J343&lt;-1*VALUE(MID(K343,1,2)), "No", "Yes"))))</f>
        <v>N/A</v>
      </c>
    </row>
    <row r="344" spans="1:12">
      <c r="A344" s="231" t="s">
        <v>1128</v>
      </c>
      <c r="B344" s="232"/>
      <c r="C344" s="232"/>
      <c r="D344" s="232"/>
      <c r="E344" s="232"/>
      <c r="F344" s="232"/>
      <c r="G344" s="232"/>
      <c r="H344" s="232"/>
      <c r="I344" s="232"/>
      <c r="J344" s="232"/>
      <c r="K344" s="232"/>
      <c r="L344" s="232"/>
    </row>
    <row r="345" spans="1:12">
      <c r="A345" s="45" t="s">
        <v>1129</v>
      </c>
      <c r="B345" s="34" t="s">
        <v>49</v>
      </c>
      <c r="C345" s="34" t="s">
        <v>1207</v>
      </c>
      <c r="D345" s="33" t="str">
        <f>IF($B345="N/A","N/A",IF(C345&gt;10,"No",IF(C345&lt;-10,"No","Yes")))</f>
        <v>N/A</v>
      </c>
      <c r="E345" s="34">
        <v>0</v>
      </c>
      <c r="F345" s="33" t="str">
        <f>IF($B345="N/A","N/A",IF(E345&gt;10,"No",IF(E345&lt;-10,"No","Yes")))</f>
        <v>N/A</v>
      </c>
      <c r="G345" s="34">
        <v>0</v>
      </c>
      <c r="H345" s="33" t="str">
        <f>IF($B345="N/A","N/A",IF(G345&gt;10,"No",IF(G345&lt;-10,"No","Yes")))</f>
        <v>N/A</v>
      </c>
      <c r="I345" s="28" t="s">
        <v>1207</v>
      </c>
      <c r="J345" s="28" t="s">
        <v>1207</v>
      </c>
      <c r="K345" s="34" t="s">
        <v>49</v>
      </c>
      <c r="L345" s="30" t="str">
        <f>IF(J345="Div by 0", "N/A", IF(K345="N/A","N/A", IF(J345&gt;VALUE(MID(K345,1,2)), "No", IF(J345&lt;-1*VALUE(MID(K345,1,2)), "No", "Yes"))))</f>
        <v>N/A</v>
      </c>
    </row>
    <row r="346" spans="1:12">
      <c r="A346" s="45" t="s">
        <v>1130</v>
      </c>
      <c r="B346" s="34" t="s">
        <v>49</v>
      </c>
      <c r="C346" s="34" t="s">
        <v>1207</v>
      </c>
      <c r="D346" s="33" t="str">
        <f>IF($B346="N/A","N/A",IF(C346&gt;10,"No",IF(C346&lt;-10,"No","Yes")))</f>
        <v>N/A</v>
      </c>
      <c r="E346" s="34">
        <v>0</v>
      </c>
      <c r="F346" s="33" t="str">
        <f>IF($B346="N/A","N/A",IF(E346&gt;10,"No",IF(E346&lt;-10,"No","Yes")))</f>
        <v>N/A</v>
      </c>
      <c r="G346" s="34">
        <v>0</v>
      </c>
      <c r="H346" s="33" t="str">
        <f>IF($B346="N/A","N/A",IF(G346&gt;10,"No",IF(G346&lt;-10,"No","Yes")))</f>
        <v>N/A</v>
      </c>
      <c r="I346" s="28" t="s">
        <v>1207</v>
      </c>
      <c r="J346" s="28" t="s">
        <v>1207</v>
      </c>
      <c r="K346" s="34" t="s">
        <v>49</v>
      </c>
      <c r="L346" s="30" t="str">
        <f>IF(J346="Div by 0", "N/A", IF(K346="N/A","N/A", IF(J346&gt;VALUE(MID(K346,1,2)), "No", IF(J346&lt;-1*VALUE(MID(K346,1,2)), "No", "Yes"))))</f>
        <v>N/A</v>
      </c>
    </row>
    <row r="347" spans="1:12">
      <c r="A347" s="233" t="s">
        <v>1131</v>
      </c>
      <c r="B347" s="227"/>
      <c r="C347" s="227"/>
      <c r="D347" s="227"/>
      <c r="E347" s="227"/>
      <c r="F347" s="227"/>
      <c r="G347" s="227"/>
      <c r="H347" s="227"/>
      <c r="I347" s="227"/>
      <c r="J347" s="227"/>
      <c r="K347" s="227"/>
      <c r="L347" s="228"/>
    </row>
    <row r="348" spans="1:12">
      <c r="A348" s="142" t="s">
        <v>1192</v>
      </c>
      <c r="B348" s="34" t="s">
        <v>49</v>
      </c>
      <c r="C348" s="34" t="s">
        <v>49</v>
      </c>
      <c r="D348" s="33" t="str">
        <f>IF($B348="N/A","N/A",IF(C348&gt;10,"No",IF(C348&lt;-10,"No","Yes")))</f>
        <v>N/A</v>
      </c>
      <c r="E348" s="34" t="s">
        <v>49</v>
      </c>
      <c r="F348" s="33" t="str">
        <f>IF($B348="N/A","N/A",IF(E348&gt;10,"No",IF(E348&lt;-10,"No","Yes")))</f>
        <v>N/A</v>
      </c>
      <c r="G348" s="34">
        <v>0</v>
      </c>
      <c r="H348" s="33" t="str">
        <f>IF($B348="N/A","N/A",IF(G348&gt;10,"No",IF(G348&lt;-10,"No","Yes")))</f>
        <v>N/A</v>
      </c>
      <c r="I348" s="28" t="s">
        <v>49</v>
      </c>
      <c r="J348" s="28" t="s">
        <v>49</v>
      </c>
      <c r="K348" s="34" t="s">
        <v>49</v>
      </c>
      <c r="L348" s="30" t="str">
        <f t="shared" ref="L348" si="108">IF(J348="Div by 0", "N/A", IF(K348="N/A","N/A", IF(J348&gt;VALUE(MID(K348,1,2)), "No", IF(J348&lt;-1*VALUE(MID(K348,1,2)), "No", "Yes"))))</f>
        <v>N/A</v>
      </c>
    </row>
    <row r="349" spans="1:12">
      <c r="A349" s="142" t="s">
        <v>1132</v>
      </c>
      <c r="B349" s="34" t="s">
        <v>49</v>
      </c>
      <c r="C349" s="34" t="s">
        <v>49</v>
      </c>
      <c r="D349" s="33" t="str">
        <f>IF($B349="N/A","N/A",IF(C349&gt;10,"No",IF(C349&lt;-10,"No","Yes")))</f>
        <v>N/A</v>
      </c>
      <c r="E349" s="34" t="s">
        <v>49</v>
      </c>
      <c r="F349" s="33" t="str">
        <f>IF($B349="N/A","N/A",IF(E349&gt;10,"No",IF(E349&lt;-10,"No","Yes")))</f>
        <v>N/A</v>
      </c>
      <c r="G349" s="34">
        <v>0</v>
      </c>
      <c r="H349" s="33" t="str">
        <f>IF($B349="N/A","N/A",IF(G349&gt;10,"No",IF(G349&lt;-10,"No","Yes")))</f>
        <v>N/A</v>
      </c>
      <c r="I349" s="28" t="s">
        <v>49</v>
      </c>
      <c r="J349" s="28" t="s">
        <v>49</v>
      </c>
      <c r="K349" s="34" t="s">
        <v>49</v>
      </c>
      <c r="L349" s="30" t="str">
        <f t="shared" ref="L349:L350" si="109">IF(J349="Div by 0", "N/A", IF(K349="N/A","N/A", IF(J349&gt;VALUE(MID(K349,1,2)), "No", IF(J349&lt;-1*VALUE(MID(K349,1,2)), "No", "Yes"))))</f>
        <v>N/A</v>
      </c>
    </row>
    <row r="350" spans="1:12">
      <c r="A350" s="142" t="s">
        <v>1133</v>
      </c>
      <c r="B350" s="34" t="s">
        <v>49</v>
      </c>
      <c r="C350" s="34" t="s">
        <v>49</v>
      </c>
      <c r="D350" s="33" t="str">
        <f>IF($B350="N/A","N/A",IF(C350&gt;10,"No",IF(C350&lt;-10,"No","Yes")))</f>
        <v>N/A</v>
      </c>
      <c r="E350" s="34" t="s">
        <v>49</v>
      </c>
      <c r="F350" s="33" t="str">
        <f>IF($B350="N/A","N/A",IF(E350&gt;10,"No",IF(E350&lt;-10,"No","Yes")))</f>
        <v>N/A</v>
      </c>
      <c r="G350" s="34">
        <v>0</v>
      </c>
      <c r="H350" s="33" t="str">
        <f>IF($B350="N/A","N/A",IF(G350&gt;10,"No",IF(G350&lt;-10,"No","Yes")))</f>
        <v>N/A</v>
      </c>
      <c r="I350" s="28" t="s">
        <v>49</v>
      </c>
      <c r="J350" s="28" t="s">
        <v>49</v>
      </c>
      <c r="K350" s="34" t="s">
        <v>49</v>
      </c>
      <c r="L350" s="30" t="str">
        <f t="shared" si="109"/>
        <v>N/A</v>
      </c>
    </row>
    <row r="351" spans="1:12">
      <c r="A351" s="222" t="s">
        <v>1134</v>
      </c>
      <c r="B351" s="218"/>
      <c r="C351" s="218"/>
      <c r="D351" s="218"/>
      <c r="E351" s="218"/>
      <c r="F351" s="218"/>
      <c r="G351" s="218"/>
      <c r="H351" s="218"/>
      <c r="I351" s="218"/>
      <c r="J351" s="218"/>
      <c r="K351" s="218"/>
      <c r="L351" s="218"/>
    </row>
    <row r="352" spans="1:12" ht="12.75" customHeight="1">
      <c r="A352" s="44" t="s">
        <v>1135</v>
      </c>
      <c r="B352" s="34" t="s">
        <v>49</v>
      </c>
      <c r="C352" s="34">
        <v>0</v>
      </c>
      <c r="D352" s="34" t="s">
        <v>49</v>
      </c>
      <c r="E352" s="34">
        <v>0</v>
      </c>
      <c r="F352" s="34" t="s">
        <v>49</v>
      </c>
      <c r="G352" s="34">
        <v>0</v>
      </c>
      <c r="H352" s="34" t="s">
        <v>49</v>
      </c>
      <c r="I352" s="28" t="s">
        <v>1207</v>
      </c>
      <c r="J352" s="28" t="s">
        <v>1207</v>
      </c>
      <c r="K352" s="34" t="s">
        <v>49</v>
      </c>
      <c r="L352" s="30" t="str">
        <f>IF(J352="Div by 0", "N/A", IF(K352="N/A","N/A", IF(J352&gt;VALUE(MID(K352,1,2)), "No", IF(J352&lt;-1*VALUE(MID(K352,1,2)), "No", "Yes"))))</f>
        <v>N/A</v>
      </c>
    </row>
    <row r="353" spans="1:12">
      <c r="A353" s="44" t="s">
        <v>1136</v>
      </c>
      <c r="B353" s="34" t="s">
        <v>49</v>
      </c>
      <c r="C353" s="34">
        <v>0</v>
      </c>
      <c r="D353" s="34" t="s">
        <v>49</v>
      </c>
      <c r="E353" s="34">
        <v>0</v>
      </c>
      <c r="F353" s="34" t="s">
        <v>49</v>
      </c>
      <c r="G353" s="34">
        <v>0</v>
      </c>
      <c r="H353" s="34" t="s">
        <v>49</v>
      </c>
      <c r="I353" s="28" t="s">
        <v>1207</v>
      </c>
      <c r="J353" s="28" t="s">
        <v>1207</v>
      </c>
      <c r="K353" s="34" t="s">
        <v>49</v>
      </c>
      <c r="L353" s="30" t="str">
        <f>IF(J353="Div by 0", "N/A", IF(K353="N/A","N/A", IF(J353&gt;VALUE(MID(K353,1,2)), "No", IF(J353&lt;-1*VALUE(MID(K353,1,2)), "No", "Yes"))))</f>
        <v>N/A</v>
      </c>
    </row>
    <row r="354" spans="1:12">
      <c r="A354" s="44" t="s">
        <v>1137</v>
      </c>
      <c r="B354" s="34" t="s">
        <v>49</v>
      </c>
      <c r="C354" s="34">
        <v>0</v>
      </c>
      <c r="D354" s="34" t="s">
        <v>49</v>
      </c>
      <c r="E354" s="34">
        <v>0</v>
      </c>
      <c r="F354" s="34" t="s">
        <v>49</v>
      </c>
      <c r="G354" s="34">
        <v>0</v>
      </c>
      <c r="H354" s="34" t="s">
        <v>49</v>
      </c>
      <c r="I354" s="28" t="s">
        <v>1207</v>
      </c>
      <c r="J354" s="28" t="s">
        <v>1207</v>
      </c>
      <c r="K354" s="34" t="s">
        <v>49</v>
      </c>
      <c r="L354" s="30" t="str">
        <f>IF(J354="Div by 0", "N/A", IF(K354="N/A","N/A", IF(J354&gt;VALUE(MID(K354,1,2)), "No", IF(J354&lt;-1*VALUE(MID(K354,1,2)), "No", "Yes"))))</f>
        <v>N/A</v>
      </c>
    </row>
    <row r="355" spans="1:12">
      <c r="A355" s="44" t="s">
        <v>1140</v>
      </c>
      <c r="B355" s="34" t="s">
        <v>49</v>
      </c>
      <c r="C355" s="34">
        <v>0</v>
      </c>
      <c r="D355" s="34" t="s">
        <v>49</v>
      </c>
      <c r="E355" s="34">
        <v>0</v>
      </c>
      <c r="F355" s="34" t="s">
        <v>49</v>
      </c>
      <c r="G355" s="34">
        <v>0</v>
      </c>
      <c r="H355" s="34" t="s">
        <v>49</v>
      </c>
      <c r="I355" s="28" t="s">
        <v>1207</v>
      </c>
      <c r="J355" s="28" t="s">
        <v>1207</v>
      </c>
      <c r="K355" s="34" t="s">
        <v>49</v>
      </c>
      <c r="L355" s="30" t="str">
        <f>IF(J355="Div by 0", "N/A", IF(K355="N/A","N/A", IF(J355&gt;VALUE(MID(K355,1,2)), "No", IF(J355&lt;-1*VALUE(MID(K355,1,2)), "No", "Yes"))))</f>
        <v>N/A</v>
      </c>
    </row>
    <row r="356" spans="1:12">
      <c r="A356" s="222" t="s">
        <v>1138</v>
      </c>
      <c r="B356" s="218"/>
      <c r="C356" s="218"/>
      <c r="D356" s="218"/>
      <c r="E356" s="218"/>
      <c r="F356" s="218"/>
      <c r="G356" s="218"/>
      <c r="H356" s="218"/>
      <c r="I356" s="218"/>
      <c r="J356" s="218"/>
      <c r="K356" s="218"/>
      <c r="L356" s="218"/>
    </row>
    <row r="357" spans="1:12" ht="12.75" customHeight="1">
      <c r="A357" s="143" t="s">
        <v>1139</v>
      </c>
      <c r="B357" s="34" t="s">
        <v>49</v>
      </c>
      <c r="C357" s="34" t="s">
        <v>49</v>
      </c>
      <c r="D357" s="34" t="s">
        <v>49</v>
      </c>
      <c r="E357" s="34" t="s">
        <v>49</v>
      </c>
      <c r="F357" s="34" t="s">
        <v>49</v>
      </c>
      <c r="G357" s="34">
        <v>17133</v>
      </c>
      <c r="H357" s="34" t="s">
        <v>49</v>
      </c>
      <c r="I357" s="28" t="s">
        <v>49</v>
      </c>
      <c r="J357" s="28" t="s">
        <v>49</v>
      </c>
      <c r="K357" s="34" t="s">
        <v>49</v>
      </c>
      <c r="L357" s="30" t="str">
        <f>IF(J357="Div by 0", "N/A", IF(K357="N/A","N/A", IF(J357&gt;VALUE(MID(K357,1,2)), "No", IF(J357&lt;-1*VALUE(MID(K357,1,2)), "No", "Yes"))))</f>
        <v>N/A</v>
      </c>
    </row>
    <row r="358" spans="1:12">
      <c r="A358" s="220" t="s">
        <v>140</v>
      </c>
      <c r="B358" s="218"/>
      <c r="C358" s="218"/>
      <c r="D358" s="218"/>
      <c r="E358" s="218"/>
      <c r="F358" s="218"/>
      <c r="G358" s="218"/>
      <c r="H358" s="218"/>
      <c r="I358" s="218"/>
      <c r="J358" s="218"/>
      <c r="K358" s="218"/>
      <c r="L358" s="218"/>
    </row>
    <row r="359" spans="1:12">
      <c r="A359" s="46" t="s">
        <v>334</v>
      </c>
      <c r="B359" s="25" t="s">
        <v>49</v>
      </c>
      <c r="C359" s="26">
        <v>262326</v>
      </c>
      <c r="D359" s="27" t="str">
        <f>IF($B359="N/A","N/A",IF(C359&gt;10,"No",IF(C359&lt;-10,"No","Yes")))</f>
        <v>N/A</v>
      </c>
      <c r="E359" s="26">
        <v>268866</v>
      </c>
      <c r="F359" s="27" t="str">
        <f>IF($B359="N/A","N/A",IF(E359&gt;10,"No",IF(E359&lt;-10,"No","Yes")))</f>
        <v>N/A</v>
      </c>
      <c r="G359" s="26">
        <v>286198</v>
      </c>
      <c r="H359" s="27" t="str">
        <f>IF($B359="N/A","N/A",IF(G359&gt;10,"No",IF(G359&lt;-10,"No","Yes")))</f>
        <v>N/A</v>
      </c>
      <c r="I359" s="28">
        <v>2.4929999999999999</v>
      </c>
      <c r="J359" s="28">
        <v>6.4459999999999997</v>
      </c>
      <c r="K359" s="29" t="s">
        <v>108</v>
      </c>
      <c r="L359" s="30" t="str">
        <f t="shared" ref="L359:L388" si="110">IF(J359="Div by 0", "N/A", IF(K359="N/A","N/A", IF(J359&gt;VALUE(MID(K359,1,2)), "No", IF(J359&lt;-1*VALUE(MID(K359,1,2)), "No", "Yes"))))</f>
        <v>Yes</v>
      </c>
    </row>
    <row r="360" spans="1:12">
      <c r="A360" s="48" t="s">
        <v>903</v>
      </c>
      <c r="B360" s="25" t="s">
        <v>49</v>
      </c>
      <c r="C360" s="26" t="s">
        <v>49</v>
      </c>
      <c r="D360" s="33" t="str">
        <f t="shared" ref="D360:D363" si="111">IF($B360="N/A","N/A",IF(C360&gt;10,"No",IF(C360&lt;-10,"No","Yes")))</f>
        <v>N/A</v>
      </c>
      <c r="E360" s="26">
        <v>29424</v>
      </c>
      <c r="F360" s="33" t="str">
        <f t="shared" ref="F360:F363" si="112">IF($B360="N/A","N/A",IF(E360&gt;10,"No",IF(E360&lt;-10,"No","Yes")))</f>
        <v>N/A</v>
      </c>
      <c r="G360" s="26">
        <v>30190</v>
      </c>
      <c r="H360" s="33" t="str">
        <f t="shared" ref="H360:H363" si="113">IF($B360="N/A","N/A",IF(G360&gt;10,"No",IF(G360&lt;-10,"No","Yes")))</f>
        <v>N/A</v>
      </c>
      <c r="I360" s="28" t="s">
        <v>49</v>
      </c>
      <c r="J360" s="28">
        <v>2.6030000000000002</v>
      </c>
      <c r="K360" s="29" t="s">
        <v>108</v>
      </c>
      <c r="L360" s="30" t="str">
        <f>IF(J360="Div by 0", "N/A", IF(OR(J360="N/A",K360="N/A"),"N/A", IF(J360&gt;VALUE(MID(K360,1,2)), "No", IF(J360&lt;-1*VALUE(MID(K360,1,2)), "No", "Yes"))))</f>
        <v>Yes</v>
      </c>
    </row>
    <row r="361" spans="1:12">
      <c r="A361" s="48" t="s">
        <v>904</v>
      </c>
      <c r="B361" s="25" t="s">
        <v>49</v>
      </c>
      <c r="C361" s="26" t="s">
        <v>49</v>
      </c>
      <c r="D361" s="33" t="str">
        <f t="shared" si="111"/>
        <v>N/A</v>
      </c>
      <c r="E361" s="26">
        <v>60334</v>
      </c>
      <c r="F361" s="33" t="str">
        <f t="shared" si="112"/>
        <v>N/A</v>
      </c>
      <c r="G361" s="26">
        <v>64959</v>
      </c>
      <c r="H361" s="33" t="str">
        <f t="shared" si="113"/>
        <v>N/A</v>
      </c>
      <c r="I361" s="28" t="s">
        <v>49</v>
      </c>
      <c r="J361" s="28">
        <v>7.6660000000000004</v>
      </c>
      <c r="K361" s="29" t="s">
        <v>108</v>
      </c>
      <c r="L361" s="30" t="str">
        <f t="shared" ref="L361:L363" si="114">IF(J361="Div by 0", "N/A", IF(OR(J361="N/A",K361="N/A"),"N/A", IF(J361&gt;VALUE(MID(K361,1,2)), "No", IF(J361&lt;-1*VALUE(MID(K361,1,2)), "No", "Yes"))))</f>
        <v>Yes</v>
      </c>
    </row>
    <row r="362" spans="1:12">
      <c r="A362" s="48" t="s">
        <v>905</v>
      </c>
      <c r="B362" s="25" t="s">
        <v>49</v>
      </c>
      <c r="C362" s="26" t="s">
        <v>49</v>
      </c>
      <c r="D362" s="33" t="str">
        <f t="shared" si="111"/>
        <v>N/A</v>
      </c>
      <c r="E362" s="26">
        <v>149714</v>
      </c>
      <c r="F362" s="33" t="str">
        <f t="shared" si="112"/>
        <v>N/A</v>
      </c>
      <c r="G362" s="26">
        <v>159871</v>
      </c>
      <c r="H362" s="33" t="str">
        <f t="shared" si="113"/>
        <v>N/A</v>
      </c>
      <c r="I362" s="28" t="s">
        <v>49</v>
      </c>
      <c r="J362" s="28">
        <v>6.7839999999999998</v>
      </c>
      <c r="K362" s="29" t="s">
        <v>108</v>
      </c>
      <c r="L362" s="30" t="str">
        <f t="shared" si="114"/>
        <v>Yes</v>
      </c>
    </row>
    <row r="363" spans="1:12">
      <c r="A363" s="48" t="s">
        <v>906</v>
      </c>
      <c r="B363" s="25" t="s">
        <v>49</v>
      </c>
      <c r="C363" s="26" t="s">
        <v>49</v>
      </c>
      <c r="D363" s="33" t="str">
        <f t="shared" si="111"/>
        <v>N/A</v>
      </c>
      <c r="E363" s="26">
        <v>29394</v>
      </c>
      <c r="F363" s="33" t="str">
        <f t="shared" si="112"/>
        <v>N/A</v>
      </c>
      <c r="G363" s="26">
        <v>31178</v>
      </c>
      <c r="H363" s="33" t="str">
        <f t="shared" si="113"/>
        <v>N/A</v>
      </c>
      <c r="I363" s="28" t="s">
        <v>49</v>
      </c>
      <c r="J363" s="28">
        <v>6.069</v>
      </c>
      <c r="K363" s="29" t="s">
        <v>108</v>
      </c>
      <c r="L363" s="30" t="str">
        <f t="shared" si="114"/>
        <v>Yes</v>
      </c>
    </row>
    <row r="364" spans="1:12">
      <c r="A364" s="94" t="s">
        <v>1022</v>
      </c>
      <c r="B364" s="35" t="s">
        <v>49</v>
      </c>
      <c r="C364" s="26" t="s">
        <v>49</v>
      </c>
      <c r="D364" s="30" t="str">
        <f t="shared" ref="D364:F367" si="115">IF($B364="N/A","N/A",IF(C364&lt;0,"No","Yes"))</f>
        <v>N/A</v>
      </c>
      <c r="E364" s="26" t="s">
        <v>49</v>
      </c>
      <c r="F364" s="30" t="str">
        <f t="shared" si="115"/>
        <v>N/A</v>
      </c>
      <c r="G364" s="26">
        <v>168098</v>
      </c>
      <c r="H364" s="30" t="str">
        <f t="shared" ref="H364" si="116">IF($B364="N/A","N/A",IF(G364&lt;0,"No","Yes"))</f>
        <v>N/A</v>
      </c>
      <c r="I364" s="28" t="s">
        <v>49</v>
      </c>
      <c r="J364" s="28" t="s">
        <v>49</v>
      </c>
      <c r="K364" s="34" t="s">
        <v>107</v>
      </c>
      <c r="L364" s="30" t="str">
        <f>IF(J364="Div by 0", "N/A", IF(OR(J364="N/A",K364="N/A"),"N/A", IF(J364&gt;VALUE(MID(K364,1,2)), "No", IF(J364&lt;-1*VALUE(MID(K364,1,2)), "No", "Yes"))))</f>
        <v>N/A</v>
      </c>
    </row>
    <row r="365" spans="1:12">
      <c r="A365" s="94" t="s">
        <v>1023</v>
      </c>
      <c r="B365" s="35" t="s">
        <v>49</v>
      </c>
      <c r="C365" s="26" t="s">
        <v>49</v>
      </c>
      <c r="D365" s="30" t="str">
        <f t="shared" si="115"/>
        <v>N/A</v>
      </c>
      <c r="E365" s="26" t="s">
        <v>49</v>
      </c>
      <c r="F365" s="30" t="str">
        <f t="shared" si="115"/>
        <v>N/A</v>
      </c>
      <c r="G365" s="26">
        <v>7140</v>
      </c>
      <c r="H365" s="30" t="str">
        <f t="shared" ref="H365" si="117">IF($B365="N/A","N/A",IF(G365&lt;0,"No","Yes"))</f>
        <v>N/A</v>
      </c>
      <c r="I365" s="28" t="s">
        <v>49</v>
      </c>
      <c r="J365" s="28" t="s">
        <v>49</v>
      </c>
      <c r="K365" s="34" t="s">
        <v>107</v>
      </c>
      <c r="L365" s="30" t="str">
        <f t="shared" ref="L365:L367" si="118">IF(J365="Div by 0", "N/A", IF(OR(J365="N/A",K365="N/A"),"N/A", IF(J365&gt;VALUE(MID(K365,1,2)), "No", IF(J365&lt;-1*VALUE(MID(K365,1,2)), "No", "Yes"))))</f>
        <v>N/A</v>
      </c>
    </row>
    <row r="366" spans="1:12">
      <c r="A366" s="94" t="s">
        <v>1024</v>
      </c>
      <c r="B366" s="35" t="s">
        <v>49</v>
      </c>
      <c r="C366" s="26" t="s">
        <v>49</v>
      </c>
      <c r="D366" s="30" t="str">
        <f t="shared" si="115"/>
        <v>N/A</v>
      </c>
      <c r="E366" s="26" t="s">
        <v>49</v>
      </c>
      <c r="F366" s="30" t="str">
        <f t="shared" si="115"/>
        <v>N/A</v>
      </c>
      <c r="G366" s="26">
        <v>76770</v>
      </c>
      <c r="H366" s="30" t="str">
        <f t="shared" ref="H366" si="119">IF($B366="N/A","N/A",IF(G366&lt;0,"No","Yes"))</f>
        <v>N/A</v>
      </c>
      <c r="I366" s="28" t="s">
        <v>49</v>
      </c>
      <c r="J366" s="28" t="s">
        <v>49</v>
      </c>
      <c r="K366" s="34" t="s">
        <v>107</v>
      </c>
      <c r="L366" s="30" t="str">
        <f t="shared" si="118"/>
        <v>N/A</v>
      </c>
    </row>
    <row r="367" spans="1:12">
      <c r="A367" s="5" t="s">
        <v>1025</v>
      </c>
      <c r="B367" s="35" t="s">
        <v>49</v>
      </c>
      <c r="C367" s="26" t="s">
        <v>49</v>
      </c>
      <c r="D367" s="30" t="str">
        <f t="shared" si="115"/>
        <v>N/A</v>
      </c>
      <c r="E367" s="26" t="s">
        <v>49</v>
      </c>
      <c r="F367" s="30" t="str">
        <f t="shared" si="115"/>
        <v>N/A</v>
      </c>
      <c r="G367" s="26">
        <v>20729</v>
      </c>
      <c r="H367" s="30" t="str">
        <f t="shared" ref="H367" si="120">IF($B367="N/A","N/A",IF(G367&lt;0,"No","Yes"))</f>
        <v>N/A</v>
      </c>
      <c r="I367" s="28" t="s">
        <v>49</v>
      </c>
      <c r="J367" s="28" t="s">
        <v>49</v>
      </c>
      <c r="K367" s="34" t="s">
        <v>107</v>
      </c>
      <c r="L367" s="30" t="str">
        <f t="shared" si="118"/>
        <v>N/A</v>
      </c>
    </row>
    <row r="368" spans="1:12">
      <c r="A368" s="144" t="s">
        <v>466</v>
      </c>
      <c r="B368" s="25" t="s">
        <v>24</v>
      </c>
      <c r="C368" s="32">
        <v>95.060344762</v>
      </c>
      <c r="D368" s="27" t="str">
        <f>IF($B368="N/A","N/A",IF(C368&gt;80,"Yes","No"))</f>
        <v>Yes</v>
      </c>
      <c r="E368" s="32">
        <v>94.786622331999993</v>
      </c>
      <c r="F368" s="27" t="str">
        <f>IF($B368="N/A","N/A",IF(E368&gt;80,"Yes","No"))</f>
        <v>Yes</v>
      </c>
      <c r="G368" s="32">
        <v>94.623652156999995</v>
      </c>
      <c r="H368" s="27" t="str">
        <f>IF($B368="N/A","N/A",IF(G368&gt;80,"Yes","No"))</f>
        <v>Yes</v>
      </c>
      <c r="I368" s="28">
        <v>-0.28799999999999998</v>
      </c>
      <c r="J368" s="28">
        <v>-0.17199999999999999</v>
      </c>
      <c r="K368" s="29" t="s">
        <v>108</v>
      </c>
      <c r="L368" s="30" t="str">
        <f t="shared" si="110"/>
        <v>Yes</v>
      </c>
    </row>
    <row r="369" spans="1:12">
      <c r="A369" s="144" t="s">
        <v>1141</v>
      </c>
      <c r="B369" s="25" t="s">
        <v>0</v>
      </c>
      <c r="C369" s="32">
        <v>7.5478603000000005E-2</v>
      </c>
      <c r="D369" s="27" t="str">
        <f>IF($B369="N/A","N/A",IF(C369&gt;=5,"No",IF(C369&lt;0,"No","Yes")))</f>
        <v>Yes</v>
      </c>
      <c r="E369" s="32">
        <v>7.8105822199999994E-2</v>
      </c>
      <c r="F369" s="27" t="str">
        <f>IF($B369="N/A","N/A",IF(E369&gt;=5,"No",IF(E369&lt;0,"No","Yes")))</f>
        <v>Yes</v>
      </c>
      <c r="G369" s="32">
        <v>8.0713352299999999E-2</v>
      </c>
      <c r="H369" s="27" t="str">
        <f>IF($B369="N/A","N/A",IF(G369&gt;=5,"No",IF(G369&lt;0,"No","Yes")))</f>
        <v>Yes</v>
      </c>
      <c r="I369" s="28">
        <v>3.4809999999999999</v>
      </c>
      <c r="J369" s="28">
        <v>3.3380000000000001</v>
      </c>
      <c r="K369" s="29" t="s">
        <v>108</v>
      </c>
      <c r="L369" s="30" t="str">
        <f t="shared" si="110"/>
        <v>Yes</v>
      </c>
    </row>
    <row r="370" spans="1:12">
      <c r="A370" s="144" t="s">
        <v>1153</v>
      </c>
      <c r="B370" s="36" t="s">
        <v>0</v>
      </c>
      <c r="C370" s="32">
        <v>4.8641766351999998</v>
      </c>
      <c r="D370" s="27" t="str">
        <f>IF($B370="N/A","N/A",IF(C370&gt;=5,"No",IF(C370&lt;0,"No","Yes")))</f>
        <v>Yes</v>
      </c>
      <c r="E370" s="32">
        <v>5.1304367230999999</v>
      </c>
      <c r="F370" s="27" t="str">
        <f>IF($B370="N/A","N/A",IF(E370&gt;=5,"No",IF(E370&lt;0,"No","Yes")))</f>
        <v>No</v>
      </c>
      <c r="G370" s="32">
        <v>5.2026918427000002</v>
      </c>
      <c r="H370" s="27" t="str">
        <f>IF($B370="N/A","N/A",IF(G370&gt;=5,"No",IF(G370&lt;0,"No","Yes")))</f>
        <v>No</v>
      </c>
      <c r="I370" s="28">
        <v>5.4740000000000002</v>
      </c>
      <c r="J370" s="28">
        <v>1.4079999999999999</v>
      </c>
      <c r="K370" s="29" t="s">
        <v>108</v>
      </c>
      <c r="L370" s="30" t="str">
        <f t="shared" si="110"/>
        <v>Yes</v>
      </c>
    </row>
    <row r="371" spans="1:12">
      <c r="A371" s="144" t="s">
        <v>1142</v>
      </c>
      <c r="B371" s="36" t="s">
        <v>0</v>
      </c>
      <c r="C371" s="32">
        <v>0</v>
      </c>
      <c r="D371" s="27" t="str">
        <f>IF($B371="N/A","N/A",IF(C371&gt;=5,"No",IF(C371&lt;0,"No","Yes")))</f>
        <v>Yes</v>
      </c>
      <c r="E371" s="32">
        <v>0</v>
      </c>
      <c r="F371" s="27" t="str">
        <f>IF($B371="N/A","N/A",IF(E371&gt;=5,"No",IF(E371&lt;0,"No","Yes")))</f>
        <v>Yes</v>
      </c>
      <c r="G371" s="32">
        <v>0</v>
      </c>
      <c r="H371" s="27" t="str">
        <f>IF($B371="N/A","N/A",IF(G371&gt;=5,"No",IF(G371&lt;0,"No","Yes")))</f>
        <v>Yes</v>
      </c>
      <c r="I371" s="28" t="s">
        <v>1207</v>
      </c>
      <c r="J371" s="28" t="s">
        <v>1207</v>
      </c>
      <c r="K371" s="29" t="s">
        <v>108</v>
      </c>
      <c r="L371" s="30" t="str">
        <f t="shared" si="110"/>
        <v>N/A</v>
      </c>
    </row>
    <row r="372" spans="1:12">
      <c r="A372" s="144" t="s">
        <v>1143</v>
      </c>
      <c r="B372" s="36" t="s">
        <v>7</v>
      </c>
      <c r="C372" s="32">
        <v>0</v>
      </c>
      <c r="D372" s="27" t="str">
        <f>IF($B372="N/A","N/A",IF(C372&gt;0,"No",IF(C372&lt;0,"No","Yes")))</f>
        <v>Yes</v>
      </c>
      <c r="E372" s="32">
        <v>0</v>
      </c>
      <c r="F372" s="27" t="str">
        <f>IF($B372="N/A","N/A",IF(E372&gt;0,"No",IF(E372&lt;0,"No","Yes")))</f>
        <v>Yes</v>
      </c>
      <c r="G372" s="32">
        <v>0</v>
      </c>
      <c r="H372" s="27" t="str">
        <f>IF($B372="N/A","N/A",IF(G372&gt;0,"No",IF(G372&lt;0,"No","Yes")))</f>
        <v>Yes</v>
      </c>
      <c r="I372" s="28" t="s">
        <v>1207</v>
      </c>
      <c r="J372" s="28" t="s">
        <v>1207</v>
      </c>
      <c r="K372" s="29" t="s">
        <v>108</v>
      </c>
      <c r="L372" s="30" t="str">
        <f t="shared" si="110"/>
        <v>N/A</v>
      </c>
    </row>
    <row r="373" spans="1:12">
      <c r="A373" s="144" t="s">
        <v>1144</v>
      </c>
      <c r="B373" s="36" t="s">
        <v>0</v>
      </c>
      <c r="C373" s="32">
        <v>0</v>
      </c>
      <c r="D373" s="27" t="str">
        <f>IF($B373="N/A","N/A",IF(C373&gt;=5,"No",IF(C373&lt;0,"No","Yes")))</f>
        <v>Yes</v>
      </c>
      <c r="E373" s="32">
        <v>0</v>
      </c>
      <c r="F373" s="27" t="str">
        <f>IF($B373="N/A","N/A",IF(E373&gt;=5,"No",IF(E373&lt;0,"No","Yes")))</f>
        <v>Yes</v>
      </c>
      <c r="G373" s="32">
        <v>0</v>
      </c>
      <c r="H373" s="27" t="str">
        <f>IF($B373="N/A","N/A",IF(G373&gt;=5,"No",IF(G373&lt;0,"No","Yes")))</f>
        <v>Yes</v>
      </c>
      <c r="I373" s="28" t="s">
        <v>1207</v>
      </c>
      <c r="J373" s="28" t="s">
        <v>1207</v>
      </c>
      <c r="K373" s="29" t="s">
        <v>108</v>
      </c>
      <c r="L373" s="30" t="str">
        <f t="shared" si="110"/>
        <v>N/A</v>
      </c>
    </row>
    <row r="374" spans="1:12" ht="12.75" customHeight="1">
      <c r="A374" s="144" t="s">
        <v>1145</v>
      </c>
      <c r="B374" s="36" t="s">
        <v>7</v>
      </c>
      <c r="C374" s="32">
        <v>0</v>
      </c>
      <c r="D374" s="27" t="str">
        <f t="shared" ref="D374:D375" si="121">IF($B374="N/A","N/A",IF(C374&gt;0,"No",IF(C374&lt;0,"No","Yes")))</f>
        <v>Yes</v>
      </c>
      <c r="E374" s="32">
        <v>0</v>
      </c>
      <c r="F374" s="27" t="str">
        <f t="shared" ref="F374:F375" si="122">IF($B374="N/A","N/A",IF(E374&gt;0,"No",IF(E374&lt;0,"No","Yes")))</f>
        <v>Yes</v>
      </c>
      <c r="G374" s="32">
        <v>3.4242028200000003E-2</v>
      </c>
      <c r="H374" s="27" t="str">
        <f t="shared" ref="H374:H375" si="123">IF($B374="N/A","N/A",IF(G374&gt;0,"No",IF(G374&lt;0,"No","Yes")))</f>
        <v>No</v>
      </c>
      <c r="I374" s="28" t="s">
        <v>1207</v>
      </c>
      <c r="J374" s="28" t="s">
        <v>1207</v>
      </c>
      <c r="K374" s="29" t="s">
        <v>108</v>
      </c>
      <c r="L374" s="30" t="str">
        <f t="shared" ref="L374:L375" si="124">IF(J374="Div by 0", "N/A", IF(K374="N/A","N/A", IF(J374&gt;VALUE(MID(K374,1,2)), "No", IF(J374&lt;-1*VALUE(MID(K374,1,2)), "No", "Yes"))))</f>
        <v>N/A</v>
      </c>
    </row>
    <row r="375" spans="1:12">
      <c r="A375" s="144" t="s">
        <v>1146</v>
      </c>
      <c r="B375" s="36" t="s">
        <v>7</v>
      </c>
      <c r="C375" s="32">
        <v>0</v>
      </c>
      <c r="D375" s="27" t="str">
        <f t="shared" si="121"/>
        <v>Yes</v>
      </c>
      <c r="E375" s="32">
        <v>0</v>
      </c>
      <c r="F375" s="27" t="str">
        <f t="shared" si="122"/>
        <v>Yes</v>
      </c>
      <c r="G375" s="32">
        <v>2.6555042300000001E-2</v>
      </c>
      <c r="H375" s="27" t="str">
        <f t="shared" si="123"/>
        <v>No</v>
      </c>
      <c r="I375" s="28" t="s">
        <v>1207</v>
      </c>
      <c r="J375" s="28" t="s">
        <v>1207</v>
      </c>
      <c r="K375" s="29" t="s">
        <v>108</v>
      </c>
      <c r="L375" s="30" t="str">
        <f t="shared" si="124"/>
        <v>N/A</v>
      </c>
    </row>
    <row r="376" spans="1:12">
      <c r="A376" s="145" t="s">
        <v>467</v>
      </c>
      <c r="B376" s="36" t="s">
        <v>7</v>
      </c>
      <c r="C376" s="32">
        <v>0</v>
      </c>
      <c r="D376" s="27" t="str">
        <f>IF($B376="N/A","N/A",IF(C376&gt;0,"No",IF(C376&lt;0,"No","Yes")))</f>
        <v>Yes</v>
      </c>
      <c r="E376" s="32">
        <v>0</v>
      </c>
      <c r="F376" s="27" t="str">
        <f>IF($B376="N/A","N/A",IF(E376&gt;0,"No",IF(E376&lt;0,"No","Yes")))</f>
        <v>Yes</v>
      </c>
      <c r="G376" s="32">
        <v>0</v>
      </c>
      <c r="H376" s="27" t="str">
        <f>IF($B376="N/A","N/A",IF(G376&gt;0,"No",IF(G376&lt;0,"No","Yes")))</f>
        <v>Yes</v>
      </c>
      <c r="I376" s="28" t="s">
        <v>1207</v>
      </c>
      <c r="J376" s="28" t="s">
        <v>1207</v>
      </c>
      <c r="K376" s="29" t="s">
        <v>108</v>
      </c>
      <c r="L376" s="30" t="str">
        <f t="shared" si="110"/>
        <v>N/A</v>
      </c>
    </row>
    <row r="377" spans="1:12">
      <c r="A377" s="145" t="s">
        <v>1147</v>
      </c>
      <c r="B377" s="36" t="s">
        <v>7</v>
      </c>
      <c r="C377" s="32">
        <v>0</v>
      </c>
      <c r="D377" s="27" t="str">
        <f>IF($B377="N/A","N/A",IF(C377&gt;0,"No",IF(C377&lt;0,"No","Yes")))</f>
        <v>Yes</v>
      </c>
      <c r="E377" s="32">
        <v>4.8351223000000004E-3</v>
      </c>
      <c r="F377" s="27" t="str">
        <f>IF($B377="N/A","N/A",IF(E377&gt;0,"No",IF(E377&lt;0,"No","Yes")))</f>
        <v>No</v>
      </c>
      <c r="G377" s="32">
        <v>3.2145577500000001E-2</v>
      </c>
      <c r="H377" s="27" t="str">
        <f>IF($B377="N/A","N/A",IF(G377&gt;0,"No",IF(G377&lt;0,"No","Yes")))</f>
        <v>No</v>
      </c>
      <c r="I377" s="28" t="s">
        <v>1207</v>
      </c>
      <c r="J377" s="28">
        <v>564.79999999999995</v>
      </c>
      <c r="K377" s="29" t="s">
        <v>108</v>
      </c>
      <c r="L377" s="30" t="str">
        <f t="shared" ref="L377" si="125">IF(J377="Div by 0", "N/A", IF(K377="N/A","N/A", IF(J377&gt;VALUE(MID(K377,1,2)), "No", IF(J377&lt;-1*VALUE(MID(K377,1,2)), "No", "Yes"))))</f>
        <v>No</v>
      </c>
    </row>
    <row r="378" spans="1:12">
      <c r="A378" s="145" t="s">
        <v>1148</v>
      </c>
      <c r="B378" s="36" t="s">
        <v>7</v>
      </c>
      <c r="C378" s="32">
        <v>0</v>
      </c>
      <c r="D378" s="27" t="str">
        <f>IF($B378="N/A","N/A",IF(C378&gt;0,"No",IF(C378&lt;0,"No","Yes")))</f>
        <v>Yes</v>
      </c>
      <c r="E378" s="32">
        <v>0</v>
      </c>
      <c r="F378" s="27" t="str">
        <f>IF($B378="N/A","N/A",IF(E378&gt;0,"No",IF(E378&lt;0,"No","Yes")))</f>
        <v>Yes</v>
      </c>
      <c r="G378" s="32">
        <v>0</v>
      </c>
      <c r="H378" s="27" t="str">
        <f>IF($B378="N/A","N/A",IF(G378&gt;0,"No",IF(G378&lt;0,"No","Yes")))</f>
        <v>Yes</v>
      </c>
      <c r="I378" s="28" t="s">
        <v>1207</v>
      </c>
      <c r="J378" s="28" t="s">
        <v>1207</v>
      </c>
      <c r="K378" s="29" t="s">
        <v>108</v>
      </c>
      <c r="L378" s="30" t="str">
        <f t="shared" ref="L378" si="126">IF(J378="Div by 0", "N/A", IF(K378="N/A","N/A", IF(J378&gt;VALUE(MID(K378,1,2)), "No", IF(J378&lt;-1*VALUE(MID(K378,1,2)), "No", "Yes"))))</f>
        <v>N/A</v>
      </c>
    </row>
    <row r="379" spans="1:12">
      <c r="A379" s="146" t="s">
        <v>1070</v>
      </c>
      <c r="B379" s="25" t="s">
        <v>49</v>
      </c>
      <c r="C379" s="32" t="s">
        <v>49</v>
      </c>
      <c r="D379" s="27" t="str">
        <f>IF($B379="N/A","N/A",IF(C379&gt;10,"No",IF(C379&lt;-10,"No","Yes")))</f>
        <v>N/A</v>
      </c>
      <c r="E379" s="32" t="s">
        <v>49</v>
      </c>
      <c r="F379" s="27" t="str">
        <f>IF($B379="N/A","N/A",IF(E379&gt;10,"No",IF(E379&lt;-10,"No","Yes")))</f>
        <v>N/A</v>
      </c>
      <c r="G379" s="32">
        <v>0</v>
      </c>
      <c r="H379" s="27" t="str">
        <f>IF($B379="N/A","N/A",IF(G379&gt;10,"No",IF(G379&lt;-10,"No","Yes")))</f>
        <v>N/A</v>
      </c>
      <c r="I379" s="28" t="s">
        <v>49</v>
      </c>
      <c r="J379" s="28" t="s">
        <v>49</v>
      </c>
      <c r="K379" s="29" t="s">
        <v>108</v>
      </c>
      <c r="L379" s="30" t="str">
        <f t="shared" si="110"/>
        <v>No</v>
      </c>
    </row>
    <row r="380" spans="1:12" ht="12.75" customHeight="1">
      <c r="A380" s="145" t="s">
        <v>1149</v>
      </c>
      <c r="B380" s="25" t="s">
        <v>49</v>
      </c>
      <c r="C380" s="32">
        <v>0</v>
      </c>
      <c r="D380" s="27" t="str">
        <f>IF($B380="N/A","N/A",IF(C380&gt;10,"No",IF(C380&lt;-10,"No","Yes")))</f>
        <v>N/A</v>
      </c>
      <c r="E380" s="32">
        <v>0</v>
      </c>
      <c r="F380" s="27" t="str">
        <f>IF($B380="N/A","N/A",IF(E380&gt;10,"No",IF(E380&lt;-10,"No","Yes")))</f>
        <v>N/A</v>
      </c>
      <c r="G380" s="32">
        <v>0</v>
      </c>
      <c r="H380" s="27" t="str">
        <f>IF($B380="N/A","N/A",IF(G380&gt;10,"No",IF(G380&lt;-10,"No","Yes")))</f>
        <v>N/A</v>
      </c>
      <c r="I380" s="28" t="s">
        <v>1207</v>
      </c>
      <c r="J380" s="28" t="s">
        <v>1207</v>
      </c>
      <c r="K380" s="29" t="s">
        <v>108</v>
      </c>
      <c r="L380" s="30" t="str">
        <f t="shared" si="110"/>
        <v>N/A</v>
      </c>
    </row>
    <row r="381" spans="1:12" ht="12.75" customHeight="1">
      <c r="A381" s="145" t="s">
        <v>1150</v>
      </c>
      <c r="B381" s="25" t="s">
        <v>49</v>
      </c>
      <c r="C381" s="32">
        <v>0</v>
      </c>
      <c r="D381" s="27" t="str">
        <f>IF($B381="N/A","N/A",IF(C381&gt;10,"No",IF(C381&lt;-10,"No","Yes")))</f>
        <v>N/A</v>
      </c>
      <c r="E381" s="32">
        <v>0</v>
      </c>
      <c r="F381" s="27" t="str">
        <f>IF($B381="N/A","N/A",IF(E381&gt;10,"No",IF(E381&lt;-10,"No","Yes")))</f>
        <v>N/A</v>
      </c>
      <c r="G381" s="32">
        <v>0</v>
      </c>
      <c r="H381" s="27" t="str">
        <f>IF($B381="N/A","N/A",IF(G381&gt;10,"No",IF(G381&lt;-10,"No","Yes")))</f>
        <v>N/A</v>
      </c>
      <c r="I381" s="28" t="s">
        <v>1207</v>
      </c>
      <c r="J381" s="28" t="s">
        <v>1207</v>
      </c>
      <c r="K381" s="29" t="s">
        <v>108</v>
      </c>
      <c r="L381" s="30" t="str">
        <f t="shared" si="110"/>
        <v>N/A</v>
      </c>
    </row>
    <row r="382" spans="1:12">
      <c r="A382" s="145" t="s">
        <v>1151</v>
      </c>
      <c r="B382" s="25" t="s">
        <v>49</v>
      </c>
      <c r="C382" s="32">
        <v>0</v>
      </c>
      <c r="D382" s="27" t="str">
        <f>IF($B382="N/A","N/A",IF(C382&gt;10,"No",IF(C382&lt;-10,"No","Yes")))</f>
        <v>N/A</v>
      </c>
      <c r="E382" s="32">
        <v>0</v>
      </c>
      <c r="F382" s="27" t="str">
        <f>IF($B382="N/A","N/A",IF(E382&gt;10,"No",IF(E382&lt;-10,"No","Yes")))</f>
        <v>N/A</v>
      </c>
      <c r="G382" s="32">
        <v>0</v>
      </c>
      <c r="H382" s="27" t="str">
        <f>IF($B382="N/A","N/A",IF(G382&gt;10,"No",IF(G382&lt;-10,"No","Yes")))</f>
        <v>N/A</v>
      </c>
      <c r="I382" s="28" t="s">
        <v>1207</v>
      </c>
      <c r="J382" s="28" t="s">
        <v>1207</v>
      </c>
      <c r="K382" s="29" t="s">
        <v>108</v>
      </c>
      <c r="L382" s="30" t="str">
        <f t="shared" si="110"/>
        <v>N/A</v>
      </c>
    </row>
    <row r="383" spans="1:12">
      <c r="A383" s="48" t="s">
        <v>468</v>
      </c>
      <c r="B383" s="25" t="s">
        <v>730</v>
      </c>
      <c r="C383" s="32">
        <v>10.991285652</v>
      </c>
      <c r="D383" s="27" t="str">
        <f>IF($B383="N/A","N/A",IF(C383&gt;15,"No",IF(C383&lt;2,"No","Yes")))</f>
        <v>Yes</v>
      </c>
      <c r="E383" s="32">
        <v>10.546517595999999</v>
      </c>
      <c r="F383" s="27" t="str">
        <f>IF($B383="N/A","N/A",IF(E383&gt;15,"No",IF(E383&lt;2,"No","Yes")))</f>
        <v>Yes</v>
      </c>
      <c r="G383" s="32">
        <v>10.520688474</v>
      </c>
      <c r="H383" s="27" t="str">
        <f>IF($B383="N/A","N/A",IF(G383&gt;15,"No",IF(G383&lt;2,"No","Yes")))</f>
        <v>Yes</v>
      </c>
      <c r="I383" s="28">
        <v>-4.05</v>
      </c>
      <c r="J383" s="28">
        <v>-0.245</v>
      </c>
      <c r="K383" s="29" t="s">
        <v>108</v>
      </c>
      <c r="L383" s="30" t="str">
        <f t="shared" si="110"/>
        <v>Yes</v>
      </c>
    </row>
    <row r="384" spans="1:12">
      <c r="A384" s="48" t="s">
        <v>469</v>
      </c>
      <c r="B384" s="25" t="s">
        <v>49</v>
      </c>
      <c r="C384" s="26">
        <v>0</v>
      </c>
      <c r="D384" s="27" t="str">
        <f>IF($B384="N/A","N/A",IF(C384&gt;10,"No",IF(C384&lt;-10,"No","Yes")))</f>
        <v>N/A</v>
      </c>
      <c r="E384" s="26">
        <v>0</v>
      </c>
      <c r="F384" s="27" t="str">
        <f>IF($B384="N/A","N/A",IF(E384&gt;10,"No",IF(E384&lt;-10,"No","Yes")))</f>
        <v>N/A</v>
      </c>
      <c r="G384" s="26">
        <v>0</v>
      </c>
      <c r="H384" s="27" t="str">
        <f>IF($B384="N/A","N/A",IF(G384&gt;10,"No",IF(G384&lt;-10,"No","Yes")))</f>
        <v>N/A</v>
      </c>
      <c r="I384" s="28" t="s">
        <v>1207</v>
      </c>
      <c r="J384" s="28" t="s">
        <v>1207</v>
      </c>
      <c r="K384" s="29" t="s">
        <v>108</v>
      </c>
      <c r="L384" s="30" t="str">
        <f t="shared" si="110"/>
        <v>N/A</v>
      </c>
    </row>
    <row r="385" spans="1:12">
      <c r="A385" s="48" t="s">
        <v>792</v>
      </c>
      <c r="B385" s="25" t="s">
        <v>49</v>
      </c>
      <c r="C385" s="26">
        <v>0</v>
      </c>
      <c r="D385" s="27" t="str">
        <f>IF($B385="N/A","N/A",IF(C385&gt;10,"No",IF(C385&lt;-10,"No","Yes")))</f>
        <v>N/A</v>
      </c>
      <c r="E385" s="26">
        <v>0</v>
      </c>
      <c r="F385" s="27" t="str">
        <f>IF($B385="N/A","N/A",IF(E385&gt;10,"No",IF(E385&lt;-10,"No","Yes")))</f>
        <v>N/A</v>
      </c>
      <c r="G385" s="26">
        <v>0</v>
      </c>
      <c r="H385" s="27" t="str">
        <f>IF($B385="N/A","N/A",IF(G385&gt;10,"No",IF(G385&lt;-10,"No","Yes")))</f>
        <v>N/A</v>
      </c>
      <c r="I385" s="28" t="s">
        <v>1207</v>
      </c>
      <c r="J385" s="28" t="s">
        <v>1207</v>
      </c>
      <c r="K385" s="29" t="s">
        <v>108</v>
      </c>
      <c r="L385" s="30" t="str">
        <f t="shared" si="110"/>
        <v>N/A</v>
      </c>
    </row>
    <row r="386" spans="1:12">
      <c r="A386" s="48" t="s">
        <v>793</v>
      </c>
      <c r="B386" s="25" t="s">
        <v>49</v>
      </c>
      <c r="C386" s="26">
        <v>0</v>
      </c>
      <c r="D386" s="27" t="str">
        <f>IF($B386="N/A","N/A",IF(C386&gt;10,"No",IF(C386&lt;-10,"No","Yes")))</f>
        <v>N/A</v>
      </c>
      <c r="E386" s="26">
        <v>0</v>
      </c>
      <c r="F386" s="27" t="str">
        <f>IF($B386="N/A","N/A",IF(E386&gt;10,"No",IF(E386&lt;-10,"No","Yes")))</f>
        <v>N/A</v>
      </c>
      <c r="G386" s="26">
        <v>0</v>
      </c>
      <c r="H386" s="27" t="str">
        <f>IF($B386="N/A","N/A",IF(G386&gt;10,"No",IF(G386&lt;-10,"No","Yes")))</f>
        <v>N/A</v>
      </c>
      <c r="I386" s="28" t="s">
        <v>1207</v>
      </c>
      <c r="J386" s="28" t="s">
        <v>1207</v>
      </c>
      <c r="K386" s="29" t="s">
        <v>108</v>
      </c>
      <c r="L386" s="30" t="str">
        <f t="shared" si="110"/>
        <v>N/A</v>
      </c>
    </row>
    <row r="387" spans="1:12">
      <c r="A387" s="48" t="s">
        <v>794</v>
      </c>
      <c r="B387" s="25" t="s">
        <v>49</v>
      </c>
      <c r="C387" s="26">
        <v>0</v>
      </c>
      <c r="D387" s="27" t="str">
        <f>IF($B387="N/A","N/A",IF(C387&gt;10,"No",IF(C387&lt;-10,"No","Yes")))</f>
        <v>N/A</v>
      </c>
      <c r="E387" s="26">
        <v>0</v>
      </c>
      <c r="F387" s="27" t="str">
        <f>IF($B387="N/A","N/A",IF(E387&gt;10,"No",IF(E387&lt;-10,"No","Yes")))</f>
        <v>N/A</v>
      </c>
      <c r="G387" s="26">
        <v>0</v>
      </c>
      <c r="H387" s="27" t="str">
        <f>IF($B387="N/A","N/A",IF(G387&gt;10,"No",IF(G387&lt;-10,"No","Yes")))</f>
        <v>N/A</v>
      </c>
      <c r="I387" s="28" t="s">
        <v>1207</v>
      </c>
      <c r="J387" s="28" t="s">
        <v>1207</v>
      </c>
      <c r="K387" s="29" t="s">
        <v>108</v>
      </c>
      <c r="L387" s="30" t="str">
        <f t="shared" si="110"/>
        <v>N/A</v>
      </c>
    </row>
    <row r="388" spans="1:12">
      <c r="A388" s="48" t="s">
        <v>795</v>
      </c>
      <c r="B388" s="25" t="s">
        <v>49</v>
      </c>
      <c r="C388" s="26">
        <v>0</v>
      </c>
      <c r="D388" s="27" t="str">
        <f>IF($B388="N/A","N/A",IF(C388&gt;10,"No",IF(C388&lt;-10,"No","Yes")))</f>
        <v>N/A</v>
      </c>
      <c r="E388" s="26">
        <v>0</v>
      </c>
      <c r="F388" s="27" t="str">
        <f>IF($B388="N/A","N/A",IF(E388&gt;10,"No",IF(E388&lt;-10,"No","Yes")))</f>
        <v>N/A</v>
      </c>
      <c r="G388" s="26">
        <v>0</v>
      </c>
      <c r="H388" s="27" t="str">
        <f>IF($B388="N/A","N/A",IF(G388&gt;10,"No",IF(G388&lt;-10,"No","Yes")))</f>
        <v>N/A</v>
      </c>
      <c r="I388" s="28" t="s">
        <v>1207</v>
      </c>
      <c r="J388" s="28" t="s">
        <v>1207</v>
      </c>
      <c r="K388" s="29" t="s">
        <v>108</v>
      </c>
      <c r="L388" s="30" t="str">
        <f t="shared" si="110"/>
        <v>N/A</v>
      </c>
    </row>
    <row r="389" spans="1:12">
      <c r="A389" s="220" t="s">
        <v>153</v>
      </c>
      <c r="B389" s="218"/>
      <c r="C389" s="218"/>
      <c r="D389" s="218"/>
      <c r="E389" s="218"/>
      <c r="F389" s="218"/>
      <c r="G389" s="218"/>
      <c r="H389" s="218"/>
      <c r="I389" s="218"/>
      <c r="J389" s="218"/>
      <c r="K389" s="218"/>
      <c r="L389" s="218"/>
    </row>
    <row r="390" spans="1:12">
      <c r="A390" s="49" t="s">
        <v>288</v>
      </c>
      <c r="B390" s="36" t="s">
        <v>49</v>
      </c>
      <c r="C390" s="47">
        <v>2107213699</v>
      </c>
      <c r="D390" s="33" t="str">
        <f t="shared" ref="D390:D396" si="127">IF($B390="N/A","N/A",IF(C390&gt;10,"No",IF(C390&lt;-10,"No","Yes")))</f>
        <v>N/A</v>
      </c>
      <c r="E390" s="47">
        <v>2204371237</v>
      </c>
      <c r="F390" s="33" t="str">
        <f t="shared" ref="F390:F396" si="128">IF($B390="N/A","N/A",IF(E390&gt;10,"No",IF(E390&lt;-10,"No","Yes")))</f>
        <v>N/A</v>
      </c>
      <c r="G390" s="47">
        <v>2303120192</v>
      </c>
      <c r="H390" s="33" t="str">
        <f t="shared" ref="H390:H396" si="129">IF($B390="N/A","N/A",IF(G390&gt;10,"No",IF(G390&lt;-10,"No","Yes")))</f>
        <v>N/A</v>
      </c>
      <c r="I390" s="28">
        <v>4.6109999999999998</v>
      </c>
      <c r="J390" s="28">
        <v>4.4800000000000004</v>
      </c>
      <c r="K390" s="36" t="s">
        <v>1193</v>
      </c>
      <c r="L390" s="30" t="str">
        <f t="shared" ref="L390:L397" si="130">IF(J390="Div by 0", "N/A", IF(K390="N/A","N/A", IF(J390&gt;VALUE(MID(K390,1,2)), "No", IF(J390&lt;-1*VALUE(MID(K390,1,2)), "No", "Yes"))))</f>
        <v>Yes</v>
      </c>
    </row>
    <row r="391" spans="1:12">
      <c r="A391" s="49" t="s">
        <v>335</v>
      </c>
      <c r="B391" s="36" t="s">
        <v>49</v>
      </c>
      <c r="C391" s="47">
        <v>5973.4374793999996</v>
      </c>
      <c r="D391" s="33" t="str">
        <f t="shared" si="127"/>
        <v>N/A</v>
      </c>
      <c r="E391" s="47">
        <v>6143.253138</v>
      </c>
      <c r="F391" s="33" t="str">
        <f t="shared" si="128"/>
        <v>N/A</v>
      </c>
      <c r="G391" s="47">
        <v>6130.6513697</v>
      </c>
      <c r="H391" s="33" t="str">
        <f t="shared" si="129"/>
        <v>N/A</v>
      </c>
      <c r="I391" s="28">
        <v>2.843</v>
      </c>
      <c r="J391" s="28">
        <v>-0.20499999999999999</v>
      </c>
      <c r="K391" s="36" t="s">
        <v>1193</v>
      </c>
      <c r="L391" s="30" t="str">
        <f t="shared" si="130"/>
        <v>Yes</v>
      </c>
    </row>
    <row r="392" spans="1:12">
      <c r="A392" s="49" t="s">
        <v>39</v>
      </c>
      <c r="B392" s="36" t="s">
        <v>49</v>
      </c>
      <c r="C392" s="47">
        <v>682</v>
      </c>
      <c r="D392" s="33" t="str">
        <f t="shared" si="127"/>
        <v>N/A</v>
      </c>
      <c r="E392" s="47">
        <v>764</v>
      </c>
      <c r="F392" s="33" t="str">
        <f t="shared" si="128"/>
        <v>N/A</v>
      </c>
      <c r="G392" s="47">
        <v>742</v>
      </c>
      <c r="H392" s="33" t="str">
        <f t="shared" si="129"/>
        <v>N/A</v>
      </c>
      <c r="I392" s="28">
        <v>12.02</v>
      </c>
      <c r="J392" s="28">
        <v>-2.88</v>
      </c>
      <c r="K392" s="36" t="s">
        <v>1193</v>
      </c>
      <c r="L392" s="30" t="str">
        <f t="shared" si="130"/>
        <v>Yes</v>
      </c>
    </row>
    <row r="393" spans="1:12">
      <c r="A393" s="49" t="s">
        <v>40</v>
      </c>
      <c r="B393" s="36" t="s">
        <v>49</v>
      </c>
      <c r="C393" s="47">
        <v>1498</v>
      </c>
      <c r="D393" s="33" t="str">
        <f t="shared" si="127"/>
        <v>N/A</v>
      </c>
      <c r="E393" s="47">
        <v>1530</v>
      </c>
      <c r="F393" s="33" t="str">
        <f t="shared" si="128"/>
        <v>N/A</v>
      </c>
      <c r="G393" s="47">
        <v>1481</v>
      </c>
      <c r="H393" s="33" t="str">
        <f t="shared" si="129"/>
        <v>N/A</v>
      </c>
      <c r="I393" s="28">
        <v>2.1360000000000001</v>
      </c>
      <c r="J393" s="28">
        <v>-3.2</v>
      </c>
      <c r="K393" s="36" t="s">
        <v>1193</v>
      </c>
      <c r="L393" s="30" t="str">
        <f t="shared" si="130"/>
        <v>Yes</v>
      </c>
    </row>
    <row r="394" spans="1:12">
      <c r="A394" s="49" t="s">
        <v>41</v>
      </c>
      <c r="B394" s="36" t="s">
        <v>49</v>
      </c>
      <c r="C394" s="47">
        <v>4394.5</v>
      </c>
      <c r="D394" s="33" t="str">
        <f t="shared" si="127"/>
        <v>N/A</v>
      </c>
      <c r="E394" s="47">
        <v>4281</v>
      </c>
      <c r="F394" s="33" t="str">
        <f t="shared" si="128"/>
        <v>N/A</v>
      </c>
      <c r="G394" s="47">
        <v>4108</v>
      </c>
      <c r="H394" s="33" t="str">
        <f t="shared" si="129"/>
        <v>N/A</v>
      </c>
      <c r="I394" s="28">
        <v>-2.58</v>
      </c>
      <c r="J394" s="28">
        <v>-4.04</v>
      </c>
      <c r="K394" s="36" t="s">
        <v>1193</v>
      </c>
      <c r="L394" s="30" t="str">
        <f t="shared" si="130"/>
        <v>Yes</v>
      </c>
    </row>
    <row r="395" spans="1:12">
      <c r="A395" s="49" t="s">
        <v>29</v>
      </c>
      <c r="B395" s="36" t="s">
        <v>49</v>
      </c>
      <c r="C395" s="47">
        <v>30395</v>
      </c>
      <c r="D395" s="33" t="str">
        <f t="shared" si="127"/>
        <v>N/A</v>
      </c>
      <c r="E395" s="47">
        <v>31473</v>
      </c>
      <c r="F395" s="33" t="str">
        <f t="shared" si="128"/>
        <v>N/A</v>
      </c>
      <c r="G395" s="47">
        <v>31988</v>
      </c>
      <c r="H395" s="33" t="str">
        <f t="shared" si="129"/>
        <v>N/A</v>
      </c>
      <c r="I395" s="28">
        <v>3.5470000000000002</v>
      </c>
      <c r="J395" s="28">
        <v>1.6359999999999999</v>
      </c>
      <c r="K395" s="36" t="s">
        <v>1193</v>
      </c>
      <c r="L395" s="30" t="str">
        <f t="shared" si="130"/>
        <v>Yes</v>
      </c>
    </row>
    <row r="396" spans="1:12">
      <c r="A396" s="49" t="s">
        <v>42</v>
      </c>
      <c r="B396" s="36" t="s">
        <v>49</v>
      </c>
      <c r="C396" s="47">
        <v>69304</v>
      </c>
      <c r="D396" s="33" t="str">
        <f t="shared" si="127"/>
        <v>N/A</v>
      </c>
      <c r="E396" s="47">
        <v>72440</v>
      </c>
      <c r="F396" s="33" t="str">
        <f t="shared" si="128"/>
        <v>N/A</v>
      </c>
      <c r="G396" s="47">
        <v>73455</v>
      </c>
      <c r="H396" s="33" t="str">
        <f t="shared" si="129"/>
        <v>N/A</v>
      </c>
      <c r="I396" s="28">
        <v>4.5250000000000004</v>
      </c>
      <c r="J396" s="28">
        <v>1.401</v>
      </c>
      <c r="K396" s="36" t="s">
        <v>1193</v>
      </c>
      <c r="L396" s="30" t="str">
        <f t="shared" si="130"/>
        <v>Yes</v>
      </c>
    </row>
    <row r="397" spans="1:12">
      <c r="A397" s="49" t="s">
        <v>336</v>
      </c>
      <c r="B397" s="36" t="s">
        <v>49</v>
      </c>
      <c r="C397" s="47">
        <v>2082754</v>
      </c>
      <c r="D397" s="33" t="str">
        <f>IF($B397="N/A","N/A",IF(C397&gt;10,"No",IF(C397&lt;-10,"No","Yes")))</f>
        <v>N/A</v>
      </c>
      <c r="E397" s="47">
        <v>2371024</v>
      </c>
      <c r="F397" s="33" t="str">
        <f>IF($B397="N/A","N/A",IF(E397&gt;10,"No",IF(E397&lt;-10,"No","Yes")))</f>
        <v>N/A</v>
      </c>
      <c r="G397" s="47">
        <v>1584966</v>
      </c>
      <c r="H397" s="33" t="str">
        <f>IF($B397="N/A","N/A",IF(G397&gt;10,"No",IF(G397&lt;-10,"No","Yes")))</f>
        <v>N/A</v>
      </c>
      <c r="I397" s="28">
        <v>13.84</v>
      </c>
      <c r="J397" s="28">
        <v>-33.200000000000003</v>
      </c>
      <c r="K397" s="36" t="s">
        <v>1193</v>
      </c>
      <c r="L397" s="30" t="str">
        <f t="shared" si="130"/>
        <v>No</v>
      </c>
    </row>
    <row r="398" spans="1:12">
      <c r="A398" s="218" t="s">
        <v>847</v>
      </c>
      <c r="B398" s="218"/>
      <c r="C398" s="218"/>
      <c r="D398" s="218"/>
      <c r="E398" s="218"/>
      <c r="F398" s="218"/>
      <c r="G398" s="218"/>
      <c r="H398" s="218"/>
      <c r="I398" s="218"/>
      <c r="J398" s="218"/>
      <c r="K398" s="218"/>
      <c r="L398" s="218"/>
    </row>
    <row r="399" spans="1:12">
      <c r="A399" s="54" t="s">
        <v>848</v>
      </c>
      <c r="B399" s="25" t="s">
        <v>49</v>
      </c>
      <c r="C399" s="32">
        <v>4.3558866550999999</v>
      </c>
      <c r="D399" s="27" t="str">
        <f t="shared" ref="D399:D403" si="131">IF($B399="N/A","N/A",IF(C399&gt;10,"No",IF(C399&lt;-10,"No","Yes")))</f>
        <v>N/A</v>
      </c>
      <c r="E399" s="32">
        <v>3.6883966691999999</v>
      </c>
      <c r="F399" s="27" t="str">
        <f t="shared" ref="F399:F403" si="132">IF($B399="N/A","N/A",IF(E399&gt;10,"No",IF(E399&lt;-10,"No","Yes")))</f>
        <v>N/A</v>
      </c>
      <c r="G399" s="32">
        <v>3.6470547523999999</v>
      </c>
      <c r="H399" s="27" t="str">
        <f t="shared" ref="H399:H403" si="133">IF($B399="N/A","N/A",IF(G399&gt;10,"No",IF(G399&lt;-10,"No","Yes")))</f>
        <v>N/A</v>
      </c>
      <c r="I399" s="28">
        <v>-15.3</v>
      </c>
      <c r="J399" s="28">
        <v>-1.1200000000000001</v>
      </c>
      <c r="K399" s="29" t="s">
        <v>1193</v>
      </c>
      <c r="L399" s="30" t="str">
        <f t="shared" ref="L399:L403" si="134">IF(J399="Div by 0", "N/A", IF(K399="N/A","N/A", IF(J399&gt;VALUE(MID(K399,1,2)), "No", IF(J399&lt;-1*VALUE(MID(K399,1,2)), "No", "Yes"))))</f>
        <v>Yes</v>
      </c>
    </row>
    <row r="400" spans="1:12">
      <c r="A400" s="5" t="s">
        <v>524</v>
      </c>
      <c r="B400" s="25" t="s">
        <v>49</v>
      </c>
      <c r="C400" s="32">
        <v>16.734173630000001</v>
      </c>
      <c r="D400" s="27" t="str">
        <f t="shared" si="131"/>
        <v>N/A</v>
      </c>
      <c r="E400" s="32">
        <v>17.846016911</v>
      </c>
      <c r="F400" s="27" t="str">
        <f t="shared" si="132"/>
        <v>N/A</v>
      </c>
      <c r="G400" s="32">
        <v>18.231510365999998</v>
      </c>
      <c r="H400" s="27" t="str">
        <f t="shared" si="133"/>
        <v>N/A</v>
      </c>
      <c r="I400" s="28">
        <v>6.6440000000000001</v>
      </c>
      <c r="J400" s="28">
        <v>2.16</v>
      </c>
      <c r="K400" s="29" t="s">
        <v>1193</v>
      </c>
      <c r="L400" s="30" t="str">
        <f t="shared" si="134"/>
        <v>Yes</v>
      </c>
    </row>
    <row r="401" spans="1:12">
      <c r="A401" s="5" t="s">
        <v>527</v>
      </c>
      <c r="B401" s="25" t="s">
        <v>49</v>
      </c>
      <c r="C401" s="32">
        <v>8.8722836446999995</v>
      </c>
      <c r="D401" s="27" t="str">
        <f t="shared" si="131"/>
        <v>N/A</v>
      </c>
      <c r="E401" s="32">
        <v>8.9030206676999999</v>
      </c>
      <c r="F401" s="27" t="str">
        <f t="shared" si="132"/>
        <v>N/A</v>
      </c>
      <c r="G401" s="32">
        <v>9.1082958059999992</v>
      </c>
      <c r="H401" s="27" t="str">
        <f t="shared" si="133"/>
        <v>N/A</v>
      </c>
      <c r="I401" s="28">
        <v>0.34639999999999999</v>
      </c>
      <c r="J401" s="28">
        <v>2.306</v>
      </c>
      <c r="K401" s="29" t="s">
        <v>1193</v>
      </c>
      <c r="L401" s="30" t="str">
        <f t="shared" si="134"/>
        <v>Yes</v>
      </c>
    </row>
    <row r="402" spans="1:12">
      <c r="A402" s="5" t="s">
        <v>530</v>
      </c>
      <c r="B402" s="25" t="s">
        <v>49</v>
      </c>
      <c r="C402" s="32">
        <v>1.1629551791999999</v>
      </c>
      <c r="D402" s="27" t="str">
        <f t="shared" si="131"/>
        <v>N/A</v>
      </c>
      <c r="E402" s="32">
        <v>0.14240458889999999</v>
      </c>
      <c r="F402" s="27" t="str">
        <f t="shared" si="132"/>
        <v>N/A</v>
      </c>
      <c r="G402" s="32">
        <v>7.2792932500000004E-2</v>
      </c>
      <c r="H402" s="27" t="str">
        <f t="shared" si="133"/>
        <v>N/A</v>
      </c>
      <c r="I402" s="28">
        <v>-87.8</v>
      </c>
      <c r="J402" s="28">
        <v>-48.9</v>
      </c>
      <c r="K402" s="29" t="s">
        <v>1193</v>
      </c>
      <c r="L402" s="30" t="str">
        <f t="shared" si="134"/>
        <v>No</v>
      </c>
    </row>
    <row r="403" spans="1:12">
      <c r="A403" s="5" t="s">
        <v>532</v>
      </c>
      <c r="B403" s="25" t="s">
        <v>49</v>
      </c>
      <c r="C403" s="32">
        <v>2.4805339266000002</v>
      </c>
      <c r="D403" s="27" t="str">
        <f t="shared" si="131"/>
        <v>N/A</v>
      </c>
      <c r="E403" s="32">
        <v>0.50101350060000005</v>
      </c>
      <c r="F403" s="27" t="str">
        <f t="shared" si="132"/>
        <v>N/A</v>
      </c>
      <c r="G403" s="32">
        <v>0.42092048659999998</v>
      </c>
      <c r="H403" s="27" t="str">
        <f t="shared" si="133"/>
        <v>N/A</v>
      </c>
      <c r="I403" s="28">
        <v>-79.8</v>
      </c>
      <c r="J403" s="28">
        <v>-16</v>
      </c>
      <c r="K403" s="29" t="s">
        <v>1193</v>
      </c>
      <c r="L403" s="30" t="str">
        <f t="shared" si="134"/>
        <v>Yes</v>
      </c>
    </row>
    <row r="404" spans="1:12">
      <c r="A404" s="218" t="s">
        <v>158</v>
      </c>
      <c r="B404" s="218"/>
      <c r="C404" s="218"/>
      <c r="D404" s="218"/>
      <c r="E404" s="218"/>
      <c r="F404" s="218"/>
      <c r="G404" s="218"/>
      <c r="H404" s="218"/>
      <c r="I404" s="218"/>
      <c r="J404" s="218"/>
      <c r="K404" s="218"/>
      <c r="L404" s="218"/>
    </row>
    <row r="405" spans="1:12">
      <c r="A405" s="49" t="s">
        <v>337</v>
      </c>
      <c r="B405" s="36" t="s">
        <v>49</v>
      </c>
      <c r="C405" s="26">
        <v>11</v>
      </c>
      <c r="D405" s="27" t="str">
        <f>IF($B405="N/A","N/A",IF(C405&gt;10,"No",IF(C405&lt;-10,"No","Yes")))</f>
        <v>N/A</v>
      </c>
      <c r="E405" s="26">
        <v>11</v>
      </c>
      <c r="F405" s="27" t="str">
        <f>IF($B405="N/A","N/A",IF(E405&gt;10,"No",IF(E405&lt;-10,"No","Yes")))</f>
        <v>N/A</v>
      </c>
      <c r="G405" s="26">
        <v>11</v>
      </c>
      <c r="H405" s="27" t="str">
        <f>IF($B405="N/A","N/A",IF(G405&gt;10,"No",IF(G405&lt;-10,"No","Yes")))</f>
        <v>N/A</v>
      </c>
      <c r="I405" s="28">
        <v>0</v>
      </c>
      <c r="J405" s="28">
        <v>-12.5</v>
      </c>
      <c r="K405" s="36" t="s">
        <v>49</v>
      </c>
      <c r="L405" s="30" t="str">
        <f>IF(J405="Div by 0", "N/A", IF(K405="N/A","N/A", IF(J405&gt;VALUE(MID(K405,1,2)), "No", IF(J405&lt;-1*VALUE(MID(K405,1,2)), "No", "Yes"))))</f>
        <v>N/A</v>
      </c>
    </row>
    <row r="406" spans="1:12">
      <c r="A406" s="49" t="s">
        <v>338</v>
      </c>
      <c r="B406" s="36" t="s">
        <v>49</v>
      </c>
      <c r="C406" s="26">
        <v>28</v>
      </c>
      <c r="D406" s="27" t="str">
        <f>IF($B406="N/A","N/A",IF(C406&gt;10,"No",IF(C406&lt;-10,"No","Yes")))</f>
        <v>N/A</v>
      </c>
      <c r="E406" s="26">
        <v>23</v>
      </c>
      <c r="F406" s="27" t="str">
        <f>IF($B406="N/A","N/A",IF(E406&gt;10,"No",IF(E406&lt;-10,"No","Yes")))</f>
        <v>N/A</v>
      </c>
      <c r="G406" s="26">
        <v>24</v>
      </c>
      <c r="H406" s="27" t="str">
        <f>IF($B406="N/A","N/A",IF(G406&gt;10,"No",IF(G406&lt;-10,"No","Yes")))</f>
        <v>N/A</v>
      </c>
      <c r="I406" s="28">
        <v>-17.899999999999999</v>
      </c>
      <c r="J406" s="28">
        <v>4.3479999999999999</v>
      </c>
      <c r="K406" s="36" t="s">
        <v>49</v>
      </c>
      <c r="L406" s="30" t="str">
        <f>IF(J406="Div by 0", "N/A", IF(K406="N/A","N/A", IF(J406&gt;VALUE(MID(K406,1,2)), "No", IF(J406&lt;-1*VALUE(MID(K406,1,2)), "No", "Yes"))))</f>
        <v>N/A</v>
      </c>
    </row>
    <row r="407" spans="1:12">
      <c r="A407" s="218" t="s">
        <v>339</v>
      </c>
      <c r="B407" s="218"/>
      <c r="C407" s="218"/>
      <c r="D407" s="218"/>
      <c r="E407" s="218"/>
      <c r="F407" s="218"/>
      <c r="G407" s="218"/>
      <c r="H407" s="218"/>
      <c r="I407" s="218"/>
      <c r="J407" s="218"/>
      <c r="K407" s="218"/>
      <c r="L407" s="218"/>
    </row>
    <row r="408" spans="1:12">
      <c r="A408" s="49" t="s">
        <v>335</v>
      </c>
      <c r="B408" s="36" t="s">
        <v>49</v>
      </c>
      <c r="C408" s="47">
        <v>5973.4374793999996</v>
      </c>
      <c r="D408" s="33" t="str">
        <f>IF($B408="N/A","N/A",IF(C408&gt;10,"No",IF(C408&lt;-10,"No","Yes")))</f>
        <v>N/A</v>
      </c>
      <c r="E408" s="47">
        <v>6143.253138</v>
      </c>
      <c r="F408" s="33" t="str">
        <f>IF($B408="N/A","N/A",IF(E408&gt;10,"No",IF(E408&lt;-10,"No","Yes")))</f>
        <v>N/A</v>
      </c>
      <c r="G408" s="47">
        <v>6130.6513697</v>
      </c>
      <c r="H408" s="33" t="str">
        <f>IF($B408="N/A","N/A",IF(G408&gt;10,"No",IF(G408&lt;-10,"No","Yes")))</f>
        <v>N/A</v>
      </c>
      <c r="I408" s="28">
        <v>2.843</v>
      </c>
      <c r="J408" s="28">
        <v>-0.20499999999999999</v>
      </c>
      <c r="K408" s="36" t="s">
        <v>1193</v>
      </c>
      <c r="L408" s="30" t="str">
        <f>IF(J408="Div by 0", "N/A", IF(K408="N/A","N/A", IF(J408&gt;VALUE(MID(K408,1,2)), "No", IF(J408&lt;-1*VALUE(MID(K408,1,2)), "No", "Yes"))))</f>
        <v>Yes</v>
      </c>
    </row>
    <row r="409" spans="1:12">
      <c r="A409" s="5" t="s">
        <v>524</v>
      </c>
      <c r="B409" s="36" t="s">
        <v>49</v>
      </c>
      <c r="C409" s="47">
        <v>13568.170854</v>
      </c>
      <c r="D409" s="33" t="str">
        <f>IF($B409="N/A","N/A",IF(C409&gt;10,"No",IF(C409&lt;-10,"No","Yes")))</f>
        <v>N/A</v>
      </c>
      <c r="E409" s="47">
        <v>13906.754534</v>
      </c>
      <c r="F409" s="33" t="str">
        <f>IF($B409="N/A","N/A",IF(E409&gt;10,"No",IF(E409&lt;-10,"No","Yes")))</f>
        <v>N/A</v>
      </c>
      <c r="G409" s="47">
        <v>14399.754079</v>
      </c>
      <c r="H409" s="33" t="str">
        <f>IF($B409="N/A","N/A",IF(G409&gt;10,"No",IF(G409&lt;-10,"No","Yes")))</f>
        <v>N/A</v>
      </c>
      <c r="I409" s="28">
        <v>2.4950000000000001</v>
      </c>
      <c r="J409" s="28">
        <v>3.5449999999999999</v>
      </c>
      <c r="K409" s="36" t="s">
        <v>1193</v>
      </c>
      <c r="L409" s="30" t="str">
        <f>IF(J409="Div by 0", "N/A", IF(K409="N/A","N/A", IF(J409&gt;VALUE(MID(K409,1,2)), "No", IF(J409&lt;-1*VALUE(MID(K409,1,2)), "No", "Yes"))))</f>
        <v>Yes</v>
      </c>
    </row>
    <row r="410" spans="1:12">
      <c r="A410" s="5" t="s">
        <v>527</v>
      </c>
      <c r="B410" s="36" t="s">
        <v>49</v>
      </c>
      <c r="C410" s="47">
        <v>14977.477193999999</v>
      </c>
      <c r="D410" s="33" t="str">
        <f>IF($B410="N/A","N/A",IF(C410&gt;10,"No",IF(C410&lt;-10,"No","Yes")))</f>
        <v>N/A</v>
      </c>
      <c r="E410" s="47">
        <v>15180.586418000001</v>
      </c>
      <c r="F410" s="33" t="str">
        <f>IF($B410="N/A","N/A",IF(E410&gt;10,"No",IF(E410&lt;-10,"No","Yes")))</f>
        <v>N/A</v>
      </c>
      <c r="G410" s="47">
        <v>15331.740965999999</v>
      </c>
      <c r="H410" s="33" t="str">
        <f>IF($B410="N/A","N/A",IF(G410&gt;10,"No",IF(G410&lt;-10,"No","Yes")))</f>
        <v>N/A</v>
      </c>
      <c r="I410" s="28">
        <v>1.3560000000000001</v>
      </c>
      <c r="J410" s="28">
        <v>0.99570000000000003</v>
      </c>
      <c r="K410" s="36" t="s">
        <v>1193</v>
      </c>
      <c r="L410" s="30" t="str">
        <f>IF(J410="Div by 0", "N/A", IF(K410="N/A","N/A", IF(J410&gt;VALUE(MID(K410,1,2)), "No", IF(J410&lt;-1*VALUE(MID(K410,1,2)), "No", "Yes"))))</f>
        <v>Yes</v>
      </c>
    </row>
    <row r="411" spans="1:12">
      <c r="A411" s="5" t="s">
        <v>530</v>
      </c>
      <c r="B411" s="36" t="s">
        <v>49</v>
      </c>
      <c r="C411" s="47">
        <v>2314.4491017999999</v>
      </c>
      <c r="D411" s="33" t="str">
        <f>IF($B411="N/A","N/A",IF(C411&gt;10,"No",IF(C411&lt;-10,"No","Yes")))</f>
        <v>N/A</v>
      </c>
      <c r="E411" s="47">
        <v>2224.7928388</v>
      </c>
      <c r="F411" s="33" t="str">
        <f>IF($B411="N/A","N/A",IF(E411&gt;10,"No",IF(E411&lt;-10,"No","Yes")))</f>
        <v>N/A</v>
      </c>
      <c r="G411" s="47">
        <v>2145.9875354000001</v>
      </c>
      <c r="H411" s="33" t="str">
        <f>IF($B411="N/A","N/A",IF(G411&gt;10,"No",IF(G411&lt;-10,"No","Yes")))</f>
        <v>N/A</v>
      </c>
      <c r="I411" s="28">
        <v>-3.87</v>
      </c>
      <c r="J411" s="28">
        <v>-3.54</v>
      </c>
      <c r="K411" s="36" t="s">
        <v>1193</v>
      </c>
      <c r="L411" s="30" t="str">
        <f>IF(J411="Div by 0", "N/A", IF(K411="N/A","N/A", IF(J411&gt;VALUE(MID(K411,1,2)), "No", IF(J411&lt;-1*VALUE(MID(K411,1,2)), "No", "Yes"))))</f>
        <v>Yes</v>
      </c>
    </row>
    <row r="412" spans="1:12">
      <c r="A412" s="5" t="s">
        <v>532</v>
      </c>
      <c r="B412" s="36" t="s">
        <v>49</v>
      </c>
      <c r="C412" s="47">
        <v>3483.6864479000001</v>
      </c>
      <c r="D412" s="33" t="str">
        <f>IF($B412="N/A","N/A",IF(C412&gt;10,"No",IF(C412&lt;-10,"No","Yes")))</f>
        <v>N/A</v>
      </c>
      <c r="E412" s="47">
        <v>3627.5090068</v>
      </c>
      <c r="F412" s="33" t="str">
        <f>IF($B412="N/A","N/A",IF(E412&gt;10,"No",IF(E412&lt;-10,"No","Yes")))</f>
        <v>N/A</v>
      </c>
      <c r="G412" s="47">
        <v>3640.5496334999998</v>
      </c>
      <c r="H412" s="33" t="str">
        <f>IF($B412="N/A","N/A",IF(G412&gt;10,"No",IF(G412&lt;-10,"No","Yes")))</f>
        <v>N/A</v>
      </c>
      <c r="I412" s="28">
        <v>4.1280000000000001</v>
      </c>
      <c r="J412" s="28">
        <v>0.35949999999999999</v>
      </c>
      <c r="K412" s="36" t="s">
        <v>1193</v>
      </c>
      <c r="L412" s="30" t="str">
        <f>IF(J412="Div by 0", "N/A", IF(K412="N/A","N/A", IF(J412&gt;VALUE(MID(K412,1,2)), "No", IF(J412&lt;-1*VALUE(MID(K412,1,2)), "No", "Yes"))))</f>
        <v>Yes</v>
      </c>
    </row>
    <row r="413" spans="1:12" ht="14.25" customHeight="1">
      <c r="A413" s="218" t="s">
        <v>965</v>
      </c>
      <c r="B413" s="218"/>
      <c r="C413" s="205"/>
      <c r="D413" s="205"/>
      <c r="E413" s="205"/>
      <c r="F413" s="205"/>
      <c r="G413" s="205"/>
      <c r="H413" s="205"/>
      <c r="I413" s="205"/>
      <c r="J413" s="205"/>
      <c r="K413" s="205"/>
      <c r="L413" s="205"/>
    </row>
    <row r="414" spans="1:12">
      <c r="A414" s="94" t="s">
        <v>907</v>
      </c>
      <c r="B414" s="36" t="s">
        <v>49</v>
      </c>
      <c r="C414" s="47" t="s">
        <v>49</v>
      </c>
      <c r="D414" s="33" t="str">
        <f t="shared" ref="D414:D415" si="135">IF($B414="N/A","N/A",IF(C414&gt;10,"No",IF(C414&lt;-10,"No","Yes")))</f>
        <v>N/A</v>
      </c>
      <c r="E414" s="47">
        <v>6249.6811194000002</v>
      </c>
      <c r="F414" s="33" t="str">
        <f t="shared" ref="F414:F415" si="136">IF($B414="N/A","N/A",IF(E414&gt;10,"No",IF(E414&lt;-10,"No","Yes")))</f>
        <v>N/A</v>
      </c>
      <c r="G414" s="47">
        <v>6283.0767622000003</v>
      </c>
      <c r="H414" s="33" t="str">
        <f t="shared" ref="H414:H415" si="137">IF($B414="N/A","N/A",IF(G414&gt;10,"No",IF(G414&lt;-10,"No","Yes")))</f>
        <v>N/A</v>
      </c>
      <c r="I414" s="28" t="s">
        <v>49</v>
      </c>
      <c r="J414" s="28">
        <v>0.53439999999999999</v>
      </c>
      <c r="K414" s="36" t="s">
        <v>1193</v>
      </c>
      <c r="L414" s="30" t="str">
        <f>IF(J414="Div by 0", "N/A", IF(OR(J414="N/A",K414="N/A"),"N/A", IF(J414&gt;VALUE(MID(K414,1,2)), "No", IF(J414&lt;-1*VALUE(MID(K414,1,2)), "No", "Yes"))))</f>
        <v>Yes</v>
      </c>
    </row>
    <row r="415" spans="1:12">
      <c r="A415" s="94" t="s">
        <v>908</v>
      </c>
      <c r="B415" s="36" t="s">
        <v>49</v>
      </c>
      <c r="C415" s="47" t="s">
        <v>49</v>
      </c>
      <c r="D415" s="33" t="str">
        <f t="shared" si="135"/>
        <v>N/A</v>
      </c>
      <c r="E415" s="47">
        <v>6002.8999586</v>
      </c>
      <c r="F415" s="33" t="str">
        <f t="shared" si="136"/>
        <v>N/A</v>
      </c>
      <c r="G415" s="47">
        <v>5932.2984821999999</v>
      </c>
      <c r="H415" s="33" t="str">
        <f t="shared" si="137"/>
        <v>N/A</v>
      </c>
      <c r="I415" s="28" t="s">
        <v>49</v>
      </c>
      <c r="J415" s="28">
        <v>-1.18</v>
      </c>
      <c r="K415" s="36" t="s">
        <v>1193</v>
      </c>
      <c r="L415" s="30" t="str">
        <f>IF(J415="Div by 0", "N/A", IF(OR(J415="N/A",K415="N/A"),"N/A", IF(J415&gt;VALUE(MID(K415,1,2)), "No", IF(J415&lt;-1*VALUE(MID(K415,1,2)), "No", "Yes"))))</f>
        <v>Yes</v>
      </c>
    </row>
    <row r="416" spans="1:12">
      <c r="A416" s="218" t="s">
        <v>340</v>
      </c>
      <c r="B416" s="218"/>
      <c r="C416" s="218"/>
      <c r="D416" s="218"/>
      <c r="E416" s="218"/>
      <c r="F416" s="218"/>
      <c r="G416" s="218"/>
      <c r="H416" s="218"/>
      <c r="I416" s="218"/>
      <c r="J416" s="218"/>
      <c r="K416" s="218"/>
      <c r="L416" s="218"/>
    </row>
    <row r="417" spans="1:12">
      <c r="A417" s="49" t="s">
        <v>731</v>
      </c>
      <c r="B417" s="36" t="s">
        <v>49</v>
      </c>
      <c r="C417" s="47">
        <v>13103.620292</v>
      </c>
      <c r="D417" s="33" t="str">
        <f>IF($B417="N/A","N/A",IF(C417&gt;10,"No",IF(C417&lt;-10,"No","Yes")))</f>
        <v>N/A</v>
      </c>
      <c r="E417" s="47">
        <v>13401.71831</v>
      </c>
      <c r="F417" s="33" t="str">
        <f>IF($B417="N/A","N/A",IF(E417&gt;10,"No",IF(E417&lt;-10,"No","Yes")))</f>
        <v>N/A</v>
      </c>
      <c r="G417" s="47">
        <v>13612.050874</v>
      </c>
      <c r="H417" s="33" t="str">
        <f>IF($B417="N/A","N/A",IF(G417&gt;10,"No",IF(G417&lt;-10,"No","Yes")))</f>
        <v>N/A</v>
      </c>
      <c r="I417" s="28">
        <v>2.2749999999999999</v>
      </c>
      <c r="J417" s="28">
        <v>1.569</v>
      </c>
      <c r="K417" s="36" t="s">
        <v>1193</v>
      </c>
      <c r="L417" s="30" t="str">
        <f>IF(J417="Div by 0", "N/A", IF(K417="N/A","N/A", IF(J417&gt;VALUE(MID(K417,1,2)), "No", IF(J417&lt;-1*VALUE(MID(K417,1,2)), "No", "Yes"))))</f>
        <v>Yes</v>
      </c>
    </row>
    <row r="418" spans="1:12">
      <c r="A418" s="5" t="s">
        <v>524</v>
      </c>
      <c r="B418" s="36" t="s">
        <v>49</v>
      </c>
      <c r="C418" s="47">
        <v>13637.188838</v>
      </c>
      <c r="D418" s="33" t="str">
        <f>IF($B418="N/A","N/A",IF(C418&gt;10,"No",IF(C418&lt;-10,"No","Yes")))</f>
        <v>N/A</v>
      </c>
      <c r="E418" s="47">
        <v>13968.760028999999</v>
      </c>
      <c r="F418" s="33" t="str">
        <f>IF($B418="N/A","N/A",IF(E418&gt;10,"No",IF(E418&lt;-10,"No","Yes")))</f>
        <v>N/A</v>
      </c>
      <c r="G418" s="47">
        <v>14395.523843999999</v>
      </c>
      <c r="H418" s="33" t="str">
        <f>IF($B418="N/A","N/A",IF(G418&gt;10,"No",IF(G418&lt;-10,"No","Yes")))</f>
        <v>N/A</v>
      </c>
      <c r="I418" s="28">
        <v>2.431</v>
      </c>
      <c r="J418" s="28">
        <v>3.0550000000000002</v>
      </c>
      <c r="K418" s="36" t="s">
        <v>1193</v>
      </c>
      <c r="L418" s="30" t="str">
        <f>IF(J418="Div by 0", "N/A", IF(K418="N/A","N/A", IF(J418&gt;VALUE(MID(K418,1,2)), "No", IF(J418&lt;-1*VALUE(MID(K418,1,2)), "No", "Yes"))))</f>
        <v>Yes</v>
      </c>
    </row>
    <row r="419" spans="1:12">
      <c r="A419" s="5" t="s">
        <v>527</v>
      </c>
      <c r="B419" s="36" t="s">
        <v>49</v>
      </c>
      <c r="C419" s="47">
        <v>12599.119140999999</v>
      </c>
      <c r="D419" s="33" t="str">
        <f>IF($B419="N/A","N/A",IF(C419&gt;10,"No",IF(C419&lt;-10,"No","Yes")))</f>
        <v>N/A</v>
      </c>
      <c r="E419" s="47">
        <v>12887.066870000001</v>
      </c>
      <c r="F419" s="33" t="str">
        <f>IF($B419="N/A","N/A",IF(E419&gt;10,"No",IF(E419&lt;-10,"No","Yes")))</f>
        <v>N/A</v>
      </c>
      <c r="G419" s="47">
        <v>12890.995029</v>
      </c>
      <c r="H419" s="33" t="str">
        <f>IF($B419="N/A","N/A",IF(G419&gt;10,"No",IF(G419&lt;-10,"No","Yes")))</f>
        <v>N/A</v>
      </c>
      <c r="I419" s="28">
        <v>2.2850000000000001</v>
      </c>
      <c r="J419" s="28">
        <v>3.0499999999999999E-2</v>
      </c>
      <c r="K419" s="36" t="s">
        <v>1193</v>
      </c>
      <c r="L419" s="30" t="str">
        <f>IF(J419="Div by 0", "N/A", IF(K419="N/A","N/A", IF(J419&gt;VALUE(MID(K419,1,2)), "No", IF(J419&lt;-1*VALUE(MID(K419,1,2)), "No", "Yes"))))</f>
        <v>Yes</v>
      </c>
    </row>
    <row r="420" spans="1:12">
      <c r="A420" s="5" t="s">
        <v>909</v>
      </c>
      <c r="B420" s="36" t="s">
        <v>49</v>
      </c>
      <c r="C420" s="47" t="s">
        <v>49</v>
      </c>
      <c r="D420" s="33" t="str">
        <f t="shared" ref="D420:D421" si="138">IF($B420="N/A","N/A",IF(C420&gt;10,"No",IF(C420&lt;-10,"No","Yes")))</f>
        <v>N/A</v>
      </c>
      <c r="E420" s="47">
        <v>13619.335395</v>
      </c>
      <c r="F420" s="33" t="str">
        <f t="shared" ref="F420:F421" si="139">IF($B420="N/A","N/A",IF(E420&gt;10,"No",IF(E420&lt;-10,"No","Yes")))</f>
        <v>N/A</v>
      </c>
      <c r="G420" s="47">
        <v>13865.110683999999</v>
      </c>
      <c r="H420" s="33" t="str">
        <f t="shared" ref="H420:H421" si="140">IF($B420="N/A","N/A",IF(G420&gt;10,"No",IF(G420&lt;-10,"No","Yes")))</f>
        <v>N/A</v>
      </c>
      <c r="I420" s="28" t="s">
        <v>49</v>
      </c>
      <c r="J420" s="28">
        <v>1.8049999999999999</v>
      </c>
      <c r="K420" s="36" t="s">
        <v>1193</v>
      </c>
      <c r="L420" s="30" t="str">
        <f>IF(J420="Div by 0", "N/A", IF(OR(J420="N/A",K420="N/A"),"N/A", IF(J420&gt;VALUE(MID(K420,1,2)), "No", IF(J420&lt;-1*VALUE(MID(K420,1,2)), "No", "Yes"))))</f>
        <v>Yes</v>
      </c>
    </row>
    <row r="421" spans="1:12">
      <c r="A421" s="5" t="s">
        <v>910</v>
      </c>
      <c r="B421" s="36" t="s">
        <v>49</v>
      </c>
      <c r="C421" s="47" t="s">
        <v>49</v>
      </c>
      <c r="D421" s="33" t="str">
        <f t="shared" si="138"/>
        <v>N/A</v>
      </c>
      <c r="E421" s="47">
        <v>13049.935968</v>
      </c>
      <c r="F421" s="33" t="str">
        <f t="shared" si="139"/>
        <v>N/A</v>
      </c>
      <c r="G421" s="47">
        <v>13208.384028</v>
      </c>
      <c r="H421" s="33" t="str">
        <f t="shared" si="140"/>
        <v>N/A</v>
      </c>
      <c r="I421" s="28" t="s">
        <v>49</v>
      </c>
      <c r="J421" s="28">
        <v>1.214</v>
      </c>
      <c r="K421" s="36" t="s">
        <v>1193</v>
      </c>
      <c r="L421" s="30" t="str">
        <f>IF(J421="Div by 0", "N/A", IF(OR(J421="N/A",K421="N/A"),"N/A", IF(J421&gt;VALUE(MID(K421,1,2)), "No", IF(J421&lt;-1*VALUE(MID(K421,1,2)), "No", "Yes"))))</f>
        <v>Yes</v>
      </c>
    </row>
    <row r="422" spans="1:12">
      <c r="A422" s="5" t="s">
        <v>1075</v>
      </c>
      <c r="B422" s="36" t="s">
        <v>49</v>
      </c>
      <c r="C422" s="47">
        <v>2985.7375643</v>
      </c>
      <c r="D422" s="33" t="str">
        <f t="shared" ref="D422:D434" si="141">IF($B422="N/A","N/A",IF(C422&gt;10,"No",IF(C422&lt;-10,"No","Yes")))</f>
        <v>N/A</v>
      </c>
      <c r="E422" s="47">
        <v>1773.5655431</v>
      </c>
      <c r="F422" s="33" t="str">
        <f t="shared" ref="F422:F434" si="142">IF($B422="N/A","N/A",IF(E422&gt;10,"No",IF(E422&lt;-10,"No","Yes")))</f>
        <v>N/A</v>
      </c>
      <c r="G422" s="47">
        <v>2928.5711095000001</v>
      </c>
      <c r="H422" s="33" t="str">
        <f t="shared" ref="H422:H434" si="143">IF($B422="N/A","N/A",IF(G422&gt;10,"No",IF(G422&lt;-10,"No","Yes")))</f>
        <v>N/A</v>
      </c>
      <c r="I422" s="28">
        <v>-40.6</v>
      </c>
      <c r="J422" s="28">
        <v>65.12</v>
      </c>
      <c r="K422" s="36" t="s">
        <v>1193</v>
      </c>
      <c r="L422" s="30" t="str">
        <f t="shared" ref="L422:L434" si="144">IF(J422="Div by 0", "N/A", IF(K422="N/A","N/A", IF(J422&gt;VALUE(MID(K422,1,2)), "No", IF(J422&lt;-1*VALUE(MID(K422,1,2)), "No", "Yes"))))</f>
        <v>No</v>
      </c>
    </row>
    <row r="423" spans="1:12">
      <c r="A423" s="5" t="s">
        <v>825</v>
      </c>
      <c r="B423" s="36" t="s">
        <v>49</v>
      </c>
      <c r="C423" s="47">
        <v>727.85570890999998</v>
      </c>
      <c r="D423" s="33" t="str">
        <f t="shared" si="141"/>
        <v>N/A</v>
      </c>
      <c r="E423" s="47">
        <v>765.45650627999999</v>
      </c>
      <c r="F423" s="33" t="str">
        <f t="shared" si="142"/>
        <v>N/A</v>
      </c>
      <c r="G423" s="47">
        <v>797.84918177999998</v>
      </c>
      <c r="H423" s="33" t="str">
        <f t="shared" si="143"/>
        <v>N/A</v>
      </c>
      <c r="I423" s="28">
        <v>5.1660000000000004</v>
      </c>
      <c r="J423" s="28">
        <v>4.2320000000000002</v>
      </c>
      <c r="K423" s="36" t="s">
        <v>1193</v>
      </c>
      <c r="L423" s="30" t="str">
        <f t="shared" si="144"/>
        <v>Yes</v>
      </c>
    </row>
    <row r="424" spans="1:12">
      <c r="A424" s="5" t="s">
        <v>826</v>
      </c>
      <c r="B424" s="36" t="s">
        <v>49</v>
      </c>
      <c r="C424" s="47">
        <v>16656.062751000001</v>
      </c>
      <c r="D424" s="33" t="str">
        <f t="shared" si="141"/>
        <v>N/A</v>
      </c>
      <c r="E424" s="47">
        <v>17570.896433000002</v>
      </c>
      <c r="F424" s="33" t="str">
        <f t="shared" si="142"/>
        <v>N/A</v>
      </c>
      <c r="G424" s="47">
        <v>18150.898378999998</v>
      </c>
      <c r="H424" s="33" t="str">
        <f t="shared" si="143"/>
        <v>N/A</v>
      </c>
      <c r="I424" s="28">
        <v>5.492</v>
      </c>
      <c r="J424" s="28">
        <v>3.3010000000000002</v>
      </c>
      <c r="K424" s="36" t="s">
        <v>1193</v>
      </c>
      <c r="L424" s="30" t="str">
        <f t="shared" si="144"/>
        <v>Yes</v>
      </c>
    </row>
    <row r="425" spans="1:12">
      <c r="A425" s="5" t="s">
        <v>827</v>
      </c>
      <c r="B425" s="36" t="s">
        <v>49</v>
      </c>
      <c r="C425" s="47">
        <v>272.40485074999998</v>
      </c>
      <c r="D425" s="33" t="str">
        <f t="shared" si="141"/>
        <v>N/A</v>
      </c>
      <c r="E425" s="47">
        <v>282.08162476000001</v>
      </c>
      <c r="F425" s="33" t="str">
        <f t="shared" si="142"/>
        <v>N/A</v>
      </c>
      <c r="G425" s="47">
        <v>222.34211904</v>
      </c>
      <c r="H425" s="33" t="str">
        <f t="shared" si="143"/>
        <v>N/A</v>
      </c>
      <c r="I425" s="28">
        <v>3.552</v>
      </c>
      <c r="J425" s="28">
        <v>-21.2</v>
      </c>
      <c r="K425" s="36" t="s">
        <v>1193</v>
      </c>
      <c r="L425" s="30" t="str">
        <f t="shared" si="144"/>
        <v>Yes</v>
      </c>
    </row>
    <row r="426" spans="1:12">
      <c r="A426" s="5" t="s">
        <v>828</v>
      </c>
      <c r="B426" s="36" t="s">
        <v>49</v>
      </c>
      <c r="C426" s="47">
        <v>16647.016232000002</v>
      </c>
      <c r="D426" s="33" t="str">
        <f t="shared" si="141"/>
        <v>N/A</v>
      </c>
      <c r="E426" s="47">
        <v>17350.090781999999</v>
      </c>
      <c r="F426" s="33" t="str">
        <f t="shared" si="142"/>
        <v>N/A</v>
      </c>
      <c r="G426" s="47">
        <v>20198.697183</v>
      </c>
      <c r="H426" s="33" t="str">
        <f t="shared" si="143"/>
        <v>N/A</v>
      </c>
      <c r="I426" s="28">
        <v>4.2229999999999999</v>
      </c>
      <c r="J426" s="28">
        <v>16.420000000000002</v>
      </c>
      <c r="K426" s="36" t="s">
        <v>1193</v>
      </c>
      <c r="L426" s="30" t="str">
        <f t="shared" si="144"/>
        <v>Yes</v>
      </c>
    </row>
    <row r="427" spans="1:12">
      <c r="A427" s="5" t="s">
        <v>829</v>
      </c>
      <c r="B427" s="36" t="s">
        <v>49</v>
      </c>
      <c r="C427" s="47" t="s">
        <v>1207</v>
      </c>
      <c r="D427" s="33" t="str">
        <f t="shared" si="141"/>
        <v>N/A</v>
      </c>
      <c r="E427" s="47" t="s">
        <v>1207</v>
      </c>
      <c r="F427" s="33" t="str">
        <f t="shared" si="142"/>
        <v>N/A</v>
      </c>
      <c r="G427" s="47" t="s">
        <v>1207</v>
      </c>
      <c r="H427" s="33" t="str">
        <f t="shared" si="143"/>
        <v>N/A</v>
      </c>
      <c r="I427" s="28" t="s">
        <v>1207</v>
      </c>
      <c r="J427" s="28" t="s">
        <v>1207</v>
      </c>
      <c r="K427" s="36" t="s">
        <v>1193</v>
      </c>
      <c r="L427" s="30" t="str">
        <f t="shared" si="144"/>
        <v>N/A</v>
      </c>
    </row>
    <row r="428" spans="1:12">
      <c r="A428" s="5" t="s">
        <v>830</v>
      </c>
      <c r="B428" s="36" t="s">
        <v>49</v>
      </c>
      <c r="C428" s="47">
        <v>102.72871883000001</v>
      </c>
      <c r="D428" s="33" t="str">
        <f t="shared" si="141"/>
        <v>N/A</v>
      </c>
      <c r="E428" s="47">
        <v>204.62062405</v>
      </c>
      <c r="F428" s="33" t="str">
        <f t="shared" si="142"/>
        <v>N/A</v>
      </c>
      <c r="G428" s="47">
        <v>119.94828722</v>
      </c>
      <c r="H428" s="33" t="str">
        <f t="shared" si="143"/>
        <v>N/A</v>
      </c>
      <c r="I428" s="28">
        <v>99.19</v>
      </c>
      <c r="J428" s="28">
        <v>-41.4</v>
      </c>
      <c r="K428" s="36" t="s">
        <v>1193</v>
      </c>
      <c r="L428" s="30" t="str">
        <f t="shared" si="144"/>
        <v>No</v>
      </c>
    </row>
    <row r="429" spans="1:12">
      <c r="A429" s="5" t="s">
        <v>831</v>
      </c>
      <c r="B429" s="36" t="s">
        <v>49</v>
      </c>
      <c r="C429" s="47" t="s">
        <v>1207</v>
      </c>
      <c r="D429" s="33" t="str">
        <f t="shared" si="141"/>
        <v>N/A</v>
      </c>
      <c r="E429" s="47" t="s">
        <v>1207</v>
      </c>
      <c r="F429" s="33" t="str">
        <f t="shared" si="142"/>
        <v>N/A</v>
      </c>
      <c r="G429" s="47" t="s">
        <v>1207</v>
      </c>
      <c r="H429" s="33" t="str">
        <f t="shared" si="143"/>
        <v>N/A</v>
      </c>
      <c r="I429" s="28" t="s">
        <v>1207</v>
      </c>
      <c r="J429" s="28" t="s">
        <v>1207</v>
      </c>
      <c r="K429" s="36" t="s">
        <v>1193</v>
      </c>
      <c r="L429" s="30" t="str">
        <f t="shared" si="144"/>
        <v>N/A</v>
      </c>
    </row>
    <row r="430" spans="1:12">
      <c r="A430" s="5" t="s">
        <v>832</v>
      </c>
      <c r="B430" s="36" t="s">
        <v>49</v>
      </c>
      <c r="C430" s="47">
        <v>19107.506281999998</v>
      </c>
      <c r="D430" s="33" t="str">
        <f t="shared" si="141"/>
        <v>N/A</v>
      </c>
      <c r="E430" s="47">
        <v>19659.180095</v>
      </c>
      <c r="F430" s="33" t="str">
        <f t="shared" si="142"/>
        <v>N/A</v>
      </c>
      <c r="G430" s="47">
        <v>20598.552587999999</v>
      </c>
      <c r="H430" s="33" t="str">
        <f t="shared" si="143"/>
        <v>N/A</v>
      </c>
      <c r="I430" s="28">
        <v>2.887</v>
      </c>
      <c r="J430" s="28">
        <v>4.7779999999999996</v>
      </c>
      <c r="K430" s="36" t="s">
        <v>1193</v>
      </c>
      <c r="L430" s="30" t="str">
        <f t="shared" si="144"/>
        <v>Yes</v>
      </c>
    </row>
    <row r="431" spans="1:12">
      <c r="A431" s="5" t="s">
        <v>833</v>
      </c>
      <c r="B431" s="36" t="s">
        <v>49</v>
      </c>
      <c r="C431" s="47" t="s">
        <v>1207</v>
      </c>
      <c r="D431" s="33" t="str">
        <f t="shared" si="141"/>
        <v>N/A</v>
      </c>
      <c r="E431" s="47" t="s">
        <v>1207</v>
      </c>
      <c r="F431" s="33" t="str">
        <f t="shared" si="142"/>
        <v>N/A</v>
      </c>
      <c r="G431" s="47" t="s">
        <v>1207</v>
      </c>
      <c r="H431" s="33" t="str">
        <f t="shared" si="143"/>
        <v>N/A</v>
      </c>
      <c r="I431" s="28" t="s">
        <v>1207</v>
      </c>
      <c r="J431" s="28" t="s">
        <v>1207</v>
      </c>
      <c r="K431" s="36" t="s">
        <v>1193</v>
      </c>
      <c r="L431" s="30" t="str">
        <f t="shared" si="144"/>
        <v>N/A</v>
      </c>
    </row>
    <row r="432" spans="1:12">
      <c r="A432" s="5" t="s">
        <v>834</v>
      </c>
      <c r="B432" s="36" t="s">
        <v>49</v>
      </c>
      <c r="C432" s="47" t="s">
        <v>1207</v>
      </c>
      <c r="D432" s="33" t="str">
        <f t="shared" si="141"/>
        <v>N/A</v>
      </c>
      <c r="E432" s="47" t="s">
        <v>1207</v>
      </c>
      <c r="F432" s="33" t="str">
        <f t="shared" si="142"/>
        <v>N/A</v>
      </c>
      <c r="G432" s="47" t="s">
        <v>1207</v>
      </c>
      <c r="H432" s="33" t="str">
        <f t="shared" si="143"/>
        <v>N/A</v>
      </c>
      <c r="I432" s="28" t="s">
        <v>1207</v>
      </c>
      <c r="J432" s="28" t="s">
        <v>1207</v>
      </c>
      <c r="K432" s="36" t="s">
        <v>1193</v>
      </c>
      <c r="L432" s="30" t="str">
        <f t="shared" si="144"/>
        <v>N/A</v>
      </c>
    </row>
    <row r="433" spans="1:12" ht="12.75" customHeight="1">
      <c r="A433" s="94" t="s">
        <v>846</v>
      </c>
      <c r="B433" s="36" t="s">
        <v>49</v>
      </c>
      <c r="C433" s="47">
        <v>17026.643607999998</v>
      </c>
      <c r="D433" s="33" t="str">
        <f t="shared" si="141"/>
        <v>N/A</v>
      </c>
      <c r="E433" s="47">
        <v>17608.317222000001</v>
      </c>
      <c r="F433" s="33" t="str">
        <f t="shared" si="142"/>
        <v>N/A</v>
      </c>
      <c r="G433" s="47">
        <v>18297.466929999999</v>
      </c>
      <c r="H433" s="33" t="str">
        <f t="shared" si="143"/>
        <v>N/A</v>
      </c>
      <c r="I433" s="28">
        <v>3.4159999999999999</v>
      </c>
      <c r="J433" s="28">
        <v>3.9140000000000001</v>
      </c>
      <c r="K433" s="36" t="s">
        <v>1193</v>
      </c>
      <c r="L433" s="30" t="str">
        <f t="shared" si="144"/>
        <v>Yes</v>
      </c>
    </row>
    <row r="434" spans="1:12" ht="12.75" customHeight="1">
      <c r="A434" s="94" t="s">
        <v>835</v>
      </c>
      <c r="B434" s="36" t="s">
        <v>49</v>
      </c>
      <c r="C434" s="47">
        <v>486.37817460000002</v>
      </c>
      <c r="D434" s="33" t="str">
        <f t="shared" si="141"/>
        <v>N/A</v>
      </c>
      <c r="E434" s="47">
        <v>520.75800690000005</v>
      </c>
      <c r="F434" s="33" t="str">
        <f t="shared" si="142"/>
        <v>N/A</v>
      </c>
      <c r="G434" s="47">
        <v>497.14801505000003</v>
      </c>
      <c r="H434" s="33" t="str">
        <f t="shared" si="143"/>
        <v>N/A</v>
      </c>
      <c r="I434" s="28">
        <v>7.069</v>
      </c>
      <c r="J434" s="28">
        <v>-4.53</v>
      </c>
      <c r="K434" s="36" t="s">
        <v>1193</v>
      </c>
      <c r="L434" s="30" t="str">
        <f t="shared" si="144"/>
        <v>Yes</v>
      </c>
    </row>
    <row r="435" spans="1:12">
      <c r="A435" s="218" t="s">
        <v>341</v>
      </c>
      <c r="B435" s="218"/>
      <c r="C435" s="218"/>
      <c r="D435" s="218"/>
      <c r="E435" s="218"/>
      <c r="F435" s="218"/>
      <c r="G435" s="218"/>
      <c r="H435" s="218"/>
      <c r="I435" s="218"/>
      <c r="J435" s="218"/>
      <c r="K435" s="218"/>
      <c r="L435" s="218"/>
    </row>
    <row r="436" spans="1:12" ht="12.75" customHeight="1">
      <c r="A436" s="94" t="s">
        <v>732</v>
      </c>
      <c r="B436" s="25" t="s">
        <v>49</v>
      </c>
      <c r="C436" s="31">
        <v>32442.168530999999</v>
      </c>
      <c r="D436" s="27" t="str">
        <f>IF($B436="N/A","N/A",IF(C436&gt;10,"No",IF(C436&lt;-10,"No","Yes")))</f>
        <v>N/A</v>
      </c>
      <c r="E436" s="31">
        <v>33388.397197999999</v>
      </c>
      <c r="F436" s="27" t="str">
        <f>IF($B436="N/A","N/A",IF(E436&gt;10,"No",IF(E436&lt;-10,"No","Yes")))</f>
        <v>N/A</v>
      </c>
      <c r="G436" s="31">
        <v>35618.482748000002</v>
      </c>
      <c r="H436" s="27" t="str">
        <f>IF($B436="N/A","N/A",IF(G436&gt;10,"No",IF(G436&lt;-10,"No","Yes")))</f>
        <v>N/A</v>
      </c>
      <c r="I436" s="28">
        <v>2.9169999999999998</v>
      </c>
      <c r="J436" s="28">
        <v>6.6790000000000003</v>
      </c>
      <c r="K436" s="29" t="s">
        <v>1193</v>
      </c>
      <c r="L436" s="30" t="str">
        <f>IF(J436="Div by 0", "N/A", IF(K436="N/A","N/A", IF(J436&gt;VALUE(MID(K436,1,2)), "No", IF(J436&lt;-1*VALUE(MID(K436,1,2)), "No", "Yes"))))</f>
        <v>Yes</v>
      </c>
    </row>
    <row r="437" spans="1:12" ht="12.75" customHeight="1">
      <c r="A437" s="92" t="s">
        <v>733</v>
      </c>
      <c r="B437" s="25" t="s">
        <v>49</v>
      </c>
      <c r="C437" s="31">
        <v>27366.754417</v>
      </c>
      <c r="D437" s="27" t="str">
        <f>IF($B437="N/A","N/A",IF(C437&gt;10,"No",IF(C437&lt;-10,"No","Yes")))</f>
        <v>N/A</v>
      </c>
      <c r="E437" s="31">
        <v>29938.849208</v>
      </c>
      <c r="F437" s="27" t="str">
        <f>IF($B437="N/A","N/A",IF(E437&gt;10,"No",IF(E437&lt;-10,"No","Yes")))</f>
        <v>N/A</v>
      </c>
      <c r="G437" s="31">
        <v>31151.989683</v>
      </c>
      <c r="H437" s="27" t="str">
        <f>IF($B437="N/A","N/A",IF(G437&gt;10,"No",IF(G437&lt;-10,"No","Yes")))</f>
        <v>N/A</v>
      </c>
      <c r="I437" s="28">
        <v>9.3989999999999991</v>
      </c>
      <c r="J437" s="28">
        <v>4.0519999999999996</v>
      </c>
      <c r="K437" s="29" t="s">
        <v>1193</v>
      </c>
      <c r="L437" s="30" t="str">
        <f>IF(J437="Div by 0", "N/A", IF(K437="N/A","N/A", IF(J437&gt;VALUE(MID(K437,1,2)), "No", IF(J437&lt;-1*VALUE(MID(K437,1,2)), "No", "Yes"))))</f>
        <v>Yes</v>
      </c>
    </row>
    <row r="438" spans="1:12" ht="25.5">
      <c r="A438" s="94" t="s">
        <v>734</v>
      </c>
      <c r="B438" s="25" t="s">
        <v>49</v>
      </c>
      <c r="C438" s="31">
        <v>34350.595099999999</v>
      </c>
      <c r="D438" s="27" t="str">
        <f>IF($B438="N/A","N/A",IF(C438&gt;10,"No",IF(C438&lt;-10,"No","Yes")))</f>
        <v>N/A</v>
      </c>
      <c r="E438" s="31">
        <v>42496.099004000003</v>
      </c>
      <c r="F438" s="27" t="str">
        <f>IF($B438="N/A","N/A",IF(E438&gt;10,"No",IF(E438&lt;-10,"No","Yes")))</f>
        <v>N/A</v>
      </c>
      <c r="G438" s="31">
        <v>52314.255839999998</v>
      </c>
      <c r="H438" s="27" t="str">
        <f>IF($B438="N/A","N/A",IF(G438&gt;10,"No",IF(G438&lt;-10,"No","Yes")))</f>
        <v>N/A</v>
      </c>
      <c r="I438" s="28">
        <v>23.71</v>
      </c>
      <c r="J438" s="28">
        <v>23.1</v>
      </c>
      <c r="K438" s="29" t="s">
        <v>1193</v>
      </c>
      <c r="L438" s="30" t="str">
        <f>IF(J438="Div by 0", "N/A", IF(K438="N/A","N/A", IF(J438&gt;VALUE(MID(K438,1,2)), "No", IF(J438&lt;-1*VALUE(MID(K438,1,2)), "No", "Yes"))))</f>
        <v>Yes</v>
      </c>
    </row>
    <row r="439" spans="1:12">
      <c r="A439" s="218" t="s">
        <v>472</v>
      </c>
      <c r="B439" s="218"/>
      <c r="C439" s="218"/>
      <c r="D439" s="218"/>
      <c r="E439" s="218"/>
      <c r="F439" s="218"/>
      <c r="G439" s="218"/>
      <c r="H439" s="218"/>
      <c r="I439" s="218"/>
      <c r="J439" s="218"/>
      <c r="K439" s="218"/>
      <c r="L439" s="218"/>
    </row>
    <row r="440" spans="1:12">
      <c r="A440" s="94" t="s">
        <v>735</v>
      </c>
      <c r="B440" s="25" t="s">
        <v>49</v>
      </c>
      <c r="C440" s="31">
        <v>25163.762588000001</v>
      </c>
      <c r="D440" s="27" t="str">
        <f t="shared" ref="D440:D450" si="145">IF($B440="N/A","N/A",IF(C440&gt;10,"No",IF(C440&lt;-10,"No","Yes")))</f>
        <v>N/A</v>
      </c>
      <c r="E440" s="31">
        <v>26963.021107</v>
      </c>
      <c r="F440" s="27" t="str">
        <f t="shared" ref="F440:F450" si="146">IF($B440="N/A","N/A",IF(E440&gt;10,"No",IF(E440&lt;-10,"No","Yes")))</f>
        <v>N/A</v>
      </c>
      <c r="G440" s="31">
        <v>28077.268924</v>
      </c>
      <c r="H440" s="27" t="str">
        <f t="shared" ref="H440:H450" si="147">IF($B440="N/A","N/A",IF(G440&gt;10,"No",IF(G440&lt;-10,"No","Yes")))</f>
        <v>N/A</v>
      </c>
      <c r="I440" s="28">
        <v>7.15</v>
      </c>
      <c r="J440" s="28">
        <v>4.133</v>
      </c>
      <c r="K440" s="29" t="s">
        <v>1193</v>
      </c>
      <c r="L440" s="30" t="str">
        <f t="shared" ref="L440:L450" si="148">IF(J440="Div by 0", "N/A", IF(K440="N/A","N/A", IF(J440&gt;VALUE(MID(K440,1,2)), "No", IF(J440&lt;-1*VALUE(MID(K440,1,2)), "No", "Yes"))))</f>
        <v>Yes</v>
      </c>
    </row>
    <row r="441" spans="1:12" ht="12.75" customHeight="1">
      <c r="A441" s="48" t="s">
        <v>459</v>
      </c>
      <c r="B441" s="25" t="s">
        <v>49</v>
      </c>
      <c r="C441" s="31" t="s">
        <v>1207</v>
      </c>
      <c r="D441" s="27" t="str">
        <f t="shared" si="145"/>
        <v>N/A</v>
      </c>
      <c r="E441" s="31" t="s">
        <v>1207</v>
      </c>
      <c r="F441" s="27" t="str">
        <f t="shared" si="146"/>
        <v>N/A</v>
      </c>
      <c r="G441" s="31" t="s">
        <v>1207</v>
      </c>
      <c r="H441" s="27" t="str">
        <f t="shared" si="147"/>
        <v>N/A</v>
      </c>
      <c r="I441" s="28" t="s">
        <v>1207</v>
      </c>
      <c r="J441" s="28" t="s">
        <v>1207</v>
      </c>
      <c r="K441" s="29" t="s">
        <v>1193</v>
      </c>
      <c r="L441" s="30" t="str">
        <f t="shared" si="148"/>
        <v>N/A</v>
      </c>
    </row>
    <row r="442" spans="1:12">
      <c r="A442" s="48" t="s">
        <v>460</v>
      </c>
      <c r="B442" s="25" t="s">
        <v>49</v>
      </c>
      <c r="C442" s="31">
        <v>12393.890916</v>
      </c>
      <c r="D442" s="27" t="str">
        <f t="shared" si="145"/>
        <v>N/A</v>
      </c>
      <c r="E442" s="31">
        <v>13545.184219999999</v>
      </c>
      <c r="F442" s="27" t="str">
        <f t="shared" si="146"/>
        <v>N/A</v>
      </c>
      <c r="G442" s="31">
        <v>14319.007962</v>
      </c>
      <c r="H442" s="27" t="str">
        <f t="shared" si="147"/>
        <v>N/A</v>
      </c>
      <c r="I442" s="28">
        <v>9.2889999999999997</v>
      </c>
      <c r="J442" s="28">
        <v>5.7130000000000001</v>
      </c>
      <c r="K442" s="29" t="s">
        <v>1193</v>
      </c>
      <c r="L442" s="30" t="str">
        <f t="shared" si="148"/>
        <v>Yes</v>
      </c>
    </row>
    <row r="443" spans="1:12" ht="12.75" customHeight="1">
      <c r="A443" s="48" t="s">
        <v>461</v>
      </c>
      <c r="B443" s="25" t="s">
        <v>49</v>
      </c>
      <c r="C443" s="31">
        <v>24546.438596</v>
      </c>
      <c r="D443" s="27" t="str">
        <f t="shared" si="145"/>
        <v>N/A</v>
      </c>
      <c r="E443" s="31">
        <v>26630.201689000001</v>
      </c>
      <c r="F443" s="27" t="str">
        <f t="shared" si="146"/>
        <v>N/A</v>
      </c>
      <c r="G443" s="31">
        <v>29167.819716000002</v>
      </c>
      <c r="H443" s="27" t="str">
        <f t="shared" si="147"/>
        <v>N/A</v>
      </c>
      <c r="I443" s="28">
        <v>8.4890000000000008</v>
      </c>
      <c r="J443" s="28">
        <v>9.5289999999999999</v>
      </c>
      <c r="K443" s="29" t="s">
        <v>1193</v>
      </c>
      <c r="L443" s="30" t="str">
        <f t="shared" si="148"/>
        <v>Yes</v>
      </c>
    </row>
    <row r="444" spans="1:12" ht="12.75" customHeight="1">
      <c r="A444" s="48" t="s">
        <v>462</v>
      </c>
      <c r="B444" s="25" t="s">
        <v>49</v>
      </c>
      <c r="C444" s="31">
        <v>53711.798535000002</v>
      </c>
      <c r="D444" s="27" t="str">
        <f t="shared" si="145"/>
        <v>N/A</v>
      </c>
      <c r="E444" s="31">
        <v>49588.791540999999</v>
      </c>
      <c r="F444" s="27" t="str">
        <f t="shared" si="146"/>
        <v>N/A</v>
      </c>
      <c r="G444" s="31">
        <v>45722.248927000001</v>
      </c>
      <c r="H444" s="27" t="str">
        <f t="shared" si="147"/>
        <v>N/A</v>
      </c>
      <c r="I444" s="28">
        <v>-7.68</v>
      </c>
      <c r="J444" s="28">
        <v>-7.8</v>
      </c>
      <c r="K444" s="29" t="s">
        <v>1193</v>
      </c>
      <c r="L444" s="30" t="str">
        <f t="shared" si="148"/>
        <v>Yes</v>
      </c>
    </row>
    <row r="445" spans="1:12" ht="12.75" customHeight="1">
      <c r="A445" s="48" t="s">
        <v>463</v>
      </c>
      <c r="B445" s="25" t="s">
        <v>49</v>
      </c>
      <c r="C445" s="31" t="s">
        <v>1207</v>
      </c>
      <c r="D445" s="27" t="str">
        <f t="shared" si="145"/>
        <v>N/A</v>
      </c>
      <c r="E445" s="31" t="s">
        <v>1207</v>
      </c>
      <c r="F445" s="27" t="str">
        <f t="shared" si="146"/>
        <v>N/A</v>
      </c>
      <c r="G445" s="31" t="s">
        <v>1207</v>
      </c>
      <c r="H445" s="27" t="str">
        <f t="shared" si="147"/>
        <v>N/A</v>
      </c>
      <c r="I445" s="28" t="s">
        <v>1207</v>
      </c>
      <c r="J445" s="28" t="s">
        <v>1207</v>
      </c>
      <c r="K445" s="29" t="s">
        <v>1193</v>
      </c>
      <c r="L445" s="30" t="str">
        <f t="shared" si="148"/>
        <v>N/A</v>
      </c>
    </row>
    <row r="446" spans="1:12" ht="12.75" customHeight="1">
      <c r="A446" s="48" t="s">
        <v>470</v>
      </c>
      <c r="B446" s="25" t="s">
        <v>49</v>
      </c>
      <c r="C446" s="31">
        <v>42197.802787000001</v>
      </c>
      <c r="D446" s="27" t="str">
        <f t="shared" si="145"/>
        <v>N/A</v>
      </c>
      <c r="E446" s="31">
        <v>43454.889566999998</v>
      </c>
      <c r="F446" s="27" t="str">
        <f t="shared" si="146"/>
        <v>N/A</v>
      </c>
      <c r="G446" s="31">
        <v>43381.396352000003</v>
      </c>
      <c r="H446" s="27" t="str">
        <f t="shared" si="147"/>
        <v>N/A</v>
      </c>
      <c r="I446" s="28">
        <v>2.9790000000000001</v>
      </c>
      <c r="J446" s="28">
        <v>-0.16900000000000001</v>
      </c>
      <c r="K446" s="29" t="s">
        <v>1193</v>
      </c>
      <c r="L446" s="30" t="str">
        <f t="shared" si="148"/>
        <v>Yes</v>
      </c>
    </row>
    <row r="447" spans="1:12" ht="12.75" customHeight="1">
      <c r="A447" s="48" t="s">
        <v>464</v>
      </c>
      <c r="B447" s="25" t="s">
        <v>49</v>
      </c>
      <c r="C447" s="31">
        <v>15724.262087999999</v>
      </c>
      <c r="D447" s="27" t="str">
        <f t="shared" si="145"/>
        <v>N/A</v>
      </c>
      <c r="E447" s="31">
        <v>15846.981309999999</v>
      </c>
      <c r="F447" s="27" t="str">
        <f t="shared" si="146"/>
        <v>N/A</v>
      </c>
      <c r="G447" s="31">
        <v>15795.620152</v>
      </c>
      <c r="H447" s="27" t="str">
        <f t="shared" si="147"/>
        <v>N/A</v>
      </c>
      <c r="I447" s="28">
        <v>0.78039999999999998</v>
      </c>
      <c r="J447" s="28">
        <v>-0.32400000000000001</v>
      </c>
      <c r="K447" s="29" t="s">
        <v>1193</v>
      </c>
      <c r="L447" s="30" t="str">
        <f t="shared" si="148"/>
        <v>Yes</v>
      </c>
    </row>
    <row r="448" spans="1:12" ht="12.75" customHeight="1">
      <c r="A448" s="48" t="s">
        <v>859</v>
      </c>
      <c r="B448" s="25" t="s">
        <v>49</v>
      </c>
      <c r="C448" s="31">
        <v>74686.777778000003</v>
      </c>
      <c r="D448" s="27" t="str">
        <f t="shared" si="145"/>
        <v>N/A</v>
      </c>
      <c r="E448" s="31">
        <v>104872.26409</v>
      </c>
      <c r="F448" s="27" t="str">
        <f t="shared" si="146"/>
        <v>N/A</v>
      </c>
      <c r="G448" s="31">
        <v>96377.513453000007</v>
      </c>
      <c r="H448" s="27" t="str">
        <f t="shared" si="147"/>
        <v>N/A</v>
      </c>
      <c r="I448" s="28">
        <v>40.42</v>
      </c>
      <c r="J448" s="28">
        <v>-8.1</v>
      </c>
      <c r="K448" s="29" t="s">
        <v>1193</v>
      </c>
      <c r="L448" s="30" t="str">
        <f t="shared" si="148"/>
        <v>Yes</v>
      </c>
    </row>
    <row r="449" spans="1:12" ht="12.75" customHeight="1">
      <c r="A449" s="5" t="s">
        <v>857</v>
      </c>
      <c r="B449" s="25" t="s">
        <v>49</v>
      </c>
      <c r="C449" s="31" t="s">
        <v>1207</v>
      </c>
      <c r="D449" s="27" t="str">
        <f>IF($B449="N/A","N/A",IF(C449&gt;10,"No",IF(C449&lt;-10,"No","Yes")))</f>
        <v>N/A</v>
      </c>
      <c r="E449" s="31">
        <v>9767.4255319000004</v>
      </c>
      <c r="F449" s="27" t="str">
        <f>IF($B449="N/A","N/A",IF(E449&gt;10,"No",IF(E449&lt;-10,"No","Yes")))</f>
        <v>N/A</v>
      </c>
      <c r="G449" s="31">
        <v>19863.36</v>
      </c>
      <c r="H449" s="27" t="str">
        <f>IF($B449="N/A","N/A",IF(G449&gt;10,"No",IF(G449&lt;-10,"No","Yes")))</f>
        <v>N/A</v>
      </c>
      <c r="I449" s="28" t="s">
        <v>1207</v>
      </c>
      <c r="J449" s="28">
        <v>103.4</v>
      </c>
      <c r="K449" s="29" t="s">
        <v>1193</v>
      </c>
      <c r="L449" s="30" t="str">
        <f t="shared" si="148"/>
        <v>No</v>
      </c>
    </row>
    <row r="450" spans="1:12" ht="12.75" customHeight="1">
      <c r="A450" s="48" t="s">
        <v>465</v>
      </c>
      <c r="B450" s="25" t="s">
        <v>49</v>
      </c>
      <c r="C450" s="31" t="s">
        <v>1207</v>
      </c>
      <c r="D450" s="27" t="str">
        <f t="shared" si="145"/>
        <v>N/A</v>
      </c>
      <c r="E450" s="31" t="s">
        <v>1207</v>
      </c>
      <c r="F450" s="27" t="str">
        <f t="shared" si="146"/>
        <v>N/A</v>
      </c>
      <c r="G450" s="31" t="s">
        <v>1207</v>
      </c>
      <c r="H450" s="27" t="str">
        <f t="shared" si="147"/>
        <v>N/A</v>
      </c>
      <c r="I450" s="28" t="s">
        <v>1207</v>
      </c>
      <c r="J450" s="28" t="s">
        <v>1207</v>
      </c>
      <c r="K450" s="29" t="s">
        <v>1193</v>
      </c>
      <c r="L450" s="30" t="str">
        <f t="shared" si="148"/>
        <v>N/A</v>
      </c>
    </row>
    <row r="451" spans="1:12">
      <c r="A451" s="218" t="s">
        <v>342</v>
      </c>
      <c r="B451" s="218"/>
      <c r="C451" s="218"/>
      <c r="D451" s="218"/>
      <c r="E451" s="218"/>
      <c r="F451" s="218"/>
      <c r="G451" s="218"/>
      <c r="H451" s="218"/>
      <c r="I451" s="218"/>
      <c r="J451" s="218"/>
      <c r="K451" s="218"/>
      <c r="L451" s="218"/>
    </row>
    <row r="452" spans="1:12" ht="12.75" customHeight="1">
      <c r="A452" s="94" t="s">
        <v>736</v>
      </c>
      <c r="B452" s="25" t="s">
        <v>49</v>
      </c>
      <c r="C452" s="31">
        <v>15733.452423000001</v>
      </c>
      <c r="D452" s="27" t="str">
        <f t="shared" ref="D452:D462" si="149">IF($B452="N/A","N/A",IF(C452&gt;10,"No",IF(C452&lt;-10,"No","Yes")))</f>
        <v>N/A</v>
      </c>
      <c r="E452" s="31">
        <v>16173.180968999999</v>
      </c>
      <c r="F452" s="27" t="str">
        <f t="shared" ref="F452:F462" si="150">IF($B452="N/A","N/A",IF(E452&gt;10,"No",IF(E452&lt;-10,"No","Yes")))</f>
        <v>N/A</v>
      </c>
      <c r="G452" s="31">
        <v>17857.0213</v>
      </c>
      <c r="H452" s="27" t="str">
        <f t="shared" ref="H452:H462" si="151">IF($B452="N/A","N/A",IF(G452&gt;10,"No",IF(G452&lt;-10,"No","Yes")))</f>
        <v>N/A</v>
      </c>
      <c r="I452" s="28">
        <v>2.7949999999999999</v>
      </c>
      <c r="J452" s="28">
        <v>10.41</v>
      </c>
      <c r="K452" s="29" t="s">
        <v>1193</v>
      </c>
      <c r="L452" s="30" t="str">
        <f t="shared" ref="L452:L462" si="152">IF(J452="Div by 0", "N/A", IF(K452="N/A","N/A", IF(J452&gt;VALUE(MID(K452,1,2)), "No", IF(J452&lt;-1*VALUE(MID(K452,1,2)), "No", "Yes"))))</f>
        <v>Yes</v>
      </c>
    </row>
    <row r="453" spans="1:12" ht="12.75" customHeight="1">
      <c r="A453" s="48" t="s">
        <v>459</v>
      </c>
      <c r="B453" s="25" t="s">
        <v>49</v>
      </c>
      <c r="C453" s="31" t="s">
        <v>1207</v>
      </c>
      <c r="D453" s="27" t="str">
        <f t="shared" si="149"/>
        <v>N/A</v>
      </c>
      <c r="E453" s="31" t="s">
        <v>1207</v>
      </c>
      <c r="F453" s="27" t="str">
        <f t="shared" si="150"/>
        <v>N/A</v>
      </c>
      <c r="G453" s="31" t="s">
        <v>1207</v>
      </c>
      <c r="H453" s="27" t="str">
        <f t="shared" si="151"/>
        <v>N/A</v>
      </c>
      <c r="I453" s="28" t="s">
        <v>1207</v>
      </c>
      <c r="J453" s="28" t="s">
        <v>1207</v>
      </c>
      <c r="K453" s="29" t="s">
        <v>1193</v>
      </c>
      <c r="L453" s="30" t="str">
        <f t="shared" si="152"/>
        <v>N/A</v>
      </c>
    </row>
    <row r="454" spans="1:12">
      <c r="A454" s="48" t="s">
        <v>460</v>
      </c>
      <c r="B454" s="25" t="s">
        <v>49</v>
      </c>
      <c r="C454" s="31">
        <v>7845.1754406999999</v>
      </c>
      <c r="D454" s="27" t="str">
        <f t="shared" si="149"/>
        <v>N/A</v>
      </c>
      <c r="E454" s="31">
        <v>8595.1179754000004</v>
      </c>
      <c r="F454" s="27" t="str">
        <f t="shared" si="150"/>
        <v>N/A</v>
      </c>
      <c r="G454" s="31">
        <v>9433.3923861999992</v>
      </c>
      <c r="H454" s="27" t="str">
        <f t="shared" si="151"/>
        <v>N/A</v>
      </c>
      <c r="I454" s="28">
        <v>9.5589999999999993</v>
      </c>
      <c r="J454" s="28">
        <v>9.7530000000000001</v>
      </c>
      <c r="K454" s="29" t="s">
        <v>1193</v>
      </c>
      <c r="L454" s="30" t="str">
        <f t="shared" si="152"/>
        <v>Yes</v>
      </c>
    </row>
    <row r="455" spans="1:12" ht="12.75" customHeight="1">
      <c r="A455" s="48" t="s">
        <v>461</v>
      </c>
      <c r="B455" s="25" t="s">
        <v>49</v>
      </c>
      <c r="C455" s="31">
        <v>12591.136892</v>
      </c>
      <c r="D455" s="27" t="str">
        <f t="shared" si="149"/>
        <v>N/A</v>
      </c>
      <c r="E455" s="31">
        <v>13756.297990999999</v>
      </c>
      <c r="F455" s="27" t="str">
        <f t="shared" si="150"/>
        <v>N/A</v>
      </c>
      <c r="G455" s="31">
        <v>17198.713164000001</v>
      </c>
      <c r="H455" s="27" t="str">
        <f t="shared" si="151"/>
        <v>N/A</v>
      </c>
      <c r="I455" s="28">
        <v>9.2539999999999996</v>
      </c>
      <c r="J455" s="28">
        <v>25.02</v>
      </c>
      <c r="K455" s="29" t="s">
        <v>1193</v>
      </c>
      <c r="L455" s="30" t="str">
        <f t="shared" si="152"/>
        <v>Yes</v>
      </c>
    </row>
    <row r="456" spans="1:12" ht="12.75" customHeight="1">
      <c r="A456" s="48" t="s">
        <v>462</v>
      </c>
      <c r="B456" s="25" t="s">
        <v>49</v>
      </c>
      <c r="C456" s="31">
        <v>29099.956043999999</v>
      </c>
      <c r="D456" s="27" t="str">
        <f t="shared" si="149"/>
        <v>N/A</v>
      </c>
      <c r="E456" s="31">
        <v>25948.987915000002</v>
      </c>
      <c r="F456" s="27" t="str">
        <f t="shared" si="150"/>
        <v>N/A</v>
      </c>
      <c r="G456" s="31">
        <v>24701.435622000001</v>
      </c>
      <c r="H456" s="27" t="str">
        <f t="shared" si="151"/>
        <v>N/A</v>
      </c>
      <c r="I456" s="28">
        <v>-10.8</v>
      </c>
      <c r="J456" s="28">
        <v>-4.8099999999999996</v>
      </c>
      <c r="K456" s="29" t="s">
        <v>1193</v>
      </c>
      <c r="L456" s="30" t="str">
        <f t="shared" si="152"/>
        <v>Yes</v>
      </c>
    </row>
    <row r="457" spans="1:12" ht="12.75" customHeight="1">
      <c r="A457" s="48" t="s">
        <v>463</v>
      </c>
      <c r="B457" s="25" t="s">
        <v>49</v>
      </c>
      <c r="C457" s="31" t="s">
        <v>1207</v>
      </c>
      <c r="D457" s="27" t="str">
        <f t="shared" si="149"/>
        <v>N/A</v>
      </c>
      <c r="E457" s="31" t="s">
        <v>1207</v>
      </c>
      <c r="F457" s="27" t="str">
        <f t="shared" si="150"/>
        <v>N/A</v>
      </c>
      <c r="G457" s="31" t="s">
        <v>1207</v>
      </c>
      <c r="H457" s="27" t="str">
        <f t="shared" si="151"/>
        <v>N/A</v>
      </c>
      <c r="I457" s="28" t="s">
        <v>1207</v>
      </c>
      <c r="J457" s="28" t="s">
        <v>1207</v>
      </c>
      <c r="K457" s="29" t="s">
        <v>1193</v>
      </c>
      <c r="L457" s="30" t="str">
        <f t="shared" si="152"/>
        <v>N/A</v>
      </c>
    </row>
    <row r="458" spans="1:12" ht="12.75" customHeight="1">
      <c r="A458" s="48" t="s">
        <v>470</v>
      </c>
      <c r="B458" s="25" t="s">
        <v>49</v>
      </c>
      <c r="C458" s="31">
        <v>32622.084609000001</v>
      </c>
      <c r="D458" s="27" t="str">
        <f t="shared" si="149"/>
        <v>N/A</v>
      </c>
      <c r="E458" s="31">
        <v>35452.635583000003</v>
      </c>
      <c r="F458" s="27" t="str">
        <f t="shared" si="150"/>
        <v>N/A</v>
      </c>
      <c r="G458" s="31">
        <v>35538.182540000002</v>
      </c>
      <c r="H458" s="27" t="str">
        <f t="shared" si="151"/>
        <v>N/A</v>
      </c>
      <c r="I458" s="28">
        <v>8.6769999999999996</v>
      </c>
      <c r="J458" s="28">
        <v>0.24129999999999999</v>
      </c>
      <c r="K458" s="29" t="s">
        <v>1193</v>
      </c>
      <c r="L458" s="30" t="str">
        <f t="shared" si="152"/>
        <v>Yes</v>
      </c>
    </row>
    <row r="459" spans="1:12" ht="12.75" customHeight="1">
      <c r="A459" s="48" t="s">
        <v>464</v>
      </c>
      <c r="B459" s="25" t="s">
        <v>49</v>
      </c>
      <c r="C459" s="31">
        <v>3614.3496157</v>
      </c>
      <c r="D459" s="27" t="str">
        <f t="shared" si="149"/>
        <v>N/A</v>
      </c>
      <c r="E459" s="31">
        <v>3.8441158349000002</v>
      </c>
      <c r="F459" s="27" t="str">
        <f t="shared" si="150"/>
        <v>N/A</v>
      </c>
      <c r="G459" s="31">
        <v>3.9331972537</v>
      </c>
      <c r="H459" s="27" t="str">
        <f t="shared" si="151"/>
        <v>N/A</v>
      </c>
      <c r="I459" s="28">
        <v>-99.9</v>
      </c>
      <c r="J459" s="28">
        <v>2.3170000000000002</v>
      </c>
      <c r="K459" s="29" t="s">
        <v>1193</v>
      </c>
      <c r="L459" s="30" t="str">
        <f t="shared" si="152"/>
        <v>Yes</v>
      </c>
    </row>
    <row r="460" spans="1:12" ht="12.75" customHeight="1">
      <c r="A460" s="48" t="s">
        <v>859</v>
      </c>
      <c r="B460" s="25" t="s">
        <v>49</v>
      </c>
      <c r="C460" s="31">
        <v>3857.4814815</v>
      </c>
      <c r="D460" s="27" t="str">
        <f t="shared" si="149"/>
        <v>N/A</v>
      </c>
      <c r="E460" s="31">
        <v>30514.207715</v>
      </c>
      <c r="F460" s="27" t="str">
        <f t="shared" si="150"/>
        <v>N/A</v>
      </c>
      <c r="G460" s="31">
        <v>56615.360987</v>
      </c>
      <c r="H460" s="27" t="str">
        <f t="shared" si="151"/>
        <v>N/A</v>
      </c>
      <c r="I460" s="28">
        <v>691</v>
      </c>
      <c r="J460" s="28">
        <v>85.54</v>
      </c>
      <c r="K460" s="29" t="s">
        <v>1193</v>
      </c>
      <c r="L460" s="30" t="str">
        <f t="shared" si="152"/>
        <v>No</v>
      </c>
    </row>
    <row r="461" spans="1:12" ht="12.75" customHeight="1">
      <c r="A461" s="5" t="s">
        <v>857</v>
      </c>
      <c r="B461" s="25" t="s">
        <v>49</v>
      </c>
      <c r="C461" s="31" t="s">
        <v>1207</v>
      </c>
      <c r="D461" s="27" t="str">
        <f t="shared" si="149"/>
        <v>N/A</v>
      </c>
      <c r="E461" s="31">
        <v>5669.4893616999998</v>
      </c>
      <c r="F461" s="27" t="str">
        <f t="shared" si="150"/>
        <v>N/A</v>
      </c>
      <c r="G461" s="31">
        <v>13764.38</v>
      </c>
      <c r="H461" s="27" t="str">
        <f t="shared" si="151"/>
        <v>N/A</v>
      </c>
      <c r="I461" s="28" t="s">
        <v>1207</v>
      </c>
      <c r="J461" s="28">
        <v>142.80000000000001</v>
      </c>
      <c r="K461" s="29" t="s">
        <v>1193</v>
      </c>
      <c r="L461" s="30" t="str">
        <f t="shared" si="152"/>
        <v>No</v>
      </c>
    </row>
    <row r="462" spans="1:12" ht="12.75" customHeight="1">
      <c r="A462" s="48" t="s">
        <v>465</v>
      </c>
      <c r="B462" s="25" t="s">
        <v>49</v>
      </c>
      <c r="C462" s="31" t="s">
        <v>1207</v>
      </c>
      <c r="D462" s="27" t="str">
        <f t="shared" si="149"/>
        <v>N/A</v>
      </c>
      <c r="E462" s="31" t="s">
        <v>1207</v>
      </c>
      <c r="F462" s="27" t="str">
        <f t="shared" si="150"/>
        <v>N/A</v>
      </c>
      <c r="G462" s="31" t="s">
        <v>1207</v>
      </c>
      <c r="H462" s="27" t="str">
        <f t="shared" si="151"/>
        <v>N/A</v>
      </c>
      <c r="I462" s="28" t="s">
        <v>1207</v>
      </c>
      <c r="J462" s="28" t="s">
        <v>1207</v>
      </c>
      <c r="K462" s="29" t="s">
        <v>1193</v>
      </c>
      <c r="L462" s="30" t="str">
        <f t="shared" si="152"/>
        <v>N/A</v>
      </c>
    </row>
    <row r="463" spans="1:12">
      <c r="A463" s="218" t="s">
        <v>1154</v>
      </c>
      <c r="B463" s="218"/>
      <c r="C463" s="218"/>
      <c r="D463" s="218"/>
      <c r="E463" s="218"/>
      <c r="F463" s="218"/>
      <c r="G463" s="218"/>
      <c r="H463" s="218"/>
      <c r="I463" s="218"/>
      <c r="J463" s="218"/>
      <c r="K463" s="218"/>
      <c r="L463" s="218"/>
    </row>
    <row r="464" spans="1:12">
      <c r="A464" s="221" t="s">
        <v>1155</v>
      </c>
      <c r="B464" s="218"/>
      <c r="C464" s="218"/>
      <c r="D464" s="218"/>
      <c r="E464" s="218"/>
      <c r="F464" s="218"/>
      <c r="G464" s="218"/>
      <c r="H464" s="218"/>
      <c r="I464" s="218"/>
      <c r="J464" s="218"/>
      <c r="K464" s="218"/>
      <c r="L464" s="218"/>
    </row>
    <row r="465" spans="1:12" ht="12.75" customHeight="1">
      <c r="A465" s="44" t="s">
        <v>1156</v>
      </c>
      <c r="B465" s="47" t="s">
        <v>49</v>
      </c>
      <c r="C465" s="47" t="s">
        <v>49</v>
      </c>
      <c r="D465" s="33" t="str">
        <f>IF($B465="N/A","N/A",IF(C465&gt;10,"No",IF(C465&lt;-10,"No","Yes")))</f>
        <v>N/A</v>
      </c>
      <c r="E465" s="47" t="s">
        <v>49</v>
      </c>
      <c r="F465" s="33" t="str">
        <f>IF($B465="N/A","N/A",IF(E465&gt;10,"No",IF(E465&lt;-10,"No","Yes")))</f>
        <v>N/A</v>
      </c>
      <c r="G465" s="47">
        <v>2288755664</v>
      </c>
      <c r="H465" s="33" t="str">
        <f>IF($B465="N/A","N/A",IF(G465&gt;10,"No",IF(G465&lt;-10,"No","Yes")))</f>
        <v>N/A</v>
      </c>
      <c r="I465" s="28" t="s">
        <v>49</v>
      </c>
      <c r="J465" s="28" t="s">
        <v>49</v>
      </c>
      <c r="K465" s="47" t="s">
        <v>49</v>
      </c>
      <c r="L465" s="30" t="str">
        <f>IF(J465="Div by 0", "N/A", IF(K465="N/A","N/A", IF(J465&gt;VALUE(MID(K465,1,2)), "No", IF(J465&lt;-1*VALUE(MID(K465,1,2)), "No", "Yes"))))</f>
        <v>N/A</v>
      </c>
    </row>
    <row r="466" spans="1:12">
      <c r="A466" s="44" t="s">
        <v>1157</v>
      </c>
      <c r="B466" s="47" t="s">
        <v>49</v>
      </c>
      <c r="C466" s="47" t="s">
        <v>49</v>
      </c>
      <c r="D466" s="33" t="str">
        <f>IF($B466="N/A","N/A",IF(C466&gt;10,"No",IF(C466&lt;-10,"No","Yes")))</f>
        <v>N/A</v>
      </c>
      <c r="E466" s="47" t="s">
        <v>49</v>
      </c>
      <c r="F466" s="33" t="str">
        <f>IF($B466="N/A","N/A",IF(E466&gt;10,"No",IF(E466&lt;-10,"No","Yes")))</f>
        <v>N/A</v>
      </c>
      <c r="G466" s="47">
        <v>6385.5737698000003</v>
      </c>
      <c r="H466" s="33" t="str">
        <f>IF($B466="N/A","N/A",IF(G466&gt;10,"No",IF(G466&lt;-10,"No","Yes")))</f>
        <v>N/A</v>
      </c>
      <c r="I466" s="28" t="s">
        <v>49</v>
      </c>
      <c r="J466" s="28" t="s">
        <v>49</v>
      </c>
      <c r="K466" s="47" t="s">
        <v>49</v>
      </c>
      <c r="L466" s="30" t="str">
        <f>IF(J466="Div by 0", "N/A", IF(K466="N/A","N/A", IF(J466&gt;VALUE(MID(K466,1,2)), "No", IF(J466&lt;-1*VALUE(MID(K466,1,2)), "No", "Yes"))))</f>
        <v>N/A</v>
      </c>
    </row>
    <row r="467" spans="1:12">
      <c r="A467" s="221" t="s">
        <v>1189</v>
      </c>
      <c r="B467" s="218"/>
      <c r="C467" s="218"/>
      <c r="D467" s="218"/>
      <c r="E467" s="218"/>
      <c r="F467" s="218"/>
      <c r="G467" s="218"/>
      <c r="H467" s="218"/>
      <c r="I467" s="218"/>
      <c r="J467" s="218"/>
      <c r="K467" s="218"/>
      <c r="L467" s="218"/>
    </row>
    <row r="468" spans="1:12" ht="12.75" customHeight="1">
      <c r="A468" s="44" t="s">
        <v>1158</v>
      </c>
      <c r="B468" s="47" t="s">
        <v>49</v>
      </c>
      <c r="C468" s="47">
        <v>11022206</v>
      </c>
      <c r="D468" s="33" t="str">
        <f>IF($B468="N/A","N/A",IF(C468&gt;10,"No",IF(C468&lt;-10,"No","Yes")))</f>
        <v>N/A</v>
      </c>
      <c r="E468" s="47">
        <v>9912043</v>
      </c>
      <c r="F468" s="33" t="str">
        <f>IF($B468="N/A","N/A",IF(E468&gt;10,"No",IF(E468&lt;-10,"No","Yes")))</f>
        <v>N/A</v>
      </c>
      <c r="G468" s="47">
        <v>9584054</v>
      </c>
      <c r="H468" s="33" t="str">
        <f>IF($B468="N/A","N/A",IF(G468&gt;10,"No",IF(G468&lt;-10,"No","Yes")))</f>
        <v>N/A</v>
      </c>
      <c r="I468" s="28">
        <v>-10.1</v>
      </c>
      <c r="J468" s="28">
        <v>-3.31</v>
      </c>
      <c r="K468" s="47" t="s">
        <v>49</v>
      </c>
      <c r="L468" s="30" t="str">
        <f>IF(J468="Div by 0", "N/A", IF(K468="N/A","N/A", IF(J468&gt;VALUE(MID(K468,1,2)), "No", IF(J468&lt;-1*VALUE(MID(K468,1,2)), "No", "Yes"))))</f>
        <v>N/A</v>
      </c>
    </row>
    <row r="469" spans="1:12" ht="12.75" customHeight="1">
      <c r="A469" s="44" t="s">
        <v>1159</v>
      </c>
      <c r="B469" s="47" t="s">
        <v>49</v>
      </c>
      <c r="C469" s="47">
        <v>4558.3978495000001</v>
      </c>
      <c r="D469" s="33" t="str">
        <f>IF($B469="N/A","N/A",IF(C469&gt;10,"No",IF(C469&lt;-10,"No","Yes")))</f>
        <v>N/A</v>
      </c>
      <c r="E469" s="47">
        <v>4287.2158304000004</v>
      </c>
      <c r="F469" s="33" t="str">
        <f>IF($B469="N/A","N/A",IF(E469&gt;10,"No",IF(E469&lt;-10,"No","Yes")))</f>
        <v>N/A</v>
      </c>
      <c r="G469" s="47">
        <v>3889.6323051999998</v>
      </c>
      <c r="H469" s="33" t="str">
        <f>IF($B469="N/A","N/A",IF(G469&gt;10,"No",IF(G469&lt;-10,"No","Yes")))</f>
        <v>N/A</v>
      </c>
      <c r="I469" s="28">
        <v>-5.95</v>
      </c>
      <c r="J469" s="28">
        <v>-9.27</v>
      </c>
      <c r="K469" s="47" t="s">
        <v>49</v>
      </c>
      <c r="L469" s="30" t="str">
        <f>IF(J469="Div by 0", "N/A", IF(K469="N/A","N/A", IF(J469&gt;VALUE(MID(K469,1,2)), "No", IF(J469&lt;-1*VALUE(MID(K469,1,2)), "No", "Yes"))))</f>
        <v>N/A</v>
      </c>
    </row>
    <row r="470" spans="1:12">
      <c r="A470" s="221" t="s">
        <v>1162</v>
      </c>
      <c r="B470" s="218"/>
      <c r="C470" s="218"/>
      <c r="D470" s="218"/>
      <c r="E470" s="218"/>
      <c r="F470" s="218"/>
      <c r="G470" s="218"/>
      <c r="H470" s="218"/>
      <c r="I470" s="218"/>
      <c r="J470" s="218"/>
      <c r="K470" s="218"/>
      <c r="L470" s="218"/>
    </row>
    <row r="471" spans="1:12" ht="12.75" customHeight="1">
      <c r="A471" s="44" t="s">
        <v>1160</v>
      </c>
      <c r="B471" s="47" t="s">
        <v>49</v>
      </c>
      <c r="C471" s="47">
        <v>3008870</v>
      </c>
      <c r="D471" s="33" t="str">
        <f>IF($B471="N/A","N/A",IF(C471&gt;10,"No",IF(C471&lt;-10,"No","Yes")))</f>
        <v>N/A</v>
      </c>
      <c r="E471" s="47">
        <v>3150053</v>
      </c>
      <c r="F471" s="33" t="str">
        <f>IF($B471="N/A","N/A",IF(E471&gt;10,"No",IF(E471&lt;-10,"No","Yes")))</f>
        <v>N/A</v>
      </c>
      <c r="G471" s="47">
        <v>3412842</v>
      </c>
      <c r="H471" s="33" t="str">
        <f>IF($B471="N/A","N/A",IF(G471&gt;10,"No",IF(G471&lt;-10,"No","Yes")))</f>
        <v>N/A</v>
      </c>
      <c r="I471" s="28">
        <v>4.6920000000000002</v>
      </c>
      <c r="J471" s="28">
        <v>8.3420000000000005</v>
      </c>
      <c r="K471" s="47" t="s">
        <v>49</v>
      </c>
      <c r="L471" s="30" t="str">
        <f>IF(J471="Div by 0", "N/A", IF(K471="N/A","N/A", IF(J471&gt;VALUE(MID(K471,1,2)), "No", IF(J471&lt;-1*VALUE(MID(K471,1,2)), "No", "Yes"))))</f>
        <v>N/A</v>
      </c>
    </row>
    <row r="472" spans="1:12" ht="12.75" customHeight="1">
      <c r="A472" s="44" t="s">
        <v>1161</v>
      </c>
      <c r="B472" s="47" t="s">
        <v>49</v>
      </c>
      <c r="C472" s="47">
        <v>232.83061208999999</v>
      </c>
      <c r="D472" s="33" t="str">
        <f>IF($B472="N/A","N/A",IF(C472&gt;10,"No",IF(C472&lt;-10,"No","Yes")))</f>
        <v>N/A</v>
      </c>
      <c r="E472" s="47">
        <v>232.92317362</v>
      </c>
      <c r="F472" s="33" t="str">
        <f>IF($B472="N/A","N/A",IF(E472&gt;10,"No",IF(E472&lt;-10,"No","Yes")))</f>
        <v>N/A</v>
      </c>
      <c r="G472" s="47">
        <v>233.82036174000001</v>
      </c>
      <c r="H472" s="33" t="str">
        <f>IF($B472="N/A","N/A",IF(G472&gt;10,"No",IF(G472&lt;-10,"No","Yes")))</f>
        <v>N/A</v>
      </c>
      <c r="I472" s="28">
        <v>3.9800000000000002E-2</v>
      </c>
      <c r="J472" s="28">
        <v>0.38519999999999999</v>
      </c>
      <c r="K472" s="47" t="s">
        <v>49</v>
      </c>
      <c r="L472" s="30" t="str">
        <f>IF(J472="Div by 0", "N/A", IF(K472="N/A","N/A", IF(J472&gt;VALUE(MID(K472,1,2)), "No", IF(J472&lt;-1*VALUE(MID(K472,1,2)), "No", "Yes"))))</f>
        <v>N/A</v>
      </c>
    </row>
    <row r="473" spans="1:12">
      <c r="A473" s="221" t="s">
        <v>1163</v>
      </c>
      <c r="B473" s="218"/>
      <c r="C473" s="218"/>
      <c r="D473" s="218"/>
      <c r="E473" s="218"/>
      <c r="F473" s="218"/>
      <c r="G473" s="218"/>
      <c r="H473" s="218"/>
      <c r="I473" s="218"/>
      <c r="J473" s="218"/>
      <c r="K473" s="218"/>
      <c r="L473" s="218"/>
    </row>
    <row r="474" spans="1:12" ht="12.75" customHeight="1">
      <c r="A474" s="44" t="s">
        <v>1164</v>
      </c>
      <c r="B474" s="47" t="s">
        <v>49</v>
      </c>
      <c r="C474" s="47" t="s">
        <v>49</v>
      </c>
      <c r="D474" s="33" t="str">
        <f>IF($B474="N/A","N/A",IF(C474&gt;10,"No",IF(C474&lt;-10,"No","Yes")))</f>
        <v>N/A</v>
      </c>
      <c r="E474" s="47" t="s">
        <v>49</v>
      </c>
      <c r="F474" s="33" t="str">
        <f>IF($B474="N/A","N/A",IF(E474&gt;10,"No",IF(E474&lt;-10,"No","Yes")))</f>
        <v>N/A</v>
      </c>
      <c r="G474" s="47">
        <v>0</v>
      </c>
      <c r="H474" s="33" t="str">
        <f>IF($B474="N/A","N/A",IF(G474&gt;10,"No",IF(G474&lt;-10,"No","Yes")))</f>
        <v>N/A</v>
      </c>
      <c r="I474" s="28" t="s">
        <v>49</v>
      </c>
      <c r="J474" s="28" t="s">
        <v>49</v>
      </c>
      <c r="K474" s="47" t="s">
        <v>49</v>
      </c>
      <c r="L474" s="30" t="str">
        <f>IF(J474="Div by 0", "N/A", IF(K474="N/A","N/A", IF(J474&gt;VALUE(MID(K474,1,2)), "No", IF(J474&lt;-1*VALUE(MID(K474,1,2)), "No", "Yes"))))</f>
        <v>N/A</v>
      </c>
    </row>
    <row r="475" spans="1:12" ht="12.75" customHeight="1">
      <c r="A475" s="44" t="s">
        <v>1165</v>
      </c>
      <c r="B475" s="47" t="s">
        <v>49</v>
      </c>
      <c r="C475" s="47" t="s">
        <v>49</v>
      </c>
      <c r="D475" s="33" t="str">
        <f>IF($B475="N/A","N/A",IF(C475&gt;10,"No",IF(C475&lt;-10,"No","Yes")))</f>
        <v>N/A</v>
      </c>
      <c r="E475" s="47" t="s">
        <v>49</v>
      </c>
      <c r="F475" s="33" t="str">
        <f>IF($B475="N/A","N/A",IF(E475&gt;10,"No",IF(E475&lt;-10,"No","Yes")))</f>
        <v>N/A</v>
      </c>
      <c r="G475" s="47" t="s">
        <v>1207</v>
      </c>
      <c r="H475" s="33" t="str">
        <f>IF($B475="N/A","N/A",IF(G475&gt;10,"No",IF(G475&lt;-10,"No","Yes")))</f>
        <v>N/A</v>
      </c>
      <c r="I475" s="28" t="s">
        <v>49</v>
      </c>
      <c r="J475" s="28" t="s">
        <v>49</v>
      </c>
      <c r="K475" s="47" t="s">
        <v>49</v>
      </c>
      <c r="L475" s="30" t="str">
        <f>IF(J475="Div by 0", "N/A", IF(K475="N/A","N/A", IF(J475&gt;VALUE(MID(K475,1,2)), "No", IF(J475&lt;-1*VALUE(MID(K475,1,2)), "No", "Yes"))))</f>
        <v>N/A</v>
      </c>
    </row>
    <row r="476" spans="1:12">
      <c r="A476" s="221" t="s">
        <v>1166</v>
      </c>
      <c r="B476" s="218"/>
      <c r="C476" s="218"/>
      <c r="D476" s="218"/>
      <c r="E476" s="218"/>
      <c r="F476" s="218"/>
      <c r="G476" s="218"/>
      <c r="H476" s="218"/>
      <c r="I476" s="218"/>
      <c r="J476" s="218"/>
      <c r="K476" s="218"/>
      <c r="L476" s="218"/>
    </row>
    <row r="477" spans="1:12" ht="12.75" customHeight="1">
      <c r="A477" s="44" t="s">
        <v>1167</v>
      </c>
      <c r="B477" s="47" t="s">
        <v>49</v>
      </c>
      <c r="C477" s="47" t="s">
        <v>49</v>
      </c>
      <c r="D477" s="33" t="str">
        <f>IF($B477="N/A","N/A",IF(C477&gt;10,"No",IF(C477&lt;-10,"No","Yes")))</f>
        <v>N/A</v>
      </c>
      <c r="E477" s="47" t="s">
        <v>49</v>
      </c>
      <c r="F477" s="33" t="str">
        <f>IF($B477="N/A","N/A",IF(E477&gt;10,"No",IF(E477&lt;-10,"No","Yes")))</f>
        <v>N/A</v>
      </c>
      <c r="G477" s="47">
        <v>0</v>
      </c>
      <c r="H477" s="33" t="str">
        <f>IF($B477="N/A","N/A",IF(G477&gt;10,"No",IF(G477&lt;-10,"No","Yes")))</f>
        <v>N/A</v>
      </c>
      <c r="I477" s="28" t="s">
        <v>49</v>
      </c>
      <c r="J477" s="28" t="s">
        <v>49</v>
      </c>
      <c r="K477" s="47" t="s">
        <v>49</v>
      </c>
      <c r="L477" s="30" t="str">
        <f>IF(J477="Div by 0", "N/A", IF(K477="N/A","N/A", IF(J477&gt;VALUE(MID(K477,1,2)), "No", IF(J477&lt;-1*VALUE(MID(K477,1,2)), "No", "Yes"))))</f>
        <v>N/A</v>
      </c>
    </row>
    <row r="478" spans="1:12" ht="12.75" customHeight="1">
      <c r="A478" s="44" t="s">
        <v>1168</v>
      </c>
      <c r="B478" s="47" t="s">
        <v>49</v>
      </c>
      <c r="C478" s="47" t="s">
        <v>49</v>
      </c>
      <c r="D478" s="33" t="str">
        <f>IF($B478="N/A","N/A",IF(C478&gt;10,"No",IF(C478&lt;-10,"No","Yes")))</f>
        <v>N/A</v>
      </c>
      <c r="E478" s="47" t="s">
        <v>49</v>
      </c>
      <c r="F478" s="33" t="str">
        <f>IF($B478="N/A","N/A",IF(E478&gt;10,"No",IF(E478&lt;-10,"No","Yes")))</f>
        <v>N/A</v>
      </c>
      <c r="G478" s="47" t="s">
        <v>1207</v>
      </c>
      <c r="H478" s="33" t="str">
        <f>IF($B478="N/A","N/A",IF(G478&gt;10,"No",IF(G478&lt;-10,"No","Yes")))</f>
        <v>N/A</v>
      </c>
      <c r="I478" s="28" t="s">
        <v>49</v>
      </c>
      <c r="J478" s="28" t="s">
        <v>49</v>
      </c>
      <c r="K478" s="47" t="s">
        <v>49</v>
      </c>
      <c r="L478" s="30" t="str">
        <f>IF(J478="Div by 0", "N/A", IF(K478="N/A","N/A", IF(J478&gt;VALUE(MID(K478,1,2)), "No", IF(J478&lt;-1*VALUE(MID(K478,1,2)), "No", "Yes"))))</f>
        <v>N/A</v>
      </c>
    </row>
    <row r="479" spans="1:12">
      <c r="A479" s="221" t="s">
        <v>1169</v>
      </c>
      <c r="B479" s="218"/>
      <c r="C479" s="218"/>
      <c r="D479" s="218"/>
      <c r="E479" s="218"/>
      <c r="F479" s="218"/>
      <c r="G479" s="218"/>
      <c r="H479" s="218"/>
      <c r="I479" s="218"/>
      <c r="J479" s="218"/>
      <c r="K479" s="218"/>
      <c r="L479" s="218"/>
    </row>
    <row r="480" spans="1:12" ht="12.75" customHeight="1">
      <c r="A480" s="44" t="s">
        <v>1170</v>
      </c>
      <c r="B480" s="47" t="s">
        <v>49</v>
      </c>
      <c r="C480" s="47">
        <v>0</v>
      </c>
      <c r="D480" s="33" t="str">
        <f>IF($B480="N/A","N/A",IF(C480&gt;10,"No",IF(C480&lt;-10,"No","Yes")))</f>
        <v>N/A</v>
      </c>
      <c r="E480" s="47">
        <v>0</v>
      </c>
      <c r="F480" s="33" t="str">
        <f>IF($B480="N/A","N/A",IF(E480&gt;10,"No",IF(E480&lt;-10,"No","Yes")))</f>
        <v>N/A</v>
      </c>
      <c r="G480" s="47">
        <v>0</v>
      </c>
      <c r="H480" s="33" t="str">
        <f>IF($B480="N/A","N/A",IF(G480&gt;10,"No",IF(G480&lt;-10,"No","Yes")))</f>
        <v>N/A</v>
      </c>
      <c r="I480" s="28" t="s">
        <v>1207</v>
      </c>
      <c r="J480" s="28" t="s">
        <v>1207</v>
      </c>
      <c r="K480" s="47" t="s">
        <v>49</v>
      </c>
      <c r="L480" s="30" t="str">
        <f>IF(J480="Div by 0", "N/A", IF(K480="N/A","N/A", IF(J480&gt;VALUE(MID(K480,1,2)), "No", IF(J480&lt;-1*VALUE(MID(K480,1,2)), "No", "Yes"))))</f>
        <v>N/A</v>
      </c>
    </row>
    <row r="481" spans="1:12">
      <c r="A481" s="44" t="s">
        <v>1171</v>
      </c>
      <c r="B481" s="47" t="s">
        <v>49</v>
      </c>
      <c r="C481" s="47" t="s">
        <v>1207</v>
      </c>
      <c r="D481" s="33" t="str">
        <f>IF($B481="N/A","N/A",IF(C481&gt;10,"No",IF(C481&lt;-10,"No","Yes")))</f>
        <v>N/A</v>
      </c>
      <c r="E481" s="47" t="s">
        <v>1207</v>
      </c>
      <c r="F481" s="33" t="str">
        <f>IF($B481="N/A","N/A",IF(E481&gt;10,"No",IF(E481&lt;-10,"No","Yes")))</f>
        <v>N/A</v>
      </c>
      <c r="G481" s="47" t="s">
        <v>1207</v>
      </c>
      <c r="H481" s="33" t="str">
        <f>IF($B481="N/A","N/A",IF(G481&gt;10,"No",IF(G481&lt;-10,"No","Yes")))</f>
        <v>N/A</v>
      </c>
      <c r="I481" s="28" t="s">
        <v>1207</v>
      </c>
      <c r="J481" s="28" t="s">
        <v>1207</v>
      </c>
      <c r="K481" s="47" t="s">
        <v>49</v>
      </c>
      <c r="L481" s="30" t="str">
        <f>IF(J481="Div by 0", "N/A", IF(K481="N/A","N/A", IF(J481&gt;VALUE(MID(K481,1,2)), "No", IF(J481&lt;-1*VALUE(MID(K481,1,2)), "No", "Yes"))))</f>
        <v>N/A</v>
      </c>
    </row>
    <row r="482" spans="1:12">
      <c r="A482" s="221" t="s">
        <v>1172</v>
      </c>
      <c r="B482" s="218"/>
      <c r="C482" s="218"/>
      <c r="D482" s="218"/>
      <c r="E482" s="218"/>
      <c r="F482" s="218"/>
      <c r="G482" s="218"/>
      <c r="H482" s="218"/>
      <c r="I482" s="218"/>
      <c r="J482" s="218"/>
      <c r="K482" s="218"/>
      <c r="L482" s="218"/>
    </row>
    <row r="483" spans="1:12" ht="12.75" customHeight="1">
      <c r="A483" s="44" t="s">
        <v>1173</v>
      </c>
      <c r="B483" s="47" t="s">
        <v>49</v>
      </c>
      <c r="C483" s="47" t="s">
        <v>49</v>
      </c>
      <c r="D483" s="33" t="str">
        <f>IF($B483="N/A","N/A",IF(C483&gt;10,"No",IF(C483&lt;-10,"No","Yes")))</f>
        <v>N/A</v>
      </c>
      <c r="E483" s="47" t="s">
        <v>49</v>
      </c>
      <c r="F483" s="33" t="str">
        <f>IF($B483="N/A","N/A",IF(E483&gt;10,"No",IF(E483&lt;-10,"No","Yes")))</f>
        <v>N/A</v>
      </c>
      <c r="G483" s="47">
        <v>1189881</v>
      </c>
      <c r="H483" s="33" t="str">
        <f>IF($B483="N/A","N/A",IF(G483&gt;10,"No",IF(G483&lt;-10,"No","Yes")))</f>
        <v>N/A</v>
      </c>
      <c r="I483" s="28" t="s">
        <v>49</v>
      </c>
      <c r="J483" s="28" t="s">
        <v>49</v>
      </c>
      <c r="K483" s="47" t="s">
        <v>49</v>
      </c>
      <c r="L483" s="30" t="str">
        <f>IF(J483="Div by 0", "N/A", IF(K483="N/A","N/A", IF(J483&gt;VALUE(MID(K483,1,2)), "No", IF(J483&lt;-1*VALUE(MID(K483,1,2)), "No", "Yes"))))</f>
        <v>N/A</v>
      </c>
    </row>
    <row r="484" spans="1:12">
      <c r="A484" s="44" t="s">
        <v>1174</v>
      </c>
      <c r="B484" s="47" t="s">
        <v>49</v>
      </c>
      <c r="C484" s="47" t="s">
        <v>49</v>
      </c>
      <c r="D484" s="33" t="str">
        <f>IF($B484="N/A","N/A",IF(C484&gt;10,"No",IF(C484&lt;-10,"No","Yes")))</f>
        <v>N/A</v>
      </c>
      <c r="E484" s="47" t="s">
        <v>49</v>
      </c>
      <c r="F484" s="33" t="str">
        <f>IF($B484="N/A","N/A",IF(E484&gt;10,"No",IF(E484&lt;-10,"No","Yes")))</f>
        <v>N/A</v>
      </c>
      <c r="G484" s="47">
        <v>7932.54</v>
      </c>
      <c r="H484" s="33" t="str">
        <f>IF($B484="N/A","N/A",IF(G484&gt;10,"No",IF(G484&lt;-10,"No","Yes")))</f>
        <v>N/A</v>
      </c>
      <c r="I484" s="28" t="s">
        <v>49</v>
      </c>
      <c r="J484" s="28" t="s">
        <v>49</v>
      </c>
      <c r="K484" s="47" t="s">
        <v>49</v>
      </c>
      <c r="L484" s="30" t="str">
        <f>IF(J484="Div by 0", "N/A", IF(K484="N/A","N/A", IF(J484&gt;VALUE(MID(K484,1,2)), "No", IF(J484&lt;-1*VALUE(MID(K484,1,2)), "No", "Yes"))))</f>
        <v>N/A</v>
      </c>
    </row>
    <row r="485" spans="1:12">
      <c r="A485" s="221" t="s">
        <v>1175</v>
      </c>
      <c r="B485" s="218"/>
      <c r="C485" s="218"/>
      <c r="D485" s="218"/>
      <c r="E485" s="218"/>
      <c r="F485" s="218"/>
      <c r="G485" s="218"/>
      <c r="H485" s="218"/>
      <c r="I485" s="218"/>
      <c r="J485" s="218"/>
      <c r="K485" s="218"/>
      <c r="L485" s="218"/>
    </row>
    <row r="486" spans="1:12" ht="12.75" customHeight="1">
      <c r="A486" s="44" t="s">
        <v>1176</v>
      </c>
      <c r="B486" s="47" t="s">
        <v>49</v>
      </c>
      <c r="C486" s="47" t="s">
        <v>49</v>
      </c>
      <c r="D486" s="33" t="str">
        <f>IF($B486="N/A","N/A",IF(C486&gt;10,"No",IF(C486&lt;-10,"No","Yes")))</f>
        <v>N/A</v>
      </c>
      <c r="E486" s="47" t="s">
        <v>49</v>
      </c>
      <c r="F486" s="33" t="str">
        <f>IF($B486="N/A","N/A",IF(E486&gt;10,"No",IF(E486&lt;-10,"No","Yes")))</f>
        <v>N/A</v>
      </c>
      <c r="G486" s="47">
        <v>4877370</v>
      </c>
      <c r="H486" s="33" t="str">
        <f>IF($B486="N/A","N/A",IF(G486&gt;10,"No",IF(G486&lt;-10,"No","Yes")))</f>
        <v>N/A</v>
      </c>
      <c r="I486" s="28" t="s">
        <v>49</v>
      </c>
      <c r="J486" s="28" t="s">
        <v>49</v>
      </c>
      <c r="K486" s="47" t="s">
        <v>49</v>
      </c>
      <c r="L486" s="30" t="str">
        <f>IF(J486="Div by 0", "N/A", IF(K486="N/A","N/A", IF(J486&gt;VALUE(MID(K486,1,2)), "No", IF(J486&lt;-1*VALUE(MID(K486,1,2)), "No", "Yes"))))</f>
        <v>N/A</v>
      </c>
    </row>
    <row r="487" spans="1:12">
      <c r="A487" s="44" t="s">
        <v>1177</v>
      </c>
      <c r="B487" s="47" t="s">
        <v>49</v>
      </c>
      <c r="C487" s="47" t="s">
        <v>49</v>
      </c>
      <c r="D487" s="33" t="str">
        <f>IF($B487="N/A","N/A",IF(C487&gt;10,"No",IF(C487&lt;-10,"No","Yes")))</f>
        <v>N/A</v>
      </c>
      <c r="E487" s="47" t="s">
        <v>49</v>
      </c>
      <c r="F487" s="33" t="str">
        <f>IF($B487="N/A","N/A",IF(E487&gt;10,"No",IF(E487&lt;-10,"No","Yes")))</f>
        <v>N/A</v>
      </c>
      <c r="G487" s="47">
        <v>37231.832061000001</v>
      </c>
      <c r="H487" s="33" t="str">
        <f>IF($B487="N/A","N/A",IF(G487&gt;10,"No",IF(G487&lt;-10,"No","Yes")))</f>
        <v>N/A</v>
      </c>
      <c r="I487" s="28" t="s">
        <v>49</v>
      </c>
      <c r="J487" s="28" t="s">
        <v>49</v>
      </c>
      <c r="K487" s="47" t="s">
        <v>49</v>
      </c>
      <c r="L487" s="30" t="str">
        <f>IF(J487="Div by 0", "N/A", IF(K487="N/A","N/A", IF(J487&gt;VALUE(MID(K487,1,2)), "No", IF(J487&lt;-1*VALUE(MID(K487,1,2)), "No", "Yes"))))</f>
        <v>N/A</v>
      </c>
    </row>
    <row r="488" spans="1:12">
      <c r="A488" s="221" t="s">
        <v>1178</v>
      </c>
      <c r="B488" s="218"/>
      <c r="C488" s="218"/>
      <c r="D488" s="218"/>
      <c r="E488" s="218"/>
      <c r="F488" s="218"/>
      <c r="G488" s="218"/>
      <c r="H488" s="218"/>
      <c r="I488" s="218"/>
      <c r="J488" s="218"/>
      <c r="K488" s="218"/>
      <c r="L488" s="218"/>
    </row>
    <row r="489" spans="1:12" ht="12.75" customHeight="1">
      <c r="A489" s="44" t="s">
        <v>1179</v>
      </c>
      <c r="B489" s="47" t="s">
        <v>49</v>
      </c>
      <c r="C489" s="47" t="s">
        <v>49</v>
      </c>
      <c r="D489" s="33" t="str">
        <f>IF($B489="N/A","N/A",IF(C489&gt;10,"No",IF(C489&lt;-10,"No","Yes")))</f>
        <v>N/A</v>
      </c>
      <c r="E489" s="47" t="s">
        <v>49</v>
      </c>
      <c r="F489" s="33" t="str">
        <f>IF($B489="N/A","N/A",IF(E489&gt;10,"No",IF(E489&lt;-10,"No","Yes")))</f>
        <v>N/A</v>
      </c>
      <c r="G489" s="47">
        <v>9368879</v>
      </c>
      <c r="H489" s="33" t="str">
        <f>IF($B489="N/A","N/A",IF(G489&gt;10,"No",IF(G489&lt;-10,"No","Yes")))</f>
        <v>N/A</v>
      </c>
      <c r="I489" s="28" t="s">
        <v>49</v>
      </c>
      <c r="J489" s="28" t="s">
        <v>49</v>
      </c>
      <c r="K489" s="47" t="s">
        <v>49</v>
      </c>
      <c r="L489" s="30" t="str">
        <f>IF(J489="Div by 0", "N/A", IF(K489="N/A","N/A", IF(J489&gt;VALUE(MID(K489,1,2)), "No", IF(J489&lt;-1*VALUE(MID(K489,1,2)), "No", "Yes"))))</f>
        <v>N/A</v>
      </c>
    </row>
    <row r="490" spans="1:12">
      <c r="A490" s="44" t="s">
        <v>1190</v>
      </c>
      <c r="B490" s="47" t="s">
        <v>49</v>
      </c>
      <c r="C490" s="47" t="s">
        <v>49</v>
      </c>
      <c r="D490" s="33" t="str">
        <f>IF($B490="N/A","N/A",IF(C490&gt;10,"No",IF(C490&lt;-10,"No","Yes")))</f>
        <v>N/A</v>
      </c>
      <c r="E490" s="47" t="s">
        <v>49</v>
      </c>
      <c r="F490" s="33" t="str">
        <f>IF($B490="N/A","N/A",IF(E490&gt;10,"No",IF(E490&lt;-10,"No","Yes")))</f>
        <v>N/A</v>
      </c>
      <c r="G490" s="47">
        <v>43576.181395</v>
      </c>
      <c r="H490" s="33" t="str">
        <f>IF($B490="N/A","N/A",IF(G490&gt;10,"No",IF(G490&lt;-10,"No","Yes")))</f>
        <v>N/A</v>
      </c>
      <c r="I490" s="28" t="s">
        <v>49</v>
      </c>
      <c r="J490" s="28" t="s">
        <v>49</v>
      </c>
      <c r="K490" s="47" t="s">
        <v>49</v>
      </c>
      <c r="L490" s="30" t="str">
        <f>IF(J490="Div by 0", "N/A", IF(K490="N/A","N/A", IF(J490&gt;VALUE(MID(K490,1,2)), "No", IF(J490&lt;-1*VALUE(MID(K490,1,2)), "No", "Yes"))))</f>
        <v>N/A</v>
      </c>
    </row>
    <row r="491" spans="1:12">
      <c r="A491" s="221" t="s">
        <v>1180</v>
      </c>
      <c r="B491" s="218"/>
      <c r="C491" s="218"/>
      <c r="D491" s="218"/>
      <c r="E491" s="218"/>
      <c r="F491" s="218"/>
      <c r="G491" s="218"/>
      <c r="H491" s="218"/>
      <c r="I491" s="218"/>
      <c r="J491" s="218"/>
      <c r="K491" s="218"/>
      <c r="L491" s="218"/>
    </row>
    <row r="492" spans="1:12" ht="12.75" customHeight="1">
      <c r="A492" s="44" t="s">
        <v>1181</v>
      </c>
      <c r="B492" s="47" t="s">
        <v>49</v>
      </c>
      <c r="C492" s="47" t="s">
        <v>49</v>
      </c>
      <c r="D492" s="33" t="str">
        <f>IF($B492="N/A","N/A",IF(C492&gt;10,"No",IF(C492&lt;-10,"No","Yes")))</f>
        <v>N/A</v>
      </c>
      <c r="E492" s="47" t="s">
        <v>49</v>
      </c>
      <c r="F492" s="33" t="str">
        <f>IF($B492="N/A","N/A",IF(E492&gt;10,"No",IF(E492&lt;-10,"No","Yes")))</f>
        <v>N/A</v>
      </c>
      <c r="G492" s="47">
        <v>0</v>
      </c>
      <c r="H492" s="33" t="str">
        <f>IF($B492="N/A","N/A",IF(G492&gt;10,"No",IF(G492&lt;-10,"No","Yes")))</f>
        <v>N/A</v>
      </c>
      <c r="I492" s="28" t="s">
        <v>49</v>
      </c>
      <c r="J492" s="28" t="s">
        <v>49</v>
      </c>
      <c r="K492" s="47" t="s">
        <v>49</v>
      </c>
      <c r="L492" s="30" t="str">
        <f>IF(J492="Div by 0", "N/A", IF(K492="N/A","N/A", IF(J492&gt;VALUE(MID(K492,1,2)), "No", IF(J492&lt;-1*VALUE(MID(K492,1,2)), "No", "Yes"))))</f>
        <v>N/A</v>
      </c>
    </row>
    <row r="493" spans="1:12">
      <c r="A493" s="44" t="s">
        <v>1191</v>
      </c>
      <c r="B493" s="47" t="s">
        <v>49</v>
      </c>
      <c r="C493" s="47" t="s">
        <v>49</v>
      </c>
      <c r="D493" s="33" t="str">
        <f>IF($B493="N/A","N/A",IF(C493&gt;10,"No",IF(C493&lt;-10,"No","Yes")))</f>
        <v>N/A</v>
      </c>
      <c r="E493" s="47" t="s">
        <v>49</v>
      </c>
      <c r="F493" s="33" t="str">
        <f>IF($B493="N/A","N/A",IF(E493&gt;10,"No",IF(E493&lt;-10,"No","Yes")))</f>
        <v>N/A</v>
      </c>
      <c r="G493" s="47" t="s">
        <v>1207</v>
      </c>
      <c r="H493" s="33" t="str">
        <f>IF($B493="N/A","N/A",IF(G493&gt;10,"No",IF(G493&lt;-10,"No","Yes")))</f>
        <v>N/A</v>
      </c>
      <c r="I493" s="28" t="s">
        <v>49</v>
      </c>
      <c r="J493" s="28" t="s">
        <v>49</v>
      </c>
      <c r="K493" s="47" t="s">
        <v>49</v>
      </c>
      <c r="L493" s="30" t="str">
        <f>IF(J493="Div by 0", "N/A", IF(K493="N/A","N/A", IF(J493&gt;VALUE(MID(K493,1,2)), "No", IF(J493&lt;-1*VALUE(MID(K493,1,2)), "No", "Yes"))))</f>
        <v>N/A</v>
      </c>
    </row>
    <row r="494" spans="1:12" ht="12.75" customHeight="1">
      <c r="A494" s="226" t="s">
        <v>1182</v>
      </c>
      <c r="B494" s="227"/>
      <c r="C494" s="227"/>
      <c r="D494" s="227"/>
      <c r="E494" s="227"/>
      <c r="F494" s="227"/>
      <c r="G494" s="227"/>
      <c r="H494" s="227"/>
      <c r="I494" s="227"/>
      <c r="J494" s="227"/>
      <c r="K494" s="227"/>
      <c r="L494" s="228"/>
    </row>
    <row r="495" spans="1:12" ht="25.5" customHeight="1">
      <c r="A495" s="44" t="s">
        <v>1183</v>
      </c>
      <c r="B495" s="47" t="s">
        <v>49</v>
      </c>
      <c r="C495" s="47" t="s">
        <v>49</v>
      </c>
      <c r="D495" s="33" t="str">
        <f t="shared" ref="D495:D496" si="153">IF($B495="N/A","N/A",IF(C495&gt;10,"No",IF(C495&lt;-10,"No","Yes")))</f>
        <v>N/A</v>
      </c>
      <c r="E495" s="47" t="s">
        <v>49</v>
      </c>
      <c r="F495" s="33" t="str">
        <f t="shared" ref="F495:F496" si="154">IF($B495="N/A","N/A",IF(E495&gt;10,"No",IF(E495&lt;-10,"No","Yes")))</f>
        <v>N/A</v>
      </c>
      <c r="G495" s="47">
        <v>0</v>
      </c>
      <c r="H495" s="33" t="str">
        <f t="shared" ref="H495:H496" si="155">IF($B495="N/A","N/A",IF(G495&gt;10,"No",IF(G495&lt;-10,"No","Yes")))</f>
        <v>N/A</v>
      </c>
      <c r="I495" s="28" t="s">
        <v>49</v>
      </c>
      <c r="J495" s="28" t="s">
        <v>49</v>
      </c>
      <c r="K495" s="47" t="s">
        <v>49</v>
      </c>
      <c r="L495" s="30" t="str">
        <f t="shared" ref="L495:L496" si="156">IF(J495="Div by 0", "N/A", IF(K495="N/A","N/A", IF(J495&gt;VALUE(MID(K495,1,2)), "No", IF(J495&lt;-1*VALUE(MID(K495,1,2)), "No", "Yes"))))</f>
        <v>N/A</v>
      </c>
    </row>
    <row r="496" spans="1:12" ht="25.5" customHeight="1">
      <c r="A496" s="44" t="s">
        <v>1184</v>
      </c>
      <c r="B496" s="47" t="s">
        <v>49</v>
      </c>
      <c r="C496" s="47" t="s">
        <v>49</v>
      </c>
      <c r="D496" s="33" t="str">
        <f t="shared" si="153"/>
        <v>N/A</v>
      </c>
      <c r="E496" s="47" t="s">
        <v>49</v>
      </c>
      <c r="F496" s="33" t="str">
        <f t="shared" si="154"/>
        <v>N/A</v>
      </c>
      <c r="G496" s="47" t="s">
        <v>1207</v>
      </c>
      <c r="H496" s="33" t="str">
        <f t="shared" si="155"/>
        <v>N/A</v>
      </c>
      <c r="I496" s="28" t="s">
        <v>49</v>
      </c>
      <c r="J496" s="28" t="s">
        <v>49</v>
      </c>
      <c r="K496" s="47" t="s">
        <v>49</v>
      </c>
      <c r="L496" s="30" t="str">
        <f t="shared" si="156"/>
        <v>N/A</v>
      </c>
    </row>
    <row r="497" spans="1:12">
      <c r="A497" s="222" t="s">
        <v>1185</v>
      </c>
      <c r="B497" s="218"/>
      <c r="C497" s="218"/>
      <c r="D497" s="218"/>
      <c r="E497" s="218"/>
      <c r="F497" s="218"/>
      <c r="G497" s="218"/>
      <c r="H497" s="218"/>
      <c r="I497" s="218"/>
      <c r="J497" s="218"/>
      <c r="K497" s="218"/>
      <c r="L497" s="218"/>
    </row>
    <row r="498" spans="1:12">
      <c r="A498" s="44" t="s">
        <v>1186</v>
      </c>
      <c r="B498" s="47" t="s">
        <v>49</v>
      </c>
      <c r="C498" s="47">
        <v>0</v>
      </c>
      <c r="D498" s="47" t="s">
        <v>49</v>
      </c>
      <c r="E498" s="47">
        <v>0</v>
      </c>
      <c r="F498" s="47" t="s">
        <v>49</v>
      </c>
      <c r="G498" s="47">
        <v>0</v>
      </c>
      <c r="H498" s="47" t="s">
        <v>49</v>
      </c>
      <c r="I498" s="28" t="s">
        <v>1207</v>
      </c>
      <c r="J498" s="28" t="s">
        <v>1207</v>
      </c>
      <c r="K498" s="47" t="s">
        <v>49</v>
      </c>
      <c r="L498" s="30" t="str">
        <f>IF(J498="Div by 0", "N/A", IF(K498="N/A","N/A", IF(J498&gt;VALUE(MID(K498,1,2)), "No", IF(J498&lt;-1*VALUE(MID(K498,1,2)), "No", "Yes"))))</f>
        <v>N/A</v>
      </c>
    </row>
    <row r="499" spans="1:12">
      <c r="A499" s="44" t="s">
        <v>1187</v>
      </c>
      <c r="B499" s="47" t="s">
        <v>49</v>
      </c>
      <c r="C499" s="47" t="s">
        <v>1207</v>
      </c>
      <c r="D499" s="47" t="s">
        <v>49</v>
      </c>
      <c r="E499" s="47" t="s">
        <v>1207</v>
      </c>
      <c r="F499" s="47" t="s">
        <v>49</v>
      </c>
      <c r="G499" s="47" t="s">
        <v>1207</v>
      </c>
      <c r="H499" s="47" t="s">
        <v>49</v>
      </c>
      <c r="I499" s="28" t="s">
        <v>1207</v>
      </c>
      <c r="J499" s="28" t="s">
        <v>1207</v>
      </c>
      <c r="K499" s="47" t="s">
        <v>49</v>
      </c>
      <c r="L499" s="30" t="str">
        <f>IF(J499="Div by 0", "N/A", IF(K499="N/A","N/A", IF(J499&gt;VALUE(MID(K499,1,2)), "No", IF(J499&lt;-1*VALUE(MID(K499,1,2)), "No", "Yes"))))</f>
        <v>N/A</v>
      </c>
    </row>
    <row r="500" spans="1:12" ht="12.75" customHeight="1">
      <c r="A500" s="44" t="s">
        <v>1188</v>
      </c>
      <c r="B500" s="47" t="s">
        <v>49</v>
      </c>
      <c r="C500" s="47">
        <v>0</v>
      </c>
      <c r="D500" s="47" t="s">
        <v>49</v>
      </c>
      <c r="E500" s="47">
        <v>0</v>
      </c>
      <c r="F500" s="47" t="s">
        <v>49</v>
      </c>
      <c r="G500" s="47">
        <v>0</v>
      </c>
      <c r="H500" s="47" t="s">
        <v>49</v>
      </c>
      <c r="I500" s="28" t="s">
        <v>1207</v>
      </c>
      <c r="J500" s="28" t="s">
        <v>1207</v>
      </c>
      <c r="K500" s="47" t="s">
        <v>49</v>
      </c>
      <c r="L500" s="30" t="str">
        <f>IF(J500="Div by 0", "N/A", IF(K500="N/A","N/A", IF(J500&gt;VALUE(MID(K500,1,2)), "No", IF(J500&lt;-1*VALUE(MID(K500,1,2)), "No", "Yes"))))</f>
        <v>N/A</v>
      </c>
    </row>
    <row r="501" spans="1:12">
      <c r="A501" s="218" t="s">
        <v>961</v>
      </c>
      <c r="B501" s="218"/>
      <c r="C501" s="205"/>
      <c r="D501" s="205"/>
      <c r="E501" s="205"/>
      <c r="F501" s="205"/>
      <c r="G501" s="205"/>
      <c r="H501" s="205"/>
      <c r="I501" s="205"/>
      <c r="J501" s="205"/>
      <c r="K501" s="205"/>
      <c r="L501" s="205"/>
    </row>
    <row r="502" spans="1:12">
      <c r="A502" s="44" t="s">
        <v>911</v>
      </c>
      <c r="B502" s="47" t="s">
        <v>49</v>
      </c>
      <c r="C502" s="47" t="s">
        <v>49</v>
      </c>
      <c r="D502" s="33" t="str">
        <f t="shared" ref="D502:D504" si="157">IF($B502="N/A","N/A",IF(C502&gt;10,"No",IF(C502&lt;-10,"No","Yes")))</f>
        <v>N/A</v>
      </c>
      <c r="E502" s="47" t="s">
        <v>1207</v>
      </c>
      <c r="F502" s="33" t="str">
        <f t="shared" ref="F502:F504" si="158">IF($B502="N/A","N/A",IF(E502&gt;10,"No",IF(E502&lt;-10,"No","Yes")))</f>
        <v>N/A</v>
      </c>
      <c r="G502" s="47" t="s">
        <v>1207</v>
      </c>
      <c r="H502" s="33" t="str">
        <f t="shared" ref="H502:H504" si="159">IF($B502="N/A","N/A",IF(G502&gt;10,"No",IF(G502&lt;-10,"No","Yes")))</f>
        <v>N/A</v>
      </c>
      <c r="I502" s="28" t="s">
        <v>49</v>
      </c>
      <c r="J502" s="28" t="s">
        <v>1207</v>
      </c>
      <c r="K502" s="29" t="s">
        <v>1193</v>
      </c>
      <c r="L502" s="30" t="str">
        <f>IF(J502="Div by 0", "N/A", IF(OR(J502="N/A",K502="N/A"),"N/A", IF(J502&gt;VALUE(MID(K502,1,2)), "No", IF(J502&lt;-1*VALUE(MID(K502,1,2)), "No", "Yes"))))</f>
        <v>N/A</v>
      </c>
    </row>
    <row r="503" spans="1:12">
      <c r="A503" s="48" t="s">
        <v>912</v>
      </c>
      <c r="B503" s="47" t="s">
        <v>49</v>
      </c>
      <c r="C503" s="47" t="s">
        <v>1207</v>
      </c>
      <c r="D503" s="33" t="str">
        <f t="shared" si="157"/>
        <v>N/A</v>
      </c>
      <c r="E503" s="47" t="s">
        <v>1207</v>
      </c>
      <c r="F503" s="33" t="str">
        <f t="shared" si="158"/>
        <v>N/A</v>
      </c>
      <c r="G503" s="47" t="s">
        <v>1207</v>
      </c>
      <c r="H503" s="33" t="str">
        <f t="shared" si="159"/>
        <v>N/A</v>
      </c>
      <c r="I503" s="28" t="s">
        <v>1207</v>
      </c>
      <c r="J503" s="28" t="s">
        <v>1207</v>
      </c>
      <c r="K503" s="29" t="s">
        <v>1193</v>
      </c>
      <c r="L503" s="30" t="str">
        <f t="shared" ref="L503:L504" si="160">IF(J503="Div by 0", "N/A", IF(OR(J503="N/A",K503="N/A"),"N/A", IF(J503&gt;VALUE(MID(K503,1,2)), "No", IF(J503&lt;-1*VALUE(MID(K503,1,2)), "No", "Yes"))))</f>
        <v>N/A</v>
      </c>
    </row>
    <row r="504" spans="1:12">
      <c r="A504" s="48" t="s">
        <v>913</v>
      </c>
      <c r="B504" s="47" t="s">
        <v>49</v>
      </c>
      <c r="C504" s="47" t="s">
        <v>1207</v>
      </c>
      <c r="D504" s="33" t="str">
        <f t="shared" si="157"/>
        <v>N/A</v>
      </c>
      <c r="E504" s="47" t="s">
        <v>1207</v>
      </c>
      <c r="F504" s="33" t="str">
        <f t="shared" si="158"/>
        <v>N/A</v>
      </c>
      <c r="G504" s="47" t="s">
        <v>1207</v>
      </c>
      <c r="H504" s="33" t="str">
        <f t="shared" si="159"/>
        <v>N/A</v>
      </c>
      <c r="I504" s="28" t="s">
        <v>1207</v>
      </c>
      <c r="J504" s="28" t="s">
        <v>1207</v>
      </c>
      <c r="K504" s="29" t="s">
        <v>1193</v>
      </c>
      <c r="L504" s="30" t="str">
        <f t="shared" si="160"/>
        <v>N/A</v>
      </c>
    </row>
    <row r="505" spans="1:12" ht="40.5" customHeight="1">
      <c r="A505" s="224" t="s">
        <v>1095</v>
      </c>
      <c r="B505" s="225"/>
      <c r="C505" s="225"/>
      <c r="D505" s="225"/>
      <c r="E505" s="225"/>
      <c r="F505" s="225"/>
      <c r="G505" s="225"/>
      <c r="H505" s="225"/>
      <c r="I505" s="225"/>
      <c r="J505" s="225"/>
      <c r="K505" s="225"/>
      <c r="L505" s="225"/>
    </row>
    <row r="506" spans="1:12">
      <c r="A506" s="45" t="s">
        <v>21</v>
      </c>
      <c r="B506" s="34" t="s">
        <v>49</v>
      </c>
      <c r="C506" s="34">
        <v>337423</v>
      </c>
      <c r="D506" s="33" t="str">
        <f t="shared" ref="D506:D511" si="161">IF($B506="N/A","N/A",IF(C506&gt;10,"No",IF(C506&lt;-10,"No","Yes")))</f>
        <v>N/A</v>
      </c>
      <c r="E506" s="34">
        <v>342992</v>
      </c>
      <c r="F506" s="33" t="str">
        <f t="shared" ref="F506:F511" si="162">IF($B506="N/A","N/A",IF(E506&gt;10,"No",IF(E506&lt;-10,"No","Yes")))</f>
        <v>N/A</v>
      </c>
      <c r="G506" s="34">
        <v>358540</v>
      </c>
      <c r="H506" s="33" t="str">
        <f t="shared" ref="H506:H511" si="163">IF($B506="N/A","N/A",IF(G506&gt;10,"No",IF(G506&lt;-10,"No","Yes")))</f>
        <v>N/A</v>
      </c>
      <c r="I506" s="28">
        <v>1.65</v>
      </c>
      <c r="J506" s="28">
        <v>4.5330000000000004</v>
      </c>
      <c r="K506" s="34" t="s">
        <v>1193</v>
      </c>
      <c r="L506" s="30" t="str">
        <f t="shared" ref="L506:L514" si="164">IF(J506="Div by 0", "N/A", IF(K506="N/A","N/A", IF(J506&gt;VALUE(MID(K506,1,2)), "No", IF(J506&lt;-1*VALUE(MID(K506,1,2)), "No", "Yes"))))</f>
        <v>Yes</v>
      </c>
    </row>
    <row r="507" spans="1:12">
      <c r="A507" s="5" t="s">
        <v>523</v>
      </c>
      <c r="B507" s="36" t="s">
        <v>49</v>
      </c>
      <c r="C507" s="34">
        <v>28531</v>
      </c>
      <c r="D507" s="33" t="str">
        <f t="shared" si="161"/>
        <v>N/A</v>
      </c>
      <c r="E507" s="34">
        <v>28843</v>
      </c>
      <c r="F507" s="33" t="str">
        <f t="shared" si="162"/>
        <v>N/A</v>
      </c>
      <c r="G507" s="34">
        <v>28769</v>
      </c>
      <c r="H507" s="33" t="str">
        <f t="shared" si="163"/>
        <v>N/A</v>
      </c>
      <c r="I507" s="28">
        <v>1.0940000000000001</v>
      </c>
      <c r="J507" s="28">
        <v>-0.25700000000000001</v>
      </c>
      <c r="K507" s="36" t="s">
        <v>1193</v>
      </c>
      <c r="L507" s="30" t="str">
        <f t="shared" si="164"/>
        <v>Yes</v>
      </c>
    </row>
    <row r="508" spans="1:12">
      <c r="A508" s="5" t="s">
        <v>526</v>
      </c>
      <c r="B508" s="36" t="s">
        <v>49</v>
      </c>
      <c r="C508" s="34">
        <v>59401</v>
      </c>
      <c r="D508" s="33" t="str">
        <f t="shared" si="161"/>
        <v>N/A</v>
      </c>
      <c r="E508" s="34">
        <v>64018</v>
      </c>
      <c r="F508" s="33" t="str">
        <f t="shared" si="162"/>
        <v>N/A</v>
      </c>
      <c r="G508" s="34">
        <v>66493</v>
      </c>
      <c r="H508" s="33" t="str">
        <f t="shared" si="163"/>
        <v>N/A</v>
      </c>
      <c r="I508" s="28">
        <v>7.7729999999999997</v>
      </c>
      <c r="J508" s="28">
        <v>3.8660000000000001</v>
      </c>
      <c r="K508" s="36" t="s">
        <v>1193</v>
      </c>
      <c r="L508" s="30" t="str">
        <f t="shared" si="164"/>
        <v>Yes</v>
      </c>
    </row>
    <row r="509" spans="1:12">
      <c r="A509" s="5" t="s">
        <v>529</v>
      </c>
      <c r="B509" s="36" t="s">
        <v>49</v>
      </c>
      <c r="C509" s="34">
        <v>197783</v>
      </c>
      <c r="D509" s="33" t="str">
        <f t="shared" si="161"/>
        <v>N/A</v>
      </c>
      <c r="E509" s="34">
        <v>200007</v>
      </c>
      <c r="F509" s="33" t="str">
        <f t="shared" si="162"/>
        <v>N/A</v>
      </c>
      <c r="G509" s="34">
        <v>211417</v>
      </c>
      <c r="H509" s="33" t="str">
        <f t="shared" si="163"/>
        <v>N/A</v>
      </c>
      <c r="I509" s="28">
        <v>1.1240000000000001</v>
      </c>
      <c r="J509" s="28">
        <v>5.7050000000000001</v>
      </c>
      <c r="K509" s="36" t="s">
        <v>1193</v>
      </c>
      <c r="L509" s="30" t="str">
        <f t="shared" si="164"/>
        <v>Yes</v>
      </c>
    </row>
    <row r="510" spans="1:12">
      <c r="A510" s="5" t="s">
        <v>531</v>
      </c>
      <c r="B510" s="36" t="s">
        <v>49</v>
      </c>
      <c r="C510" s="34">
        <v>51708</v>
      </c>
      <c r="D510" s="33" t="str">
        <f t="shared" si="161"/>
        <v>N/A</v>
      </c>
      <c r="E510" s="34">
        <v>50124</v>
      </c>
      <c r="F510" s="33" t="str">
        <f t="shared" si="162"/>
        <v>N/A</v>
      </c>
      <c r="G510" s="34">
        <v>51861</v>
      </c>
      <c r="H510" s="33" t="str">
        <f t="shared" si="163"/>
        <v>N/A</v>
      </c>
      <c r="I510" s="28">
        <v>-3.06</v>
      </c>
      <c r="J510" s="28">
        <v>3.4649999999999999</v>
      </c>
      <c r="K510" s="36" t="s">
        <v>1193</v>
      </c>
      <c r="L510" s="30" t="str">
        <f t="shared" si="164"/>
        <v>Yes</v>
      </c>
    </row>
    <row r="511" spans="1:12">
      <c r="A511" s="45" t="s">
        <v>343</v>
      </c>
      <c r="B511" s="34" t="s">
        <v>49</v>
      </c>
      <c r="C511" s="34">
        <v>253961.09</v>
      </c>
      <c r="D511" s="27" t="str">
        <f t="shared" si="161"/>
        <v>N/A</v>
      </c>
      <c r="E511" s="34">
        <v>258278.24</v>
      </c>
      <c r="F511" s="33" t="str">
        <f t="shared" si="162"/>
        <v>N/A</v>
      </c>
      <c r="G511" s="34">
        <v>273734.45</v>
      </c>
      <c r="H511" s="33" t="str">
        <f t="shared" si="163"/>
        <v>N/A</v>
      </c>
      <c r="I511" s="28">
        <v>1.7</v>
      </c>
      <c r="J511" s="28">
        <v>5.984</v>
      </c>
      <c r="K511" s="34" t="s">
        <v>107</v>
      </c>
      <c r="L511" s="30" t="str">
        <f t="shared" si="164"/>
        <v>Yes</v>
      </c>
    </row>
    <row r="512" spans="1:12">
      <c r="A512" s="45" t="s">
        <v>624</v>
      </c>
      <c r="B512" s="34" t="s">
        <v>49</v>
      </c>
      <c r="C512" s="34">
        <v>50826</v>
      </c>
      <c r="D512" s="34" t="s">
        <v>49</v>
      </c>
      <c r="E512" s="34">
        <v>52428</v>
      </c>
      <c r="F512" s="34" t="s">
        <v>49</v>
      </c>
      <c r="G512" s="34">
        <v>53062</v>
      </c>
      <c r="H512" s="34" t="s">
        <v>49</v>
      </c>
      <c r="I512" s="28">
        <v>3.1520000000000001</v>
      </c>
      <c r="J512" s="28">
        <v>1.2090000000000001</v>
      </c>
      <c r="K512" s="34" t="s">
        <v>107</v>
      </c>
      <c r="L512" s="30" t="str">
        <f t="shared" si="164"/>
        <v>Yes</v>
      </c>
    </row>
    <row r="513" spans="1:12">
      <c r="A513" s="5" t="s">
        <v>565</v>
      </c>
      <c r="B513" s="34" t="s">
        <v>49</v>
      </c>
      <c r="C513" s="34">
        <v>26793</v>
      </c>
      <c r="D513" s="34" t="s">
        <v>49</v>
      </c>
      <c r="E513" s="34">
        <v>27006</v>
      </c>
      <c r="F513" s="34" t="s">
        <v>49</v>
      </c>
      <c r="G513" s="34">
        <v>26927</v>
      </c>
      <c r="H513" s="34" t="s">
        <v>49</v>
      </c>
      <c r="I513" s="28">
        <v>0.79500000000000004</v>
      </c>
      <c r="J513" s="28">
        <v>-0.29299999999999998</v>
      </c>
      <c r="K513" s="34" t="s">
        <v>107</v>
      </c>
      <c r="L513" s="30" t="str">
        <f t="shared" si="164"/>
        <v>Yes</v>
      </c>
    </row>
    <row r="514" spans="1:12">
      <c r="A514" s="5" t="s">
        <v>527</v>
      </c>
      <c r="B514" s="34" t="s">
        <v>49</v>
      </c>
      <c r="C514" s="34">
        <v>23631</v>
      </c>
      <c r="D514" s="34" t="s">
        <v>49</v>
      </c>
      <c r="E514" s="34">
        <v>25034</v>
      </c>
      <c r="F514" s="34" t="s">
        <v>49</v>
      </c>
      <c r="G514" s="34">
        <v>25796</v>
      </c>
      <c r="H514" s="34" t="s">
        <v>49</v>
      </c>
      <c r="I514" s="28">
        <v>5.9370000000000003</v>
      </c>
      <c r="J514" s="28">
        <v>3.044</v>
      </c>
      <c r="K514" s="34" t="s">
        <v>107</v>
      </c>
      <c r="L514" s="30" t="str">
        <f t="shared" si="164"/>
        <v>Yes</v>
      </c>
    </row>
    <row r="515" spans="1:12">
      <c r="A515" s="218" t="s">
        <v>344</v>
      </c>
      <c r="B515" s="218"/>
      <c r="C515" s="218"/>
      <c r="D515" s="218"/>
      <c r="E515" s="218"/>
      <c r="F515" s="218"/>
      <c r="G515" s="218"/>
      <c r="H515" s="218"/>
      <c r="I515" s="218"/>
      <c r="J515" s="218"/>
      <c r="K515" s="218"/>
      <c r="L515" s="218"/>
    </row>
    <row r="516" spans="1:12">
      <c r="A516" s="49" t="s">
        <v>288</v>
      </c>
      <c r="B516" s="36" t="s">
        <v>49</v>
      </c>
      <c r="C516" s="47">
        <v>2093182623</v>
      </c>
      <c r="D516" s="33" t="str">
        <f>IF($B516="N/A","N/A",IF(C516&gt;10,"No",IF(C516&lt;-10,"No","Yes")))</f>
        <v>N/A</v>
      </c>
      <c r="E516" s="47">
        <v>2191309141</v>
      </c>
      <c r="F516" s="33" t="str">
        <f>IF($B516="N/A","N/A",IF(E516&gt;10,"No",IF(E516&lt;-10,"No","Yes")))</f>
        <v>N/A</v>
      </c>
      <c r="G516" s="47">
        <v>2290118160</v>
      </c>
      <c r="H516" s="33" t="str">
        <f>IF($B516="N/A","N/A",IF(G516&gt;10,"No",IF(G516&lt;-10,"No","Yes")))</f>
        <v>N/A</v>
      </c>
      <c r="I516" s="28">
        <v>4.6879999999999997</v>
      </c>
      <c r="J516" s="28">
        <v>4.5090000000000003</v>
      </c>
      <c r="K516" s="36" t="s">
        <v>1193</v>
      </c>
      <c r="L516" s="30" t="str">
        <f>IF(J516="Div by 0", "N/A", IF(K516="N/A","N/A", IF(J516&gt;VALUE(MID(K516,1,2)), "No", IF(J516&lt;-1*VALUE(MID(K516,1,2)), "No", "Yes"))))</f>
        <v>Yes</v>
      </c>
    </row>
    <row r="517" spans="1:12">
      <c r="A517" s="218" t="s">
        <v>339</v>
      </c>
      <c r="B517" s="218"/>
      <c r="C517" s="218"/>
      <c r="D517" s="218"/>
      <c r="E517" s="218"/>
      <c r="F517" s="218"/>
      <c r="G517" s="218"/>
      <c r="H517" s="218"/>
      <c r="I517" s="218"/>
      <c r="J517" s="218"/>
      <c r="K517" s="218"/>
      <c r="L517" s="218"/>
    </row>
    <row r="518" spans="1:12">
      <c r="A518" s="49" t="s">
        <v>335</v>
      </c>
      <c r="B518" s="36" t="s">
        <v>49</v>
      </c>
      <c r="C518" s="47">
        <v>6203.4378895</v>
      </c>
      <c r="D518" s="33" t="str">
        <f>IF($B518="N/A","N/A",IF(C518&gt;10,"No",IF(C518&lt;-10,"No","Yes")))</f>
        <v>N/A</v>
      </c>
      <c r="E518" s="47">
        <v>6388.8053977999998</v>
      </c>
      <c r="F518" s="33" t="str">
        <f>IF($B518="N/A","N/A",IF(E518&gt;10,"No",IF(E518&lt;-10,"No","Yes")))</f>
        <v>N/A</v>
      </c>
      <c r="G518" s="47">
        <v>6387.3435600000003</v>
      </c>
      <c r="H518" s="33" t="str">
        <f>IF($B518="N/A","N/A",IF(G518&gt;10,"No",IF(G518&lt;-10,"No","Yes")))</f>
        <v>N/A</v>
      </c>
      <c r="I518" s="28">
        <v>2.988</v>
      </c>
      <c r="J518" s="28">
        <v>-2.3E-2</v>
      </c>
      <c r="K518" s="36" t="s">
        <v>1193</v>
      </c>
      <c r="L518" s="30" t="str">
        <f>IF(J518="Div by 0", "N/A", IF(K518="N/A","N/A", IF(J518&gt;VALUE(MID(K518,1,2)), "No", IF(J518&lt;-1*VALUE(MID(K518,1,2)), "No", "Yes"))))</f>
        <v>Yes</v>
      </c>
    </row>
    <row r="519" spans="1:12">
      <c r="A519" s="5" t="s">
        <v>524</v>
      </c>
      <c r="B519" s="36" t="s">
        <v>49</v>
      </c>
      <c r="C519" s="47">
        <v>16725.870982</v>
      </c>
      <c r="D519" s="33" t="str">
        <f>IF($B519="N/A","N/A",IF(C519&gt;10,"No",IF(C519&lt;-10,"No","Yes")))</f>
        <v>N/A</v>
      </c>
      <c r="E519" s="47">
        <v>17285.229760999999</v>
      </c>
      <c r="F519" s="33" t="str">
        <f>IF($B519="N/A","N/A",IF(E519&gt;10,"No",IF(E519&lt;-10,"No","Yes")))</f>
        <v>N/A</v>
      </c>
      <c r="G519" s="47">
        <v>18080.098647999999</v>
      </c>
      <c r="H519" s="33" t="str">
        <f>IF($B519="N/A","N/A",IF(G519&gt;10,"No",IF(G519&lt;-10,"No","Yes")))</f>
        <v>N/A</v>
      </c>
      <c r="I519" s="28">
        <v>3.3439999999999999</v>
      </c>
      <c r="J519" s="28">
        <v>4.5990000000000002</v>
      </c>
      <c r="K519" s="36" t="s">
        <v>1193</v>
      </c>
      <c r="L519" s="30" t="str">
        <f>IF(J519="Div by 0", "N/A", IF(K519="N/A","N/A", IF(J519&gt;VALUE(MID(K519,1,2)), "No", IF(J519&lt;-1*VALUE(MID(K519,1,2)), "No", "Yes"))))</f>
        <v>Yes</v>
      </c>
    </row>
    <row r="520" spans="1:12">
      <c r="A520" s="5" t="s">
        <v>527</v>
      </c>
      <c r="B520" s="36" t="s">
        <v>49</v>
      </c>
      <c r="C520" s="47">
        <v>16505.376206000001</v>
      </c>
      <c r="D520" s="33" t="str">
        <f>IF($B520="N/A","N/A",IF(C520&gt;10,"No",IF(C520&lt;-10,"No","Yes")))</f>
        <v>N/A</v>
      </c>
      <c r="E520" s="47">
        <v>16676.028492000001</v>
      </c>
      <c r="F520" s="33" t="str">
        <f>IF($B520="N/A","N/A",IF(E520&gt;10,"No",IF(E520&lt;-10,"No","Yes")))</f>
        <v>N/A</v>
      </c>
      <c r="G520" s="47">
        <v>16967.640218</v>
      </c>
      <c r="H520" s="33" t="str">
        <f>IF($B520="N/A","N/A",IF(G520&gt;10,"No",IF(G520&lt;-10,"No","Yes")))</f>
        <v>N/A</v>
      </c>
      <c r="I520" s="28">
        <v>1.034</v>
      </c>
      <c r="J520" s="28">
        <v>1.7490000000000001</v>
      </c>
      <c r="K520" s="36" t="s">
        <v>1193</v>
      </c>
      <c r="L520" s="30" t="str">
        <f>IF(J520="Div by 0", "N/A", IF(K520="N/A","N/A", IF(J520&gt;VALUE(MID(K520,1,2)), "No", IF(J520&lt;-1*VALUE(MID(K520,1,2)), "No", "Yes"))))</f>
        <v>Yes</v>
      </c>
    </row>
    <row r="521" spans="1:12">
      <c r="A521" s="5" t="s">
        <v>530</v>
      </c>
      <c r="B521" s="36" t="s">
        <v>49</v>
      </c>
      <c r="C521" s="47">
        <v>2311.7384456999998</v>
      </c>
      <c r="D521" s="33" t="str">
        <f>IF($B521="N/A","N/A",IF(C521&gt;10,"No",IF(C521&lt;-10,"No","Yes")))</f>
        <v>N/A</v>
      </c>
      <c r="E521" s="47">
        <v>2223.8937737000001</v>
      </c>
      <c r="F521" s="33" t="str">
        <f>IF($B521="N/A","N/A",IF(E521&gt;10,"No",IF(E521&lt;-10,"No","Yes")))</f>
        <v>N/A</v>
      </c>
      <c r="G521" s="47">
        <v>2144.4193513</v>
      </c>
      <c r="H521" s="33" t="str">
        <f>IF($B521="N/A","N/A",IF(G521&gt;10,"No",IF(G521&lt;-10,"No","Yes")))</f>
        <v>N/A</v>
      </c>
      <c r="I521" s="28">
        <v>-3.8</v>
      </c>
      <c r="J521" s="28">
        <v>-3.57</v>
      </c>
      <c r="K521" s="36" t="s">
        <v>1193</v>
      </c>
      <c r="L521" s="30" t="str">
        <f>IF(J521="Div by 0", "N/A", IF(K521="N/A","N/A", IF(J521&gt;VALUE(MID(K521,1,2)), "No", IF(J521&lt;-1*VALUE(MID(K521,1,2)), "No", "Yes"))))</f>
        <v>Yes</v>
      </c>
    </row>
    <row r="522" spans="1:12">
      <c r="A522" s="5" t="s">
        <v>532</v>
      </c>
      <c r="B522" s="36" t="s">
        <v>49</v>
      </c>
      <c r="C522" s="47">
        <v>3448.5646514999999</v>
      </c>
      <c r="D522" s="33" t="str">
        <f>IF($B522="N/A","N/A",IF(C522&gt;10,"No",IF(C522&lt;-10,"No","Yes")))</f>
        <v>N/A</v>
      </c>
      <c r="E522" s="47">
        <v>3598.8936438000001</v>
      </c>
      <c r="F522" s="33" t="str">
        <f>IF($B522="N/A","N/A",IF(E522&gt;10,"No",IF(E522&lt;-10,"No","Yes")))</f>
        <v>N/A</v>
      </c>
      <c r="G522" s="47">
        <v>3632.3209155</v>
      </c>
      <c r="H522" s="33" t="str">
        <f>IF($B522="N/A","N/A",IF(G522&gt;10,"No",IF(G522&lt;-10,"No","Yes")))</f>
        <v>N/A</v>
      </c>
      <c r="I522" s="28">
        <v>4.359</v>
      </c>
      <c r="J522" s="28">
        <v>0.92879999999999996</v>
      </c>
      <c r="K522" s="36" t="s">
        <v>1193</v>
      </c>
      <c r="L522" s="30" t="str">
        <f>IF(J522="Div by 0", "N/A", IF(K522="N/A","N/A", IF(J522&gt;VALUE(MID(K522,1,2)), "No", IF(J522&lt;-1*VALUE(MID(K522,1,2)), "No", "Yes"))))</f>
        <v>Yes</v>
      </c>
    </row>
    <row r="523" spans="1:12" ht="15" customHeight="1">
      <c r="A523" s="218" t="s">
        <v>965</v>
      </c>
      <c r="B523" s="219"/>
      <c r="C523" s="219"/>
      <c r="D523" s="219"/>
      <c r="E523" s="219"/>
      <c r="F523" s="219"/>
      <c r="G523" s="219"/>
      <c r="H523" s="219"/>
      <c r="I523" s="219"/>
      <c r="J523" s="219"/>
      <c r="K523" s="219"/>
      <c r="L523" s="219"/>
    </row>
    <row r="524" spans="1:12">
      <c r="A524" s="94" t="s">
        <v>907</v>
      </c>
      <c r="B524" s="36" t="s">
        <v>49</v>
      </c>
      <c r="C524" s="47" t="s">
        <v>49</v>
      </c>
      <c r="D524" s="33" t="str">
        <f t="shared" ref="D524:D525" si="165">IF($B524="N/A","N/A",IF(C524&gt;10,"No",IF(C524&lt;-10,"No","Yes")))</f>
        <v>N/A</v>
      </c>
      <c r="E524" s="47">
        <v>6518.1223160999998</v>
      </c>
      <c r="F524" s="33" t="str">
        <f t="shared" ref="F524:F525" si="166">IF($B524="N/A","N/A",IF(E524&gt;10,"No",IF(E524&lt;-10,"No","Yes")))</f>
        <v>N/A</v>
      </c>
      <c r="G524" s="47">
        <v>6570.5775310999998</v>
      </c>
      <c r="H524" s="33" t="str">
        <f t="shared" ref="H524:H525" si="167">IF($B524="N/A","N/A",IF(G524&gt;10,"No",IF(G524&lt;-10,"No","Yes")))</f>
        <v>N/A</v>
      </c>
      <c r="I524" s="28" t="s">
        <v>49</v>
      </c>
      <c r="J524" s="28">
        <v>0.80479999999999996</v>
      </c>
      <c r="K524" s="36" t="s">
        <v>1193</v>
      </c>
      <c r="L524" s="30" t="str">
        <f>IF(J524="Div by 0", "N/A", IF(OR(J524="N/A",K524="N/A"),"N/A", IF(J524&gt;VALUE(MID(K524,1,2)), "No", IF(J524&lt;-1*VALUE(MID(K524,1,2)), "No", "Yes"))))</f>
        <v>Yes</v>
      </c>
    </row>
    <row r="525" spans="1:12">
      <c r="A525" s="94" t="s">
        <v>908</v>
      </c>
      <c r="B525" s="36" t="s">
        <v>49</v>
      </c>
      <c r="C525" s="47" t="s">
        <v>49</v>
      </c>
      <c r="D525" s="33" t="str">
        <f t="shared" si="165"/>
        <v>N/A</v>
      </c>
      <c r="E525" s="47">
        <v>6220.5046635999997</v>
      </c>
      <c r="F525" s="33" t="str">
        <f t="shared" si="166"/>
        <v>N/A</v>
      </c>
      <c r="G525" s="47">
        <v>6152.3307759999998</v>
      </c>
      <c r="H525" s="33" t="str">
        <f t="shared" si="167"/>
        <v>N/A</v>
      </c>
      <c r="I525" s="28" t="s">
        <v>49</v>
      </c>
      <c r="J525" s="28">
        <v>-1.1000000000000001</v>
      </c>
      <c r="K525" s="36" t="s">
        <v>1193</v>
      </c>
      <c r="L525" s="30" t="str">
        <f>IF(J525="Div by 0", "N/A", IF(OR(J525="N/A",K525="N/A"),"N/A", IF(J525&gt;VALUE(MID(K525,1,2)), "No", IF(J525&lt;-1*VALUE(MID(K525,1,2)), "No", "Yes"))))</f>
        <v>Yes</v>
      </c>
    </row>
    <row r="526" spans="1:12">
      <c r="A526" s="218" t="s">
        <v>340</v>
      </c>
      <c r="B526" s="219"/>
      <c r="C526" s="219"/>
      <c r="D526" s="219"/>
      <c r="E526" s="219"/>
      <c r="F526" s="219"/>
      <c r="G526" s="219"/>
      <c r="H526" s="219"/>
      <c r="I526" s="219"/>
      <c r="J526" s="219"/>
      <c r="K526" s="219"/>
      <c r="L526" s="219"/>
    </row>
    <row r="527" spans="1:12">
      <c r="A527" s="49" t="s">
        <v>967</v>
      </c>
      <c r="B527" s="36" t="s">
        <v>49</v>
      </c>
      <c r="C527" s="47">
        <v>16376.142524999999</v>
      </c>
      <c r="D527" s="33" t="str">
        <f>IF($B527="N/A","N/A",IF(C527&gt;10,"No",IF(C527&lt;-10,"No","Yes")))</f>
        <v>N/A</v>
      </c>
      <c r="E527" s="47">
        <v>16798.658598000002</v>
      </c>
      <c r="F527" s="33" t="str">
        <f>IF($B527="N/A","N/A",IF(E527&gt;10,"No",IF(E527&lt;-10,"No","Yes")))</f>
        <v>N/A</v>
      </c>
      <c r="G527" s="47">
        <v>17292.060156</v>
      </c>
      <c r="H527" s="33" t="str">
        <f>IF($B527="N/A","N/A",IF(G527&gt;10,"No",IF(G527&lt;-10,"No","Yes")))</f>
        <v>N/A</v>
      </c>
      <c r="I527" s="28">
        <v>2.58</v>
      </c>
      <c r="J527" s="28">
        <v>2.9369999999999998</v>
      </c>
      <c r="K527" s="36" t="s">
        <v>1193</v>
      </c>
      <c r="L527" s="30" t="str">
        <f>IF(J527="Div by 0", "N/A", IF(K527="N/A","N/A", IF(J527&gt;VALUE(MID(K527,1,2)), "No", IF(J527&lt;-1*VALUE(MID(K527,1,2)), "No", "Yes"))))</f>
        <v>Yes</v>
      </c>
    </row>
    <row r="528" spans="1:12">
      <c r="A528" s="5" t="s">
        <v>524</v>
      </c>
      <c r="B528" s="36" t="s">
        <v>49</v>
      </c>
      <c r="C528" s="47">
        <v>17023.921659</v>
      </c>
      <c r="D528" s="33" t="str">
        <f>IF($B528="N/A","N/A",IF(C528&gt;10,"No",IF(C528&lt;-10,"No","Yes")))</f>
        <v>N/A</v>
      </c>
      <c r="E528" s="47">
        <v>17590.928831000001</v>
      </c>
      <c r="F528" s="33" t="str">
        <f>IF($B528="N/A","N/A",IF(E528&gt;10,"No",IF(E528&lt;-10,"No","Yes")))</f>
        <v>N/A</v>
      </c>
      <c r="G528" s="47">
        <v>18302.362461000001</v>
      </c>
      <c r="H528" s="33" t="str">
        <f>IF($B528="N/A","N/A",IF(G528&gt;10,"No",IF(G528&lt;-10,"No","Yes")))</f>
        <v>N/A</v>
      </c>
      <c r="I528" s="28">
        <v>3.331</v>
      </c>
      <c r="J528" s="28">
        <v>4.0439999999999996</v>
      </c>
      <c r="K528" s="36" t="s">
        <v>1193</v>
      </c>
      <c r="L528" s="30" t="str">
        <f>IF(J528="Div by 0", "N/A", IF(K528="N/A","N/A", IF(J528&gt;VALUE(MID(K528,1,2)), "No", IF(J528&lt;-1*VALUE(MID(K528,1,2)), "No", "Yes"))))</f>
        <v>Yes</v>
      </c>
    </row>
    <row r="529" spans="1:12">
      <c r="A529" s="5" t="s">
        <v>527</v>
      </c>
      <c r="B529" s="36" t="s">
        <v>49</v>
      </c>
      <c r="C529" s="47">
        <v>15818.396640000001</v>
      </c>
      <c r="D529" s="33" t="str">
        <f>IF($B529="N/A","N/A",IF(C529&gt;10,"No",IF(C529&lt;-10,"No","Yes")))</f>
        <v>N/A</v>
      </c>
      <c r="E529" s="47">
        <v>16122.182312000001</v>
      </c>
      <c r="F529" s="33" t="str">
        <f>IF($B529="N/A","N/A",IF(E529&gt;10,"No",IF(E529&lt;-10,"No","Yes")))</f>
        <v>N/A</v>
      </c>
      <c r="G529" s="47">
        <v>16406.198596999999</v>
      </c>
      <c r="H529" s="33" t="str">
        <f>IF($B529="N/A","N/A",IF(G529&gt;10,"No",IF(G529&lt;-10,"No","Yes")))</f>
        <v>N/A</v>
      </c>
      <c r="I529" s="28">
        <v>1.92</v>
      </c>
      <c r="J529" s="28">
        <v>1.762</v>
      </c>
      <c r="K529" s="36" t="s">
        <v>1193</v>
      </c>
      <c r="L529" s="30" t="str">
        <f>IF(J529="Div by 0", "N/A", IF(K529="N/A","N/A", IF(J529&gt;VALUE(MID(K529,1,2)), "No", IF(J529&lt;-1*VALUE(MID(K529,1,2)), "No", "Yes"))))</f>
        <v>Yes</v>
      </c>
    </row>
    <row r="530" spans="1:12">
      <c r="A530" s="5" t="s">
        <v>909</v>
      </c>
      <c r="B530" s="36" t="s">
        <v>49</v>
      </c>
      <c r="C530" s="47" t="s">
        <v>49</v>
      </c>
      <c r="D530" s="33" t="str">
        <f t="shared" ref="D530:D531" si="168">IF($B530="N/A","N/A",IF(C530&gt;10,"No",IF(C530&lt;-10,"No","Yes")))</f>
        <v>N/A</v>
      </c>
      <c r="E530" s="47">
        <v>16831.482409</v>
      </c>
      <c r="F530" s="33" t="str">
        <f t="shared" ref="F530:F535" si="169">IF($B530="N/A","N/A",IF(E530&gt;10,"No",IF(E530&lt;-10,"No","Yes")))</f>
        <v>N/A</v>
      </c>
      <c r="G530" s="47">
        <v>17400.202367999998</v>
      </c>
      <c r="H530" s="33" t="str">
        <f t="shared" ref="H530:H531" si="170">IF($B530="N/A","N/A",IF(G530&gt;10,"No",IF(G530&lt;-10,"No","Yes")))</f>
        <v>N/A</v>
      </c>
      <c r="I530" s="28" t="s">
        <v>49</v>
      </c>
      <c r="J530" s="28">
        <v>3.379</v>
      </c>
      <c r="K530" s="36" t="s">
        <v>1193</v>
      </c>
      <c r="L530" s="30" t="str">
        <f>IF(J530="Div by 0", "N/A", IF(OR(J530="N/A",K530="N/A"),"N/A", IF(J530&gt;VALUE(MID(K530,1,2)), "No", IF(J530&lt;-1*VALUE(MID(K530,1,2)), "No", "Yes"))))</f>
        <v>Yes</v>
      </c>
    </row>
    <row r="531" spans="1:12">
      <c r="A531" s="5" t="s">
        <v>910</v>
      </c>
      <c r="B531" s="36" t="s">
        <v>49</v>
      </c>
      <c r="C531" s="47" t="s">
        <v>49</v>
      </c>
      <c r="D531" s="33" t="str">
        <f t="shared" si="168"/>
        <v>N/A</v>
      </c>
      <c r="E531" s="47">
        <v>16743.547471000002</v>
      </c>
      <c r="F531" s="33" t="str">
        <f t="shared" si="169"/>
        <v>N/A</v>
      </c>
      <c r="G531" s="47">
        <v>17113.905803000001</v>
      </c>
      <c r="H531" s="33" t="str">
        <f t="shared" si="170"/>
        <v>N/A</v>
      </c>
      <c r="I531" s="28" t="s">
        <v>49</v>
      </c>
      <c r="J531" s="28">
        <v>2.2120000000000002</v>
      </c>
      <c r="K531" s="36" t="s">
        <v>1193</v>
      </c>
      <c r="L531" s="30" t="str">
        <f>IF(J531="Div by 0", "N/A", IF(OR(J531="N/A",K531="N/A"),"N/A", IF(J531&gt;VALUE(MID(K531,1,2)), "No", IF(J531&lt;-1*VALUE(MID(K531,1,2)), "No", "Yes"))))</f>
        <v>Yes</v>
      </c>
    </row>
    <row r="532" spans="1:12">
      <c r="A532" s="218" t="s">
        <v>961</v>
      </c>
      <c r="B532" s="218"/>
      <c r="C532" s="205"/>
      <c r="D532" s="205"/>
      <c r="E532" s="205"/>
      <c r="F532" s="205"/>
      <c r="G532" s="205"/>
      <c r="H532" s="205"/>
      <c r="I532" s="205"/>
      <c r="J532" s="205"/>
      <c r="K532" s="205"/>
      <c r="L532" s="205"/>
    </row>
    <row r="533" spans="1:12">
      <c r="A533" s="44" t="s">
        <v>911</v>
      </c>
      <c r="B533" s="47" t="s">
        <v>49</v>
      </c>
      <c r="C533" s="47" t="s">
        <v>49</v>
      </c>
      <c r="D533" s="33" t="str">
        <f t="shared" ref="D533:D535" si="171">IF($B533="N/A","N/A",IF(C533&gt;10,"No",IF(C533&lt;-10,"No","Yes")))</f>
        <v>N/A</v>
      </c>
      <c r="E533" s="47" t="s">
        <v>1207</v>
      </c>
      <c r="F533" s="33" t="str">
        <f t="shared" si="169"/>
        <v>N/A</v>
      </c>
      <c r="G533" s="47" t="s">
        <v>1207</v>
      </c>
      <c r="H533" s="33" t="str">
        <f t="shared" ref="H533:H535" si="172">IF($B533="N/A","N/A",IF(G533&gt;10,"No",IF(G533&lt;-10,"No","Yes")))</f>
        <v>N/A</v>
      </c>
      <c r="I533" s="28" t="s">
        <v>49</v>
      </c>
      <c r="J533" s="28" t="s">
        <v>1207</v>
      </c>
      <c r="K533" s="29" t="s">
        <v>1193</v>
      </c>
      <c r="L533" s="30" t="str">
        <f>IF(J533="Div by 0", "N/A", IF(OR(J533="N/A",K533="N/A"),"N/A", IF(J533&gt;VALUE(MID(K533,1,2)), "No", IF(J533&lt;-1*VALUE(MID(K533,1,2)), "No", "Yes"))))</f>
        <v>N/A</v>
      </c>
    </row>
    <row r="534" spans="1:12">
      <c r="A534" s="48" t="s">
        <v>912</v>
      </c>
      <c r="B534" s="47" t="s">
        <v>49</v>
      </c>
      <c r="C534" s="47" t="s">
        <v>49</v>
      </c>
      <c r="D534" s="33" t="str">
        <f t="shared" si="171"/>
        <v>N/A</v>
      </c>
      <c r="E534" s="47" t="s">
        <v>1207</v>
      </c>
      <c r="F534" s="33" t="str">
        <f t="shared" si="169"/>
        <v>N/A</v>
      </c>
      <c r="G534" s="47" t="s">
        <v>1207</v>
      </c>
      <c r="H534" s="33" t="str">
        <f t="shared" si="172"/>
        <v>N/A</v>
      </c>
      <c r="I534" s="28" t="s">
        <v>49</v>
      </c>
      <c r="J534" s="28" t="s">
        <v>1207</v>
      </c>
      <c r="K534" s="29" t="s">
        <v>1193</v>
      </c>
      <c r="L534" s="30" t="str">
        <f t="shared" ref="L534:L535" si="173">IF(J534="Div by 0", "N/A", IF(OR(J534="N/A",K534="N/A"),"N/A", IF(J534&gt;VALUE(MID(K534,1,2)), "No", IF(J534&lt;-1*VALUE(MID(K534,1,2)), "No", "Yes"))))</f>
        <v>N/A</v>
      </c>
    </row>
    <row r="535" spans="1:12">
      <c r="A535" s="48" t="s">
        <v>913</v>
      </c>
      <c r="B535" s="47" t="s">
        <v>49</v>
      </c>
      <c r="C535" s="47" t="s">
        <v>49</v>
      </c>
      <c r="D535" s="33" t="str">
        <f t="shared" si="171"/>
        <v>N/A</v>
      </c>
      <c r="E535" s="47" t="s">
        <v>1207</v>
      </c>
      <c r="F535" s="33" t="str">
        <f t="shared" si="169"/>
        <v>N/A</v>
      </c>
      <c r="G535" s="47" t="s">
        <v>1207</v>
      </c>
      <c r="H535" s="33" t="str">
        <f t="shared" si="172"/>
        <v>N/A</v>
      </c>
      <c r="I535" s="28" t="s">
        <v>49</v>
      </c>
      <c r="J535" s="28" t="s">
        <v>1207</v>
      </c>
      <c r="K535" s="29" t="s">
        <v>1193</v>
      </c>
      <c r="L535" s="30" t="str">
        <f t="shared" si="173"/>
        <v>N/A</v>
      </c>
    </row>
    <row r="536" spans="1:12" ht="38.25" customHeight="1">
      <c r="A536" s="229" t="s">
        <v>1092</v>
      </c>
      <c r="B536" s="230"/>
      <c r="C536" s="230"/>
      <c r="D536" s="230"/>
      <c r="E536" s="230"/>
      <c r="F536" s="230"/>
      <c r="G536" s="230"/>
      <c r="H536" s="230"/>
      <c r="I536" s="230"/>
      <c r="J536" s="230"/>
      <c r="K536" s="230"/>
      <c r="L536" s="230"/>
    </row>
    <row r="537" spans="1:12">
      <c r="A537" s="46" t="s">
        <v>25</v>
      </c>
      <c r="B537" s="25" t="s">
        <v>49</v>
      </c>
      <c r="C537" s="35">
        <v>66.698476393000007</v>
      </c>
      <c r="D537" s="27" t="str">
        <f t="shared" ref="D537:D575" si="174">IF($B537="N/A","N/A",IF(C537&gt;10,"No",IF(C537&lt;-10,"No","Yes")))</f>
        <v>N/A</v>
      </c>
      <c r="E537" s="35">
        <v>94.840987545000004</v>
      </c>
      <c r="F537" s="27" t="str">
        <f t="shared" ref="F537:F575" si="175">IF($B537="N/A","N/A",IF(E537&gt;10,"No",IF(E537&lt;-10,"No","Yes")))</f>
        <v>N/A</v>
      </c>
      <c r="G537" s="35">
        <v>96.192893401000006</v>
      </c>
      <c r="H537" s="27" t="str">
        <f t="shared" ref="H537:H575" si="176">IF($B537="N/A","N/A",IF(G537&gt;10,"No",IF(G537&lt;-10,"No","Yes")))</f>
        <v>N/A</v>
      </c>
      <c r="I537" s="28">
        <v>42.19</v>
      </c>
      <c r="J537" s="28">
        <v>1.425</v>
      </c>
      <c r="K537" s="29" t="s">
        <v>1193</v>
      </c>
      <c r="L537" s="30" t="str">
        <f t="shared" ref="L537:L605" si="177">IF(J537="Div by 0", "N/A", IF(K537="N/A","N/A", IF(J537&gt;VALUE(MID(K537,1,2)), "No", IF(J537&lt;-1*VALUE(MID(K537,1,2)), "No", "Yes"))))</f>
        <v>Yes</v>
      </c>
    </row>
    <row r="538" spans="1:12">
      <c r="A538" s="46" t="s">
        <v>141</v>
      </c>
      <c r="B538" s="25" t="s">
        <v>49</v>
      </c>
      <c r="C538" s="34">
        <v>225056</v>
      </c>
      <c r="D538" s="27" t="str">
        <f t="shared" si="174"/>
        <v>N/A</v>
      </c>
      <c r="E538" s="34">
        <v>325297</v>
      </c>
      <c r="F538" s="27" t="str">
        <f t="shared" si="175"/>
        <v>N/A</v>
      </c>
      <c r="G538" s="34">
        <v>344890</v>
      </c>
      <c r="H538" s="27" t="str">
        <f t="shared" si="176"/>
        <v>N/A</v>
      </c>
      <c r="I538" s="28">
        <v>44.54</v>
      </c>
      <c r="J538" s="28">
        <v>6.0229999999999997</v>
      </c>
      <c r="K538" s="29" t="s">
        <v>1193</v>
      </c>
      <c r="L538" s="30" t="str">
        <f t="shared" si="177"/>
        <v>Yes</v>
      </c>
    </row>
    <row r="539" spans="1:12">
      <c r="A539" s="5" t="s">
        <v>524</v>
      </c>
      <c r="B539" s="36" t="s">
        <v>49</v>
      </c>
      <c r="C539" s="34">
        <v>918</v>
      </c>
      <c r="D539" s="34" t="str">
        <f t="shared" si="174"/>
        <v>N/A</v>
      </c>
      <c r="E539" s="34">
        <v>15888</v>
      </c>
      <c r="F539" s="34" t="str">
        <f t="shared" si="175"/>
        <v>N/A</v>
      </c>
      <c r="G539" s="34">
        <v>17722</v>
      </c>
      <c r="H539" s="33" t="str">
        <f t="shared" si="176"/>
        <v>N/A</v>
      </c>
      <c r="I539" s="28">
        <v>1631</v>
      </c>
      <c r="J539" s="28">
        <v>11.54</v>
      </c>
      <c r="K539" s="36" t="s">
        <v>1193</v>
      </c>
      <c r="L539" s="30" t="str">
        <f t="shared" si="177"/>
        <v>Yes</v>
      </c>
    </row>
    <row r="540" spans="1:12">
      <c r="A540" s="95" t="s">
        <v>702</v>
      </c>
      <c r="B540" s="96" t="s">
        <v>49</v>
      </c>
      <c r="C540" s="34" t="s">
        <v>49</v>
      </c>
      <c r="D540" s="30" t="str">
        <f t="shared" ref="D540:D544" si="178">IF($B540="N/A","N/A",IF(C540&lt;0,"No","Yes"))</f>
        <v>N/A</v>
      </c>
      <c r="E540" s="34" t="s">
        <v>49</v>
      </c>
      <c r="F540" s="30" t="str">
        <f t="shared" ref="F540:F544" si="179">IF($B540="N/A","N/A",IF(E540&lt;0,"No","Yes"))</f>
        <v>N/A</v>
      </c>
      <c r="G540" s="34">
        <v>6791</v>
      </c>
      <c r="H540" s="30" t="str">
        <f t="shared" ref="H540:H544" si="180">IF($B540="N/A","N/A",IF(G540&lt;0,"No","Yes"))</f>
        <v>N/A</v>
      </c>
      <c r="I540" s="28" t="s">
        <v>49</v>
      </c>
      <c r="J540" s="28" t="s">
        <v>49</v>
      </c>
      <c r="K540" s="34" t="s">
        <v>1193</v>
      </c>
      <c r="L540" s="30" t="str">
        <f t="shared" si="177"/>
        <v>No</v>
      </c>
    </row>
    <row r="541" spans="1:12">
      <c r="A541" s="95" t="s">
        <v>703</v>
      </c>
      <c r="B541" s="96" t="s">
        <v>49</v>
      </c>
      <c r="C541" s="34" t="s">
        <v>49</v>
      </c>
      <c r="D541" s="30" t="str">
        <f t="shared" si="178"/>
        <v>N/A</v>
      </c>
      <c r="E541" s="34" t="s">
        <v>49</v>
      </c>
      <c r="F541" s="30" t="str">
        <f t="shared" si="179"/>
        <v>N/A</v>
      </c>
      <c r="G541" s="34">
        <v>908</v>
      </c>
      <c r="H541" s="30" t="str">
        <f t="shared" si="180"/>
        <v>N/A</v>
      </c>
      <c r="I541" s="28" t="s">
        <v>49</v>
      </c>
      <c r="J541" s="28" t="s">
        <v>49</v>
      </c>
      <c r="K541" s="34" t="s">
        <v>1193</v>
      </c>
      <c r="L541" s="30" t="str">
        <f t="shared" si="177"/>
        <v>No</v>
      </c>
    </row>
    <row r="542" spans="1:12">
      <c r="A542" s="95" t="s">
        <v>704</v>
      </c>
      <c r="B542" s="96" t="s">
        <v>49</v>
      </c>
      <c r="C542" s="34" t="s">
        <v>49</v>
      </c>
      <c r="D542" s="30" t="str">
        <f t="shared" si="178"/>
        <v>N/A</v>
      </c>
      <c r="E542" s="34" t="s">
        <v>49</v>
      </c>
      <c r="F542" s="30" t="str">
        <f t="shared" si="179"/>
        <v>N/A</v>
      </c>
      <c r="G542" s="34">
        <v>2075</v>
      </c>
      <c r="H542" s="30" t="str">
        <f t="shared" si="180"/>
        <v>N/A</v>
      </c>
      <c r="I542" s="28" t="s">
        <v>49</v>
      </c>
      <c r="J542" s="28" t="s">
        <v>49</v>
      </c>
      <c r="K542" s="34" t="s">
        <v>1193</v>
      </c>
      <c r="L542" s="30" t="str">
        <f t="shared" si="177"/>
        <v>No</v>
      </c>
    </row>
    <row r="543" spans="1:12">
      <c r="A543" s="95" t="s">
        <v>705</v>
      </c>
      <c r="B543" s="96" t="s">
        <v>49</v>
      </c>
      <c r="C543" s="34" t="s">
        <v>49</v>
      </c>
      <c r="D543" s="30" t="str">
        <f t="shared" si="178"/>
        <v>N/A</v>
      </c>
      <c r="E543" s="34" t="s">
        <v>49</v>
      </c>
      <c r="F543" s="30" t="str">
        <f t="shared" si="179"/>
        <v>N/A</v>
      </c>
      <c r="G543" s="34">
        <v>7948</v>
      </c>
      <c r="H543" s="30" t="str">
        <f t="shared" si="180"/>
        <v>N/A</v>
      </c>
      <c r="I543" s="28" t="s">
        <v>49</v>
      </c>
      <c r="J543" s="28" t="s">
        <v>49</v>
      </c>
      <c r="K543" s="34" t="s">
        <v>1193</v>
      </c>
      <c r="L543" s="30" t="str">
        <f t="shared" si="177"/>
        <v>No</v>
      </c>
    </row>
    <row r="544" spans="1:12">
      <c r="A544" s="95" t="s">
        <v>706</v>
      </c>
      <c r="B544" s="96" t="s">
        <v>49</v>
      </c>
      <c r="C544" s="34" t="s">
        <v>49</v>
      </c>
      <c r="D544" s="30" t="str">
        <f t="shared" si="178"/>
        <v>N/A</v>
      </c>
      <c r="E544" s="34" t="s">
        <v>49</v>
      </c>
      <c r="F544" s="30" t="str">
        <f t="shared" si="179"/>
        <v>N/A</v>
      </c>
      <c r="G544" s="34">
        <v>0</v>
      </c>
      <c r="H544" s="30" t="str">
        <f t="shared" si="180"/>
        <v>N/A</v>
      </c>
      <c r="I544" s="28" t="s">
        <v>49</v>
      </c>
      <c r="J544" s="28" t="s">
        <v>49</v>
      </c>
      <c r="K544" s="34" t="s">
        <v>1193</v>
      </c>
      <c r="L544" s="30" t="str">
        <f t="shared" si="177"/>
        <v>No</v>
      </c>
    </row>
    <row r="545" spans="1:12">
      <c r="A545" s="5" t="s">
        <v>527</v>
      </c>
      <c r="B545" s="36" t="s">
        <v>49</v>
      </c>
      <c r="C545" s="34">
        <v>19395</v>
      </c>
      <c r="D545" s="34" t="str">
        <f t="shared" si="174"/>
        <v>N/A</v>
      </c>
      <c r="E545" s="34">
        <v>60073</v>
      </c>
      <c r="F545" s="34" t="str">
        <f t="shared" si="175"/>
        <v>N/A</v>
      </c>
      <c r="G545" s="34">
        <v>64147</v>
      </c>
      <c r="H545" s="33" t="str">
        <f t="shared" si="176"/>
        <v>N/A</v>
      </c>
      <c r="I545" s="28">
        <v>209.7</v>
      </c>
      <c r="J545" s="28">
        <v>6.782</v>
      </c>
      <c r="K545" s="36" t="s">
        <v>1193</v>
      </c>
      <c r="L545" s="30" t="str">
        <f t="shared" si="177"/>
        <v>Yes</v>
      </c>
    </row>
    <row r="546" spans="1:12">
      <c r="A546" s="95" t="s">
        <v>707</v>
      </c>
      <c r="B546" s="96" t="s">
        <v>49</v>
      </c>
      <c r="C546" s="34" t="s">
        <v>49</v>
      </c>
      <c r="D546" s="30" t="str">
        <f t="shared" ref="D546:D551" si="181">IF($B546="N/A","N/A",IF(C546&lt;0,"No","Yes"))</f>
        <v>N/A</v>
      </c>
      <c r="E546" s="34" t="s">
        <v>49</v>
      </c>
      <c r="F546" s="30" t="str">
        <f t="shared" ref="F546:F551" si="182">IF($B546="N/A","N/A",IF(E546&lt;0,"No","Yes"))</f>
        <v>N/A</v>
      </c>
      <c r="G546" s="34">
        <v>41529</v>
      </c>
      <c r="H546" s="30" t="str">
        <f t="shared" ref="H546:H551" si="183">IF($B546="N/A","N/A",IF(G546&lt;0,"No","Yes"))</f>
        <v>N/A</v>
      </c>
      <c r="I546" s="28" t="s">
        <v>49</v>
      </c>
      <c r="J546" s="28" t="s">
        <v>49</v>
      </c>
      <c r="K546" s="34" t="s">
        <v>1193</v>
      </c>
      <c r="L546" s="30" t="str">
        <f t="shared" si="177"/>
        <v>No</v>
      </c>
    </row>
    <row r="547" spans="1:12">
      <c r="A547" s="95" t="s">
        <v>708</v>
      </c>
      <c r="B547" s="96" t="s">
        <v>49</v>
      </c>
      <c r="C547" s="34" t="s">
        <v>49</v>
      </c>
      <c r="D547" s="30" t="str">
        <f t="shared" si="181"/>
        <v>N/A</v>
      </c>
      <c r="E547" s="34" t="s">
        <v>49</v>
      </c>
      <c r="F547" s="30" t="str">
        <f t="shared" si="182"/>
        <v>N/A</v>
      </c>
      <c r="G547" s="34">
        <v>3412</v>
      </c>
      <c r="H547" s="30" t="str">
        <f t="shared" si="183"/>
        <v>N/A</v>
      </c>
      <c r="I547" s="28" t="s">
        <v>49</v>
      </c>
      <c r="J547" s="28" t="s">
        <v>49</v>
      </c>
      <c r="K547" s="34" t="s">
        <v>1193</v>
      </c>
      <c r="L547" s="30" t="str">
        <f t="shared" si="177"/>
        <v>No</v>
      </c>
    </row>
    <row r="548" spans="1:12">
      <c r="A548" s="95" t="s">
        <v>1026</v>
      </c>
      <c r="B548" s="96" t="s">
        <v>49</v>
      </c>
      <c r="C548" s="34" t="s">
        <v>49</v>
      </c>
      <c r="D548" s="30" t="str">
        <f t="shared" si="181"/>
        <v>N/A</v>
      </c>
      <c r="E548" s="34" t="s">
        <v>49</v>
      </c>
      <c r="F548" s="30" t="str">
        <f t="shared" si="182"/>
        <v>N/A</v>
      </c>
      <c r="G548" s="34">
        <v>5634</v>
      </c>
      <c r="H548" s="30" t="str">
        <f t="shared" si="183"/>
        <v>N/A</v>
      </c>
      <c r="I548" s="28" t="s">
        <v>49</v>
      </c>
      <c r="J548" s="28" t="s">
        <v>49</v>
      </c>
      <c r="K548" s="34" t="s">
        <v>1193</v>
      </c>
      <c r="L548" s="30" t="str">
        <f t="shared" si="177"/>
        <v>No</v>
      </c>
    </row>
    <row r="549" spans="1:12">
      <c r="A549" s="95" t="s">
        <v>1027</v>
      </c>
      <c r="B549" s="96" t="s">
        <v>49</v>
      </c>
      <c r="C549" s="34" t="s">
        <v>49</v>
      </c>
      <c r="D549" s="30" t="str">
        <f t="shared" si="181"/>
        <v>N/A</v>
      </c>
      <c r="E549" s="34" t="s">
        <v>49</v>
      </c>
      <c r="F549" s="30" t="str">
        <f t="shared" si="182"/>
        <v>N/A</v>
      </c>
      <c r="G549" s="34">
        <v>292</v>
      </c>
      <c r="H549" s="30" t="str">
        <f t="shared" si="183"/>
        <v>N/A</v>
      </c>
      <c r="I549" s="28" t="s">
        <v>49</v>
      </c>
      <c r="J549" s="28" t="s">
        <v>49</v>
      </c>
      <c r="K549" s="34" t="s">
        <v>1193</v>
      </c>
      <c r="L549" s="30" t="str">
        <f t="shared" si="177"/>
        <v>No</v>
      </c>
    </row>
    <row r="550" spans="1:12">
      <c r="A550" s="95" t="s">
        <v>723</v>
      </c>
      <c r="B550" s="96" t="s">
        <v>49</v>
      </c>
      <c r="C550" s="34" t="s">
        <v>49</v>
      </c>
      <c r="D550" s="30" t="str">
        <f t="shared" si="181"/>
        <v>N/A</v>
      </c>
      <c r="E550" s="34" t="s">
        <v>49</v>
      </c>
      <c r="F550" s="30" t="str">
        <f t="shared" si="182"/>
        <v>N/A</v>
      </c>
      <c r="G550" s="34">
        <v>13280</v>
      </c>
      <c r="H550" s="30" t="str">
        <f t="shared" si="183"/>
        <v>N/A</v>
      </c>
      <c r="I550" s="28" t="s">
        <v>49</v>
      </c>
      <c r="J550" s="28" t="s">
        <v>49</v>
      </c>
      <c r="K550" s="34" t="s">
        <v>1193</v>
      </c>
      <c r="L550" s="30" t="str">
        <f t="shared" si="177"/>
        <v>No</v>
      </c>
    </row>
    <row r="551" spans="1:12">
      <c r="A551" s="95" t="s">
        <v>709</v>
      </c>
      <c r="B551" s="96" t="s">
        <v>49</v>
      </c>
      <c r="C551" s="34" t="s">
        <v>49</v>
      </c>
      <c r="D551" s="30" t="str">
        <f t="shared" si="181"/>
        <v>N/A</v>
      </c>
      <c r="E551" s="34" t="s">
        <v>49</v>
      </c>
      <c r="F551" s="30" t="str">
        <f t="shared" si="182"/>
        <v>N/A</v>
      </c>
      <c r="G551" s="34">
        <v>0</v>
      </c>
      <c r="H551" s="30" t="str">
        <f t="shared" si="183"/>
        <v>N/A</v>
      </c>
      <c r="I551" s="28" t="s">
        <v>49</v>
      </c>
      <c r="J551" s="28" t="s">
        <v>49</v>
      </c>
      <c r="K551" s="34" t="s">
        <v>1193</v>
      </c>
      <c r="L551" s="30" t="str">
        <f t="shared" si="177"/>
        <v>No</v>
      </c>
    </row>
    <row r="552" spans="1:12">
      <c r="A552" s="5" t="s">
        <v>530</v>
      </c>
      <c r="B552" s="36" t="s">
        <v>49</v>
      </c>
      <c r="C552" s="34">
        <v>162824</v>
      </c>
      <c r="D552" s="34" t="str">
        <f t="shared" si="174"/>
        <v>N/A</v>
      </c>
      <c r="E552" s="34">
        <v>199446</v>
      </c>
      <c r="F552" s="34" t="str">
        <f t="shared" si="175"/>
        <v>N/A</v>
      </c>
      <c r="G552" s="34">
        <v>211293</v>
      </c>
      <c r="H552" s="33" t="str">
        <f t="shared" si="176"/>
        <v>N/A</v>
      </c>
      <c r="I552" s="28">
        <v>22.49</v>
      </c>
      <c r="J552" s="28">
        <v>5.94</v>
      </c>
      <c r="K552" s="36" t="s">
        <v>1193</v>
      </c>
      <c r="L552" s="30" t="str">
        <f t="shared" si="177"/>
        <v>Yes</v>
      </c>
    </row>
    <row r="553" spans="1:12">
      <c r="A553" s="95" t="s">
        <v>710</v>
      </c>
      <c r="B553" s="96" t="s">
        <v>49</v>
      </c>
      <c r="C553" s="34" t="s">
        <v>49</v>
      </c>
      <c r="D553" s="30" t="str">
        <f t="shared" ref="D553:D559" si="184">IF($B553="N/A","N/A",IF(C553&lt;0,"No","Yes"))</f>
        <v>N/A</v>
      </c>
      <c r="E553" s="34" t="s">
        <v>49</v>
      </c>
      <c r="F553" s="30" t="str">
        <f t="shared" ref="F553:F559" si="185">IF($B553="N/A","N/A",IF(E553&lt;0,"No","Yes"))</f>
        <v>N/A</v>
      </c>
      <c r="G553" s="34">
        <v>49081</v>
      </c>
      <c r="H553" s="30" t="str">
        <f t="shared" ref="H553:H559" si="186">IF($B553="N/A","N/A",IF(G553&lt;0,"No","Yes"))</f>
        <v>N/A</v>
      </c>
      <c r="I553" s="28" t="s">
        <v>49</v>
      </c>
      <c r="J553" s="28" t="s">
        <v>49</v>
      </c>
      <c r="K553" s="34" t="s">
        <v>1193</v>
      </c>
      <c r="L553" s="30" t="str">
        <f t="shared" si="177"/>
        <v>No</v>
      </c>
    </row>
    <row r="554" spans="1:12">
      <c r="A554" s="95" t="s">
        <v>711</v>
      </c>
      <c r="B554" s="96" t="s">
        <v>49</v>
      </c>
      <c r="C554" s="34" t="s">
        <v>49</v>
      </c>
      <c r="D554" s="30" t="str">
        <f t="shared" si="184"/>
        <v>N/A</v>
      </c>
      <c r="E554" s="34" t="s">
        <v>49</v>
      </c>
      <c r="F554" s="30" t="str">
        <f t="shared" si="185"/>
        <v>N/A</v>
      </c>
      <c r="G554" s="34">
        <v>0</v>
      </c>
      <c r="H554" s="30" t="str">
        <f t="shared" si="186"/>
        <v>N/A</v>
      </c>
      <c r="I554" s="28" t="s">
        <v>49</v>
      </c>
      <c r="J554" s="28" t="s">
        <v>49</v>
      </c>
      <c r="K554" s="34" t="s">
        <v>1193</v>
      </c>
      <c r="L554" s="30" t="str">
        <f t="shared" si="177"/>
        <v>No</v>
      </c>
    </row>
    <row r="555" spans="1:12">
      <c r="A555" s="95" t="s">
        <v>712</v>
      </c>
      <c r="B555" s="96" t="s">
        <v>49</v>
      </c>
      <c r="C555" s="34" t="s">
        <v>49</v>
      </c>
      <c r="D555" s="30" t="str">
        <f t="shared" si="184"/>
        <v>N/A</v>
      </c>
      <c r="E555" s="34" t="s">
        <v>49</v>
      </c>
      <c r="F555" s="30" t="str">
        <f t="shared" si="185"/>
        <v>N/A</v>
      </c>
      <c r="G555" s="34">
        <v>339</v>
      </c>
      <c r="H555" s="30" t="str">
        <f t="shared" si="186"/>
        <v>N/A</v>
      </c>
      <c r="I555" s="28" t="s">
        <v>49</v>
      </c>
      <c r="J555" s="28" t="s">
        <v>49</v>
      </c>
      <c r="K555" s="34" t="s">
        <v>1193</v>
      </c>
      <c r="L555" s="30" t="str">
        <f t="shared" si="177"/>
        <v>No</v>
      </c>
    </row>
    <row r="556" spans="1:12">
      <c r="A556" s="95" t="s">
        <v>713</v>
      </c>
      <c r="B556" s="96" t="s">
        <v>49</v>
      </c>
      <c r="C556" s="34" t="s">
        <v>49</v>
      </c>
      <c r="D556" s="30" t="str">
        <f t="shared" si="184"/>
        <v>N/A</v>
      </c>
      <c r="E556" s="34" t="s">
        <v>49</v>
      </c>
      <c r="F556" s="30" t="str">
        <f t="shared" si="185"/>
        <v>N/A</v>
      </c>
      <c r="G556" s="34">
        <v>142165</v>
      </c>
      <c r="H556" s="30" t="str">
        <f t="shared" si="186"/>
        <v>N/A</v>
      </c>
      <c r="I556" s="28" t="s">
        <v>49</v>
      </c>
      <c r="J556" s="28" t="s">
        <v>49</v>
      </c>
      <c r="K556" s="34" t="s">
        <v>1193</v>
      </c>
      <c r="L556" s="30" t="str">
        <f t="shared" si="177"/>
        <v>No</v>
      </c>
    </row>
    <row r="557" spans="1:12">
      <c r="A557" s="95" t="s">
        <v>714</v>
      </c>
      <c r="B557" s="96" t="s">
        <v>49</v>
      </c>
      <c r="C557" s="34" t="s">
        <v>49</v>
      </c>
      <c r="D557" s="30" t="str">
        <f t="shared" si="184"/>
        <v>N/A</v>
      </c>
      <c r="E557" s="34" t="s">
        <v>49</v>
      </c>
      <c r="F557" s="30" t="str">
        <f t="shared" si="185"/>
        <v>N/A</v>
      </c>
      <c r="G557" s="34">
        <v>4328</v>
      </c>
      <c r="H557" s="30" t="str">
        <f t="shared" si="186"/>
        <v>N/A</v>
      </c>
      <c r="I557" s="28" t="s">
        <v>49</v>
      </c>
      <c r="J557" s="28" t="s">
        <v>49</v>
      </c>
      <c r="K557" s="34" t="s">
        <v>1193</v>
      </c>
      <c r="L557" s="30" t="str">
        <f t="shared" si="177"/>
        <v>No</v>
      </c>
    </row>
    <row r="558" spans="1:12">
      <c r="A558" s="95" t="s">
        <v>715</v>
      </c>
      <c r="B558" s="96" t="s">
        <v>49</v>
      </c>
      <c r="C558" s="34" t="s">
        <v>49</v>
      </c>
      <c r="D558" s="30" t="str">
        <f t="shared" si="184"/>
        <v>N/A</v>
      </c>
      <c r="E558" s="34" t="s">
        <v>49</v>
      </c>
      <c r="F558" s="30" t="str">
        <f t="shared" si="185"/>
        <v>N/A</v>
      </c>
      <c r="G558" s="34">
        <v>15380</v>
      </c>
      <c r="H558" s="30" t="str">
        <f t="shared" si="186"/>
        <v>N/A</v>
      </c>
      <c r="I558" s="28" t="s">
        <v>49</v>
      </c>
      <c r="J558" s="28" t="s">
        <v>49</v>
      </c>
      <c r="K558" s="34" t="s">
        <v>1193</v>
      </c>
      <c r="L558" s="30" t="str">
        <f t="shared" si="177"/>
        <v>No</v>
      </c>
    </row>
    <row r="559" spans="1:12">
      <c r="A559" s="95" t="s">
        <v>716</v>
      </c>
      <c r="B559" s="96" t="s">
        <v>49</v>
      </c>
      <c r="C559" s="34" t="s">
        <v>49</v>
      </c>
      <c r="D559" s="30" t="str">
        <f t="shared" si="184"/>
        <v>N/A</v>
      </c>
      <c r="E559" s="34" t="s">
        <v>49</v>
      </c>
      <c r="F559" s="30" t="str">
        <f t="shared" si="185"/>
        <v>N/A</v>
      </c>
      <c r="G559" s="34">
        <v>0</v>
      </c>
      <c r="H559" s="30" t="str">
        <f t="shared" si="186"/>
        <v>N/A</v>
      </c>
      <c r="I559" s="28" t="s">
        <v>49</v>
      </c>
      <c r="J559" s="28" t="s">
        <v>49</v>
      </c>
      <c r="K559" s="34" t="s">
        <v>1193</v>
      </c>
      <c r="L559" s="30" t="str">
        <f t="shared" si="177"/>
        <v>No</v>
      </c>
    </row>
    <row r="560" spans="1:12">
      <c r="A560" s="5" t="s">
        <v>532</v>
      </c>
      <c r="B560" s="36" t="s">
        <v>49</v>
      </c>
      <c r="C560" s="34">
        <v>41919</v>
      </c>
      <c r="D560" s="34" t="str">
        <f t="shared" si="174"/>
        <v>N/A</v>
      </c>
      <c r="E560" s="34">
        <v>49890</v>
      </c>
      <c r="F560" s="34" t="str">
        <f t="shared" si="175"/>
        <v>N/A</v>
      </c>
      <c r="G560" s="34">
        <v>51728</v>
      </c>
      <c r="H560" s="33" t="str">
        <f t="shared" si="176"/>
        <v>N/A</v>
      </c>
      <c r="I560" s="28">
        <v>19.02</v>
      </c>
      <c r="J560" s="28">
        <v>3.6840000000000002</v>
      </c>
      <c r="K560" s="36" t="s">
        <v>1193</v>
      </c>
      <c r="L560" s="30" t="str">
        <f t="shared" si="177"/>
        <v>Yes</v>
      </c>
    </row>
    <row r="561" spans="1:12">
      <c r="A561" s="95" t="s">
        <v>717</v>
      </c>
      <c r="B561" s="96" t="s">
        <v>49</v>
      </c>
      <c r="C561" s="34" t="s">
        <v>49</v>
      </c>
      <c r="D561" s="30" t="str">
        <f t="shared" ref="D561:D566" si="187">IF($B561="N/A","N/A",IF(C561&lt;0,"No","Yes"))</f>
        <v>N/A</v>
      </c>
      <c r="E561" s="34" t="s">
        <v>49</v>
      </c>
      <c r="F561" s="30" t="str">
        <f t="shared" ref="F561:F566" si="188">IF($B561="N/A","N/A",IF(E561&lt;0,"No","Yes"))</f>
        <v>N/A</v>
      </c>
      <c r="G561" s="34">
        <v>32797</v>
      </c>
      <c r="H561" s="30" t="str">
        <f t="shared" ref="H561:H566" si="189">IF($B561="N/A","N/A",IF(G561&lt;0,"No","Yes"))</f>
        <v>N/A</v>
      </c>
      <c r="I561" s="28" t="s">
        <v>49</v>
      </c>
      <c r="J561" s="28" t="s">
        <v>49</v>
      </c>
      <c r="K561" s="34" t="s">
        <v>1193</v>
      </c>
      <c r="L561" s="30" t="str">
        <f t="shared" si="177"/>
        <v>No</v>
      </c>
    </row>
    <row r="562" spans="1:12">
      <c r="A562" s="95" t="s">
        <v>718</v>
      </c>
      <c r="B562" s="96" t="s">
        <v>49</v>
      </c>
      <c r="C562" s="34" t="s">
        <v>49</v>
      </c>
      <c r="D562" s="30" t="str">
        <f t="shared" si="187"/>
        <v>N/A</v>
      </c>
      <c r="E562" s="34" t="s">
        <v>49</v>
      </c>
      <c r="F562" s="30" t="str">
        <f t="shared" si="188"/>
        <v>N/A</v>
      </c>
      <c r="G562" s="34">
        <v>0</v>
      </c>
      <c r="H562" s="30" t="str">
        <f t="shared" si="189"/>
        <v>N/A</v>
      </c>
      <c r="I562" s="28" t="s">
        <v>49</v>
      </c>
      <c r="J562" s="28" t="s">
        <v>49</v>
      </c>
      <c r="K562" s="34" t="s">
        <v>1193</v>
      </c>
      <c r="L562" s="30" t="str">
        <f t="shared" si="177"/>
        <v>No</v>
      </c>
    </row>
    <row r="563" spans="1:12">
      <c r="A563" s="95" t="s">
        <v>719</v>
      </c>
      <c r="B563" s="96" t="s">
        <v>49</v>
      </c>
      <c r="C563" s="34" t="s">
        <v>49</v>
      </c>
      <c r="D563" s="30" t="str">
        <f t="shared" si="187"/>
        <v>N/A</v>
      </c>
      <c r="E563" s="34" t="s">
        <v>49</v>
      </c>
      <c r="F563" s="30" t="str">
        <f t="shared" si="188"/>
        <v>N/A</v>
      </c>
      <c r="G563" s="34">
        <v>550</v>
      </c>
      <c r="H563" s="30" t="str">
        <f t="shared" si="189"/>
        <v>N/A</v>
      </c>
      <c r="I563" s="28" t="s">
        <v>49</v>
      </c>
      <c r="J563" s="28" t="s">
        <v>49</v>
      </c>
      <c r="K563" s="34" t="s">
        <v>1193</v>
      </c>
      <c r="L563" s="30" t="str">
        <f t="shared" si="177"/>
        <v>No</v>
      </c>
    </row>
    <row r="564" spans="1:12">
      <c r="A564" s="95" t="s">
        <v>720</v>
      </c>
      <c r="B564" s="96" t="s">
        <v>49</v>
      </c>
      <c r="C564" s="34" t="s">
        <v>49</v>
      </c>
      <c r="D564" s="30" t="str">
        <f t="shared" si="187"/>
        <v>N/A</v>
      </c>
      <c r="E564" s="34" t="s">
        <v>49</v>
      </c>
      <c r="F564" s="30" t="str">
        <f t="shared" si="188"/>
        <v>N/A</v>
      </c>
      <c r="G564" s="34">
        <v>15087</v>
      </c>
      <c r="H564" s="30" t="str">
        <f t="shared" si="189"/>
        <v>N/A</v>
      </c>
      <c r="I564" s="28" t="s">
        <v>49</v>
      </c>
      <c r="J564" s="28" t="s">
        <v>49</v>
      </c>
      <c r="K564" s="34" t="s">
        <v>1193</v>
      </c>
      <c r="L564" s="30" t="str">
        <f t="shared" si="177"/>
        <v>No</v>
      </c>
    </row>
    <row r="565" spans="1:12">
      <c r="A565" s="95" t="s">
        <v>721</v>
      </c>
      <c r="B565" s="96" t="s">
        <v>49</v>
      </c>
      <c r="C565" s="34" t="s">
        <v>49</v>
      </c>
      <c r="D565" s="30" t="str">
        <f t="shared" si="187"/>
        <v>N/A</v>
      </c>
      <c r="E565" s="34" t="s">
        <v>49</v>
      </c>
      <c r="F565" s="30" t="str">
        <f t="shared" si="188"/>
        <v>N/A</v>
      </c>
      <c r="G565" s="34">
        <v>3294</v>
      </c>
      <c r="H565" s="30" t="str">
        <f t="shared" si="189"/>
        <v>N/A</v>
      </c>
      <c r="I565" s="28" t="s">
        <v>49</v>
      </c>
      <c r="J565" s="28" t="s">
        <v>49</v>
      </c>
      <c r="K565" s="34" t="s">
        <v>1193</v>
      </c>
      <c r="L565" s="30" t="str">
        <f t="shared" si="177"/>
        <v>No</v>
      </c>
    </row>
    <row r="566" spans="1:12">
      <c r="A566" s="95" t="s">
        <v>722</v>
      </c>
      <c r="B566" s="96" t="s">
        <v>49</v>
      </c>
      <c r="C566" s="34" t="s">
        <v>49</v>
      </c>
      <c r="D566" s="30" t="str">
        <f t="shared" si="187"/>
        <v>N/A</v>
      </c>
      <c r="E566" s="34" t="s">
        <v>49</v>
      </c>
      <c r="F566" s="30" t="str">
        <f t="shared" si="188"/>
        <v>N/A</v>
      </c>
      <c r="G566" s="34">
        <v>0</v>
      </c>
      <c r="H566" s="30" t="str">
        <f t="shared" si="189"/>
        <v>N/A</v>
      </c>
      <c r="I566" s="28" t="s">
        <v>49</v>
      </c>
      <c r="J566" s="28" t="s">
        <v>49</v>
      </c>
      <c r="K566" s="34" t="s">
        <v>1193</v>
      </c>
      <c r="L566" s="30" t="str">
        <f t="shared" si="177"/>
        <v>No</v>
      </c>
    </row>
    <row r="567" spans="1:12">
      <c r="A567" s="51" t="s">
        <v>914</v>
      </c>
      <c r="B567" s="25" t="s">
        <v>49</v>
      </c>
      <c r="C567" s="34" t="s">
        <v>49</v>
      </c>
      <c r="D567" s="34" t="str">
        <f t="shared" si="174"/>
        <v>N/A</v>
      </c>
      <c r="E567" s="34">
        <v>195943</v>
      </c>
      <c r="F567" s="34" t="str">
        <f t="shared" si="175"/>
        <v>N/A</v>
      </c>
      <c r="G567" s="34">
        <v>209352</v>
      </c>
      <c r="H567" s="33" t="str">
        <f t="shared" si="176"/>
        <v>N/A</v>
      </c>
      <c r="I567" s="28" t="s">
        <v>49</v>
      </c>
      <c r="J567" s="28">
        <v>6.843</v>
      </c>
      <c r="K567" s="29" t="s">
        <v>1193</v>
      </c>
      <c r="L567" s="30" t="str">
        <f>IF(J567="Div by 0", "N/A", IF(OR(J567="N/A",K567="N/A"),"N/A", IF(J567&gt;VALUE(MID(K567,1,2)), "No", IF(J567&lt;-1*VALUE(MID(K567,1,2)), "No", "Yes"))))</f>
        <v>Yes</v>
      </c>
    </row>
    <row r="568" spans="1:12">
      <c r="A568" s="51" t="s">
        <v>915</v>
      </c>
      <c r="B568" s="25" t="s">
        <v>49</v>
      </c>
      <c r="C568" s="34" t="s">
        <v>49</v>
      </c>
      <c r="D568" s="34" t="str">
        <f t="shared" si="174"/>
        <v>N/A</v>
      </c>
      <c r="E568" s="34">
        <v>0</v>
      </c>
      <c r="F568" s="34" t="str">
        <f t="shared" si="175"/>
        <v>N/A</v>
      </c>
      <c r="G568" s="34">
        <v>0</v>
      </c>
      <c r="H568" s="33" t="str">
        <f t="shared" si="176"/>
        <v>N/A</v>
      </c>
      <c r="I568" s="28" t="s">
        <v>49</v>
      </c>
      <c r="J568" s="28" t="s">
        <v>1207</v>
      </c>
      <c r="K568" s="29" t="s">
        <v>1193</v>
      </c>
      <c r="L568" s="30" t="str">
        <f t="shared" ref="L568:L575" si="190">IF(J568="Div by 0", "N/A", IF(OR(J568="N/A",K568="N/A"),"N/A", IF(J568&gt;VALUE(MID(K568,1,2)), "No", IF(J568&lt;-1*VALUE(MID(K568,1,2)), "No", "Yes"))))</f>
        <v>N/A</v>
      </c>
    </row>
    <row r="569" spans="1:12">
      <c r="A569" s="51" t="s">
        <v>916</v>
      </c>
      <c r="B569" s="25" t="s">
        <v>49</v>
      </c>
      <c r="C569" s="34" t="s">
        <v>49</v>
      </c>
      <c r="D569" s="34" t="str">
        <f t="shared" si="174"/>
        <v>N/A</v>
      </c>
      <c r="E569" s="34">
        <v>325062</v>
      </c>
      <c r="F569" s="34" t="str">
        <f t="shared" si="175"/>
        <v>N/A</v>
      </c>
      <c r="G569" s="34">
        <v>344204</v>
      </c>
      <c r="H569" s="33" t="str">
        <f t="shared" si="176"/>
        <v>N/A</v>
      </c>
      <c r="I569" s="28" t="s">
        <v>49</v>
      </c>
      <c r="J569" s="28">
        <v>5.8890000000000002</v>
      </c>
      <c r="K569" s="29" t="s">
        <v>1193</v>
      </c>
      <c r="L569" s="30" t="str">
        <f t="shared" si="190"/>
        <v>Yes</v>
      </c>
    </row>
    <row r="570" spans="1:12">
      <c r="A570" s="51" t="s">
        <v>917</v>
      </c>
      <c r="B570" s="25" t="s">
        <v>49</v>
      </c>
      <c r="C570" s="34" t="s">
        <v>49</v>
      </c>
      <c r="D570" s="34" t="str">
        <f t="shared" si="174"/>
        <v>N/A</v>
      </c>
      <c r="E570" s="34">
        <v>0</v>
      </c>
      <c r="F570" s="34" t="str">
        <f t="shared" si="175"/>
        <v>N/A</v>
      </c>
      <c r="G570" s="34">
        <v>0</v>
      </c>
      <c r="H570" s="33" t="str">
        <f t="shared" si="176"/>
        <v>N/A</v>
      </c>
      <c r="I570" s="28" t="s">
        <v>49</v>
      </c>
      <c r="J570" s="28" t="s">
        <v>1207</v>
      </c>
      <c r="K570" s="29" t="s">
        <v>1193</v>
      </c>
      <c r="L570" s="30" t="str">
        <f t="shared" si="190"/>
        <v>N/A</v>
      </c>
    </row>
    <row r="571" spans="1:12">
      <c r="A571" s="51" t="s">
        <v>918</v>
      </c>
      <c r="B571" s="25" t="s">
        <v>49</v>
      </c>
      <c r="C571" s="34" t="s">
        <v>49</v>
      </c>
      <c r="D571" s="34" t="str">
        <f t="shared" si="174"/>
        <v>N/A</v>
      </c>
      <c r="E571" s="34">
        <v>0</v>
      </c>
      <c r="F571" s="34" t="str">
        <f t="shared" si="175"/>
        <v>N/A</v>
      </c>
      <c r="G571" s="34">
        <v>0</v>
      </c>
      <c r="H571" s="33" t="str">
        <f t="shared" si="176"/>
        <v>N/A</v>
      </c>
      <c r="I571" s="28" t="s">
        <v>49</v>
      </c>
      <c r="J571" s="28" t="s">
        <v>1207</v>
      </c>
      <c r="K571" s="29" t="s">
        <v>1193</v>
      </c>
      <c r="L571" s="30" t="str">
        <f t="shared" si="190"/>
        <v>N/A</v>
      </c>
    </row>
    <row r="572" spans="1:12">
      <c r="A572" s="51" t="s">
        <v>919</v>
      </c>
      <c r="B572" s="25" t="s">
        <v>49</v>
      </c>
      <c r="C572" s="34" t="s">
        <v>49</v>
      </c>
      <c r="D572" s="34" t="str">
        <f t="shared" si="174"/>
        <v>N/A</v>
      </c>
      <c r="E572" s="34">
        <v>276</v>
      </c>
      <c r="F572" s="34" t="str">
        <f t="shared" si="175"/>
        <v>N/A</v>
      </c>
      <c r="G572" s="34">
        <v>304</v>
      </c>
      <c r="H572" s="33" t="str">
        <f t="shared" si="176"/>
        <v>N/A</v>
      </c>
      <c r="I572" s="28" t="s">
        <v>49</v>
      </c>
      <c r="J572" s="28">
        <v>10.14</v>
      </c>
      <c r="K572" s="29" t="s">
        <v>1193</v>
      </c>
      <c r="L572" s="30" t="str">
        <f t="shared" si="190"/>
        <v>Yes</v>
      </c>
    </row>
    <row r="573" spans="1:12">
      <c r="A573" s="51" t="s">
        <v>920</v>
      </c>
      <c r="B573" s="25" t="s">
        <v>49</v>
      </c>
      <c r="C573" s="34" t="s">
        <v>49</v>
      </c>
      <c r="D573" s="34" t="str">
        <f t="shared" si="174"/>
        <v>N/A</v>
      </c>
      <c r="E573" s="34">
        <v>31360</v>
      </c>
      <c r="F573" s="34" t="str">
        <f t="shared" si="175"/>
        <v>N/A</v>
      </c>
      <c r="G573" s="34">
        <v>30884</v>
      </c>
      <c r="H573" s="33" t="str">
        <f t="shared" si="176"/>
        <v>N/A</v>
      </c>
      <c r="I573" s="28" t="s">
        <v>49</v>
      </c>
      <c r="J573" s="28">
        <v>-1.52</v>
      </c>
      <c r="K573" s="29" t="s">
        <v>1193</v>
      </c>
      <c r="L573" s="30" t="str">
        <f t="shared" si="190"/>
        <v>Yes</v>
      </c>
    </row>
    <row r="574" spans="1:12">
      <c r="A574" s="94" t="s">
        <v>921</v>
      </c>
      <c r="B574" s="36" t="s">
        <v>49</v>
      </c>
      <c r="C574" s="34" t="s">
        <v>49</v>
      </c>
      <c r="D574" s="34" t="str">
        <f t="shared" si="174"/>
        <v>N/A</v>
      </c>
      <c r="E574" s="34">
        <v>0</v>
      </c>
      <c r="F574" s="34" t="str">
        <f t="shared" si="175"/>
        <v>N/A</v>
      </c>
      <c r="G574" s="34">
        <v>138562</v>
      </c>
      <c r="H574" s="33" t="str">
        <f t="shared" si="176"/>
        <v>N/A</v>
      </c>
      <c r="I574" s="35" t="s">
        <v>49</v>
      </c>
      <c r="J574" s="35" t="s">
        <v>1207</v>
      </c>
      <c r="K574" s="36" t="s">
        <v>1193</v>
      </c>
      <c r="L574" s="30" t="str">
        <f t="shared" si="190"/>
        <v>N/A</v>
      </c>
    </row>
    <row r="575" spans="1:12">
      <c r="A575" s="94" t="s">
        <v>922</v>
      </c>
      <c r="B575" s="36" t="s">
        <v>49</v>
      </c>
      <c r="C575" s="34" t="s">
        <v>49</v>
      </c>
      <c r="D575" s="34" t="str">
        <f t="shared" si="174"/>
        <v>N/A</v>
      </c>
      <c r="E575" s="34">
        <v>325062</v>
      </c>
      <c r="F575" s="34" t="str">
        <f t="shared" si="175"/>
        <v>N/A</v>
      </c>
      <c r="G575" s="34">
        <v>344658</v>
      </c>
      <c r="H575" s="33" t="str">
        <f t="shared" si="176"/>
        <v>N/A</v>
      </c>
      <c r="I575" s="35" t="s">
        <v>49</v>
      </c>
      <c r="J575" s="35">
        <v>6.0279999999999996</v>
      </c>
      <c r="K575" s="36" t="s">
        <v>1193</v>
      </c>
      <c r="L575" s="30" t="str">
        <f t="shared" si="190"/>
        <v>Yes</v>
      </c>
    </row>
    <row r="576" spans="1:12">
      <c r="A576" s="46" t="s">
        <v>345</v>
      </c>
      <c r="B576" s="36" t="s">
        <v>86</v>
      </c>
      <c r="C576" s="35">
        <v>1.2316530909000001</v>
      </c>
      <c r="D576" s="27" t="str">
        <f>IF($B576="N/A","N/A",IF(C576&gt;=20,"No",IF(C576&lt;0,"No","Yes")))</f>
        <v>Yes</v>
      </c>
      <c r="E576" s="35">
        <v>1.3160906386</v>
      </c>
      <c r="F576" s="27" t="str">
        <f>IF($B576="N/A","N/A",IF(E576&gt;=20,"No",IF(E576&lt;0,"No","Yes")))</f>
        <v>Yes</v>
      </c>
      <c r="G576" s="35">
        <v>1.2155591572</v>
      </c>
      <c r="H576" s="27" t="str">
        <f>IF($B576="N/A","N/A",IF(G576&gt;=20,"No",IF(G576&lt;0,"No","Yes")))</f>
        <v>Yes</v>
      </c>
      <c r="I576" s="28">
        <v>6.8559999999999999</v>
      </c>
      <c r="J576" s="28">
        <v>-7.64</v>
      </c>
      <c r="K576" s="29" t="s">
        <v>1193</v>
      </c>
      <c r="L576" s="30" t="str">
        <f t="shared" si="177"/>
        <v>Yes</v>
      </c>
    </row>
    <row r="577" spans="1:12">
      <c r="A577" s="46" t="s">
        <v>346</v>
      </c>
      <c r="B577" s="25" t="s">
        <v>49</v>
      </c>
      <c r="C577" s="35">
        <v>0</v>
      </c>
      <c r="D577" s="27" t="str">
        <f>IF($B577="N/A","N/A",IF(C577&gt;10,"No",IF(C577&lt;-10,"No","Yes")))</f>
        <v>N/A</v>
      </c>
      <c r="E577" s="35">
        <v>70.267795833999998</v>
      </c>
      <c r="F577" s="27" t="str">
        <f>IF($B577="N/A","N/A",IF(E577&gt;10,"No",IF(E577&lt;-10,"No","Yes")))</f>
        <v>N/A</v>
      </c>
      <c r="G577" s="35">
        <v>76.003543024999999</v>
      </c>
      <c r="H577" s="27" t="str">
        <f>IF($B577="N/A","N/A",IF(G577&gt;10,"No",IF(G577&lt;-10,"No","Yes")))</f>
        <v>N/A</v>
      </c>
      <c r="I577" s="28" t="s">
        <v>1207</v>
      </c>
      <c r="J577" s="28">
        <v>8.1630000000000003</v>
      </c>
      <c r="K577" s="29" t="s">
        <v>1193</v>
      </c>
      <c r="L577" s="30" t="str">
        <f t="shared" si="177"/>
        <v>Yes</v>
      </c>
    </row>
    <row r="578" spans="1:12">
      <c r="A578" s="46" t="s">
        <v>347</v>
      </c>
      <c r="B578" s="25" t="s">
        <v>49</v>
      </c>
      <c r="C578" s="35">
        <v>3.1361901389</v>
      </c>
      <c r="D578" s="27" t="str">
        <f>IF($B578="N/A","N/A",IF(C578&gt;10,"No",IF(C578&lt;-10,"No","Yes")))</f>
        <v>N/A</v>
      </c>
      <c r="E578" s="35">
        <v>0</v>
      </c>
      <c r="F578" s="27" t="str">
        <f>IF($B578="N/A","N/A",IF(E578&gt;10,"No",IF(E578&lt;-10,"No","Yes")))</f>
        <v>N/A</v>
      </c>
      <c r="G578" s="35">
        <v>0</v>
      </c>
      <c r="H578" s="27" t="str">
        <f>IF($B578="N/A","N/A",IF(G578&gt;10,"No",IF(G578&lt;-10,"No","Yes")))</f>
        <v>N/A</v>
      </c>
      <c r="I578" s="28">
        <v>-100</v>
      </c>
      <c r="J578" s="28" t="s">
        <v>1207</v>
      </c>
      <c r="K578" s="29" t="s">
        <v>1193</v>
      </c>
      <c r="L578" s="30" t="str">
        <f t="shared" si="177"/>
        <v>N/A</v>
      </c>
    </row>
    <row r="579" spans="1:12" ht="12.75" customHeight="1">
      <c r="A579" s="55" t="s">
        <v>348</v>
      </c>
      <c r="B579" s="25" t="s">
        <v>49</v>
      </c>
      <c r="C579" s="35">
        <v>1.5915674846000001</v>
      </c>
      <c r="D579" s="27" t="str">
        <f>IF($B579="N/A","N/A",IF(C579&gt;10,"No",IF(C579&lt;-10,"No","Yes")))</f>
        <v>N/A</v>
      </c>
      <c r="E579" s="35">
        <v>1.8114423851999999</v>
      </c>
      <c r="F579" s="27" t="str">
        <f>IF($B579="N/A","N/A",IF(E579&gt;10,"No",IF(E579&lt;-10,"No","Yes")))</f>
        <v>N/A</v>
      </c>
      <c r="G579" s="35">
        <v>1.9960461705000001</v>
      </c>
      <c r="H579" s="27" t="str">
        <f>IF($B579="N/A","N/A",IF(G579&gt;10,"No",IF(G579&lt;-10,"No","Yes")))</f>
        <v>N/A</v>
      </c>
      <c r="I579" s="28">
        <v>13.81</v>
      </c>
      <c r="J579" s="28">
        <v>10.19</v>
      </c>
      <c r="K579" s="29" t="s">
        <v>1193</v>
      </c>
      <c r="L579" s="30" t="str">
        <f t="shared" si="177"/>
        <v>Yes</v>
      </c>
    </row>
    <row r="580" spans="1:12" ht="12.75" customHeight="1">
      <c r="A580" s="55" t="s">
        <v>737</v>
      </c>
      <c r="B580" s="25" t="s">
        <v>49</v>
      </c>
      <c r="C580" s="35">
        <v>0</v>
      </c>
      <c r="D580" s="27" t="str">
        <f>IF($B580="N/A","N/A",IF(C580&gt;10,"No",IF(C580&lt;-10,"No","Yes")))</f>
        <v>N/A</v>
      </c>
      <c r="E580" s="35">
        <v>97.102336824999995</v>
      </c>
      <c r="F580" s="27" t="str">
        <f>IF($B580="N/A","N/A",IF(E580&gt;10,"No",IF(E580&lt;-10,"No","Yes")))</f>
        <v>N/A</v>
      </c>
      <c r="G580" s="35">
        <v>97.924239525999994</v>
      </c>
      <c r="H580" s="27" t="str">
        <f>IF($B580="N/A","N/A",IF(G580&gt;10,"No",IF(G580&lt;-10,"No","Yes")))</f>
        <v>N/A</v>
      </c>
      <c r="I580" s="28" t="s">
        <v>1207</v>
      </c>
      <c r="J580" s="28">
        <v>0.84640000000000004</v>
      </c>
      <c r="K580" s="29" t="s">
        <v>1193</v>
      </c>
      <c r="L580" s="30" t="str">
        <f t="shared" si="177"/>
        <v>Yes</v>
      </c>
    </row>
    <row r="581" spans="1:12">
      <c r="A581" s="55" t="s">
        <v>349</v>
      </c>
      <c r="B581" s="25" t="s">
        <v>49</v>
      </c>
      <c r="C581" s="35">
        <v>2.8759903668</v>
      </c>
      <c r="D581" s="27" t="str">
        <f>IF($B581="N/A","N/A",IF(C581&gt;10,"No",IF(C581&lt;-10,"No","Yes")))</f>
        <v>N/A</v>
      </c>
      <c r="E581" s="35">
        <v>0</v>
      </c>
      <c r="F581" s="27" t="str">
        <f>IF($B581="N/A","N/A",IF(E581&gt;10,"No",IF(E581&lt;-10,"No","Yes")))</f>
        <v>N/A</v>
      </c>
      <c r="G581" s="35">
        <v>0</v>
      </c>
      <c r="H581" s="27" t="str">
        <f>IF($B581="N/A","N/A",IF(G581&gt;10,"No",IF(G581&lt;-10,"No","Yes")))</f>
        <v>N/A</v>
      </c>
      <c r="I581" s="28">
        <v>-100</v>
      </c>
      <c r="J581" s="28" t="s">
        <v>1207</v>
      </c>
      <c r="K581" s="29" t="s">
        <v>1193</v>
      </c>
      <c r="L581" s="30" t="str">
        <f t="shared" si="177"/>
        <v>N/A</v>
      </c>
    </row>
    <row r="582" spans="1:12">
      <c r="A582" s="46" t="s">
        <v>923</v>
      </c>
      <c r="B582" s="25" t="s">
        <v>49</v>
      </c>
      <c r="C582" s="35" t="s">
        <v>49</v>
      </c>
      <c r="D582" s="27" t="str">
        <f t="shared" ref="D582:D587" si="191">IF($B582="N/A","N/A",IF(C582&gt;10,"No",IF(C582&lt;-10,"No","Yes")))</f>
        <v>N/A</v>
      </c>
      <c r="E582" s="35" t="s">
        <v>1207</v>
      </c>
      <c r="F582" s="27" t="str">
        <f t="shared" ref="F582:F587" si="192">IF($B582="N/A","N/A",IF(E582&gt;10,"No",IF(E582&lt;-10,"No","Yes")))</f>
        <v>N/A</v>
      </c>
      <c r="G582" s="35" t="s">
        <v>1207</v>
      </c>
      <c r="H582" s="27" t="str">
        <f t="shared" ref="H582:H587" si="193">IF($B582="N/A","N/A",IF(G582&gt;10,"No",IF(G582&lt;-10,"No","Yes")))</f>
        <v>N/A</v>
      </c>
      <c r="I582" s="28" t="s">
        <v>49</v>
      </c>
      <c r="J582" s="28" t="s">
        <v>1207</v>
      </c>
      <c r="K582" s="29" t="s">
        <v>1193</v>
      </c>
      <c r="L582" s="30" t="str">
        <f>IF(J582="Div by 0", "N/A", IF(OR(J582="N/A",K582="N/A"),"N/A", IF(J582&gt;VALUE(MID(K582,1,2)), "No", IF(J582&lt;-1*VALUE(MID(K582,1,2)), "No", "Yes"))))</f>
        <v>N/A</v>
      </c>
    </row>
    <row r="583" spans="1:12">
      <c r="A583" s="46" t="s">
        <v>924</v>
      </c>
      <c r="B583" s="25" t="s">
        <v>49</v>
      </c>
      <c r="C583" s="35" t="s">
        <v>49</v>
      </c>
      <c r="D583" s="27" t="str">
        <f t="shared" si="191"/>
        <v>N/A</v>
      </c>
      <c r="E583" s="35" t="s">
        <v>1207</v>
      </c>
      <c r="F583" s="27" t="str">
        <f t="shared" si="192"/>
        <v>N/A</v>
      </c>
      <c r="G583" s="35" t="s">
        <v>1207</v>
      </c>
      <c r="H583" s="27" t="str">
        <f t="shared" si="193"/>
        <v>N/A</v>
      </c>
      <c r="I583" s="28" t="s">
        <v>49</v>
      </c>
      <c r="J583" s="28" t="s">
        <v>1207</v>
      </c>
      <c r="K583" s="29" t="s">
        <v>1193</v>
      </c>
      <c r="L583" s="30" t="str">
        <f t="shared" ref="L583:L587" si="194">IF(J583="Div by 0", "N/A", IF(OR(J583="N/A",K583="N/A"),"N/A", IF(J583&gt;VALUE(MID(K583,1,2)), "No", IF(J583&lt;-1*VALUE(MID(K583,1,2)), "No", "Yes"))))</f>
        <v>N/A</v>
      </c>
    </row>
    <row r="584" spans="1:12">
      <c r="A584" s="46" t="s">
        <v>925</v>
      </c>
      <c r="B584" s="25" t="s">
        <v>49</v>
      </c>
      <c r="C584" s="35" t="s">
        <v>49</v>
      </c>
      <c r="D584" s="27" t="str">
        <f t="shared" si="191"/>
        <v>N/A</v>
      </c>
      <c r="E584" s="35" t="s">
        <v>1207</v>
      </c>
      <c r="F584" s="27" t="str">
        <f t="shared" si="192"/>
        <v>N/A</v>
      </c>
      <c r="G584" s="35" t="s">
        <v>1207</v>
      </c>
      <c r="H584" s="27" t="str">
        <f t="shared" si="193"/>
        <v>N/A</v>
      </c>
      <c r="I584" s="28" t="s">
        <v>49</v>
      </c>
      <c r="J584" s="28" t="s">
        <v>1207</v>
      </c>
      <c r="K584" s="29" t="s">
        <v>1193</v>
      </c>
      <c r="L584" s="30" t="str">
        <f t="shared" si="194"/>
        <v>N/A</v>
      </c>
    </row>
    <row r="585" spans="1:12">
      <c r="A585" s="46" t="s">
        <v>926</v>
      </c>
      <c r="B585" s="25" t="s">
        <v>49</v>
      </c>
      <c r="C585" s="35" t="s">
        <v>49</v>
      </c>
      <c r="D585" s="27" t="str">
        <f t="shared" si="191"/>
        <v>N/A</v>
      </c>
      <c r="E585" s="35" t="s">
        <v>1207</v>
      </c>
      <c r="F585" s="27" t="str">
        <f t="shared" si="192"/>
        <v>N/A</v>
      </c>
      <c r="G585" s="35" t="s">
        <v>1207</v>
      </c>
      <c r="H585" s="27" t="str">
        <f t="shared" si="193"/>
        <v>N/A</v>
      </c>
      <c r="I585" s="28" t="s">
        <v>49</v>
      </c>
      <c r="J585" s="28" t="s">
        <v>1207</v>
      </c>
      <c r="K585" s="29" t="s">
        <v>1193</v>
      </c>
      <c r="L585" s="30" t="str">
        <f t="shared" si="194"/>
        <v>N/A</v>
      </c>
    </row>
    <row r="586" spans="1:12">
      <c r="A586" s="46" t="s">
        <v>927</v>
      </c>
      <c r="B586" s="25" t="s">
        <v>49</v>
      </c>
      <c r="C586" s="35" t="s">
        <v>49</v>
      </c>
      <c r="D586" s="27" t="str">
        <f t="shared" si="191"/>
        <v>N/A</v>
      </c>
      <c r="E586" s="35" t="s">
        <v>1207</v>
      </c>
      <c r="F586" s="27" t="str">
        <f t="shared" si="192"/>
        <v>N/A</v>
      </c>
      <c r="G586" s="35" t="s">
        <v>1207</v>
      </c>
      <c r="H586" s="27" t="str">
        <f t="shared" si="193"/>
        <v>N/A</v>
      </c>
      <c r="I586" s="28" t="s">
        <v>49</v>
      </c>
      <c r="J586" s="28" t="s">
        <v>1207</v>
      </c>
      <c r="K586" s="29" t="s">
        <v>1193</v>
      </c>
      <c r="L586" s="30" t="str">
        <f t="shared" si="194"/>
        <v>N/A</v>
      </c>
    </row>
    <row r="587" spans="1:12">
      <c r="A587" s="46" t="s">
        <v>928</v>
      </c>
      <c r="B587" s="36" t="s">
        <v>49</v>
      </c>
      <c r="C587" s="35" t="s">
        <v>49</v>
      </c>
      <c r="D587" s="27" t="str">
        <f t="shared" si="191"/>
        <v>N/A</v>
      </c>
      <c r="E587" s="35" t="s">
        <v>1207</v>
      </c>
      <c r="F587" s="27" t="str">
        <f t="shared" si="192"/>
        <v>N/A</v>
      </c>
      <c r="G587" s="35" t="s">
        <v>1207</v>
      </c>
      <c r="H587" s="27" t="str">
        <f t="shared" si="193"/>
        <v>N/A</v>
      </c>
      <c r="I587" s="28" t="s">
        <v>49</v>
      </c>
      <c r="J587" s="28" t="s">
        <v>1207</v>
      </c>
      <c r="K587" s="36" t="s">
        <v>1193</v>
      </c>
      <c r="L587" s="30" t="str">
        <f t="shared" si="194"/>
        <v>N/A</v>
      </c>
    </row>
    <row r="588" spans="1:12">
      <c r="A588" s="46" t="s">
        <v>334</v>
      </c>
      <c r="B588" s="25" t="s">
        <v>49</v>
      </c>
      <c r="C588" s="26">
        <v>250925</v>
      </c>
      <c r="D588" s="27" t="str">
        <f t="shared" ref="D588:D604" si="195">IF($B588="N/A","N/A",IF(C588&gt;10,"No",IF(C588&lt;-10,"No","Yes")))</f>
        <v>N/A</v>
      </c>
      <c r="E588" s="26">
        <v>256901</v>
      </c>
      <c r="F588" s="27" t="str">
        <f t="shared" ref="F588:F604" si="196">IF($B588="N/A","N/A",IF(E588&gt;10,"No",IF(E588&lt;-10,"No","Yes")))</f>
        <v>N/A</v>
      </c>
      <c r="G588" s="26">
        <v>273164</v>
      </c>
      <c r="H588" s="27" t="str">
        <f t="shared" ref="H588:H604" si="197">IF($B588="N/A","N/A",IF(G588&gt;10,"No",IF(G588&lt;-10,"No","Yes")))</f>
        <v>N/A</v>
      </c>
      <c r="I588" s="28">
        <v>2.3820000000000001</v>
      </c>
      <c r="J588" s="28">
        <v>6.33</v>
      </c>
      <c r="K588" s="29" t="s">
        <v>1193</v>
      </c>
      <c r="L588" s="30" t="str">
        <f t="shared" si="177"/>
        <v>Yes</v>
      </c>
    </row>
    <row r="589" spans="1:12">
      <c r="A589" s="48" t="s">
        <v>608</v>
      </c>
      <c r="B589" s="25" t="s">
        <v>49</v>
      </c>
      <c r="C589" s="32">
        <v>46.399920295000001</v>
      </c>
      <c r="D589" s="27" t="str">
        <f t="shared" si="195"/>
        <v>N/A</v>
      </c>
      <c r="E589" s="32">
        <v>1.5570200000000001E-3</v>
      </c>
      <c r="F589" s="27" t="str">
        <f t="shared" si="196"/>
        <v>N/A</v>
      </c>
      <c r="G589" s="32">
        <v>1.8304021999999999E-3</v>
      </c>
      <c r="H589" s="27" t="str">
        <f t="shared" si="197"/>
        <v>N/A</v>
      </c>
      <c r="I589" s="28">
        <v>-100</v>
      </c>
      <c r="J589" s="28">
        <v>17.559999999999999</v>
      </c>
      <c r="K589" s="29" t="s">
        <v>1193</v>
      </c>
      <c r="L589" s="30" t="str">
        <f t="shared" si="177"/>
        <v>Yes</v>
      </c>
    </row>
    <row r="590" spans="1:12">
      <c r="A590" s="48" t="s">
        <v>609</v>
      </c>
      <c r="B590" s="25" t="s">
        <v>49</v>
      </c>
      <c r="C590" s="32">
        <v>0</v>
      </c>
      <c r="D590" s="27" t="str">
        <f t="shared" si="195"/>
        <v>N/A</v>
      </c>
      <c r="E590" s="32">
        <v>0</v>
      </c>
      <c r="F590" s="27" t="str">
        <f t="shared" si="196"/>
        <v>N/A</v>
      </c>
      <c r="G590" s="32">
        <v>0</v>
      </c>
      <c r="H590" s="27" t="str">
        <f t="shared" si="197"/>
        <v>N/A</v>
      </c>
      <c r="I590" s="28" t="s">
        <v>1207</v>
      </c>
      <c r="J590" s="28" t="s">
        <v>1207</v>
      </c>
      <c r="K590" s="29" t="s">
        <v>1193</v>
      </c>
      <c r="L590" s="30" t="str">
        <f t="shared" si="177"/>
        <v>N/A</v>
      </c>
    </row>
    <row r="591" spans="1:12">
      <c r="A591" s="48" t="s">
        <v>610</v>
      </c>
      <c r="B591" s="25" t="s">
        <v>49</v>
      </c>
      <c r="C591" s="32">
        <v>0</v>
      </c>
      <c r="D591" s="27" t="str">
        <f t="shared" si="195"/>
        <v>N/A</v>
      </c>
      <c r="E591" s="32">
        <v>35.163740118</v>
      </c>
      <c r="F591" s="27" t="str">
        <f t="shared" si="196"/>
        <v>N/A</v>
      </c>
      <c r="G591" s="32">
        <v>39.397578011999997</v>
      </c>
      <c r="H591" s="27" t="str">
        <f t="shared" si="197"/>
        <v>N/A</v>
      </c>
      <c r="I591" s="28" t="s">
        <v>1207</v>
      </c>
      <c r="J591" s="28">
        <v>12.04</v>
      </c>
      <c r="K591" s="29" t="s">
        <v>1193</v>
      </c>
      <c r="L591" s="30" t="str">
        <f t="shared" si="177"/>
        <v>Yes</v>
      </c>
    </row>
    <row r="592" spans="1:12">
      <c r="A592" s="48" t="s">
        <v>611</v>
      </c>
      <c r="B592" s="25" t="s">
        <v>49</v>
      </c>
      <c r="C592" s="32">
        <v>9.0895685961999995</v>
      </c>
      <c r="D592" s="27" t="str">
        <f t="shared" si="195"/>
        <v>N/A</v>
      </c>
      <c r="E592" s="32">
        <v>6.2280801E-3</v>
      </c>
      <c r="F592" s="27" t="str">
        <f t="shared" si="196"/>
        <v>N/A</v>
      </c>
      <c r="G592" s="32">
        <v>0</v>
      </c>
      <c r="H592" s="27" t="str">
        <f t="shared" si="197"/>
        <v>N/A</v>
      </c>
      <c r="I592" s="28">
        <v>-99.9</v>
      </c>
      <c r="J592" s="28">
        <v>-100</v>
      </c>
      <c r="K592" s="29" t="s">
        <v>1193</v>
      </c>
      <c r="L592" s="30" t="str">
        <f t="shared" si="177"/>
        <v>No</v>
      </c>
    </row>
    <row r="593" spans="1:12">
      <c r="A593" s="48" t="s">
        <v>612</v>
      </c>
      <c r="B593" s="25" t="s">
        <v>49</v>
      </c>
      <c r="C593" s="32">
        <v>8.0502142099999993E-2</v>
      </c>
      <c r="D593" s="27" t="str">
        <f t="shared" si="195"/>
        <v>N/A</v>
      </c>
      <c r="E593" s="32">
        <v>8.2132806000000003E-2</v>
      </c>
      <c r="F593" s="27" t="str">
        <f t="shared" si="196"/>
        <v>N/A</v>
      </c>
      <c r="G593" s="32">
        <v>8.2002020800000006E-2</v>
      </c>
      <c r="H593" s="27" t="str">
        <f t="shared" si="197"/>
        <v>N/A</v>
      </c>
      <c r="I593" s="28">
        <v>2.0259999999999998</v>
      </c>
      <c r="J593" s="28">
        <v>-0.159</v>
      </c>
      <c r="K593" s="29" t="s">
        <v>1193</v>
      </c>
      <c r="L593" s="30" t="str">
        <f t="shared" si="177"/>
        <v>Yes</v>
      </c>
    </row>
    <row r="594" spans="1:12">
      <c r="A594" s="48" t="s">
        <v>613</v>
      </c>
      <c r="B594" s="25" t="s">
        <v>49</v>
      </c>
      <c r="C594" s="32">
        <v>0</v>
      </c>
      <c r="D594" s="27" t="str">
        <f t="shared" si="195"/>
        <v>N/A</v>
      </c>
      <c r="E594" s="32">
        <v>0</v>
      </c>
      <c r="F594" s="27" t="str">
        <f t="shared" si="196"/>
        <v>N/A</v>
      </c>
      <c r="G594" s="32">
        <v>0</v>
      </c>
      <c r="H594" s="27" t="str">
        <f t="shared" si="197"/>
        <v>N/A</v>
      </c>
      <c r="I594" s="28" t="s">
        <v>1207</v>
      </c>
      <c r="J594" s="28" t="s">
        <v>1207</v>
      </c>
      <c r="K594" s="29" t="s">
        <v>1193</v>
      </c>
      <c r="L594" s="30" t="str">
        <f t="shared" si="177"/>
        <v>N/A</v>
      </c>
    </row>
    <row r="595" spans="1:12">
      <c r="A595" s="48" t="s">
        <v>614</v>
      </c>
      <c r="B595" s="25" t="s">
        <v>49</v>
      </c>
      <c r="C595" s="32">
        <v>0</v>
      </c>
      <c r="D595" s="27" t="str">
        <f t="shared" si="195"/>
        <v>N/A</v>
      </c>
      <c r="E595" s="32">
        <v>48.345860856999998</v>
      </c>
      <c r="F595" s="27" t="str">
        <f t="shared" si="196"/>
        <v>N/A</v>
      </c>
      <c r="G595" s="32">
        <v>47.054516700999997</v>
      </c>
      <c r="H595" s="27" t="str">
        <f t="shared" si="197"/>
        <v>N/A</v>
      </c>
      <c r="I595" s="28" t="s">
        <v>1207</v>
      </c>
      <c r="J595" s="28">
        <v>-2.67</v>
      </c>
      <c r="K595" s="29" t="s">
        <v>1193</v>
      </c>
      <c r="L595" s="30" t="str">
        <f t="shared" si="177"/>
        <v>Yes</v>
      </c>
    </row>
    <row r="596" spans="1:12">
      <c r="A596" s="48" t="s">
        <v>615</v>
      </c>
      <c r="B596" s="25" t="s">
        <v>49</v>
      </c>
      <c r="C596" s="32">
        <v>0</v>
      </c>
      <c r="D596" s="27" t="str">
        <f t="shared" si="195"/>
        <v>N/A</v>
      </c>
      <c r="E596" s="32">
        <v>0</v>
      </c>
      <c r="F596" s="27" t="str">
        <f t="shared" si="196"/>
        <v>N/A</v>
      </c>
      <c r="G596" s="32">
        <v>0</v>
      </c>
      <c r="H596" s="27" t="str">
        <f t="shared" si="197"/>
        <v>N/A</v>
      </c>
      <c r="I596" s="28" t="s">
        <v>1207</v>
      </c>
      <c r="J596" s="28" t="s">
        <v>1207</v>
      </c>
      <c r="K596" s="29" t="s">
        <v>1193</v>
      </c>
      <c r="L596" s="30" t="str">
        <f t="shared" si="177"/>
        <v>N/A</v>
      </c>
    </row>
    <row r="597" spans="1:12">
      <c r="A597" s="48" t="s">
        <v>616</v>
      </c>
      <c r="B597" s="25" t="s">
        <v>49</v>
      </c>
      <c r="C597" s="32">
        <v>0</v>
      </c>
      <c r="D597" s="27" t="str">
        <f t="shared" si="195"/>
        <v>N/A</v>
      </c>
      <c r="E597" s="32">
        <v>0</v>
      </c>
      <c r="F597" s="27" t="str">
        <f t="shared" si="196"/>
        <v>N/A</v>
      </c>
      <c r="G597" s="32">
        <v>0</v>
      </c>
      <c r="H597" s="27" t="str">
        <f t="shared" si="197"/>
        <v>N/A</v>
      </c>
      <c r="I597" s="28" t="s">
        <v>1207</v>
      </c>
      <c r="J597" s="28" t="s">
        <v>1207</v>
      </c>
      <c r="K597" s="29" t="s">
        <v>1193</v>
      </c>
      <c r="L597" s="30" t="str">
        <f t="shared" si="177"/>
        <v>N/A</v>
      </c>
    </row>
    <row r="598" spans="1:12">
      <c r="A598" s="48" t="s">
        <v>617</v>
      </c>
      <c r="B598" s="25" t="s">
        <v>49</v>
      </c>
      <c r="C598" s="32">
        <v>0</v>
      </c>
      <c r="D598" s="27" t="str">
        <f t="shared" si="195"/>
        <v>N/A</v>
      </c>
      <c r="E598" s="32">
        <v>0</v>
      </c>
      <c r="F598" s="27" t="str">
        <f t="shared" si="196"/>
        <v>N/A</v>
      </c>
      <c r="G598" s="32">
        <v>0</v>
      </c>
      <c r="H598" s="27" t="str">
        <f t="shared" si="197"/>
        <v>N/A</v>
      </c>
      <c r="I598" s="28" t="s">
        <v>1207</v>
      </c>
      <c r="J598" s="28" t="s">
        <v>1207</v>
      </c>
      <c r="K598" s="29" t="s">
        <v>1193</v>
      </c>
      <c r="L598" s="30" t="str">
        <f t="shared" si="177"/>
        <v>N/A</v>
      </c>
    </row>
    <row r="599" spans="1:12">
      <c r="A599" s="48" t="s">
        <v>618</v>
      </c>
      <c r="B599" s="25" t="s">
        <v>49</v>
      </c>
      <c r="C599" s="32">
        <v>0</v>
      </c>
      <c r="D599" s="27" t="str">
        <f t="shared" si="195"/>
        <v>N/A</v>
      </c>
      <c r="E599" s="32">
        <v>8.5690596767000002</v>
      </c>
      <c r="F599" s="27" t="str">
        <f t="shared" si="196"/>
        <v>N/A</v>
      </c>
      <c r="G599" s="32">
        <v>8.1288163887000007</v>
      </c>
      <c r="H599" s="27" t="str">
        <f t="shared" si="197"/>
        <v>N/A</v>
      </c>
      <c r="I599" s="28" t="s">
        <v>1207</v>
      </c>
      <c r="J599" s="28">
        <v>-5.14</v>
      </c>
      <c r="K599" s="29" t="s">
        <v>1193</v>
      </c>
      <c r="L599" s="30" t="str">
        <f t="shared" si="177"/>
        <v>Yes</v>
      </c>
    </row>
    <row r="600" spans="1:12">
      <c r="A600" s="48" t="s">
        <v>619</v>
      </c>
      <c r="B600" s="25" t="s">
        <v>49</v>
      </c>
      <c r="C600" s="32">
        <v>0</v>
      </c>
      <c r="D600" s="27" t="str">
        <f t="shared" si="195"/>
        <v>N/A</v>
      </c>
      <c r="E600" s="32">
        <v>0</v>
      </c>
      <c r="F600" s="27" t="str">
        <f t="shared" si="196"/>
        <v>N/A</v>
      </c>
      <c r="G600" s="32">
        <v>0</v>
      </c>
      <c r="H600" s="27" t="str">
        <f t="shared" si="197"/>
        <v>N/A</v>
      </c>
      <c r="I600" s="28" t="s">
        <v>1207</v>
      </c>
      <c r="J600" s="28" t="s">
        <v>1207</v>
      </c>
      <c r="K600" s="29" t="s">
        <v>1193</v>
      </c>
      <c r="L600" s="30" t="str">
        <f t="shared" si="177"/>
        <v>N/A</v>
      </c>
    </row>
    <row r="601" spans="1:12">
      <c r="A601" s="5" t="s">
        <v>620</v>
      </c>
      <c r="B601" s="36" t="s">
        <v>49</v>
      </c>
      <c r="C601" s="35">
        <v>0</v>
      </c>
      <c r="D601" s="33" t="str">
        <f t="shared" si="195"/>
        <v>N/A</v>
      </c>
      <c r="E601" s="35">
        <v>0</v>
      </c>
      <c r="F601" s="33" t="str">
        <f t="shared" si="196"/>
        <v>N/A</v>
      </c>
      <c r="G601" s="35">
        <v>0</v>
      </c>
      <c r="H601" s="33" t="str">
        <f t="shared" si="197"/>
        <v>N/A</v>
      </c>
      <c r="I601" s="35" t="s">
        <v>1207</v>
      </c>
      <c r="J601" s="35" t="s">
        <v>1207</v>
      </c>
      <c r="K601" s="36" t="s">
        <v>1193</v>
      </c>
      <c r="L601" s="30" t="str">
        <f t="shared" si="177"/>
        <v>N/A</v>
      </c>
    </row>
    <row r="602" spans="1:12">
      <c r="A602" s="5" t="s">
        <v>621</v>
      </c>
      <c r="B602" s="36" t="s">
        <v>49</v>
      </c>
      <c r="C602" s="35">
        <v>0</v>
      </c>
      <c r="D602" s="33" t="str">
        <f t="shared" si="195"/>
        <v>N/A</v>
      </c>
      <c r="E602" s="35">
        <v>0</v>
      </c>
      <c r="F602" s="33" t="str">
        <f t="shared" si="196"/>
        <v>N/A</v>
      </c>
      <c r="G602" s="35">
        <v>0</v>
      </c>
      <c r="H602" s="33" t="str">
        <f t="shared" si="197"/>
        <v>N/A</v>
      </c>
      <c r="I602" s="35" t="s">
        <v>1207</v>
      </c>
      <c r="J602" s="35" t="s">
        <v>1207</v>
      </c>
      <c r="K602" s="36" t="s">
        <v>1193</v>
      </c>
      <c r="L602" s="30" t="str">
        <f t="shared" si="177"/>
        <v>N/A</v>
      </c>
    </row>
    <row r="603" spans="1:12">
      <c r="A603" s="48" t="s">
        <v>622</v>
      </c>
      <c r="B603" s="25" t="s">
        <v>49</v>
      </c>
      <c r="C603" s="32">
        <v>0</v>
      </c>
      <c r="D603" s="27" t="str">
        <f t="shared" si="195"/>
        <v>N/A</v>
      </c>
      <c r="E603" s="32">
        <v>0</v>
      </c>
      <c r="F603" s="27" t="str">
        <f t="shared" si="196"/>
        <v>N/A</v>
      </c>
      <c r="G603" s="32">
        <v>3.6608039999999999E-4</v>
      </c>
      <c r="H603" s="27" t="str">
        <f t="shared" si="197"/>
        <v>N/A</v>
      </c>
      <c r="I603" s="28" t="s">
        <v>1207</v>
      </c>
      <c r="J603" s="28" t="s">
        <v>1207</v>
      </c>
      <c r="K603" s="29" t="s">
        <v>1193</v>
      </c>
      <c r="L603" s="30" t="str">
        <f t="shared" si="177"/>
        <v>N/A</v>
      </c>
    </row>
    <row r="604" spans="1:12">
      <c r="A604" s="48" t="s">
        <v>566</v>
      </c>
      <c r="B604" s="25" t="s">
        <v>49</v>
      </c>
      <c r="C604" s="32">
        <v>44.430008966999999</v>
      </c>
      <c r="D604" s="27" t="str">
        <f t="shared" si="195"/>
        <v>N/A</v>
      </c>
      <c r="E604" s="32">
        <v>7.8314214424999999</v>
      </c>
      <c r="F604" s="27" t="str">
        <f t="shared" si="196"/>
        <v>N/A</v>
      </c>
      <c r="G604" s="32">
        <v>5.3348903955000004</v>
      </c>
      <c r="H604" s="27" t="str">
        <f t="shared" si="197"/>
        <v>N/A</v>
      </c>
      <c r="I604" s="28">
        <v>-82.4</v>
      </c>
      <c r="J604" s="28">
        <v>-31.9</v>
      </c>
      <c r="K604" s="29" t="s">
        <v>1193</v>
      </c>
      <c r="L604" s="30" t="str">
        <f t="shared" si="177"/>
        <v>No</v>
      </c>
    </row>
    <row r="605" spans="1:12">
      <c r="A605" s="48" t="s">
        <v>567</v>
      </c>
      <c r="B605" s="80" t="s">
        <v>0</v>
      </c>
      <c r="C605" s="32">
        <v>0</v>
      </c>
      <c r="D605" s="27" t="str">
        <f>IF($B605="N/A","N/A",IF(C605&gt;=5,"No",IF(C605&lt;0,"No","Yes")))</f>
        <v>Yes</v>
      </c>
      <c r="E605" s="32">
        <v>0</v>
      </c>
      <c r="F605" s="27" t="str">
        <f>IF($B605="N/A","N/A",IF(E605&gt;=5,"No",IF(E605&lt;0,"No","Yes")))</f>
        <v>Yes</v>
      </c>
      <c r="G605" s="32">
        <v>0</v>
      </c>
      <c r="H605" s="27" t="str">
        <f>IF($B605="N/A","N/A",IF(G605&gt;=5,"No",IF(G605&lt;0,"No","Yes")))</f>
        <v>Yes</v>
      </c>
      <c r="I605" s="28" t="s">
        <v>1207</v>
      </c>
      <c r="J605" s="28" t="s">
        <v>1207</v>
      </c>
      <c r="K605" s="29" t="s">
        <v>1193</v>
      </c>
      <c r="L605" s="30" t="str">
        <f t="shared" si="177"/>
        <v>N/A</v>
      </c>
    </row>
    <row r="606" spans="1:12">
      <c r="A606" s="218" t="s">
        <v>26</v>
      </c>
      <c r="B606" s="218"/>
      <c r="C606" s="218"/>
      <c r="D606" s="218"/>
      <c r="E606" s="218"/>
      <c r="F606" s="218"/>
      <c r="G606" s="218"/>
      <c r="H606" s="218"/>
      <c r="I606" s="218"/>
      <c r="J606" s="218"/>
      <c r="K606" s="218"/>
      <c r="L606" s="218"/>
    </row>
    <row r="607" spans="1:12">
      <c r="A607" s="46" t="s">
        <v>533</v>
      </c>
      <c r="B607" s="25" t="s">
        <v>49</v>
      </c>
      <c r="C607" s="31">
        <v>366437362</v>
      </c>
      <c r="D607" s="27" t="str">
        <f>IF($B607="N/A","N/A",IF(C607&gt;10,"No",IF(C607&lt;-10,"No","Yes")))</f>
        <v>N/A</v>
      </c>
      <c r="E607" s="31">
        <v>513999867</v>
      </c>
      <c r="F607" s="27" t="str">
        <f>IF($B607="N/A","N/A",IF(E607&gt;10,"No",IF(E607&lt;-10,"No","Yes")))</f>
        <v>N/A</v>
      </c>
      <c r="G607" s="31">
        <v>537748569</v>
      </c>
      <c r="H607" s="27" t="str">
        <f>IF($B607="N/A","N/A",IF(G607&gt;10,"No",IF(G607&lt;-10,"No","Yes")))</f>
        <v>N/A</v>
      </c>
      <c r="I607" s="28">
        <v>40.270000000000003</v>
      </c>
      <c r="J607" s="28">
        <v>4.62</v>
      </c>
      <c r="K607" s="29" t="s">
        <v>1193</v>
      </c>
      <c r="L607" s="30" t="str">
        <f t="shared" ref="L607:L618" si="198">IF(J607="Div by 0", "N/A", IF(K607="N/A","N/A", IF(J607&gt;VALUE(MID(K607,1,2)), "No", IF(J607&lt;-1*VALUE(MID(K607,1,2)), "No", "Yes"))))</f>
        <v>Yes</v>
      </c>
    </row>
    <row r="608" spans="1:12">
      <c r="A608" s="48" t="s">
        <v>534</v>
      </c>
      <c r="B608" s="25" t="s">
        <v>49</v>
      </c>
      <c r="C608" s="31">
        <v>331660996</v>
      </c>
      <c r="D608" s="27" t="str">
        <f>IF($B608="N/A","N/A",IF(C608&gt;10,"No",IF(C608&lt;-10,"No","Yes")))</f>
        <v>N/A</v>
      </c>
      <c r="E608" s="31">
        <v>342475234</v>
      </c>
      <c r="F608" s="27" t="str">
        <f>IF($B608="N/A","N/A",IF(E608&gt;10,"No",IF(E608&lt;-10,"No","Yes")))</f>
        <v>N/A</v>
      </c>
      <c r="G608" s="31">
        <v>347088054</v>
      </c>
      <c r="H608" s="27" t="str">
        <f>IF($B608="N/A","N/A",IF(G608&gt;10,"No",IF(G608&lt;-10,"No","Yes")))</f>
        <v>N/A</v>
      </c>
      <c r="I608" s="28">
        <v>3.2610000000000001</v>
      </c>
      <c r="J608" s="28">
        <v>1.347</v>
      </c>
      <c r="K608" s="29" t="s">
        <v>1193</v>
      </c>
      <c r="L608" s="30" t="str">
        <f t="shared" si="198"/>
        <v>Yes</v>
      </c>
    </row>
    <row r="609" spans="1:12">
      <c r="A609" s="48" t="s">
        <v>535</v>
      </c>
      <c r="B609" s="25" t="s">
        <v>49</v>
      </c>
      <c r="C609" s="31">
        <v>34400958</v>
      </c>
      <c r="D609" s="27" t="str">
        <f>IF($B609="N/A","N/A",IF(C609&gt;10,"No",IF(C609&lt;-10,"No","Yes")))</f>
        <v>N/A</v>
      </c>
      <c r="E609" s="31">
        <v>171155741</v>
      </c>
      <c r="F609" s="27" t="str">
        <f>IF($B609="N/A","N/A",IF(E609&gt;10,"No",IF(E609&lt;-10,"No","Yes")))</f>
        <v>N/A</v>
      </c>
      <c r="G609" s="31">
        <v>190300393</v>
      </c>
      <c r="H609" s="27" t="str">
        <f>IF($B609="N/A","N/A",IF(G609&gt;10,"No",IF(G609&lt;-10,"No","Yes")))</f>
        <v>N/A</v>
      </c>
      <c r="I609" s="28">
        <v>397.5</v>
      </c>
      <c r="J609" s="28">
        <v>11.19</v>
      </c>
      <c r="K609" s="29" t="s">
        <v>1193</v>
      </c>
      <c r="L609" s="30" t="str">
        <f t="shared" si="198"/>
        <v>Yes</v>
      </c>
    </row>
    <row r="610" spans="1:12">
      <c r="A610" s="48" t="s">
        <v>536</v>
      </c>
      <c r="B610" s="25" t="s">
        <v>49</v>
      </c>
      <c r="C610" s="31">
        <v>375408</v>
      </c>
      <c r="D610" s="27" t="str">
        <f>IF($B610="N/A","N/A",IF(C610&gt;10,"No",IF(C610&lt;-10,"No","Yes")))</f>
        <v>N/A</v>
      </c>
      <c r="E610" s="31">
        <v>368892</v>
      </c>
      <c r="F610" s="27" t="str">
        <f>IF($B610="N/A","N/A",IF(E610&gt;10,"No",IF(E610&lt;-10,"No","Yes")))</f>
        <v>N/A</v>
      </c>
      <c r="G610" s="31">
        <v>360122</v>
      </c>
      <c r="H610" s="27" t="str">
        <f>IF($B610="N/A","N/A",IF(G610&gt;10,"No",IF(G610&lt;-10,"No","Yes")))</f>
        <v>N/A</v>
      </c>
      <c r="I610" s="28">
        <v>-1.74</v>
      </c>
      <c r="J610" s="28">
        <v>-2.38</v>
      </c>
      <c r="K610" s="29" t="s">
        <v>1193</v>
      </c>
      <c r="L610" s="30" t="str">
        <f t="shared" si="198"/>
        <v>Yes</v>
      </c>
    </row>
    <row r="611" spans="1:12" ht="12.75" customHeight="1">
      <c r="A611" s="46" t="s">
        <v>537</v>
      </c>
      <c r="B611" s="50" t="s">
        <v>27</v>
      </c>
      <c r="C611" s="32">
        <v>1.9229196917</v>
      </c>
      <c r="D611" s="27" t="str">
        <f>IF($B611="N/A","N/A",IF(C611&gt;2,"No",IF(C611&lt;0.9,"No","Yes")))</f>
        <v>Yes</v>
      </c>
      <c r="E611" s="32">
        <v>2.2272114005999999</v>
      </c>
      <c r="F611" s="27" t="str">
        <f>IF($B611="N/A","N/A",IF(E611&gt;2,"No",IF(E611&lt;0.9,"No","Yes")))</f>
        <v>No</v>
      </c>
      <c r="G611" s="32">
        <v>2.2689453196999998</v>
      </c>
      <c r="H611" s="27" t="str">
        <f>IF($B611="N/A","N/A",IF(G611&gt;2,"No",IF(G611&lt;0.9,"No","Yes")))</f>
        <v>No</v>
      </c>
      <c r="I611" s="28">
        <v>15.82</v>
      </c>
      <c r="J611" s="28">
        <v>1.8740000000000001</v>
      </c>
      <c r="K611" s="29" t="s">
        <v>1193</v>
      </c>
      <c r="L611" s="30" t="str">
        <f t="shared" si="198"/>
        <v>Yes</v>
      </c>
    </row>
    <row r="612" spans="1:12">
      <c r="A612" s="48" t="s">
        <v>534</v>
      </c>
      <c r="B612" s="50" t="s">
        <v>27</v>
      </c>
      <c r="C612" s="32">
        <v>1.0064201328</v>
      </c>
      <c r="D612" s="27" t="str">
        <f>IF($B612="N/A","N/A",IF(C612&gt;2,"No",IF(C612&lt;0.9,"No","Yes")))</f>
        <v>Yes</v>
      </c>
      <c r="E612" s="32">
        <v>1.0081831939999999</v>
      </c>
      <c r="F612" s="27" t="str">
        <f>IF($B612="N/A","N/A",IF(E612&gt;2,"No",IF(E612&lt;0.9,"No","Yes")))</f>
        <v>Yes</v>
      </c>
      <c r="G612" s="32">
        <v>1.0077969391999999</v>
      </c>
      <c r="H612" s="27" t="str">
        <f>IF($B612="N/A","N/A",IF(G612&gt;2,"No",IF(G612&lt;0.9,"No","Yes")))</f>
        <v>Yes</v>
      </c>
      <c r="I612" s="28">
        <v>0.17519999999999999</v>
      </c>
      <c r="J612" s="28">
        <v>-3.7999999999999999E-2</v>
      </c>
      <c r="K612" s="29" t="s">
        <v>1193</v>
      </c>
      <c r="L612" s="30" t="str">
        <f t="shared" si="198"/>
        <v>Yes</v>
      </c>
    </row>
    <row r="613" spans="1:12">
      <c r="A613" s="48" t="s">
        <v>535</v>
      </c>
      <c r="B613" s="50" t="s">
        <v>27</v>
      </c>
      <c r="C613" s="32" t="s">
        <v>1207</v>
      </c>
      <c r="D613" s="27" t="str">
        <f>IF($B613="N/A","N/A",IF(C613&gt;2,"No",IF(C613&lt;0.9,"No","Yes")))</f>
        <v>No</v>
      </c>
      <c r="E613" s="32">
        <v>1.6419010732999999</v>
      </c>
      <c r="F613" s="27" t="str">
        <f>IF($B613="N/A","N/A",IF(E613&gt;2,"No",IF(E613&lt;0.9,"No","Yes")))</f>
        <v>Yes</v>
      </c>
      <c r="G613" s="32">
        <v>1.712259365</v>
      </c>
      <c r="H613" s="27" t="str">
        <f>IF($B613="N/A","N/A",IF(G613&gt;2,"No",IF(G613&lt;0.9,"No","Yes")))</f>
        <v>Yes</v>
      </c>
      <c r="I613" s="28" t="s">
        <v>1207</v>
      </c>
      <c r="J613" s="28">
        <v>4.2850000000000001</v>
      </c>
      <c r="K613" s="29" t="s">
        <v>1193</v>
      </c>
      <c r="L613" s="30" t="str">
        <f t="shared" si="198"/>
        <v>Yes</v>
      </c>
    </row>
    <row r="614" spans="1:12">
      <c r="A614" s="48" t="s">
        <v>536</v>
      </c>
      <c r="B614" s="50" t="s">
        <v>27</v>
      </c>
      <c r="C614" s="32">
        <v>0.68910777680000002</v>
      </c>
      <c r="D614" s="27" t="str">
        <f>IF($B614="N/A","N/A",IF(C614&gt;2,"No",IF(C614&lt;0.9,"No","Yes")))</f>
        <v>No</v>
      </c>
      <c r="E614" s="32">
        <v>0.69651940440000004</v>
      </c>
      <c r="F614" s="27" t="str">
        <f>IF($B614="N/A","N/A",IF(E614&gt;2,"No",IF(E614&lt;0.9,"No","Yes")))</f>
        <v>No</v>
      </c>
      <c r="G614" s="32">
        <v>0.6824771731</v>
      </c>
      <c r="H614" s="27" t="str">
        <f>IF($B614="N/A","N/A",IF(G614&gt;2,"No",IF(G614&lt;0.9,"No","Yes")))</f>
        <v>No</v>
      </c>
      <c r="I614" s="28">
        <v>1.0760000000000001</v>
      </c>
      <c r="J614" s="28">
        <v>-2.02</v>
      </c>
      <c r="K614" s="29" t="s">
        <v>1193</v>
      </c>
      <c r="L614" s="30" t="str">
        <f t="shared" si="198"/>
        <v>Yes</v>
      </c>
    </row>
    <row r="615" spans="1:12">
      <c r="A615" s="46" t="s">
        <v>538</v>
      </c>
      <c r="B615" s="25" t="s">
        <v>49</v>
      </c>
      <c r="C615" s="31">
        <v>218.68645266999999</v>
      </c>
      <c r="D615" s="27" t="str">
        <f>IF($B615="N/A","N/A",IF(C615&gt;10,"No",IF(C615&lt;-10,"No","Yes")))</f>
        <v>N/A</v>
      </c>
      <c r="E615" s="31">
        <v>178.91698353999999</v>
      </c>
      <c r="F615" s="27" t="str">
        <f>IF($B615="N/A","N/A",IF(E615&gt;10,"No",IF(E615&lt;-10,"No","Yes")))</f>
        <v>N/A</v>
      </c>
      <c r="G615" s="31">
        <v>172.77811857</v>
      </c>
      <c r="H615" s="27" t="str">
        <f>IF($B615="N/A","N/A",IF(G615&gt;10,"No",IF(G615&lt;-10,"No","Yes")))</f>
        <v>N/A</v>
      </c>
      <c r="I615" s="28">
        <v>-18.2</v>
      </c>
      <c r="J615" s="28">
        <v>-3.43</v>
      </c>
      <c r="K615" s="29" t="s">
        <v>1193</v>
      </c>
      <c r="L615" s="30" t="str">
        <f t="shared" si="198"/>
        <v>Yes</v>
      </c>
    </row>
    <row r="616" spans="1:12">
      <c r="A616" s="48" t="s">
        <v>534</v>
      </c>
      <c r="B616" s="25" t="s">
        <v>49</v>
      </c>
      <c r="C616" s="31">
        <v>236.35338451999999</v>
      </c>
      <c r="D616" s="27" t="str">
        <f>IF($B616="N/A","N/A",IF(C616&gt;10,"No",IF(C616&lt;-10,"No","Yes")))</f>
        <v>N/A</v>
      </c>
      <c r="E616" s="31">
        <v>229.94267063999999</v>
      </c>
      <c r="F616" s="27" t="str">
        <f>IF($B616="N/A","N/A",IF(E616&gt;10,"No",IF(E616&lt;-10,"No","Yes")))</f>
        <v>N/A</v>
      </c>
      <c r="G616" s="31">
        <v>224.60158152</v>
      </c>
      <c r="H616" s="27" t="str">
        <f>IF($B616="N/A","N/A",IF(G616&gt;10,"No",IF(G616&lt;-10,"No","Yes")))</f>
        <v>N/A</v>
      </c>
      <c r="I616" s="28">
        <v>-2.71</v>
      </c>
      <c r="J616" s="28">
        <v>-2.3199999999999998</v>
      </c>
      <c r="K616" s="29" t="s">
        <v>1193</v>
      </c>
      <c r="L616" s="30" t="str">
        <f t="shared" si="198"/>
        <v>Yes</v>
      </c>
    </row>
    <row r="617" spans="1:12">
      <c r="A617" s="48" t="s">
        <v>535</v>
      </c>
      <c r="B617" s="25" t="s">
        <v>49</v>
      </c>
      <c r="C617" s="31" t="s">
        <v>1207</v>
      </c>
      <c r="D617" s="27" t="str">
        <f>IF($B617="N/A","N/A",IF(C617&gt;10,"No",IF(C617&lt;-10,"No","Yes")))</f>
        <v>N/A</v>
      </c>
      <c r="E617" s="31">
        <v>59.634401293000003</v>
      </c>
      <c r="F617" s="27" t="str">
        <f>IF($B617="N/A","N/A",IF(E617&gt;10,"No",IF(E617&lt;-10,"No","Yes")))</f>
        <v>N/A</v>
      </c>
      <c r="G617" s="31">
        <v>61.199026670999999</v>
      </c>
      <c r="H617" s="27" t="str">
        <f>IF($B617="N/A","N/A",IF(G617&gt;10,"No",IF(G617&lt;-10,"No","Yes")))</f>
        <v>N/A</v>
      </c>
      <c r="I617" s="28" t="s">
        <v>1207</v>
      </c>
      <c r="J617" s="28">
        <v>2.6240000000000001</v>
      </c>
      <c r="K617" s="29" t="s">
        <v>1193</v>
      </c>
      <c r="L617" s="30" t="str">
        <f t="shared" si="198"/>
        <v>Yes</v>
      </c>
    </row>
    <row r="618" spans="1:12">
      <c r="A618" s="48" t="s">
        <v>536</v>
      </c>
      <c r="B618" s="25" t="s">
        <v>49</v>
      </c>
      <c r="C618" s="31">
        <v>1.3782155536</v>
      </c>
      <c r="D618" s="27" t="str">
        <f>IF($B618="N/A","N/A",IF(C618&gt;10,"No",IF(C618&lt;-10,"No","Yes")))</f>
        <v>N/A</v>
      </c>
      <c r="E618" s="31">
        <v>1.3930388088000001</v>
      </c>
      <c r="F618" s="27" t="str">
        <f>IF($B618="N/A","N/A",IF(E618&gt;10,"No",IF(E618&lt;-10,"No","Yes")))</f>
        <v>N/A</v>
      </c>
      <c r="G618" s="31">
        <v>1.3649619266999999</v>
      </c>
      <c r="H618" s="27" t="str">
        <f>IF($B618="N/A","N/A",IF(G618&gt;10,"No",IF(G618&lt;-10,"No","Yes")))</f>
        <v>N/A</v>
      </c>
      <c r="I618" s="28">
        <v>1.0760000000000001</v>
      </c>
      <c r="J618" s="28">
        <v>-2.02</v>
      </c>
      <c r="K618" s="29" t="s">
        <v>1193</v>
      </c>
      <c r="L618" s="30" t="str">
        <f t="shared" si="198"/>
        <v>Yes</v>
      </c>
    </row>
    <row r="619" spans="1:12" ht="12.75" customHeight="1">
      <c r="A619" s="51" t="s">
        <v>1072</v>
      </c>
      <c r="B619" s="36" t="s">
        <v>959</v>
      </c>
      <c r="C619" s="32" t="s">
        <v>49</v>
      </c>
      <c r="D619" s="27" t="str">
        <f>IF(OR($B619="N/A",$C619="N/A"),"N/A",IF(C619&gt;98,"Yes","No"))</f>
        <v>N/A</v>
      </c>
      <c r="E619" s="32">
        <v>98.695346099000005</v>
      </c>
      <c r="F619" s="27" t="str">
        <f>IF(OR($B619="N/A",$E619="N/A"),"N/A",IF(E619&gt;98,"Yes","No"))</f>
        <v>Yes</v>
      </c>
      <c r="G619" s="32">
        <v>98.091275479000004</v>
      </c>
      <c r="H619" s="27" t="str">
        <f t="shared" ref="H619:H622" si="199">IF($B619="N/A","N/A",IF(G619&gt;98,"Yes","No"))</f>
        <v>Yes</v>
      </c>
      <c r="I619" s="28" t="s">
        <v>49</v>
      </c>
      <c r="J619" s="28">
        <v>-0.61199999999999999</v>
      </c>
      <c r="K619" s="29" t="s">
        <v>1193</v>
      </c>
      <c r="L619" s="30" t="str">
        <f>IF(J619="Div by 0", "N/A", IF(OR(J619="N/A",K619="N/A"),"N/A", IF(J619&gt;VALUE(MID(K619,1,2)), "No", IF(J619&lt;-1*VALUE(MID(K619,1,2)), "No", "Yes"))))</f>
        <v>Yes</v>
      </c>
    </row>
    <row r="620" spans="1:12">
      <c r="A620" s="48" t="s">
        <v>968</v>
      </c>
      <c r="B620" s="36" t="s">
        <v>959</v>
      </c>
      <c r="C620" s="32" t="s">
        <v>49</v>
      </c>
      <c r="D620" s="27" t="str">
        <f t="shared" ref="D620:D622" si="200">IF(OR($B620="N/A",$C620="N/A"),"N/A",IF(C620&gt;98,"Yes","No"))</f>
        <v>N/A</v>
      </c>
      <c r="E620" s="32">
        <v>99.997961461000003</v>
      </c>
      <c r="F620" s="27" t="str">
        <f t="shared" ref="F620:F622" si="201">IF(OR($B620="N/A",$E620="N/A"),"N/A",IF(E620&gt;98,"Yes","No"))</f>
        <v>Yes</v>
      </c>
      <c r="G620" s="32">
        <v>100</v>
      </c>
      <c r="H620" s="27" t="str">
        <f t="shared" si="199"/>
        <v>Yes</v>
      </c>
      <c r="I620" s="28" t="s">
        <v>49</v>
      </c>
      <c r="J620" s="28">
        <v>2E-3</v>
      </c>
      <c r="K620" s="29" t="s">
        <v>1193</v>
      </c>
      <c r="L620" s="30" t="str">
        <f t="shared" ref="L620:L622" si="202">IF(J620="Div by 0", "N/A", IF(OR(J620="N/A",K620="N/A"),"N/A", IF(J620&gt;VALUE(MID(K620,1,2)), "No", IF(J620&lt;-1*VALUE(MID(K620,1,2)), "No", "Yes"))))</f>
        <v>Yes</v>
      </c>
    </row>
    <row r="621" spans="1:12">
      <c r="A621" s="48" t="s">
        <v>969</v>
      </c>
      <c r="B621" s="36" t="s">
        <v>959</v>
      </c>
      <c r="C621" s="32" t="s">
        <v>49</v>
      </c>
      <c r="D621" s="27" t="str">
        <f t="shared" si="200"/>
        <v>N/A</v>
      </c>
      <c r="E621" s="32">
        <v>98.691634210999993</v>
      </c>
      <c r="F621" s="27" t="str">
        <f t="shared" si="201"/>
        <v>Yes</v>
      </c>
      <c r="G621" s="32">
        <v>98.081286376999998</v>
      </c>
      <c r="H621" s="27" t="str">
        <f t="shared" si="199"/>
        <v>Yes</v>
      </c>
      <c r="I621" s="28" t="s">
        <v>49</v>
      </c>
      <c r="J621" s="28">
        <v>-0.61799999999999999</v>
      </c>
      <c r="K621" s="29" t="s">
        <v>1193</v>
      </c>
      <c r="L621" s="30" t="str">
        <f t="shared" si="202"/>
        <v>Yes</v>
      </c>
    </row>
    <row r="622" spans="1:12">
      <c r="A622" s="48" t="s">
        <v>970</v>
      </c>
      <c r="B622" s="36" t="s">
        <v>959</v>
      </c>
      <c r="C622" s="32" t="s">
        <v>49</v>
      </c>
      <c r="D622" s="27" t="str">
        <f t="shared" si="200"/>
        <v>N/A</v>
      </c>
      <c r="E622" s="32">
        <v>68.734056121999998</v>
      </c>
      <c r="F622" s="27" t="str">
        <f t="shared" si="201"/>
        <v>No</v>
      </c>
      <c r="G622" s="32">
        <v>68.912705607999996</v>
      </c>
      <c r="H622" s="27" t="str">
        <f t="shared" si="199"/>
        <v>No</v>
      </c>
      <c r="I622" s="28" t="s">
        <v>49</v>
      </c>
      <c r="J622" s="28">
        <v>0.25990000000000002</v>
      </c>
      <c r="K622" s="29" t="s">
        <v>1193</v>
      </c>
      <c r="L622" s="30" t="str">
        <f t="shared" si="202"/>
        <v>Yes</v>
      </c>
    </row>
    <row r="623" spans="1:12">
      <c r="A623" s="218" t="s">
        <v>929</v>
      </c>
      <c r="B623" s="218"/>
      <c r="C623" s="205"/>
      <c r="D623" s="205"/>
      <c r="E623" s="205"/>
      <c r="F623" s="205"/>
      <c r="G623" s="205"/>
      <c r="H623" s="205"/>
      <c r="I623" s="205"/>
      <c r="J623" s="205"/>
      <c r="K623" s="205"/>
      <c r="L623" s="205"/>
    </row>
    <row r="624" spans="1:12">
      <c r="A624" s="51" t="s">
        <v>930</v>
      </c>
      <c r="B624" s="36" t="s">
        <v>49</v>
      </c>
      <c r="C624" s="37" t="s">
        <v>49</v>
      </c>
      <c r="D624" s="27" t="str">
        <f>IF($B624="N/A","N/A",IF(C624&gt;10,"No",IF(C624&lt;-10,"No","Yes")))</f>
        <v>N/A</v>
      </c>
      <c r="E624" s="37">
        <v>325295</v>
      </c>
      <c r="F624" s="27" t="str">
        <f>IF($B624="N/A","N/A",IF(E624&gt;10,"No",IF(E624&lt;-10,"No","Yes")))</f>
        <v>N/A</v>
      </c>
      <c r="G624" s="37">
        <v>344890</v>
      </c>
      <c r="H624" s="27" t="str">
        <f>IF($B624="N/A","N/A",IF(G624&gt;10,"No",IF(G624&lt;-10,"No","Yes")))</f>
        <v>N/A</v>
      </c>
      <c r="I624" s="52" t="s">
        <v>49</v>
      </c>
      <c r="J624" s="52">
        <v>6.024</v>
      </c>
      <c r="K624" s="36" t="s">
        <v>1193</v>
      </c>
      <c r="L624" s="30" t="str">
        <f>IF(J624="Div by 0", "N/A", IF(OR(J624="N/A",K624="N/A"),"N/A", IF(J624&gt;VALUE(MID(K624,1,2)), "No", IF(J624&lt;-1*VALUE(MID(K624,1,2)), "No", "Yes"))))</f>
        <v>Yes</v>
      </c>
    </row>
    <row r="625" spans="1:12">
      <c r="A625" s="51" t="s">
        <v>1028</v>
      </c>
      <c r="B625" s="36" t="s">
        <v>49</v>
      </c>
      <c r="C625" s="32" t="s">
        <v>49</v>
      </c>
      <c r="D625" s="27" t="str">
        <f>IF($B625="N/A","N/A",IF(C625&gt;10,"No",IF(C625&lt;-10,"No","Yes")))</f>
        <v>N/A</v>
      </c>
      <c r="E625" s="32">
        <v>57.363931201</v>
      </c>
      <c r="F625" s="27" t="str">
        <f>IF($B625="N/A","N/A",IF(E625&gt;10,"No",IF(E625&lt;-10,"No","Yes")))</f>
        <v>N/A</v>
      </c>
      <c r="G625" s="32">
        <v>42.483690451999998</v>
      </c>
      <c r="H625" s="27" t="str">
        <f>IF($B625="N/A","N/A",IF(G625&gt;10,"No",IF(G625&lt;-10,"No","Yes")))</f>
        <v>N/A</v>
      </c>
      <c r="I625" s="52" t="s">
        <v>49</v>
      </c>
      <c r="J625" s="52">
        <v>-25.9</v>
      </c>
      <c r="K625" s="36" t="s">
        <v>1193</v>
      </c>
      <c r="L625" s="30" t="str">
        <f>IF(J625="Div by 0", "N/A", IF(OR(J625="N/A",K625="N/A"),"N/A", IF(J625&gt;VALUE(MID(K625,1,2)), "No", IF(J625&lt;-1*VALUE(MID(K625,1,2)), "No", "Yes"))))</f>
        <v>Yes</v>
      </c>
    </row>
    <row r="626" spans="1:12">
      <c r="A626" s="218" t="s">
        <v>350</v>
      </c>
      <c r="B626" s="218"/>
      <c r="C626" s="218"/>
      <c r="D626" s="218"/>
      <c r="E626" s="218"/>
      <c r="F626" s="218"/>
      <c r="G626" s="218"/>
      <c r="H626" s="218"/>
      <c r="I626" s="218"/>
      <c r="J626" s="218"/>
      <c r="K626" s="218"/>
      <c r="L626" s="218"/>
    </row>
    <row r="627" spans="1:12">
      <c r="A627" s="49" t="s">
        <v>533</v>
      </c>
      <c r="B627" s="36" t="s">
        <v>49</v>
      </c>
      <c r="C627" s="47">
        <v>0</v>
      </c>
      <c r="D627" s="33" t="str">
        <f>IF($B627="N/A","N/A",IF(C627&gt;10,"No",IF(C627&lt;-10,"No","Yes")))</f>
        <v>N/A</v>
      </c>
      <c r="E627" s="47">
        <v>135785466</v>
      </c>
      <c r="F627" s="33" t="str">
        <f>IF($B627="N/A","N/A",IF(E627&gt;10,"No",IF(E627&lt;-10,"No","Yes")))</f>
        <v>N/A</v>
      </c>
      <c r="G627" s="47">
        <v>150613592</v>
      </c>
      <c r="H627" s="33" t="str">
        <f>IF($B627="N/A","N/A",IF(G627&gt;10,"No",IF(G627&lt;-10,"No","Yes")))</f>
        <v>N/A</v>
      </c>
      <c r="I627" s="35" t="s">
        <v>1207</v>
      </c>
      <c r="J627" s="35">
        <v>10.92</v>
      </c>
      <c r="K627" s="36" t="s">
        <v>1193</v>
      </c>
      <c r="L627" s="30" t="str">
        <f>IF(J627="Div by 0", "N/A", IF(K627="N/A","N/A", IF(J627&gt;VALUE(MID(K627,1,2)), "No", IF(J627&lt;-1*VALUE(MID(K627,1,2)), "No", "Yes"))))</f>
        <v>Yes</v>
      </c>
    </row>
    <row r="628" spans="1:12">
      <c r="A628" s="49" t="s">
        <v>288</v>
      </c>
      <c r="B628" s="36" t="s">
        <v>49</v>
      </c>
      <c r="C628" s="47">
        <v>0</v>
      </c>
      <c r="D628" s="33" t="str">
        <f>IF($B628="N/A","N/A",IF(C628&gt;10,"No",IF(C628&lt;-10,"No","Yes")))</f>
        <v>N/A</v>
      </c>
      <c r="E628" s="47">
        <v>1243528455</v>
      </c>
      <c r="F628" s="33" t="str">
        <f>IF($B628="N/A","N/A",IF(E628&gt;10,"No",IF(E628&lt;-10,"No","Yes")))</f>
        <v>N/A</v>
      </c>
      <c r="G628" s="47">
        <v>1351941512</v>
      </c>
      <c r="H628" s="33" t="str">
        <f>IF($B628="N/A","N/A",IF(G628&gt;10,"No",IF(G628&lt;-10,"No","Yes")))</f>
        <v>N/A</v>
      </c>
      <c r="I628" s="35" t="s">
        <v>1207</v>
      </c>
      <c r="J628" s="35">
        <v>8.718</v>
      </c>
      <c r="K628" s="36" t="s">
        <v>1193</v>
      </c>
      <c r="L628" s="30" t="str">
        <f>IF(J628="Div by 0", "N/A", IF(K628="N/A","N/A", IF(J628&gt;VALUE(MID(K628,1,2)), "No", IF(J628&lt;-1*VALUE(MID(K628,1,2)), "No", "Yes"))))</f>
        <v>Yes</v>
      </c>
    </row>
    <row r="629" spans="1:12">
      <c r="A629" s="49" t="s">
        <v>539</v>
      </c>
      <c r="B629" s="36" t="s">
        <v>49</v>
      </c>
      <c r="C629" s="34">
        <v>0</v>
      </c>
      <c r="D629" s="33" t="str">
        <f>IF($B629="N/A","N/A",IF(C629&gt;10,"No",IF(C629&lt;-10,"No","Yes")))</f>
        <v>N/A</v>
      </c>
      <c r="E629" s="34">
        <v>129076</v>
      </c>
      <c r="F629" s="33" t="str">
        <f>IF($B629="N/A","N/A",IF(E629&gt;10,"No",IF(E629&lt;-10,"No","Yes")))</f>
        <v>N/A</v>
      </c>
      <c r="G629" s="34">
        <v>135234</v>
      </c>
      <c r="H629" s="33" t="str">
        <f>IF($B629="N/A","N/A",IF(G629&gt;10,"No",IF(G629&lt;-10,"No","Yes")))</f>
        <v>N/A</v>
      </c>
      <c r="I629" s="35" t="s">
        <v>1207</v>
      </c>
      <c r="J629" s="35">
        <v>4.7709999999999999</v>
      </c>
      <c r="K629" s="36" t="s">
        <v>1193</v>
      </c>
      <c r="L629" s="30" t="str">
        <f>IF(J629="Div by 0", "N/A", IF(K629="N/A","N/A", IF(J629&gt;VALUE(MID(K629,1,2)), "No", IF(J629&lt;-1*VALUE(MID(K629,1,2)), "No", "Yes"))))</f>
        <v>Yes</v>
      </c>
    </row>
    <row r="630" spans="1:12">
      <c r="A630" s="5" t="s">
        <v>524</v>
      </c>
      <c r="B630" s="96" t="s">
        <v>49</v>
      </c>
      <c r="C630" s="34" t="s">
        <v>49</v>
      </c>
      <c r="D630" s="30" t="str">
        <f t="shared" ref="D630:H638" si="203">IF($B630="N/A","N/A",IF(C630&lt;0,"No","Yes"))</f>
        <v>N/A</v>
      </c>
      <c r="E630" s="34" t="s">
        <v>49</v>
      </c>
      <c r="F630" s="30" t="str">
        <f t="shared" si="203"/>
        <v>N/A</v>
      </c>
      <c r="G630" s="34">
        <v>17493</v>
      </c>
      <c r="H630" s="30" t="str">
        <f t="shared" si="203"/>
        <v>N/A</v>
      </c>
      <c r="I630" s="35" t="s">
        <v>49</v>
      </c>
      <c r="J630" s="35" t="s">
        <v>49</v>
      </c>
      <c r="K630" s="96" t="s">
        <v>1193</v>
      </c>
      <c r="L630" s="30" t="str">
        <f t="shared" ref="L630:L646" si="204">IF(J630="Div by 0", "N/A", IF(OR(J630="N/A",K630="N/A"),"N/A", IF(J630&gt;VALUE(MID(K630,1,2)), "No", IF(J630&lt;-1*VALUE(MID(K630,1,2)), "No", "Yes"))))</f>
        <v>N/A</v>
      </c>
    </row>
    <row r="631" spans="1:12">
      <c r="A631" s="5" t="s">
        <v>527</v>
      </c>
      <c r="B631" s="96" t="s">
        <v>49</v>
      </c>
      <c r="C631" s="34" t="s">
        <v>49</v>
      </c>
      <c r="D631" s="30" t="str">
        <f t="shared" si="203"/>
        <v>N/A</v>
      </c>
      <c r="E631" s="34" t="s">
        <v>49</v>
      </c>
      <c r="F631" s="30" t="str">
        <f t="shared" si="203"/>
        <v>N/A</v>
      </c>
      <c r="G631" s="34">
        <v>62539</v>
      </c>
      <c r="H631" s="30" t="str">
        <f t="shared" si="203"/>
        <v>N/A</v>
      </c>
      <c r="I631" s="35" t="s">
        <v>49</v>
      </c>
      <c r="J631" s="35" t="s">
        <v>49</v>
      </c>
      <c r="K631" s="96" t="s">
        <v>1193</v>
      </c>
      <c r="L631" s="30" t="str">
        <f t="shared" si="204"/>
        <v>N/A</v>
      </c>
    </row>
    <row r="632" spans="1:12">
      <c r="A632" s="5" t="s">
        <v>530</v>
      </c>
      <c r="B632" s="96" t="s">
        <v>49</v>
      </c>
      <c r="C632" s="34" t="s">
        <v>49</v>
      </c>
      <c r="D632" s="30" t="str">
        <f t="shared" si="203"/>
        <v>N/A</v>
      </c>
      <c r="E632" s="34" t="s">
        <v>49</v>
      </c>
      <c r="F632" s="30" t="str">
        <f t="shared" si="203"/>
        <v>N/A</v>
      </c>
      <c r="G632" s="34">
        <v>44169</v>
      </c>
      <c r="H632" s="30" t="str">
        <f t="shared" si="203"/>
        <v>N/A</v>
      </c>
      <c r="I632" s="35" t="s">
        <v>49</v>
      </c>
      <c r="J632" s="35" t="s">
        <v>49</v>
      </c>
      <c r="K632" s="96" t="s">
        <v>1193</v>
      </c>
      <c r="L632" s="30" t="str">
        <f t="shared" si="204"/>
        <v>N/A</v>
      </c>
    </row>
    <row r="633" spans="1:12">
      <c r="A633" s="5" t="s">
        <v>532</v>
      </c>
      <c r="B633" s="96" t="s">
        <v>49</v>
      </c>
      <c r="C633" s="34" t="s">
        <v>49</v>
      </c>
      <c r="D633" s="30" t="str">
        <f t="shared" si="203"/>
        <v>N/A</v>
      </c>
      <c r="E633" s="34" t="s">
        <v>49</v>
      </c>
      <c r="F633" s="30" t="str">
        <f t="shared" si="203"/>
        <v>N/A</v>
      </c>
      <c r="G633" s="34">
        <v>11033</v>
      </c>
      <c r="H633" s="30" t="str">
        <f t="shared" si="203"/>
        <v>N/A</v>
      </c>
      <c r="I633" s="35" t="s">
        <v>49</v>
      </c>
      <c r="J633" s="35" t="s">
        <v>49</v>
      </c>
      <c r="K633" s="96" t="s">
        <v>1193</v>
      </c>
      <c r="L633" s="30" t="str">
        <f t="shared" si="204"/>
        <v>N/A</v>
      </c>
    </row>
    <row r="634" spans="1:12">
      <c r="A634" s="94" t="s">
        <v>1029</v>
      </c>
      <c r="B634" s="96" t="s">
        <v>49</v>
      </c>
      <c r="C634" s="28" t="s">
        <v>1207</v>
      </c>
      <c r="D634" s="30" t="str">
        <f t="shared" si="203"/>
        <v>N/A</v>
      </c>
      <c r="E634" s="28">
        <v>21.693420929999998</v>
      </c>
      <c r="F634" s="30" t="str">
        <f t="shared" si="203"/>
        <v>N/A</v>
      </c>
      <c r="G634" s="28">
        <v>3.4251741426</v>
      </c>
      <c r="H634" s="30" t="str">
        <f t="shared" si="203"/>
        <v>N/A</v>
      </c>
      <c r="I634" s="28" t="s">
        <v>1207</v>
      </c>
      <c r="J634" s="28">
        <v>-84.2</v>
      </c>
      <c r="K634" s="36" t="s">
        <v>1193</v>
      </c>
      <c r="L634" s="30" t="str">
        <f>IF(J634="Div by 0", "N/A", IF(OR(J634="N/A",K634="N/A"),"N/A", IF(J634&gt;VALUE(MID(K634,1,2)), "No", IF(J634&lt;-1*VALUE(MID(K634,1,2)), "No", "Yes"))))</f>
        <v>No</v>
      </c>
    </row>
    <row r="635" spans="1:12">
      <c r="A635" s="5" t="s">
        <v>524</v>
      </c>
      <c r="B635" s="96" t="s">
        <v>49</v>
      </c>
      <c r="C635" s="28" t="s">
        <v>49</v>
      </c>
      <c r="D635" s="30" t="str">
        <f t="shared" si="203"/>
        <v>N/A</v>
      </c>
      <c r="E635" s="28" t="s">
        <v>49</v>
      </c>
      <c r="F635" s="30" t="str">
        <f t="shared" si="203"/>
        <v>N/A</v>
      </c>
      <c r="G635" s="28">
        <v>0.1257645916</v>
      </c>
      <c r="H635" s="30" t="str">
        <f t="shared" si="203"/>
        <v>N/A</v>
      </c>
      <c r="I635" s="28" t="s">
        <v>49</v>
      </c>
      <c r="J635" s="28" t="s">
        <v>49</v>
      </c>
      <c r="K635" s="96" t="s">
        <v>1193</v>
      </c>
      <c r="L635" s="30" t="str">
        <f t="shared" si="204"/>
        <v>N/A</v>
      </c>
    </row>
    <row r="636" spans="1:12">
      <c r="A636" s="5" t="s">
        <v>527</v>
      </c>
      <c r="B636" s="96" t="s">
        <v>49</v>
      </c>
      <c r="C636" s="28" t="s">
        <v>49</v>
      </c>
      <c r="D636" s="30" t="str">
        <f t="shared" si="203"/>
        <v>N/A</v>
      </c>
      <c r="E636" s="28" t="s">
        <v>49</v>
      </c>
      <c r="F636" s="30" t="str">
        <f t="shared" si="203"/>
        <v>N/A</v>
      </c>
      <c r="G636" s="28">
        <v>3.5401909209000002</v>
      </c>
      <c r="H636" s="30" t="str">
        <f t="shared" si="203"/>
        <v>N/A</v>
      </c>
      <c r="I636" s="28" t="s">
        <v>49</v>
      </c>
      <c r="J636" s="28" t="s">
        <v>49</v>
      </c>
      <c r="K636" s="96" t="s">
        <v>1193</v>
      </c>
      <c r="L636" s="30" t="str">
        <f t="shared" si="204"/>
        <v>N/A</v>
      </c>
    </row>
    <row r="637" spans="1:12">
      <c r="A637" s="5" t="s">
        <v>530</v>
      </c>
      <c r="B637" s="96" t="s">
        <v>49</v>
      </c>
      <c r="C637" s="28" t="s">
        <v>49</v>
      </c>
      <c r="D637" s="30" t="str">
        <f t="shared" si="203"/>
        <v>N/A</v>
      </c>
      <c r="E637" s="28" t="s">
        <v>49</v>
      </c>
      <c r="F637" s="30" t="str">
        <f t="shared" si="203"/>
        <v>N/A</v>
      </c>
      <c r="G637" s="28">
        <v>4.4624057597000002</v>
      </c>
      <c r="H637" s="30" t="str">
        <f t="shared" si="203"/>
        <v>N/A</v>
      </c>
      <c r="I637" s="28" t="s">
        <v>49</v>
      </c>
      <c r="J637" s="28" t="s">
        <v>49</v>
      </c>
      <c r="K637" s="96" t="s">
        <v>1193</v>
      </c>
      <c r="L637" s="30" t="str">
        <f t="shared" si="204"/>
        <v>N/A</v>
      </c>
    </row>
    <row r="638" spans="1:12">
      <c r="A638" s="5" t="s">
        <v>532</v>
      </c>
      <c r="B638" s="96" t="s">
        <v>49</v>
      </c>
      <c r="C638" s="28" t="s">
        <v>49</v>
      </c>
      <c r="D638" s="30" t="str">
        <f t="shared" si="203"/>
        <v>N/A</v>
      </c>
      <c r="E638" s="28" t="s">
        <v>49</v>
      </c>
      <c r="F638" s="30" t="str">
        <f t="shared" si="203"/>
        <v>N/A</v>
      </c>
      <c r="G638" s="28">
        <v>3.8520801232999999</v>
      </c>
      <c r="H638" s="30" t="str">
        <f t="shared" si="203"/>
        <v>N/A</v>
      </c>
      <c r="I638" s="28" t="s">
        <v>49</v>
      </c>
      <c r="J638" s="28" t="s">
        <v>49</v>
      </c>
      <c r="K638" s="96" t="s">
        <v>1193</v>
      </c>
      <c r="L638" s="30" t="str">
        <f t="shared" si="204"/>
        <v>N/A</v>
      </c>
    </row>
    <row r="639" spans="1:12">
      <c r="A639" s="48" t="s">
        <v>936</v>
      </c>
      <c r="B639" s="25" t="s">
        <v>49</v>
      </c>
      <c r="C639" s="28" t="s">
        <v>49</v>
      </c>
      <c r="D639" s="27" t="str">
        <f t="shared" ref="D639:D645" si="205">IF($B639="N/A","N/A",IF(C639&gt;10,"No",IF(C639&lt;-10,"No","Yes")))</f>
        <v>N/A</v>
      </c>
      <c r="E639" s="28" t="s">
        <v>49</v>
      </c>
      <c r="F639" s="27" t="str">
        <f t="shared" ref="F639:F645" si="206">IF($B639="N/A","N/A",IF(E639&gt;10,"No",IF(E639&lt;-10,"No","Yes")))</f>
        <v>N/A</v>
      </c>
      <c r="G639" s="28">
        <v>0</v>
      </c>
      <c r="H639" s="27" t="str">
        <f t="shared" ref="H639:H645" si="207">IF($B639="N/A","N/A",IF(G639&gt;10,"No",IF(G639&lt;-10,"No","Yes")))</f>
        <v>N/A</v>
      </c>
      <c r="I639" s="28" t="s">
        <v>49</v>
      </c>
      <c r="J639" s="28" t="s">
        <v>49</v>
      </c>
      <c r="K639" s="96" t="s">
        <v>1193</v>
      </c>
      <c r="L639" s="30" t="str">
        <f t="shared" si="204"/>
        <v>N/A</v>
      </c>
    </row>
    <row r="640" spans="1:12">
      <c r="A640" s="48" t="s">
        <v>940</v>
      </c>
      <c r="B640" s="25" t="s">
        <v>49</v>
      </c>
      <c r="C640" s="28" t="s">
        <v>49</v>
      </c>
      <c r="D640" s="27" t="str">
        <f t="shared" si="205"/>
        <v>N/A</v>
      </c>
      <c r="E640" s="28" t="s">
        <v>49</v>
      </c>
      <c r="F640" s="27" t="str">
        <f t="shared" si="206"/>
        <v>N/A</v>
      </c>
      <c r="G640" s="28">
        <v>0</v>
      </c>
      <c r="H640" s="27" t="str">
        <f t="shared" si="207"/>
        <v>N/A</v>
      </c>
      <c r="I640" s="28" t="s">
        <v>49</v>
      </c>
      <c r="J640" s="28" t="s">
        <v>49</v>
      </c>
      <c r="K640" s="96" t="s">
        <v>1193</v>
      </c>
      <c r="L640" s="30" t="str">
        <f t="shared" si="204"/>
        <v>N/A</v>
      </c>
    </row>
    <row r="641" spans="1:12">
      <c r="A641" s="48" t="s">
        <v>221</v>
      </c>
      <c r="B641" s="25" t="s">
        <v>49</v>
      </c>
      <c r="C641" s="28" t="s">
        <v>49</v>
      </c>
      <c r="D641" s="27" t="str">
        <f t="shared" si="205"/>
        <v>N/A</v>
      </c>
      <c r="E641" s="28" t="s">
        <v>49</v>
      </c>
      <c r="F641" s="27" t="str">
        <f t="shared" si="206"/>
        <v>N/A</v>
      </c>
      <c r="G641" s="28">
        <v>1.1653874026</v>
      </c>
      <c r="H641" s="27" t="str">
        <f t="shared" si="207"/>
        <v>N/A</v>
      </c>
      <c r="I641" s="28" t="s">
        <v>49</v>
      </c>
      <c r="J641" s="28" t="s">
        <v>49</v>
      </c>
      <c r="K641" s="96" t="s">
        <v>1193</v>
      </c>
      <c r="L641" s="30" t="str">
        <f t="shared" si="204"/>
        <v>N/A</v>
      </c>
    </row>
    <row r="642" spans="1:12">
      <c r="A642" s="48" t="s">
        <v>942</v>
      </c>
      <c r="B642" s="25" t="s">
        <v>49</v>
      </c>
      <c r="C642" s="28" t="s">
        <v>49</v>
      </c>
      <c r="D642" s="27" t="str">
        <f t="shared" si="205"/>
        <v>N/A</v>
      </c>
      <c r="E642" s="28" t="s">
        <v>49</v>
      </c>
      <c r="F642" s="27" t="str">
        <f t="shared" si="206"/>
        <v>N/A</v>
      </c>
      <c r="G642" s="28">
        <v>3.6972951000000002E-3</v>
      </c>
      <c r="H642" s="27" t="str">
        <f t="shared" si="207"/>
        <v>N/A</v>
      </c>
      <c r="I642" s="28" t="s">
        <v>49</v>
      </c>
      <c r="J642" s="28" t="s">
        <v>49</v>
      </c>
      <c r="K642" s="96" t="s">
        <v>1193</v>
      </c>
      <c r="L642" s="30" t="str">
        <f t="shared" si="204"/>
        <v>N/A</v>
      </c>
    </row>
    <row r="643" spans="1:12">
      <c r="A643" s="48" t="s">
        <v>227</v>
      </c>
      <c r="B643" s="25" t="s">
        <v>49</v>
      </c>
      <c r="C643" s="28" t="s">
        <v>49</v>
      </c>
      <c r="D643" s="27" t="str">
        <f t="shared" si="205"/>
        <v>N/A</v>
      </c>
      <c r="E643" s="28" t="s">
        <v>49</v>
      </c>
      <c r="F643" s="27" t="str">
        <f t="shared" si="206"/>
        <v>N/A</v>
      </c>
      <c r="G643" s="28">
        <v>0</v>
      </c>
      <c r="H643" s="27" t="str">
        <f t="shared" si="207"/>
        <v>N/A</v>
      </c>
      <c r="I643" s="28" t="s">
        <v>49</v>
      </c>
      <c r="J643" s="28" t="s">
        <v>49</v>
      </c>
      <c r="K643" s="96" t="s">
        <v>1193</v>
      </c>
      <c r="L643" s="30" t="str">
        <f t="shared" si="204"/>
        <v>N/A</v>
      </c>
    </row>
    <row r="644" spans="1:12">
      <c r="A644" s="48" t="s">
        <v>950</v>
      </c>
      <c r="B644" s="25" t="s">
        <v>49</v>
      </c>
      <c r="C644" s="28" t="s">
        <v>49</v>
      </c>
      <c r="D644" s="27" t="str">
        <f t="shared" si="205"/>
        <v>N/A</v>
      </c>
      <c r="E644" s="28" t="s">
        <v>49</v>
      </c>
      <c r="F644" s="27" t="str">
        <f t="shared" si="206"/>
        <v>N/A</v>
      </c>
      <c r="G644" s="28">
        <v>2.2671813301000001</v>
      </c>
      <c r="H644" s="27" t="str">
        <f t="shared" si="207"/>
        <v>N/A</v>
      </c>
      <c r="I644" s="28" t="s">
        <v>49</v>
      </c>
      <c r="J644" s="28" t="s">
        <v>49</v>
      </c>
      <c r="K644" s="96" t="s">
        <v>1193</v>
      </c>
      <c r="L644" s="30" t="str">
        <f t="shared" si="204"/>
        <v>N/A</v>
      </c>
    </row>
    <row r="645" spans="1:12">
      <c r="A645" s="5" t="s">
        <v>1071</v>
      </c>
      <c r="B645" s="25" t="s">
        <v>49</v>
      </c>
      <c r="C645" s="28" t="s">
        <v>49</v>
      </c>
      <c r="D645" s="27" t="str">
        <f t="shared" si="205"/>
        <v>N/A</v>
      </c>
      <c r="E645" s="28" t="s">
        <v>49</v>
      </c>
      <c r="F645" s="27" t="str">
        <f t="shared" si="206"/>
        <v>N/A</v>
      </c>
      <c r="G645" s="28">
        <v>2.2183770000000001E-3</v>
      </c>
      <c r="H645" s="27" t="str">
        <f t="shared" si="207"/>
        <v>N/A</v>
      </c>
      <c r="I645" s="28" t="s">
        <v>49</v>
      </c>
      <c r="J645" s="28" t="s">
        <v>49</v>
      </c>
      <c r="K645" s="96" t="s">
        <v>1193</v>
      </c>
      <c r="L645" s="30" t="str">
        <f t="shared" si="204"/>
        <v>N/A</v>
      </c>
    </row>
    <row r="646" spans="1:12">
      <c r="A646" s="5" t="s">
        <v>1030</v>
      </c>
      <c r="B646" s="25" t="s">
        <v>49</v>
      </c>
      <c r="C646" s="28" t="s">
        <v>49</v>
      </c>
      <c r="D646" s="30" t="str">
        <f t="shared" ref="D646" si="208">IF($B646="N/A","N/A",IF(C646&lt;0,"No","Yes"))</f>
        <v>N/A</v>
      </c>
      <c r="E646" s="28" t="s">
        <v>49</v>
      </c>
      <c r="F646" s="30" t="str">
        <f t="shared" ref="F646" si="209">IF($B646="N/A","N/A",IF(E646&lt;0,"No","Yes"))</f>
        <v>N/A</v>
      </c>
      <c r="G646" s="28">
        <v>0.38008193210000002</v>
      </c>
      <c r="H646" s="30" t="str">
        <f t="shared" ref="H646" si="210">IF($B646="N/A","N/A",IF(G646&lt;0,"No","Yes"))</f>
        <v>N/A</v>
      </c>
      <c r="I646" s="28" t="s">
        <v>49</v>
      </c>
      <c r="J646" s="28" t="s">
        <v>49</v>
      </c>
      <c r="K646" s="96" t="s">
        <v>1193</v>
      </c>
      <c r="L646" s="30" t="str">
        <f t="shared" si="204"/>
        <v>N/A</v>
      </c>
    </row>
    <row r="647" spans="1:12">
      <c r="A647" s="218" t="s">
        <v>351</v>
      </c>
      <c r="B647" s="218"/>
      <c r="C647" s="218"/>
      <c r="D647" s="218"/>
      <c r="E647" s="218"/>
      <c r="F647" s="218"/>
      <c r="G647" s="218"/>
      <c r="H647" s="218"/>
      <c r="I647" s="218"/>
      <c r="J647" s="218"/>
      <c r="K647" s="218"/>
      <c r="L647" s="218"/>
    </row>
    <row r="648" spans="1:12">
      <c r="A648" s="51" t="s">
        <v>533</v>
      </c>
      <c r="B648" s="25" t="s">
        <v>49</v>
      </c>
      <c r="C648" s="47">
        <v>14341923</v>
      </c>
      <c r="D648" s="27" t="str">
        <f>IF($B648="N/A","N/A",IF(C648&gt;10,"No",IF(C648&lt;-10,"No","Yes")))</f>
        <v>N/A</v>
      </c>
      <c r="E648" s="47">
        <v>4</v>
      </c>
      <c r="F648" s="27" t="str">
        <f>IF($B648="N/A","N/A",IF(E648&gt;10,"No",IF(E648&lt;-10,"No","Yes")))</f>
        <v>N/A</v>
      </c>
      <c r="G648" s="47">
        <v>0</v>
      </c>
      <c r="H648" s="27" t="str">
        <f>IF($B648="N/A","N/A",IF(G648&gt;10,"No",IF(G648&lt;-10,"No","Yes")))</f>
        <v>N/A</v>
      </c>
      <c r="I648" s="28">
        <v>-100</v>
      </c>
      <c r="J648" s="28">
        <v>-100</v>
      </c>
      <c r="K648" s="29" t="s">
        <v>1193</v>
      </c>
      <c r="L648" s="30" t="str">
        <f>IF(J648="Div by 0", "N/A", IF(K648="N/A","N/A", IF(J648&gt;VALUE(MID(K648,1,2)), "No", IF(J648&lt;-1*VALUE(MID(K648,1,2)), "No", "Yes"))))</f>
        <v>No</v>
      </c>
    </row>
    <row r="649" spans="1:12">
      <c r="A649" s="51" t="s">
        <v>539</v>
      </c>
      <c r="B649" s="25" t="s">
        <v>49</v>
      </c>
      <c r="C649" s="34">
        <v>30839</v>
      </c>
      <c r="D649" s="27" t="str">
        <f>IF($B649="N/A","N/A",IF(C649&gt;10,"No",IF(C649&lt;-10,"No","Yes")))</f>
        <v>N/A</v>
      </c>
      <c r="E649" s="34">
        <v>11</v>
      </c>
      <c r="F649" s="27" t="str">
        <f>IF($B649="N/A","N/A",IF(E649&gt;10,"No",IF(E649&lt;-10,"No","Yes")))</f>
        <v>N/A</v>
      </c>
      <c r="G649" s="34">
        <v>0</v>
      </c>
      <c r="H649" s="27" t="str">
        <f>IF($B649="N/A","N/A",IF(G649&gt;10,"No",IF(G649&lt;-10,"No","Yes")))</f>
        <v>N/A</v>
      </c>
      <c r="I649" s="28">
        <v>-100</v>
      </c>
      <c r="J649" s="28">
        <v>-100</v>
      </c>
      <c r="K649" s="29" t="s">
        <v>1193</v>
      </c>
      <c r="L649" s="30" t="str">
        <f>IF(J649="Div by 0", "N/A", IF(K649="N/A","N/A", IF(J649&gt;VALUE(MID(K649,1,2)), "No", IF(J649&lt;-1*VALUE(MID(K649,1,2)), "No", "Yes"))))</f>
        <v>No</v>
      </c>
    </row>
    <row r="650" spans="1:12">
      <c r="A650" s="218" t="s">
        <v>352</v>
      </c>
      <c r="B650" s="218"/>
      <c r="C650" s="218"/>
      <c r="D650" s="218"/>
      <c r="E650" s="218"/>
      <c r="F650" s="218"/>
      <c r="G650" s="218"/>
      <c r="H650" s="218"/>
      <c r="I650" s="218"/>
      <c r="J650" s="218"/>
      <c r="K650" s="218"/>
      <c r="L650" s="218"/>
    </row>
    <row r="651" spans="1:12">
      <c r="A651" s="49" t="s">
        <v>539</v>
      </c>
      <c r="B651" s="36" t="s">
        <v>49</v>
      </c>
      <c r="C651" s="34">
        <v>194217</v>
      </c>
      <c r="D651" s="33" t="str">
        <f t="shared" ref="D651:D668" si="211">IF($B651="N/A","N/A",IF(C651&gt;10,"No",IF(C651&lt;-10,"No","Yes")))</f>
        <v>N/A</v>
      </c>
      <c r="E651" s="34">
        <v>196219</v>
      </c>
      <c r="F651" s="33" t="str">
        <f t="shared" ref="F651:F668" si="212">IF($B651="N/A","N/A",IF(E651&gt;10,"No",IF(E651&lt;-10,"No","Yes")))</f>
        <v>N/A</v>
      </c>
      <c r="G651" s="34">
        <v>209656</v>
      </c>
      <c r="H651" s="33" t="str">
        <f t="shared" ref="H651:H668" si="213">IF($B651="N/A","N/A",IF(G651&gt;10,"No",IF(G651&lt;-10,"No","Yes")))</f>
        <v>N/A</v>
      </c>
      <c r="I651" s="28">
        <v>1.0309999999999999</v>
      </c>
      <c r="J651" s="28">
        <v>6.8479999999999999</v>
      </c>
      <c r="K651" s="36" t="s">
        <v>1193</v>
      </c>
      <c r="L651" s="30" t="str">
        <f t="shared" ref="L651:L668" si="214">IF(J651="Div by 0", "N/A", IF(K651="N/A","N/A", IF(J651&gt;VALUE(MID(K651,1,2)), "No", IF(J651&lt;-1*VALUE(MID(K651,1,2)), "No", "Yes"))))</f>
        <v>Yes</v>
      </c>
    </row>
    <row r="652" spans="1:12">
      <c r="A652" s="5" t="s">
        <v>524</v>
      </c>
      <c r="B652" s="36" t="s">
        <v>49</v>
      </c>
      <c r="C652" s="34">
        <v>196</v>
      </c>
      <c r="D652" s="33" t="str">
        <f t="shared" si="211"/>
        <v>N/A</v>
      </c>
      <c r="E652" s="34">
        <v>211</v>
      </c>
      <c r="F652" s="33" t="str">
        <f t="shared" si="212"/>
        <v>N/A</v>
      </c>
      <c r="G652" s="34">
        <v>229</v>
      </c>
      <c r="H652" s="33" t="str">
        <f t="shared" si="213"/>
        <v>N/A</v>
      </c>
      <c r="I652" s="28">
        <v>7.6529999999999996</v>
      </c>
      <c r="J652" s="28">
        <v>8.5310000000000006</v>
      </c>
      <c r="K652" s="36" t="s">
        <v>1193</v>
      </c>
      <c r="L652" s="30" t="str">
        <f t="shared" si="214"/>
        <v>Yes</v>
      </c>
    </row>
    <row r="653" spans="1:12">
      <c r="A653" s="5" t="s">
        <v>527</v>
      </c>
      <c r="B653" s="36" t="s">
        <v>49</v>
      </c>
      <c r="C653" s="34">
        <v>1259</v>
      </c>
      <c r="D653" s="33" t="str">
        <f t="shared" si="211"/>
        <v>N/A</v>
      </c>
      <c r="E653" s="34">
        <v>1467</v>
      </c>
      <c r="F653" s="33" t="str">
        <f t="shared" si="212"/>
        <v>N/A</v>
      </c>
      <c r="G653" s="34">
        <v>1608</v>
      </c>
      <c r="H653" s="33" t="str">
        <f t="shared" si="213"/>
        <v>N/A</v>
      </c>
      <c r="I653" s="28">
        <v>16.52</v>
      </c>
      <c r="J653" s="28">
        <v>9.6110000000000007</v>
      </c>
      <c r="K653" s="36" t="s">
        <v>1193</v>
      </c>
      <c r="L653" s="30" t="str">
        <f t="shared" si="214"/>
        <v>Yes</v>
      </c>
    </row>
    <row r="654" spans="1:12">
      <c r="A654" s="5" t="s">
        <v>530</v>
      </c>
      <c r="B654" s="36" t="s">
        <v>49</v>
      </c>
      <c r="C654" s="34">
        <v>152376</v>
      </c>
      <c r="D654" s="33" t="str">
        <f t="shared" si="211"/>
        <v>N/A</v>
      </c>
      <c r="E654" s="34">
        <v>155674</v>
      </c>
      <c r="F654" s="33" t="str">
        <f t="shared" si="212"/>
        <v>N/A</v>
      </c>
      <c r="G654" s="34">
        <v>167124</v>
      </c>
      <c r="H654" s="33" t="str">
        <f t="shared" si="213"/>
        <v>N/A</v>
      </c>
      <c r="I654" s="28">
        <v>2.1640000000000001</v>
      </c>
      <c r="J654" s="28">
        <v>7.3550000000000004</v>
      </c>
      <c r="K654" s="36" t="s">
        <v>1193</v>
      </c>
      <c r="L654" s="30" t="str">
        <f t="shared" si="214"/>
        <v>Yes</v>
      </c>
    </row>
    <row r="655" spans="1:12">
      <c r="A655" s="5" t="s">
        <v>532</v>
      </c>
      <c r="B655" s="36" t="s">
        <v>49</v>
      </c>
      <c r="C655" s="34">
        <v>40386</v>
      </c>
      <c r="D655" s="33" t="str">
        <f t="shared" si="211"/>
        <v>N/A</v>
      </c>
      <c r="E655" s="34">
        <v>38867</v>
      </c>
      <c r="F655" s="33" t="str">
        <f t="shared" si="212"/>
        <v>N/A</v>
      </c>
      <c r="G655" s="34">
        <v>40695</v>
      </c>
      <c r="H655" s="33" t="str">
        <f t="shared" si="213"/>
        <v>N/A</v>
      </c>
      <c r="I655" s="28">
        <v>-3.76</v>
      </c>
      <c r="J655" s="28">
        <v>4.7030000000000003</v>
      </c>
      <c r="K655" s="36" t="s">
        <v>1193</v>
      </c>
      <c r="L655" s="30" t="str">
        <f t="shared" si="214"/>
        <v>Yes</v>
      </c>
    </row>
    <row r="656" spans="1:12">
      <c r="A656" s="49" t="s">
        <v>693</v>
      </c>
      <c r="B656" s="36" t="s">
        <v>49</v>
      </c>
      <c r="C656" s="34">
        <v>116946.28</v>
      </c>
      <c r="D656" s="33" t="str">
        <f t="shared" si="211"/>
        <v>N/A</v>
      </c>
      <c r="E656" s="34">
        <v>124121.15</v>
      </c>
      <c r="F656" s="33" t="str">
        <f t="shared" si="212"/>
        <v>N/A</v>
      </c>
      <c r="G656" s="34">
        <v>128787.64</v>
      </c>
      <c r="H656" s="33" t="str">
        <f t="shared" si="213"/>
        <v>N/A</v>
      </c>
      <c r="I656" s="28">
        <v>6.1349999999999998</v>
      </c>
      <c r="J656" s="28">
        <v>3.76</v>
      </c>
      <c r="K656" s="36" t="s">
        <v>1193</v>
      </c>
      <c r="L656" s="30" t="str">
        <f t="shared" si="214"/>
        <v>Yes</v>
      </c>
    </row>
    <row r="657" spans="1:12">
      <c r="A657" s="49" t="s">
        <v>533</v>
      </c>
      <c r="B657" s="36" t="s">
        <v>49</v>
      </c>
      <c r="C657" s="47">
        <v>352095439</v>
      </c>
      <c r="D657" s="33" t="str">
        <f t="shared" si="211"/>
        <v>N/A</v>
      </c>
      <c r="E657" s="47">
        <v>378214397</v>
      </c>
      <c r="F657" s="33" t="str">
        <f t="shared" si="212"/>
        <v>N/A</v>
      </c>
      <c r="G657" s="47">
        <v>387134977</v>
      </c>
      <c r="H657" s="33" t="str">
        <f t="shared" si="213"/>
        <v>N/A</v>
      </c>
      <c r="I657" s="28">
        <v>7.4180000000000001</v>
      </c>
      <c r="J657" s="28">
        <v>2.359</v>
      </c>
      <c r="K657" s="36" t="s">
        <v>1193</v>
      </c>
      <c r="L657" s="30" t="str">
        <f t="shared" si="214"/>
        <v>Yes</v>
      </c>
    </row>
    <row r="658" spans="1:12">
      <c r="A658" s="49" t="s">
        <v>694</v>
      </c>
      <c r="B658" s="36" t="s">
        <v>49</v>
      </c>
      <c r="C658" s="47">
        <v>1812.8971151000001</v>
      </c>
      <c r="D658" s="33" t="str">
        <f t="shared" si="211"/>
        <v>N/A</v>
      </c>
      <c r="E658" s="47">
        <v>1927.5115916</v>
      </c>
      <c r="F658" s="33" t="str">
        <f t="shared" si="212"/>
        <v>N/A</v>
      </c>
      <c r="G658" s="47">
        <v>1846.5246738000001</v>
      </c>
      <c r="H658" s="33" t="str">
        <f t="shared" si="213"/>
        <v>N/A</v>
      </c>
      <c r="I658" s="28">
        <v>6.3220000000000001</v>
      </c>
      <c r="J658" s="28">
        <v>-4.2</v>
      </c>
      <c r="K658" s="36" t="s">
        <v>1193</v>
      </c>
      <c r="L658" s="30" t="str">
        <f t="shared" si="214"/>
        <v>Yes</v>
      </c>
    </row>
    <row r="659" spans="1:12">
      <c r="A659" s="5" t="s">
        <v>524</v>
      </c>
      <c r="B659" s="36" t="s">
        <v>49</v>
      </c>
      <c r="C659" s="47">
        <v>15806.806122</v>
      </c>
      <c r="D659" s="33" t="str">
        <f t="shared" si="211"/>
        <v>N/A</v>
      </c>
      <c r="E659" s="47">
        <v>15645.995261</v>
      </c>
      <c r="F659" s="33" t="str">
        <f t="shared" si="212"/>
        <v>N/A</v>
      </c>
      <c r="G659" s="47">
        <v>16704.580785999999</v>
      </c>
      <c r="H659" s="33" t="str">
        <f t="shared" si="213"/>
        <v>N/A</v>
      </c>
      <c r="I659" s="28">
        <v>-1.02</v>
      </c>
      <c r="J659" s="28">
        <v>6.766</v>
      </c>
      <c r="K659" s="36" t="s">
        <v>1193</v>
      </c>
      <c r="L659" s="30" t="str">
        <f t="shared" si="214"/>
        <v>Yes</v>
      </c>
    </row>
    <row r="660" spans="1:12">
      <c r="A660" s="5" t="s">
        <v>527</v>
      </c>
      <c r="B660" s="36" t="s">
        <v>49</v>
      </c>
      <c r="C660" s="47">
        <v>3526.4988085999998</v>
      </c>
      <c r="D660" s="33" t="str">
        <f t="shared" si="211"/>
        <v>N/A</v>
      </c>
      <c r="E660" s="47">
        <v>4018.5916837</v>
      </c>
      <c r="F660" s="33" t="str">
        <f t="shared" si="212"/>
        <v>N/A</v>
      </c>
      <c r="G660" s="47">
        <v>4055.9073383</v>
      </c>
      <c r="H660" s="33" t="str">
        <f t="shared" si="213"/>
        <v>N/A</v>
      </c>
      <c r="I660" s="28">
        <v>13.95</v>
      </c>
      <c r="J660" s="28">
        <v>0.92859999999999998</v>
      </c>
      <c r="K660" s="36" t="s">
        <v>1193</v>
      </c>
      <c r="L660" s="30" t="str">
        <f t="shared" si="214"/>
        <v>Yes</v>
      </c>
    </row>
    <row r="661" spans="1:12">
      <c r="A661" s="5" t="s">
        <v>530</v>
      </c>
      <c r="B661" s="36" t="s">
        <v>49</v>
      </c>
      <c r="C661" s="47">
        <v>1395.4317215000001</v>
      </c>
      <c r="D661" s="33" t="str">
        <f t="shared" si="211"/>
        <v>N/A</v>
      </c>
      <c r="E661" s="47">
        <v>1470.7393205999999</v>
      </c>
      <c r="F661" s="33" t="str">
        <f t="shared" si="212"/>
        <v>N/A</v>
      </c>
      <c r="G661" s="47">
        <v>1379.0263158</v>
      </c>
      <c r="H661" s="33" t="str">
        <f t="shared" si="213"/>
        <v>N/A</v>
      </c>
      <c r="I661" s="28">
        <v>5.3970000000000002</v>
      </c>
      <c r="J661" s="28">
        <v>-6.24</v>
      </c>
      <c r="K661" s="36" t="s">
        <v>1193</v>
      </c>
      <c r="L661" s="30" t="str">
        <f t="shared" si="214"/>
        <v>Yes</v>
      </c>
    </row>
    <row r="662" spans="1:12">
      <c r="A662" s="5" t="s">
        <v>532</v>
      </c>
      <c r="B662" s="36" t="s">
        <v>49</v>
      </c>
      <c r="C662" s="47">
        <v>3266.6552517999999</v>
      </c>
      <c r="D662" s="33" t="str">
        <f t="shared" si="211"/>
        <v>N/A</v>
      </c>
      <c r="E662" s="47">
        <v>3603.6211954</v>
      </c>
      <c r="F662" s="33" t="str">
        <f t="shared" si="212"/>
        <v>N/A</v>
      </c>
      <c r="G662" s="47">
        <v>3595.5113649999998</v>
      </c>
      <c r="H662" s="33" t="str">
        <f t="shared" si="213"/>
        <v>N/A</v>
      </c>
      <c r="I662" s="28">
        <v>10.32</v>
      </c>
      <c r="J662" s="28">
        <v>-0.22500000000000001</v>
      </c>
      <c r="K662" s="36" t="s">
        <v>1193</v>
      </c>
      <c r="L662" s="30" t="str">
        <f t="shared" si="214"/>
        <v>Yes</v>
      </c>
    </row>
    <row r="663" spans="1:12">
      <c r="A663" s="46" t="s">
        <v>695</v>
      </c>
      <c r="B663" s="25" t="s">
        <v>49</v>
      </c>
      <c r="C663" s="31">
        <v>136566063</v>
      </c>
      <c r="D663" s="27" t="str">
        <f t="shared" si="211"/>
        <v>N/A</v>
      </c>
      <c r="E663" s="31">
        <v>103258014</v>
      </c>
      <c r="F663" s="27" t="str">
        <f t="shared" si="212"/>
        <v>N/A</v>
      </c>
      <c r="G663" s="31">
        <v>117719250</v>
      </c>
      <c r="H663" s="27" t="str">
        <f t="shared" si="213"/>
        <v>N/A</v>
      </c>
      <c r="I663" s="28">
        <v>-24.4</v>
      </c>
      <c r="J663" s="28">
        <v>14</v>
      </c>
      <c r="K663" s="29" t="s">
        <v>1193</v>
      </c>
      <c r="L663" s="30" t="str">
        <f t="shared" si="214"/>
        <v>Yes</v>
      </c>
    </row>
    <row r="664" spans="1:12">
      <c r="A664" s="46" t="s">
        <v>696</v>
      </c>
      <c r="B664" s="25" t="s">
        <v>49</v>
      </c>
      <c r="C664" s="31">
        <v>703.16225150000002</v>
      </c>
      <c r="D664" s="27" t="str">
        <f t="shared" si="211"/>
        <v>N/A</v>
      </c>
      <c r="E664" s="31">
        <v>526.23861093999994</v>
      </c>
      <c r="F664" s="27" t="str">
        <f t="shared" si="212"/>
        <v>N/A</v>
      </c>
      <c r="G664" s="31">
        <v>561.48762735000003</v>
      </c>
      <c r="H664" s="27" t="str">
        <f t="shared" si="213"/>
        <v>N/A</v>
      </c>
      <c r="I664" s="28">
        <v>-25.2</v>
      </c>
      <c r="J664" s="28">
        <v>6.6980000000000004</v>
      </c>
      <c r="K664" s="29" t="s">
        <v>1193</v>
      </c>
      <c r="L664" s="30" t="str">
        <f t="shared" si="214"/>
        <v>Yes</v>
      </c>
    </row>
    <row r="665" spans="1:12">
      <c r="A665" s="5" t="s">
        <v>524</v>
      </c>
      <c r="B665" s="36" t="s">
        <v>49</v>
      </c>
      <c r="C665" s="47">
        <v>799.92857143000003</v>
      </c>
      <c r="D665" s="33" t="str">
        <f t="shared" si="211"/>
        <v>N/A</v>
      </c>
      <c r="E665" s="47">
        <v>628.86729858000001</v>
      </c>
      <c r="F665" s="33" t="str">
        <f t="shared" si="212"/>
        <v>N/A</v>
      </c>
      <c r="G665" s="47">
        <v>696.87772926000002</v>
      </c>
      <c r="H665" s="33" t="str">
        <f t="shared" si="213"/>
        <v>N/A</v>
      </c>
      <c r="I665" s="28">
        <v>-21.4</v>
      </c>
      <c r="J665" s="28">
        <v>10.81</v>
      </c>
      <c r="K665" s="36" t="s">
        <v>1193</v>
      </c>
      <c r="L665" s="30" t="str">
        <f t="shared" si="214"/>
        <v>Yes</v>
      </c>
    </row>
    <row r="666" spans="1:12">
      <c r="A666" s="5" t="s">
        <v>527</v>
      </c>
      <c r="B666" s="36" t="s">
        <v>49</v>
      </c>
      <c r="C666" s="47">
        <v>11987.100079</v>
      </c>
      <c r="D666" s="33" t="str">
        <f t="shared" si="211"/>
        <v>N/A</v>
      </c>
      <c r="E666" s="47">
        <v>6767.6543966999998</v>
      </c>
      <c r="F666" s="33" t="str">
        <f t="shared" si="212"/>
        <v>N/A</v>
      </c>
      <c r="G666" s="47">
        <v>8477.7133085000005</v>
      </c>
      <c r="H666" s="33" t="str">
        <f t="shared" si="213"/>
        <v>N/A</v>
      </c>
      <c r="I666" s="28">
        <v>-43.5</v>
      </c>
      <c r="J666" s="28">
        <v>25.27</v>
      </c>
      <c r="K666" s="36" t="s">
        <v>1193</v>
      </c>
      <c r="L666" s="30" t="str">
        <f t="shared" si="214"/>
        <v>Yes</v>
      </c>
    </row>
    <row r="667" spans="1:12">
      <c r="A667" s="5" t="s">
        <v>530</v>
      </c>
      <c r="B667" s="36" t="s">
        <v>49</v>
      </c>
      <c r="C667" s="47">
        <v>598.05524491999995</v>
      </c>
      <c r="D667" s="33" t="str">
        <f t="shared" si="211"/>
        <v>N/A</v>
      </c>
      <c r="E667" s="47">
        <v>444.74927733999999</v>
      </c>
      <c r="F667" s="33" t="str">
        <f t="shared" si="212"/>
        <v>N/A</v>
      </c>
      <c r="G667" s="47">
        <v>464.40255139999999</v>
      </c>
      <c r="H667" s="33" t="str">
        <f t="shared" si="213"/>
        <v>N/A</v>
      </c>
      <c r="I667" s="28">
        <v>-25.6</v>
      </c>
      <c r="J667" s="28">
        <v>4.4189999999999996</v>
      </c>
      <c r="K667" s="36" t="s">
        <v>1193</v>
      </c>
      <c r="L667" s="30" t="str">
        <f t="shared" si="214"/>
        <v>Yes</v>
      </c>
    </row>
    <row r="668" spans="1:12">
      <c r="A668" s="5" t="s">
        <v>532</v>
      </c>
      <c r="B668" s="36" t="s">
        <v>49</v>
      </c>
      <c r="C668" s="47">
        <v>747.49299262</v>
      </c>
      <c r="D668" s="33" t="str">
        <f t="shared" si="211"/>
        <v>N/A</v>
      </c>
      <c r="E668" s="47">
        <v>616.49406952000004</v>
      </c>
      <c r="F668" s="33" t="str">
        <f t="shared" si="212"/>
        <v>N/A</v>
      </c>
      <c r="G668" s="47">
        <v>646.63201867999999</v>
      </c>
      <c r="H668" s="33" t="str">
        <f t="shared" si="213"/>
        <v>N/A</v>
      </c>
      <c r="I668" s="28">
        <v>-17.5</v>
      </c>
      <c r="J668" s="28">
        <v>4.8890000000000002</v>
      </c>
      <c r="K668" s="36" t="s">
        <v>1193</v>
      </c>
      <c r="L668" s="30" t="str">
        <f t="shared" si="214"/>
        <v>Yes</v>
      </c>
    </row>
    <row r="669" spans="1:12">
      <c r="A669" s="207" t="s">
        <v>697</v>
      </c>
      <c r="B669" s="207"/>
      <c r="C669" s="207"/>
      <c r="D669" s="207"/>
      <c r="E669" s="207"/>
      <c r="F669" s="207"/>
      <c r="G669" s="207"/>
      <c r="H669" s="207"/>
      <c r="I669" s="207"/>
      <c r="J669" s="207"/>
      <c r="K669" s="207"/>
      <c r="L669" s="207"/>
    </row>
    <row r="670" spans="1:12">
      <c r="A670" s="5" t="s">
        <v>540</v>
      </c>
      <c r="B670" s="36" t="s">
        <v>49</v>
      </c>
      <c r="C670" s="47">
        <v>42604352</v>
      </c>
      <c r="D670" s="33" t="str">
        <f>IF($B670="N/A","N/A",IF(C670&gt;10,"No",IF(C670&lt;-10,"No","Yes")))</f>
        <v>N/A</v>
      </c>
      <c r="E670" s="47">
        <v>37997607</v>
      </c>
      <c r="F670" s="33" t="str">
        <f>IF($B670="N/A","N/A",IF(E670&gt;10,"No",IF(E670&lt;-10,"No","Yes")))</f>
        <v>N/A</v>
      </c>
      <c r="G670" s="47">
        <v>42656347</v>
      </c>
      <c r="H670" s="33" t="str">
        <f>IF($B670="N/A","N/A",IF(G670&gt;10,"No",IF(G670&lt;-10,"No","Yes")))</f>
        <v>N/A</v>
      </c>
      <c r="I670" s="28">
        <v>-10.8</v>
      </c>
      <c r="J670" s="28">
        <v>12.26</v>
      </c>
      <c r="K670" s="36" t="s">
        <v>1193</v>
      </c>
      <c r="L670" s="30" t="str">
        <f>IF(J670="Div by 0", "N/A", IF(K670="N/A","N/A", IF(J670&gt;VALUE(MID(K670,1,2)), "No", IF(J670&lt;-1*VALUE(MID(K670,1,2)), "No", "Yes"))))</f>
        <v>Yes</v>
      </c>
    </row>
    <row r="671" spans="1:12">
      <c r="A671" s="5" t="s">
        <v>541</v>
      </c>
      <c r="B671" s="36" t="s">
        <v>49</v>
      </c>
      <c r="C671" s="47">
        <v>429564</v>
      </c>
      <c r="D671" s="33" t="str">
        <f>IF($B671="N/A","N/A",IF(C671&gt;10,"No",IF(C671&lt;-10,"No","Yes")))</f>
        <v>N/A</v>
      </c>
      <c r="E671" s="47">
        <v>262860</v>
      </c>
      <c r="F671" s="33" t="str">
        <f>IF($B671="N/A","N/A",IF(E671&gt;10,"No",IF(E671&lt;-10,"No","Yes")))</f>
        <v>N/A</v>
      </c>
      <c r="G671" s="47">
        <v>1524382</v>
      </c>
      <c r="H671" s="33" t="str">
        <f>IF($B671="N/A","N/A",IF(G671&gt;10,"No",IF(G671&lt;-10,"No","Yes")))</f>
        <v>N/A</v>
      </c>
      <c r="I671" s="28">
        <v>-38.799999999999997</v>
      </c>
      <c r="J671" s="28">
        <v>479.9</v>
      </c>
      <c r="K671" s="36" t="s">
        <v>1193</v>
      </c>
      <c r="L671" s="30" t="str">
        <f>IF(J671="Div by 0", "N/A", IF(K671="N/A","N/A", IF(J671&gt;VALUE(MID(K671,1,2)), "No", IF(J671&lt;-1*VALUE(MID(K671,1,2)), "No", "Yes"))))</f>
        <v>No</v>
      </c>
    </row>
    <row r="672" spans="1:12">
      <c r="A672" s="5" t="s">
        <v>542</v>
      </c>
      <c r="B672" s="36" t="s">
        <v>49</v>
      </c>
      <c r="C672" s="47">
        <v>9792701</v>
      </c>
      <c r="D672" s="33" t="str">
        <f>IF($B672="N/A","N/A",IF(C672&gt;10,"No",IF(C672&lt;-10,"No","Yes")))</f>
        <v>N/A</v>
      </c>
      <c r="E672" s="47">
        <v>8898090</v>
      </c>
      <c r="F672" s="33" t="str">
        <f>IF($B672="N/A","N/A",IF(E672&gt;10,"No",IF(E672&lt;-10,"No","Yes")))</f>
        <v>N/A</v>
      </c>
      <c r="G672" s="47">
        <v>9788107</v>
      </c>
      <c r="H672" s="33" t="str">
        <f>IF($B672="N/A","N/A",IF(G672&gt;10,"No",IF(G672&lt;-10,"No","Yes")))</f>
        <v>N/A</v>
      </c>
      <c r="I672" s="28">
        <v>-9.14</v>
      </c>
      <c r="J672" s="28">
        <v>10</v>
      </c>
      <c r="K672" s="36" t="s">
        <v>1193</v>
      </c>
      <c r="L672" s="30" t="str">
        <f>IF(J672="Div by 0", "N/A", IF(K672="N/A","N/A", IF(J672&gt;VALUE(MID(K672,1,2)), "No", IF(J672&lt;-1*VALUE(MID(K672,1,2)), "No", "Yes"))))</f>
        <v>Yes</v>
      </c>
    </row>
    <row r="673" spans="1:12">
      <c r="A673" s="5" t="s">
        <v>543</v>
      </c>
      <c r="B673" s="36" t="s">
        <v>49</v>
      </c>
      <c r="C673" s="47">
        <v>83739446</v>
      </c>
      <c r="D673" s="33" t="str">
        <f>IF($B673="N/A","N/A",IF(C673&gt;10,"No",IF(C673&lt;-10,"No","Yes")))</f>
        <v>N/A</v>
      </c>
      <c r="E673" s="47">
        <v>56099457</v>
      </c>
      <c r="F673" s="33" t="str">
        <f>IF($B673="N/A","N/A",IF(E673&gt;10,"No",IF(E673&lt;-10,"No","Yes")))</f>
        <v>N/A</v>
      </c>
      <c r="G673" s="47">
        <v>63750414</v>
      </c>
      <c r="H673" s="33" t="str">
        <f>IF($B673="N/A","N/A",IF(G673&gt;10,"No",IF(G673&lt;-10,"No","Yes")))</f>
        <v>N/A</v>
      </c>
      <c r="I673" s="28">
        <v>-33</v>
      </c>
      <c r="J673" s="28">
        <v>13.64</v>
      </c>
      <c r="K673" s="36" t="s">
        <v>1193</v>
      </c>
      <c r="L673" s="30" t="str">
        <f>IF(J673="Div by 0", "N/A", IF(K673="N/A","N/A", IF(J673&gt;VALUE(MID(K673,1,2)), "No", IF(J673&lt;-1*VALUE(MID(K673,1,2)), "No", "Yes"))))</f>
        <v>Yes</v>
      </c>
    </row>
    <row r="674" spans="1:12">
      <c r="A674" s="210" t="s">
        <v>698</v>
      </c>
      <c r="B674" s="210"/>
      <c r="C674" s="210"/>
      <c r="D674" s="210"/>
      <c r="E674" s="210"/>
      <c r="F674" s="210"/>
      <c r="G674" s="210"/>
      <c r="H674" s="210"/>
      <c r="I674" s="210"/>
      <c r="J674" s="210"/>
      <c r="K674" s="210"/>
      <c r="L674" s="210"/>
    </row>
    <row r="675" spans="1:12">
      <c r="A675" s="48" t="s">
        <v>540</v>
      </c>
      <c r="B675" s="25" t="s">
        <v>49</v>
      </c>
      <c r="C675" s="31">
        <v>219.36469001</v>
      </c>
      <c r="D675" s="27" t="str">
        <f>IF($B675="N/A","N/A",IF(C675&gt;10,"No",IF(C675&lt;-10,"No","Yes")))</f>
        <v>N/A</v>
      </c>
      <c r="E675" s="31">
        <v>193.64896874999999</v>
      </c>
      <c r="F675" s="27" t="str">
        <f>IF($B675="N/A","N/A",IF(E675&gt;10,"No",IF(E675&lt;-10,"No","Yes")))</f>
        <v>N/A</v>
      </c>
      <c r="G675" s="31">
        <v>203.45874671000001</v>
      </c>
      <c r="H675" s="27" t="str">
        <f>IF($B675="N/A","N/A",IF(G675&gt;10,"No",IF(G675&lt;-10,"No","Yes")))</f>
        <v>N/A</v>
      </c>
      <c r="I675" s="28">
        <v>-11.7</v>
      </c>
      <c r="J675" s="28">
        <v>5.0659999999999998</v>
      </c>
      <c r="K675" s="29" t="s">
        <v>1193</v>
      </c>
      <c r="L675" s="30" t="str">
        <f>IF(J675="Div by 0", "N/A", IF(K675="N/A","N/A", IF(J675&gt;VALUE(MID(K675,1,2)), "No", IF(J675&lt;-1*VALUE(MID(K675,1,2)), "No", "Yes"))))</f>
        <v>Yes</v>
      </c>
    </row>
    <row r="676" spans="1:12">
      <c r="A676" s="48" t="s">
        <v>541</v>
      </c>
      <c r="B676" s="25" t="s">
        <v>49</v>
      </c>
      <c r="C676" s="31">
        <v>2.2117734286999999</v>
      </c>
      <c r="D676" s="27" t="str">
        <f>IF($B676="N/A","N/A",IF(C676&gt;10,"No",IF(C676&lt;-10,"No","Yes")))</f>
        <v>N/A</v>
      </c>
      <c r="E676" s="31">
        <v>1.3396256224</v>
      </c>
      <c r="F676" s="27" t="str">
        <f>IF($B676="N/A","N/A",IF(E676&gt;10,"No",IF(E676&lt;-10,"No","Yes")))</f>
        <v>N/A</v>
      </c>
      <c r="G676" s="31">
        <v>7.2708722860000004</v>
      </c>
      <c r="H676" s="27" t="str">
        <f>IF($B676="N/A","N/A",IF(G676&gt;10,"No",IF(G676&lt;-10,"No","Yes")))</f>
        <v>N/A</v>
      </c>
      <c r="I676" s="28">
        <v>-39.4</v>
      </c>
      <c r="J676" s="28">
        <v>442.8</v>
      </c>
      <c r="K676" s="29" t="s">
        <v>1193</v>
      </c>
      <c r="L676" s="30" t="str">
        <f>IF(J676="Div by 0", "N/A", IF(K676="N/A","N/A", IF(J676&gt;VALUE(MID(K676,1,2)), "No", IF(J676&lt;-1*VALUE(MID(K676,1,2)), "No", "Yes"))))</f>
        <v>No</v>
      </c>
    </row>
    <row r="677" spans="1:12">
      <c r="A677" s="48" t="s">
        <v>542</v>
      </c>
      <c r="B677" s="25" t="s">
        <v>49</v>
      </c>
      <c r="C677" s="31">
        <v>50.421440965999999</v>
      </c>
      <c r="D677" s="27" t="str">
        <f>IF($B677="N/A","N/A",IF(C677&gt;10,"No",IF(C677&lt;-10,"No","Yes")))</f>
        <v>N/A</v>
      </c>
      <c r="E677" s="31">
        <v>45.347749198999999</v>
      </c>
      <c r="F677" s="27" t="str">
        <f>IF($B677="N/A","N/A",IF(E677&gt;10,"No",IF(E677&lt;-10,"No","Yes")))</f>
        <v>N/A</v>
      </c>
      <c r="G677" s="31">
        <v>46.686510284000001</v>
      </c>
      <c r="H677" s="27" t="str">
        <f>IF($B677="N/A","N/A",IF(G677&gt;10,"No",IF(G677&lt;-10,"No","Yes")))</f>
        <v>N/A</v>
      </c>
      <c r="I677" s="28">
        <v>-10.1</v>
      </c>
      <c r="J677" s="28">
        <v>2.952</v>
      </c>
      <c r="K677" s="29" t="s">
        <v>1193</v>
      </c>
      <c r="L677" s="30" t="str">
        <f>IF(J677="Div by 0", "N/A", IF(K677="N/A","N/A", IF(J677&gt;VALUE(MID(K677,1,2)), "No", IF(J677&lt;-1*VALUE(MID(K677,1,2)), "No", "Yes"))))</f>
        <v>Yes</v>
      </c>
    </row>
    <row r="678" spans="1:12">
      <c r="A678" s="5" t="s">
        <v>543</v>
      </c>
      <c r="B678" s="36" t="s">
        <v>49</v>
      </c>
      <c r="C678" s="47">
        <v>431.16434709999999</v>
      </c>
      <c r="D678" s="33" t="str">
        <f>IF($B678="N/A","N/A",IF(C678&gt;10,"No",IF(C678&lt;-10,"No","Yes")))</f>
        <v>N/A</v>
      </c>
      <c r="E678" s="47">
        <v>285.90226736</v>
      </c>
      <c r="F678" s="33" t="str">
        <f>IF($B678="N/A","N/A",IF(E678&gt;10,"No",IF(E678&lt;-10,"No","Yes")))</f>
        <v>N/A</v>
      </c>
      <c r="G678" s="47">
        <v>304.07149807000002</v>
      </c>
      <c r="H678" s="33" t="str">
        <f>IF($B678="N/A","N/A",IF(G678&gt;10,"No",IF(G678&lt;-10,"No","Yes")))</f>
        <v>N/A</v>
      </c>
      <c r="I678" s="35">
        <v>-33.700000000000003</v>
      </c>
      <c r="J678" s="35">
        <v>6.3550000000000004</v>
      </c>
      <c r="K678" s="36" t="s">
        <v>1193</v>
      </c>
      <c r="L678" s="30" t="str">
        <f>IF(J678="Div by 0", "N/A", IF(K678="N/A","N/A", IF(J678&gt;VALUE(MID(K678,1,2)), "No", IF(J678&lt;-1*VALUE(MID(K678,1,2)), "No", "Yes"))))</f>
        <v>Yes</v>
      </c>
    </row>
    <row r="679" spans="1:12">
      <c r="A679" s="94" t="s">
        <v>1029</v>
      </c>
      <c r="B679" s="36" t="s">
        <v>49</v>
      </c>
      <c r="C679" s="35" t="s">
        <v>1207</v>
      </c>
      <c r="D679" s="33" t="str">
        <f>IF($B679="N/A","N/A",IF(C679&gt;10,"No",IF(C679&lt;-10,"No","Yes")))</f>
        <v>N/A</v>
      </c>
      <c r="E679" s="35">
        <v>80.828564001999993</v>
      </c>
      <c r="F679" s="33" t="str">
        <f>IF($B679="N/A","N/A",IF(E679&gt;10,"No",IF(E679&lt;-10,"No","Yes")))</f>
        <v>N/A</v>
      </c>
      <c r="G679" s="35">
        <v>67.677528903999999</v>
      </c>
      <c r="H679" s="33" t="str">
        <f>IF($B679="N/A","N/A",IF(G679&gt;10,"No",IF(G679&lt;-10,"No","Yes")))</f>
        <v>N/A</v>
      </c>
      <c r="I679" s="35" t="s">
        <v>1207</v>
      </c>
      <c r="J679" s="35">
        <v>-16.3</v>
      </c>
      <c r="K679" s="36" t="s">
        <v>1193</v>
      </c>
      <c r="L679" s="30" t="str">
        <f>IF(J679="Div by 0", "N/A", IF(K679="N/A","N/A", IF(J679&gt;VALUE(MID(K679,1,2)), "No", IF(J679&lt;-1*VALUE(MID(K679,1,2)), "No", "Yes"))))</f>
        <v>Yes</v>
      </c>
    </row>
    <row r="680" spans="1:12">
      <c r="A680" s="5" t="s">
        <v>524</v>
      </c>
      <c r="B680" s="96" t="s">
        <v>49</v>
      </c>
      <c r="C680" s="35" t="s">
        <v>49</v>
      </c>
      <c r="D680" s="30" t="str">
        <f t="shared" ref="D680:D683" si="215">IF($B680="N/A","N/A",IF(C680&lt;0,"No","Yes"))</f>
        <v>N/A</v>
      </c>
      <c r="E680" s="35" t="s">
        <v>49</v>
      </c>
      <c r="F680" s="30" t="str">
        <f t="shared" ref="F680:F683" si="216">IF($B680="N/A","N/A",IF(E680&lt;0,"No","Yes"))</f>
        <v>N/A</v>
      </c>
      <c r="G680" s="35">
        <v>0.43668122269999998</v>
      </c>
      <c r="H680" s="30" t="str">
        <f t="shared" ref="H680:H683" si="217">IF($B680="N/A","N/A",IF(G680&lt;0,"No","Yes"))</f>
        <v>N/A</v>
      </c>
      <c r="I680" s="35" t="s">
        <v>49</v>
      </c>
      <c r="J680" s="35" t="s">
        <v>49</v>
      </c>
      <c r="K680" s="96" t="s">
        <v>1193</v>
      </c>
      <c r="L680" s="30" t="str">
        <f t="shared" ref="L680:L711" si="218">IF(J680="Div by 0", "N/A", IF(OR(J680="N/A",K680="N/A"),"N/A", IF(J680&gt;VALUE(MID(K680,1,2)), "No", IF(J680&lt;-1*VALUE(MID(K680,1,2)), "No", "Yes"))))</f>
        <v>N/A</v>
      </c>
    </row>
    <row r="681" spans="1:12">
      <c r="A681" s="5" t="s">
        <v>527</v>
      </c>
      <c r="B681" s="96" t="s">
        <v>49</v>
      </c>
      <c r="C681" s="35" t="s">
        <v>49</v>
      </c>
      <c r="D681" s="30" t="str">
        <f t="shared" si="215"/>
        <v>N/A</v>
      </c>
      <c r="E681" s="35" t="s">
        <v>49</v>
      </c>
      <c r="F681" s="30" t="str">
        <f t="shared" si="216"/>
        <v>N/A</v>
      </c>
      <c r="G681" s="35">
        <v>83.084577113999998</v>
      </c>
      <c r="H681" s="30" t="str">
        <f t="shared" si="217"/>
        <v>N/A</v>
      </c>
      <c r="I681" s="35" t="s">
        <v>49</v>
      </c>
      <c r="J681" s="35" t="s">
        <v>49</v>
      </c>
      <c r="K681" s="96" t="s">
        <v>1193</v>
      </c>
      <c r="L681" s="30" t="str">
        <f t="shared" si="218"/>
        <v>N/A</v>
      </c>
    </row>
    <row r="682" spans="1:12">
      <c r="A682" s="5" t="s">
        <v>530</v>
      </c>
      <c r="B682" s="96" t="s">
        <v>49</v>
      </c>
      <c r="C682" s="35" t="s">
        <v>49</v>
      </c>
      <c r="D682" s="30" t="str">
        <f t="shared" si="215"/>
        <v>N/A</v>
      </c>
      <c r="E682" s="35" t="s">
        <v>49</v>
      </c>
      <c r="F682" s="30" t="str">
        <f t="shared" si="216"/>
        <v>N/A</v>
      </c>
      <c r="G682" s="35">
        <v>65.673990570000001</v>
      </c>
      <c r="H682" s="30" t="str">
        <f t="shared" si="217"/>
        <v>N/A</v>
      </c>
      <c r="I682" s="35" t="s">
        <v>49</v>
      </c>
      <c r="J682" s="35" t="s">
        <v>49</v>
      </c>
      <c r="K682" s="96" t="s">
        <v>1193</v>
      </c>
      <c r="L682" s="30" t="str">
        <f t="shared" si="218"/>
        <v>N/A</v>
      </c>
    </row>
    <row r="683" spans="1:12">
      <c r="A683" s="5" t="s">
        <v>532</v>
      </c>
      <c r="B683" s="96" t="s">
        <v>49</v>
      </c>
      <c r="C683" s="35" t="s">
        <v>49</v>
      </c>
      <c r="D683" s="30" t="str">
        <f t="shared" si="215"/>
        <v>N/A</v>
      </c>
      <c r="E683" s="35" t="s">
        <v>49</v>
      </c>
      <c r="F683" s="30" t="str">
        <f t="shared" si="216"/>
        <v>N/A</v>
      </c>
      <c r="G683" s="35">
        <v>75.675144367000001</v>
      </c>
      <c r="H683" s="30" t="str">
        <f t="shared" si="217"/>
        <v>N/A</v>
      </c>
      <c r="I683" s="35" t="s">
        <v>49</v>
      </c>
      <c r="J683" s="35" t="s">
        <v>49</v>
      </c>
      <c r="K683" s="96" t="s">
        <v>1193</v>
      </c>
      <c r="L683" s="30" t="str">
        <f t="shared" si="218"/>
        <v>N/A</v>
      </c>
    </row>
    <row r="684" spans="1:12">
      <c r="A684" s="48" t="s">
        <v>540</v>
      </c>
      <c r="B684" s="25" t="s">
        <v>49</v>
      </c>
      <c r="C684" s="35" t="s">
        <v>49</v>
      </c>
      <c r="D684" s="27" t="str">
        <f t="shared" ref="D684:D711" si="219">IF($B684="N/A","N/A",IF(C684&gt;10,"No",IF(C684&lt;-10,"No","Yes")))</f>
        <v>N/A</v>
      </c>
      <c r="E684" s="35" t="s">
        <v>49</v>
      </c>
      <c r="F684" s="27" t="str">
        <f t="shared" ref="F684:F711" si="220">IF($B684="N/A","N/A",IF(E684&gt;10,"No",IF(E684&lt;-10,"No","Yes")))</f>
        <v>N/A</v>
      </c>
      <c r="G684" s="35">
        <v>7.6639829053000001</v>
      </c>
      <c r="H684" s="27" t="str">
        <f t="shared" ref="H684:H711" si="221">IF($B684="N/A","N/A",IF(G684&gt;10,"No",IF(G684&lt;-10,"No","Yes")))</f>
        <v>N/A</v>
      </c>
      <c r="I684" s="35" t="s">
        <v>49</v>
      </c>
      <c r="J684" s="35" t="s">
        <v>49</v>
      </c>
      <c r="K684" s="29" t="s">
        <v>1193</v>
      </c>
      <c r="L684" s="30" t="str">
        <f t="shared" si="218"/>
        <v>N/A</v>
      </c>
    </row>
    <row r="685" spans="1:12">
      <c r="A685" s="48" t="s">
        <v>931</v>
      </c>
      <c r="B685" s="25" t="s">
        <v>49</v>
      </c>
      <c r="C685" s="35" t="s">
        <v>49</v>
      </c>
      <c r="D685" s="27" t="str">
        <f t="shared" si="219"/>
        <v>N/A</v>
      </c>
      <c r="E685" s="35" t="s">
        <v>49</v>
      </c>
      <c r="F685" s="27" t="str">
        <f t="shared" si="220"/>
        <v>N/A</v>
      </c>
      <c r="G685" s="35">
        <v>0</v>
      </c>
      <c r="H685" s="27" t="str">
        <f t="shared" si="221"/>
        <v>N/A</v>
      </c>
      <c r="I685" s="35" t="s">
        <v>49</v>
      </c>
      <c r="J685" s="35" t="s">
        <v>49</v>
      </c>
      <c r="K685" s="29" t="s">
        <v>1193</v>
      </c>
      <c r="L685" s="30" t="str">
        <f t="shared" si="218"/>
        <v>N/A</v>
      </c>
    </row>
    <row r="686" spans="1:12">
      <c r="A686" s="48" t="s">
        <v>932</v>
      </c>
      <c r="B686" s="25" t="s">
        <v>49</v>
      </c>
      <c r="C686" s="35" t="s">
        <v>49</v>
      </c>
      <c r="D686" s="27" t="str">
        <f t="shared" si="219"/>
        <v>N/A</v>
      </c>
      <c r="E686" s="35" t="s">
        <v>49</v>
      </c>
      <c r="F686" s="27" t="str">
        <f t="shared" si="220"/>
        <v>N/A</v>
      </c>
      <c r="G686" s="35">
        <v>0</v>
      </c>
      <c r="H686" s="27" t="str">
        <f t="shared" si="221"/>
        <v>N/A</v>
      </c>
      <c r="I686" s="35" t="s">
        <v>49</v>
      </c>
      <c r="J686" s="35" t="s">
        <v>49</v>
      </c>
      <c r="K686" s="29" t="s">
        <v>1193</v>
      </c>
      <c r="L686" s="30" t="str">
        <f t="shared" si="218"/>
        <v>N/A</v>
      </c>
    </row>
    <row r="687" spans="1:12">
      <c r="A687" s="48" t="s">
        <v>933</v>
      </c>
      <c r="B687" s="25" t="s">
        <v>49</v>
      </c>
      <c r="C687" s="35" t="s">
        <v>49</v>
      </c>
      <c r="D687" s="27" t="str">
        <f t="shared" si="219"/>
        <v>N/A</v>
      </c>
      <c r="E687" s="35" t="s">
        <v>49</v>
      </c>
      <c r="F687" s="27" t="str">
        <f t="shared" si="220"/>
        <v>N/A</v>
      </c>
      <c r="G687" s="35">
        <v>0</v>
      </c>
      <c r="H687" s="27" t="str">
        <f t="shared" si="221"/>
        <v>N/A</v>
      </c>
      <c r="I687" s="35" t="s">
        <v>49</v>
      </c>
      <c r="J687" s="35" t="s">
        <v>49</v>
      </c>
      <c r="K687" s="29" t="s">
        <v>1193</v>
      </c>
      <c r="L687" s="30" t="str">
        <f t="shared" si="218"/>
        <v>N/A</v>
      </c>
    </row>
    <row r="688" spans="1:12">
      <c r="A688" s="48" t="s">
        <v>934</v>
      </c>
      <c r="B688" s="25" t="s">
        <v>49</v>
      </c>
      <c r="C688" s="35" t="s">
        <v>49</v>
      </c>
      <c r="D688" s="27" t="str">
        <f t="shared" si="219"/>
        <v>N/A</v>
      </c>
      <c r="E688" s="35" t="s">
        <v>49</v>
      </c>
      <c r="F688" s="27" t="str">
        <f t="shared" si="220"/>
        <v>N/A</v>
      </c>
      <c r="G688" s="35">
        <v>0</v>
      </c>
      <c r="H688" s="27" t="str">
        <f t="shared" si="221"/>
        <v>N/A</v>
      </c>
      <c r="I688" s="35" t="s">
        <v>49</v>
      </c>
      <c r="J688" s="35" t="s">
        <v>49</v>
      </c>
      <c r="K688" s="29" t="s">
        <v>1193</v>
      </c>
      <c r="L688" s="30" t="str">
        <f t="shared" si="218"/>
        <v>N/A</v>
      </c>
    </row>
    <row r="689" spans="1:12">
      <c r="A689" s="48" t="s">
        <v>935</v>
      </c>
      <c r="B689" s="25" t="s">
        <v>49</v>
      </c>
      <c r="C689" s="35" t="s">
        <v>49</v>
      </c>
      <c r="D689" s="27" t="str">
        <f t="shared" si="219"/>
        <v>N/A</v>
      </c>
      <c r="E689" s="35" t="s">
        <v>49</v>
      </c>
      <c r="F689" s="27" t="str">
        <f t="shared" si="220"/>
        <v>N/A</v>
      </c>
      <c r="G689" s="35">
        <v>26.537757087999999</v>
      </c>
      <c r="H689" s="27" t="str">
        <f t="shared" si="221"/>
        <v>N/A</v>
      </c>
      <c r="I689" s="35" t="s">
        <v>49</v>
      </c>
      <c r="J689" s="35" t="s">
        <v>49</v>
      </c>
      <c r="K689" s="29" t="s">
        <v>1193</v>
      </c>
      <c r="L689" s="30" t="str">
        <f t="shared" si="218"/>
        <v>N/A</v>
      </c>
    </row>
    <row r="690" spans="1:12">
      <c r="A690" s="48" t="s">
        <v>936</v>
      </c>
      <c r="B690" s="25" t="s">
        <v>49</v>
      </c>
      <c r="C690" s="35" t="s">
        <v>49</v>
      </c>
      <c r="D690" s="27" t="str">
        <f t="shared" si="219"/>
        <v>N/A</v>
      </c>
      <c r="E690" s="35" t="s">
        <v>49</v>
      </c>
      <c r="F690" s="27" t="str">
        <f t="shared" si="220"/>
        <v>N/A</v>
      </c>
      <c r="G690" s="35">
        <v>9.5394360000000005E-4</v>
      </c>
      <c r="H690" s="27" t="str">
        <f t="shared" si="221"/>
        <v>N/A</v>
      </c>
      <c r="I690" s="35" t="s">
        <v>49</v>
      </c>
      <c r="J690" s="35" t="s">
        <v>49</v>
      </c>
      <c r="K690" s="29" t="s">
        <v>1193</v>
      </c>
      <c r="L690" s="30" t="str">
        <f t="shared" si="218"/>
        <v>N/A</v>
      </c>
    </row>
    <row r="691" spans="1:12">
      <c r="A691" s="48" t="s">
        <v>937</v>
      </c>
      <c r="B691" s="25" t="s">
        <v>49</v>
      </c>
      <c r="C691" s="35" t="s">
        <v>49</v>
      </c>
      <c r="D691" s="27" t="str">
        <f t="shared" si="219"/>
        <v>N/A</v>
      </c>
      <c r="E691" s="35" t="s">
        <v>49</v>
      </c>
      <c r="F691" s="27" t="str">
        <f t="shared" si="220"/>
        <v>N/A</v>
      </c>
      <c r="G691" s="35">
        <v>3.7790475827000001</v>
      </c>
      <c r="H691" s="27" t="str">
        <f t="shared" si="221"/>
        <v>N/A</v>
      </c>
      <c r="I691" s="35" t="s">
        <v>49</v>
      </c>
      <c r="J691" s="35" t="s">
        <v>49</v>
      </c>
      <c r="K691" s="29" t="s">
        <v>1193</v>
      </c>
      <c r="L691" s="30" t="str">
        <f t="shared" si="218"/>
        <v>N/A</v>
      </c>
    </row>
    <row r="692" spans="1:12">
      <c r="A692" s="48" t="s">
        <v>938</v>
      </c>
      <c r="B692" s="25" t="s">
        <v>49</v>
      </c>
      <c r="C692" s="35" t="s">
        <v>49</v>
      </c>
      <c r="D692" s="27" t="str">
        <f t="shared" si="219"/>
        <v>N/A</v>
      </c>
      <c r="E692" s="35" t="s">
        <v>49</v>
      </c>
      <c r="F692" s="27" t="str">
        <f t="shared" si="220"/>
        <v>N/A</v>
      </c>
      <c r="G692" s="35">
        <v>28.311615217</v>
      </c>
      <c r="H692" s="27" t="str">
        <f t="shared" si="221"/>
        <v>N/A</v>
      </c>
      <c r="I692" s="35" t="s">
        <v>49</v>
      </c>
      <c r="J692" s="35" t="s">
        <v>49</v>
      </c>
      <c r="K692" s="29" t="s">
        <v>1193</v>
      </c>
      <c r="L692" s="30" t="str">
        <f t="shared" si="218"/>
        <v>N/A</v>
      </c>
    </row>
    <row r="693" spans="1:12">
      <c r="A693" s="48" t="s">
        <v>939</v>
      </c>
      <c r="B693" s="25" t="s">
        <v>49</v>
      </c>
      <c r="C693" s="35" t="s">
        <v>49</v>
      </c>
      <c r="D693" s="27" t="str">
        <f t="shared" si="219"/>
        <v>N/A</v>
      </c>
      <c r="E693" s="35" t="s">
        <v>49</v>
      </c>
      <c r="F693" s="27" t="str">
        <f t="shared" si="220"/>
        <v>N/A</v>
      </c>
      <c r="G693" s="35">
        <v>8.3512992712000003</v>
      </c>
      <c r="H693" s="27" t="str">
        <f t="shared" si="221"/>
        <v>N/A</v>
      </c>
      <c r="I693" s="35" t="s">
        <v>49</v>
      </c>
      <c r="J693" s="35" t="s">
        <v>49</v>
      </c>
      <c r="K693" s="29" t="s">
        <v>1193</v>
      </c>
      <c r="L693" s="30" t="str">
        <f t="shared" si="218"/>
        <v>N/A</v>
      </c>
    </row>
    <row r="694" spans="1:12">
      <c r="A694" s="48" t="s">
        <v>940</v>
      </c>
      <c r="B694" s="25" t="s">
        <v>49</v>
      </c>
      <c r="C694" s="35" t="s">
        <v>49</v>
      </c>
      <c r="D694" s="27" t="str">
        <f t="shared" si="219"/>
        <v>N/A</v>
      </c>
      <c r="E694" s="35" t="s">
        <v>49</v>
      </c>
      <c r="F694" s="27" t="str">
        <f t="shared" si="220"/>
        <v>N/A</v>
      </c>
      <c r="G694" s="35">
        <v>8.1562177999999999E-2</v>
      </c>
      <c r="H694" s="27" t="str">
        <f t="shared" si="221"/>
        <v>N/A</v>
      </c>
      <c r="I694" s="35" t="s">
        <v>49</v>
      </c>
      <c r="J694" s="35" t="s">
        <v>49</v>
      </c>
      <c r="K694" s="29" t="s">
        <v>1193</v>
      </c>
      <c r="L694" s="30" t="str">
        <f t="shared" si="218"/>
        <v>N/A</v>
      </c>
    </row>
    <row r="695" spans="1:12">
      <c r="A695" s="48" t="s">
        <v>941</v>
      </c>
      <c r="B695" s="25" t="s">
        <v>49</v>
      </c>
      <c r="C695" s="35" t="s">
        <v>49</v>
      </c>
      <c r="D695" s="27" t="str">
        <f t="shared" si="219"/>
        <v>N/A</v>
      </c>
      <c r="E695" s="35" t="s">
        <v>49</v>
      </c>
      <c r="F695" s="27" t="str">
        <f t="shared" si="220"/>
        <v>N/A</v>
      </c>
      <c r="G695" s="35">
        <v>31.033693287999998</v>
      </c>
      <c r="H695" s="27" t="str">
        <f t="shared" si="221"/>
        <v>N/A</v>
      </c>
      <c r="I695" s="35" t="s">
        <v>49</v>
      </c>
      <c r="J695" s="35" t="s">
        <v>49</v>
      </c>
      <c r="K695" s="29" t="s">
        <v>1193</v>
      </c>
      <c r="L695" s="30" t="str">
        <f t="shared" si="218"/>
        <v>N/A</v>
      </c>
    </row>
    <row r="696" spans="1:12">
      <c r="A696" s="48" t="s">
        <v>221</v>
      </c>
      <c r="B696" s="25" t="s">
        <v>49</v>
      </c>
      <c r="C696" s="35" t="s">
        <v>49</v>
      </c>
      <c r="D696" s="27" t="str">
        <f t="shared" si="219"/>
        <v>N/A</v>
      </c>
      <c r="E696" s="35" t="s">
        <v>49</v>
      </c>
      <c r="F696" s="27" t="str">
        <f t="shared" si="220"/>
        <v>N/A</v>
      </c>
      <c r="G696" s="35">
        <v>53.383637958999998</v>
      </c>
      <c r="H696" s="27" t="str">
        <f t="shared" si="221"/>
        <v>N/A</v>
      </c>
      <c r="I696" s="35" t="s">
        <v>49</v>
      </c>
      <c r="J696" s="35" t="s">
        <v>49</v>
      </c>
      <c r="K696" s="29" t="s">
        <v>1193</v>
      </c>
      <c r="L696" s="30" t="str">
        <f t="shared" si="218"/>
        <v>N/A</v>
      </c>
    </row>
    <row r="697" spans="1:12">
      <c r="A697" s="48" t="s">
        <v>222</v>
      </c>
      <c r="B697" s="25" t="s">
        <v>49</v>
      </c>
      <c r="C697" s="35" t="s">
        <v>49</v>
      </c>
      <c r="D697" s="27" t="str">
        <f t="shared" si="219"/>
        <v>N/A</v>
      </c>
      <c r="E697" s="35" t="s">
        <v>49</v>
      </c>
      <c r="F697" s="27" t="str">
        <f t="shared" si="220"/>
        <v>N/A</v>
      </c>
      <c r="G697" s="35">
        <v>0.13021330179999999</v>
      </c>
      <c r="H697" s="27" t="str">
        <f t="shared" si="221"/>
        <v>N/A</v>
      </c>
      <c r="I697" s="35" t="s">
        <v>49</v>
      </c>
      <c r="J697" s="35" t="s">
        <v>49</v>
      </c>
      <c r="K697" s="29" t="s">
        <v>1193</v>
      </c>
      <c r="L697" s="30" t="str">
        <f t="shared" si="218"/>
        <v>N/A</v>
      </c>
    </row>
    <row r="698" spans="1:12">
      <c r="A698" s="48" t="s">
        <v>942</v>
      </c>
      <c r="B698" s="25" t="s">
        <v>49</v>
      </c>
      <c r="C698" s="35" t="s">
        <v>49</v>
      </c>
      <c r="D698" s="27" t="str">
        <f t="shared" si="219"/>
        <v>N/A</v>
      </c>
      <c r="E698" s="35" t="s">
        <v>49</v>
      </c>
      <c r="F698" s="27" t="str">
        <f t="shared" si="220"/>
        <v>N/A</v>
      </c>
      <c r="G698" s="35">
        <v>1.0822490173999999</v>
      </c>
      <c r="H698" s="27" t="str">
        <f t="shared" si="221"/>
        <v>N/A</v>
      </c>
      <c r="I698" s="35" t="s">
        <v>49</v>
      </c>
      <c r="J698" s="35" t="s">
        <v>49</v>
      </c>
      <c r="K698" s="29" t="s">
        <v>1193</v>
      </c>
      <c r="L698" s="30" t="str">
        <f t="shared" si="218"/>
        <v>N/A</v>
      </c>
    </row>
    <row r="699" spans="1:12">
      <c r="A699" s="48" t="s">
        <v>227</v>
      </c>
      <c r="B699" s="25" t="s">
        <v>49</v>
      </c>
      <c r="C699" s="35" t="s">
        <v>49</v>
      </c>
      <c r="D699" s="27" t="str">
        <f t="shared" si="219"/>
        <v>N/A</v>
      </c>
      <c r="E699" s="35" t="s">
        <v>49</v>
      </c>
      <c r="F699" s="27" t="str">
        <f t="shared" si="220"/>
        <v>N/A</v>
      </c>
      <c r="G699" s="35">
        <v>9.5394360000000005E-4</v>
      </c>
      <c r="H699" s="27" t="str">
        <f t="shared" si="221"/>
        <v>N/A</v>
      </c>
      <c r="I699" s="35" t="s">
        <v>49</v>
      </c>
      <c r="J699" s="35" t="s">
        <v>49</v>
      </c>
      <c r="K699" s="29" t="s">
        <v>1193</v>
      </c>
      <c r="L699" s="30" t="str">
        <f t="shared" si="218"/>
        <v>N/A</v>
      </c>
    </row>
    <row r="700" spans="1:12">
      <c r="A700" s="48" t="s">
        <v>943</v>
      </c>
      <c r="B700" s="25" t="s">
        <v>49</v>
      </c>
      <c r="C700" s="35" t="s">
        <v>49</v>
      </c>
      <c r="D700" s="27" t="str">
        <f t="shared" si="219"/>
        <v>N/A</v>
      </c>
      <c r="E700" s="35" t="s">
        <v>49</v>
      </c>
      <c r="F700" s="27" t="str">
        <f t="shared" si="220"/>
        <v>N/A</v>
      </c>
      <c r="G700" s="35">
        <v>2.8618307999999999E-3</v>
      </c>
      <c r="H700" s="27" t="str">
        <f t="shared" si="221"/>
        <v>N/A</v>
      </c>
      <c r="I700" s="35" t="s">
        <v>49</v>
      </c>
      <c r="J700" s="35" t="s">
        <v>49</v>
      </c>
      <c r="K700" s="29" t="s">
        <v>1193</v>
      </c>
      <c r="L700" s="30" t="str">
        <f t="shared" si="218"/>
        <v>N/A</v>
      </c>
    </row>
    <row r="701" spans="1:12">
      <c r="A701" s="48" t="s">
        <v>229</v>
      </c>
      <c r="B701" s="25" t="s">
        <v>49</v>
      </c>
      <c r="C701" s="35" t="s">
        <v>49</v>
      </c>
      <c r="D701" s="27" t="str">
        <f t="shared" si="219"/>
        <v>N/A</v>
      </c>
      <c r="E701" s="35" t="s">
        <v>49</v>
      </c>
      <c r="F701" s="27" t="str">
        <f t="shared" si="220"/>
        <v>N/A</v>
      </c>
      <c r="G701" s="35">
        <v>0</v>
      </c>
      <c r="H701" s="27" t="str">
        <f t="shared" si="221"/>
        <v>N/A</v>
      </c>
      <c r="I701" s="35" t="s">
        <v>49</v>
      </c>
      <c r="J701" s="35" t="s">
        <v>49</v>
      </c>
      <c r="K701" s="29" t="s">
        <v>1193</v>
      </c>
      <c r="L701" s="30" t="str">
        <f t="shared" si="218"/>
        <v>N/A</v>
      </c>
    </row>
    <row r="702" spans="1:12">
      <c r="A702" s="48" t="s">
        <v>944</v>
      </c>
      <c r="B702" s="25" t="s">
        <v>49</v>
      </c>
      <c r="C702" s="35" t="s">
        <v>49</v>
      </c>
      <c r="D702" s="27" t="str">
        <f t="shared" si="219"/>
        <v>N/A</v>
      </c>
      <c r="E702" s="35" t="s">
        <v>49</v>
      </c>
      <c r="F702" s="27" t="str">
        <f t="shared" si="220"/>
        <v>N/A</v>
      </c>
      <c r="G702" s="35">
        <v>5.0082039100000003E-2</v>
      </c>
      <c r="H702" s="27" t="str">
        <f t="shared" si="221"/>
        <v>N/A</v>
      </c>
      <c r="I702" s="35" t="s">
        <v>49</v>
      </c>
      <c r="J702" s="35" t="s">
        <v>49</v>
      </c>
      <c r="K702" s="29" t="s">
        <v>1193</v>
      </c>
      <c r="L702" s="30" t="str">
        <f t="shared" si="218"/>
        <v>N/A</v>
      </c>
    </row>
    <row r="703" spans="1:12">
      <c r="A703" s="48" t="s">
        <v>945</v>
      </c>
      <c r="B703" s="25" t="s">
        <v>49</v>
      </c>
      <c r="C703" s="35" t="s">
        <v>49</v>
      </c>
      <c r="D703" s="27" t="str">
        <f t="shared" si="219"/>
        <v>N/A</v>
      </c>
      <c r="E703" s="35" t="s">
        <v>49</v>
      </c>
      <c r="F703" s="27" t="str">
        <f t="shared" si="220"/>
        <v>N/A</v>
      </c>
      <c r="G703" s="35">
        <v>2.8618307999999999E-3</v>
      </c>
      <c r="H703" s="27" t="str">
        <f t="shared" si="221"/>
        <v>N/A</v>
      </c>
      <c r="I703" s="35" t="s">
        <v>49</v>
      </c>
      <c r="J703" s="35" t="s">
        <v>49</v>
      </c>
      <c r="K703" s="29" t="s">
        <v>1193</v>
      </c>
      <c r="L703" s="30" t="str">
        <f t="shared" si="218"/>
        <v>N/A</v>
      </c>
    </row>
    <row r="704" spans="1:12">
      <c r="A704" s="48" t="s">
        <v>946</v>
      </c>
      <c r="B704" s="25" t="s">
        <v>49</v>
      </c>
      <c r="C704" s="35" t="s">
        <v>49</v>
      </c>
      <c r="D704" s="27" t="str">
        <f t="shared" si="219"/>
        <v>N/A</v>
      </c>
      <c r="E704" s="35" t="s">
        <v>49</v>
      </c>
      <c r="F704" s="27" t="str">
        <f t="shared" si="220"/>
        <v>N/A</v>
      </c>
      <c r="G704" s="35">
        <v>0.97683824929999996</v>
      </c>
      <c r="H704" s="27" t="str">
        <f t="shared" si="221"/>
        <v>N/A</v>
      </c>
      <c r="I704" s="35" t="s">
        <v>49</v>
      </c>
      <c r="J704" s="35" t="s">
        <v>49</v>
      </c>
      <c r="K704" s="29" t="s">
        <v>1193</v>
      </c>
      <c r="L704" s="30" t="str">
        <f t="shared" si="218"/>
        <v>N/A</v>
      </c>
    </row>
    <row r="705" spans="1:12">
      <c r="A705" s="48" t="s">
        <v>947</v>
      </c>
      <c r="B705" s="25" t="s">
        <v>49</v>
      </c>
      <c r="C705" s="35" t="s">
        <v>49</v>
      </c>
      <c r="D705" s="27" t="str">
        <f t="shared" si="219"/>
        <v>N/A</v>
      </c>
      <c r="E705" s="35" t="s">
        <v>49</v>
      </c>
      <c r="F705" s="27" t="str">
        <f t="shared" si="220"/>
        <v>N/A</v>
      </c>
      <c r="G705" s="35">
        <v>0</v>
      </c>
      <c r="H705" s="27" t="str">
        <f t="shared" si="221"/>
        <v>N/A</v>
      </c>
      <c r="I705" s="35" t="s">
        <v>49</v>
      </c>
      <c r="J705" s="35" t="s">
        <v>49</v>
      </c>
      <c r="K705" s="29" t="s">
        <v>1193</v>
      </c>
      <c r="L705" s="30" t="str">
        <f t="shared" si="218"/>
        <v>N/A</v>
      </c>
    </row>
    <row r="706" spans="1:12">
      <c r="A706" s="48" t="s">
        <v>948</v>
      </c>
      <c r="B706" s="25" t="s">
        <v>49</v>
      </c>
      <c r="C706" s="35" t="s">
        <v>49</v>
      </c>
      <c r="D706" s="27" t="str">
        <f t="shared" si="219"/>
        <v>N/A</v>
      </c>
      <c r="E706" s="35" t="s">
        <v>49</v>
      </c>
      <c r="F706" s="27" t="str">
        <f t="shared" si="220"/>
        <v>N/A</v>
      </c>
      <c r="G706" s="35">
        <v>7.4569771434999996</v>
      </c>
      <c r="H706" s="27" t="str">
        <f t="shared" si="221"/>
        <v>N/A</v>
      </c>
      <c r="I706" s="35" t="s">
        <v>49</v>
      </c>
      <c r="J706" s="35" t="s">
        <v>49</v>
      </c>
      <c r="K706" s="29" t="s">
        <v>1193</v>
      </c>
      <c r="L706" s="30" t="str">
        <f t="shared" si="218"/>
        <v>N/A</v>
      </c>
    </row>
    <row r="707" spans="1:12">
      <c r="A707" s="48" t="s">
        <v>949</v>
      </c>
      <c r="B707" s="25" t="s">
        <v>49</v>
      </c>
      <c r="C707" s="35" t="s">
        <v>49</v>
      </c>
      <c r="D707" s="27" t="str">
        <f t="shared" si="219"/>
        <v>N/A</v>
      </c>
      <c r="E707" s="35" t="s">
        <v>49</v>
      </c>
      <c r="F707" s="27" t="str">
        <f t="shared" si="220"/>
        <v>N/A</v>
      </c>
      <c r="G707" s="35">
        <v>0</v>
      </c>
      <c r="H707" s="27" t="str">
        <f t="shared" si="221"/>
        <v>N/A</v>
      </c>
      <c r="I707" s="35" t="s">
        <v>49</v>
      </c>
      <c r="J707" s="35" t="s">
        <v>49</v>
      </c>
      <c r="K707" s="29" t="s">
        <v>1193</v>
      </c>
      <c r="L707" s="30" t="str">
        <f t="shared" si="218"/>
        <v>N/A</v>
      </c>
    </row>
    <row r="708" spans="1:12">
      <c r="A708" s="48" t="s">
        <v>950</v>
      </c>
      <c r="B708" s="25" t="s">
        <v>49</v>
      </c>
      <c r="C708" s="35" t="s">
        <v>49</v>
      </c>
      <c r="D708" s="27" t="str">
        <f t="shared" si="219"/>
        <v>N/A</v>
      </c>
      <c r="E708" s="35" t="s">
        <v>49</v>
      </c>
      <c r="F708" s="27" t="str">
        <f t="shared" si="220"/>
        <v>N/A</v>
      </c>
      <c r="G708" s="35">
        <v>3.9154615178999999</v>
      </c>
      <c r="H708" s="27" t="str">
        <f t="shared" si="221"/>
        <v>N/A</v>
      </c>
      <c r="I708" s="35" t="s">
        <v>49</v>
      </c>
      <c r="J708" s="35" t="s">
        <v>49</v>
      </c>
      <c r="K708" s="29" t="s">
        <v>1193</v>
      </c>
      <c r="L708" s="30" t="str">
        <f t="shared" si="218"/>
        <v>N/A</v>
      </c>
    </row>
    <row r="709" spans="1:12">
      <c r="A709" s="48" t="s">
        <v>238</v>
      </c>
      <c r="B709" s="25" t="s">
        <v>49</v>
      </c>
      <c r="C709" s="35" t="s">
        <v>49</v>
      </c>
      <c r="D709" s="27" t="str">
        <f t="shared" si="219"/>
        <v>N/A</v>
      </c>
      <c r="E709" s="35" t="s">
        <v>49</v>
      </c>
      <c r="F709" s="27" t="str">
        <f t="shared" si="220"/>
        <v>N/A</v>
      </c>
      <c r="G709" s="35">
        <v>0</v>
      </c>
      <c r="H709" s="27" t="str">
        <f t="shared" si="221"/>
        <v>N/A</v>
      </c>
      <c r="I709" s="35" t="s">
        <v>49</v>
      </c>
      <c r="J709" s="35" t="s">
        <v>49</v>
      </c>
      <c r="K709" s="29" t="s">
        <v>1193</v>
      </c>
      <c r="L709" s="30" t="str">
        <f t="shared" si="218"/>
        <v>N/A</v>
      </c>
    </row>
    <row r="710" spans="1:12">
      <c r="A710" s="5" t="s">
        <v>1071</v>
      </c>
      <c r="B710" s="25" t="s">
        <v>49</v>
      </c>
      <c r="C710" s="35" t="s">
        <v>49</v>
      </c>
      <c r="D710" s="27" t="str">
        <f t="shared" si="219"/>
        <v>N/A</v>
      </c>
      <c r="E710" s="35" t="s">
        <v>49</v>
      </c>
      <c r="F710" s="27" t="str">
        <f t="shared" si="220"/>
        <v>N/A</v>
      </c>
      <c r="G710" s="35">
        <v>0.61720151099999998</v>
      </c>
      <c r="H710" s="27" t="str">
        <f t="shared" si="221"/>
        <v>N/A</v>
      </c>
      <c r="I710" s="35" t="s">
        <v>49</v>
      </c>
      <c r="J710" s="35" t="s">
        <v>49</v>
      </c>
      <c r="K710" s="29" t="s">
        <v>1193</v>
      </c>
      <c r="L710" s="30" t="str">
        <f t="shared" si="218"/>
        <v>N/A</v>
      </c>
    </row>
    <row r="711" spans="1:12">
      <c r="A711" s="5" t="s">
        <v>1030</v>
      </c>
      <c r="B711" s="25" t="s">
        <v>49</v>
      </c>
      <c r="C711" s="35" t="s">
        <v>49</v>
      </c>
      <c r="D711" s="27" t="str">
        <f t="shared" si="219"/>
        <v>N/A</v>
      </c>
      <c r="E711" s="35" t="s">
        <v>49</v>
      </c>
      <c r="F711" s="27" t="str">
        <f t="shared" si="220"/>
        <v>N/A</v>
      </c>
      <c r="G711" s="35">
        <v>0.37680772309999999</v>
      </c>
      <c r="H711" s="27" t="str">
        <f t="shared" si="221"/>
        <v>N/A</v>
      </c>
      <c r="I711" s="35" t="s">
        <v>49</v>
      </c>
      <c r="J711" s="35" t="s">
        <v>49</v>
      </c>
      <c r="K711" s="29" t="s">
        <v>1193</v>
      </c>
      <c r="L711" s="30" t="str">
        <f t="shared" si="218"/>
        <v>N/A</v>
      </c>
    </row>
    <row r="712" spans="1:12" ht="44.25" customHeight="1">
      <c r="A712" s="224" t="s">
        <v>1093</v>
      </c>
      <c r="B712" s="225"/>
      <c r="C712" s="225"/>
      <c r="D712" s="225"/>
      <c r="E712" s="225"/>
      <c r="F712" s="225"/>
      <c r="G712" s="225"/>
      <c r="H712" s="225"/>
      <c r="I712" s="225"/>
      <c r="J712" s="225"/>
      <c r="K712" s="225"/>
      <c r="L712" s="225"/>
    </row>
    <row r="713" spans="1:12">
      <c r="A713" s="49" t="s">
        <v>30</v>
      </c>
      <c r="B713" s="36" t="s">
        <v>49</v>
      </c>
      <c r="C713" s="34">
        <v>93006</v>
      </c>
      <c r="D713" s="33" t="str">
        <f t="shared" ref="D713:D720" si="222">IF($B713="N/A","N/A",IF(C713&gt;10,"No",IF(C713&lt;-10,"No","Yes")))</f>
        <v>N/A</v>
      </c>
      <c r="E713" s="34">
        <v>95035</v>
      </c>
      <c r="F713" s="33" t="str">
        <f t="shared" ref="F713:F720" si="223">IF($B713="N/A","N/A",IF(E713&gt;10,"No",IF(E713&lt;-10,"No","Yes")))</f>
        <v>N/A</v>
      </c>
      <c r="G713" s="34">
        <v>96467</v>
      </c>
      <c r="H713" s="33" t="str">
        <f t="shared" ref="H713:H720" si="224">IF($B713="N/A","N/A",IF(G713&gt;10,"No",IF(G713&lt;-10,"No","Yes")))</f>
        <v>N/A</v>
      </c>
      <c r="I713" s="35">
        <v>2.1819999999999999</v>
      </c>
      <c r="J713" s="35">
        <v>1.5069999999999999</v>
      </c>
      <c r="K713" s="36" t="s">
        <v>1193</v>
      </c>
      <c r="L713" s="30" t="str">
        <f t="shared" ref="L713:L720" si="225">IF(J713="Div by 0", "N/A", IF(K713="N/A","N/A", IF(J713&gt;VALUE(MID(K713,1,2)), "No", IF(J713&lt;-1*VALUE(MID(K713,1,2)), "No", "Yes"))))</f>
        <v>Yes</v>
      </c>
    </row>
    <row r="714" spans="1:12">
      <c r="A714" s="46" t="s">
        <v>31</v>
      </c>
      <c r="B714" s="25" t="s">
        <v>49</v>
      </c>
      <c r="C714" s="26">
        <v>73931</v>
      </c>
      <c r="D714" s="27" t="str">
        <f t="shared" si="222"/>
        <v>N/A</v>
      </c>
      <c r="E714" s="26">
        <v>74670</v>
      </c>
      <c r="F714" s="27" t="str">
        <f t="shared" si="223"/>
        <v>N/A</v>
      </c>
      <c r="G714" s="26">
        <v>76089</v>
      </c>
      <c r="H714" s="27" t="str">
        <f t="shared" si="224"/>
        <v>N/A</v>
      </c>
      <c r="I714" s="28">
        <v>0.99960000000000004</v>
      </c>
      <c r="J714" s="28">
        <v>1.9</v>
      </c>
      <c r="K714" s="29" t="s">
        <v>1193</v>
      </c>
      <c r="L714" s="30" t="str">
        <f t="shared" si="225"/>
        <v>Yes</v>
      </c>
    </row>
    <row r="715" spans="1:12">
      <c r="A715" s="46" t="s">
        <v>353</v>
      </c>
      <c r="B715" s="25" t="s">
        <v>49</v>
      </c>
      <c r="C715" s="26">
        <v>64717.67</v>
      </c>
      <c r="D715" s="27" t="str">
        <f t="shared" si="222"/>
        <v>N/A</v>
      </c>
      <c r="E715" s="26">
        <v>65676.37</v>
      </c>
      <c r="F715" s="27" t="str">
        <f t="shared" si="223"/>
        <v>N/A</v>
      </c>
      <c r="G715" s="26">
        <v>68219.649999999994</v>
      </c>
      <c r="H715" s="27" t="str">
        <f t="shared" si="224"/>
        <v>N/A</v>
      </c>
      <c r="I715" s="28">
        <v>1.4810000000000001</v>
      </c>
      <c r="J715" s="28">
        <v>3.8719999999999999</v>
      </c>
      <c r="K715" s="29" t="s">
        <v>1193</v>
      </c>
      <c r="L715" s="30" t="str">
        <f t="shared" si="225"/>
        <v>Yes</v>
      </c>
    </row>
    <row r="716" spans="1:12">
      <c r="A716" s="51" t="s">
        <v>523</v>
      </c>
      <c r="B716" s="25" t="s">
        <v>49</v>
      </c>
      <c r="C716" s="26">
        <v>1737</v>
      </c>
      <c r="D716" s="27" t="str">
        <f t="shared" si="222"/>
        <v>N/A</v>
      </c>
      <c r="E716" s="26">
        <v>1835</v>
      </c>
      <c r="F716" s="27" t="str">
        <f t="shared" si="223"/>
        <v>N/A</v>
      </c>
      <c r="G716" s="26">
        <v>1838</v>
      </c>
      <c r="H716" s="27" t="str">
        <f t="shared" si="224"/>
        <v>N/A</v>
      </c>
      <c r="I716" s="28">
        <v>5.6420000000000003</v>
      </c>
      <c r="J716" s="28">
        <v>0.16350000000000001</v>
      </c>
      <c r="K716" s="29" t="s">
        <v>1193</v>
      </c>
      <c r="L716" s="30" t="str">
        <f t="shared" si="225"/>
        <v>Yes</v>
      </c>
    </row>
    <row r="717" spans="1:12">
      <c r="A717" s="48" t="s">
        <v>702</v>
      </c>
      <c r="B717" s="25" t="s">
        <v>49</v>
      </c>
      <c r="C717" s="26">
        <v>911</v>
      </c>
      <c r="D717" s="27" t="str">
        <f t="shared" si="222"/>
        <v>N/A</v>
      </c>
      <c r="E717" s="26">
        <v>961</v>
      </c>
      <c r="F717" s="27" t="str">
        <f t="shared" si="223"/>
        <v>N/A</v>
      </c>
      <c r="G717" s="26">
        <v>1025</v>
      </c>
      <c r="H717" s="27" t="str">
        <f t="shared" si="224"/>
        <v>N/A</v>
      </c>
      <c r="I717" s="28">
        <v>5.4880000000000004</v>
      </c>
      <c r="J717" s="28">
        <v>6.66</v>
      </c>
      <c r="K717" s="29" t="s">
        <v>1193</v>
      </c>
      <c r="L717" s="30" t="str">
        <f t="shared" si="225"/>
        <v>Yes</v>
      </c>
    </row>
    <row r="718" spans="1:12">
      <c r="A718" s="48" t="s">
        <v>703</v>
      </c>
      <c r="B718" s="25" t="s">
        <v>49</v>
      </c>
      <c r="C718" s="26">
        <v>327</v>
      </c>
      <c r="D718" s="27" t="str">
        <f t="shared" si="222"/>
        <v>N/A</v>
      </c>
      <c r="E718" s="26">
        <v>351</v>
      </c>
      <c r="F718" s="27" t="str">
        <f t="shared" si="223"/>
        <v>N/A</v>
      </c>
      <c r="G718" s="26">
        <v>339</v>
      </c>
      <c r="H718" s="27" t="str">
        <f t="shared" si="224"/>
        <v>N/A</v>
      </c>
      <c r="I718" s="28">
        <v>7.3390000000000004</v>
      </c>
      <c r="J718" s="28">
        <v>-3.42</v>
      </c>
      <c r="K718" s="29" t="s">
        <v>1193</v>
      </c>
      <c r="L718" s="30" t="str">
        <f t="shared" si="225"/>
        <v>Yes</v>
      </c>
    </row>
    <row r="719" spans="1:12">
      <c r="A719" s="48" t="s">
        <v>704</v>
      </c>
      <c r="B719" s="25" t="s">
        <v>49</v>
      </c>
      <c r="C719" s="26">
        <v>76</v>
      </c>
      <c r="D719" s="27" t="str">
        <f t="shared" si="222"/>
        <v>N/A</v>
      </c>
      <c r="E719" s="26">
        <v>86</v>
      </c>
      <c r="F719" s="27" t="str">
        <f t="shared" si="223"/>
        <v>N/A</v>
      </c>
      <c r="G719" s="26">
        <v>56</v>
      </c>
      <c r="H719" s="27" t="str">
        <f t="shared" si="224"/>
        <v>N/A</v>
      </c>
      <c r="I719" s="28">
        <v>13.16</v>
      </c>
      <c r="J719" s="28">
        <v>-34.9</v>
      </c>
      <c r="K719" s="29" t="s">
        <v>1193</v>
      </c>
      <c r="L719" s="30" t="str">
        <f t="shared" si="225"/>
        <v>No</v>
      </c>
    </row>
    <row r="720" spans="1:12">
      <c r="A720" s="48" t="s">
        <v>705</v>
      </c>
      <c r="B720" s="25" t="s">
        <v>49</v>
      </c>
      <c r="C720" s="26">
        <v>423</v>
      </c>
      <c r="D720" s="27" t="str">
        <f t="shared" si="222"/>
        <v>N/A</v>
      </c>
      <c r="E720" s="26">
        <v>437</v>
      </c>
      <c r="F720" s="27" t="str">
        <f t="shared" si="223"/>
        <v>N/A</v>
      </c>
      <c r="G720" s="26">
        <v>418</v>
      </c>
      <c r="H720" s="27" t="str">
        <f t="shared" si="224"/>
        <v>N/A</v>
      </c>
      <c r="I720" s="28">
        <v>3.31</v>
      </c>
      <c r="J720" s="28">
        <v>-4.3499999999999996</v>
      </c>
      <c r="K720" s="29" t="s">
        <v>1193</v>
      </c>
      <c r="L720" s="30" t="str">
        <f t="shared" si="225"/>
        <v>Yes</v>
      </c>
    </row>
    <row r="721" spans="1:12">
      <c r="A721" s="48" t="s">
        <v>706</v>
      </c>
      <c r="B721" s="25" t="s">
        <v>49</v>
      </c>
      <c r="C721" s="26">
        <v>0</v>
      </c>
      <c r="D721" s="27" t="str">
        <f t="shared" ref="D721:D745" si="226">IF($B721="N/A","N/A",IF(C721&gt;10,"No",IF(C721&lt;-10,"No","Yes")))</f>
        <v>N/A</v>
      </c>
      <c r="E721" s="26">
        <v>0</v>
      </c>
      <c r="F721" s="27" t="str">
        <f t="shared" ref="F721:F745" si="227">IF($B721="N/A","N/A",IF(E721&gt;10,"No",IF(E721&lt;-10,"No","Yes")))</f>
        <v>N/A</v>
      </c>
      <c r="G721" s="26">
        <v>0</v>
      </c>
      <c r="H721" s="27" t="str">
        <f t="shared" ref="H721:H745" si="228">IF($B721="N/A","N/A",IF(G721&gt;10,"No",IF(G721&lt;-10,"No","Yes")))</f>
        <v>N/A</v>
      </c>
      <c r="I721" s="28" t="s">
        <v>1207</v>
      </c>
      <c r="J721" s="28" t="s">
        <v>1207</v>
      </c>
      <c r="K721" s="29" t="s">
        <v>1193</v>
      </c>
      <c r="L721" s="30" t="str">
        <f t="shared" ref="L721:L745" si="229">IF(J721="Div by 0", "N/A", IF(K721="N/A","N/A", IF(J721&gt;VALUE(MID(K721,1,2)), "No", IF(J721&lt;-1*VALUE(MID(K721,1,2)), "No", "Yes"))))</f>
        <v>N/A</v>
      </c>
    </row>
    <row r="722" spans="1:12">
      <c r="A722" s="51" t="s">
        <v>527</v>
      </c>
      <c r="B722" s="25" t="s">
        <v>49</v>
      </c>
      <c r="C722" s="26">
        <v>34661</v>
      </c>
      <c r="D722" s="27" t="str">
        <f t="shared" si="226"/>
        <v>N/A</v>
      </c>
      <c r="E722" s="26">
        <v>37724</v>
      </c>
      <c r="F722" s="27" t="str">
        <f t="shared" si="227"/>
        <v>N/A</v>
      </c>
      <c r="G722" s="26">
        <v>39294</v>
      </c>
      <c r="H722" s="27" t="str">
        <f t="shared" si="228"/>
        <v>N/A</v>
      </c>
      <c r="I722" s="28">
        <v>8.8369999999999997</v>
      </c>
      <c r="J722" s="28">
        <v>4.1619999999999999</v>
      </c>
      <c r="K722" s="29" t="s">
        <v>1193</v>
      </c>
      <c r="L722" s="30" t="str">
        <f t="shared" si="229"/>
        <v>Yes</v>
      </c>
    </row>
    <row r="723" spans="1:12">
      <c r="A723" s="48" t="s">
        <v>707</v>
      </c>
      <c r="B723" s="25" t="s">
        <v>49</v>
      </c>
      <c r="C723" s="26">
        <v>27165</v>
      </c>
      <c r="D723" s="27" t="str">
        <f t="shared" si="226"/>
        <v>N/A</v>
      </c>
      <c r="E723" s="26">
        <v>28899</v>
      </c>
      <c r="F723" s="27" t="str">
        <f t="shared" si="227"/>
        <v>N/A</v>
      </c>
      <c r="G723" s="26">
        <v>29681</v>
      </c>
      <c r="H723" s="27" t="str">
        <f t="shared" si="228"/>
        <v>N/A</v>
      </c>
      <c r="I723" s="28">
        <v>6.383</v>
      </c>
      <c r="J723" s="28">
        <v>2.706</v>
      </c>
      <c r="K723" s="29" t="s">
        <v>1193</v>
      </c>
      <c r="L723" s="30" t="str">
        <f t="shared" si="229"/>
        <v>Yes</v>
      </c>
    </row>
    <row r="724" spans="1:12">
      <c r="A724" s="48" t="s">
        <v>708</v>
      </c>
      <c r="B724" s="25" t="s">
        <v>49</v>
      </c>
      <c r="C724" s="26">
        <v>1686</v>
      </c>
      <c r="D724" s="27" t="str">
        <f t="shared" si="226"/>
        <v>N/A</v>
      </c>
      <c r="E724" s="26">
        <v>1987</v>
      </c>
      <c r="F724" s="27" t="str">
        <f t="shared" si="227"/>
        <v>N/A</v>
      </c>
      <c r="G724" s="26">
        <v>1947</v>
      </c>
      <c r="H724" s="27" t="str">
        <f t="shared" si="228"/>
        <v>N/A</v>
      </c>
      <c r="I724" s="28">
        <v>17.850000000000001</v>
      </c>
      <c r="J724" s="28">
        <v>-2.0099999999999998</v>
      </c>
      <c r="K724" s="29" t="s">
        <v>1193</v>
      </c>
      <c r="L724" s="30" t="str">
        <f t="shared" si="229"/>
        <v>Yes</v>
      </c>
    </row>
    <row r="725" spans="1:12">
      <c r="A725" s="48" t="s">
        <v>791</v>
      </c>
      <c r="B725" s="25" t="s">
        <v>49</v>
      </c>
      <c r="C725" s="26">
        <v>675</v>
      </c>
      <c r="D725" s="27" t="str">
        <f t="shared" si="226"/>
        <v>N/A</v>
      </c>
      <c r="E725" s="26">
        <v>1384</v>
      </c>
      <c r="F725" s="27" t="str">
        <f t="shared" si="227"/>
        <v>N/A</v>
      </c>
      <c r="G725" s="26">
        <v>1989</v>
      </c>
      <c r="H725" s="27" t="str">
        <f t="shared" si="228"/>
        <v>N/A</v>
      </c>
      <c r="I725" s="28">
        <v>105</v>
      </c>
      <c r="J725" s="28">
        <v>43.71</v>
      </c>
      <c r="K725" s="29" t="s">
        <v>1193</v>
      </c>
      <c r="L725" s="30" t="str">
        <f t="shared" si="229"/>
        <v>No</v>
      </c>
    </row>
    <row r="726" spans="1:12">
      <c r="A726" s="48" t="s">
        <v>723</v>
      </c>
      <c r="B726" s="25" t="s">
        <v>49</v>
      </c>
      <c r="C726" s="26">
        <v>5135</v>
      </c>
      <c r="D726" s="27" t="str">
        <f t="shared" si="226"/>
        <v>N/A</v>
      </c>
      <c r="E726" s="26">
        <v>5454</v>
      </c>
      <c r="F726" s="27" t="str">
        <f t="shared" si="227"/>
        <v>N/A</v>
      </c>
      <c r="G726" s="26">
        <v>5677</v>
      </c>
      <c r="H726" s="27" t="str">
        <f t="shared" si="228"/>
        <v>N/A</v>
      </c>
      <c r="I726" s="28">
        <v>6.2119999999999997</v>
      </c>
      <c r="J726" s="28">
        <v>4.0890000000000004</v>
      </c>
      <c r="K726" s="29" t="s">
        <v>1193</v>
      </c>
      <c r="L726" s="30" t="str">
        <f t="shared" si="229"/>
        <v>Yes</v>
      </c>
    </row>
    <row r="727" spans="1:12">
      <c r="A727" s="48" t="s">
        <v>709</v>
      </c>
      <c r="B727" s="25" t="s">
        <v>49</v>
      </c>
      <c r="C727" s="26">
        <v>0</v>
      </c>
      <c r="D727" s="27" t="str">
        <f t="shared" si="226"/>
        <v>N/A</v>
      </c>
      <c r="E727" s="26">
        <v>0</v>
      </c>
      <c r="F727" s="27" t="str">
        <f t="shared" si="227"/>
        <v>N/A</v>
      </c>
      <c r="G727" s="26">
        <v>0</v>
      </c>
      <c r="H727" s="27" t="str">
        <f t="shared" si="228"/>
        <v>N/A</v>
      </c>
      <c r="I727" s="28" t="s">
        <v>1207</v>
      </c>
      <c r="J727" s="28" t="s">
        <v>1207</v>
      </c>
      <c r="K727" s="29" t="s">
        <v>1193</v>
      </c>
      <c r="L727" s="30" t="str">
        <f t="shared" si="229"/>
        <v>N/A</v>
      </c>
    </row>
    <row r="728" spans="1:12">
      <c r="A728" s="51" t="s">
        <v>530</v>
      </c>
      <c r="B728" s="25" t="s">
        <v>49</v>
      </c>
      <c r="C728" s="26">
        <v>45391</v>
      </c>
      <c r="D728" s="27" t="str">
        <f t="shared" si="226"/>
        <v>N/A</v>
      </c>
      <c r="E728" s="26">
        <v>44320</v>
      </c>
      <c r="F728" s="27" t="str">
        <f t="shared" si="227"/>
        <v>N/A</v>
      </c>
      <c r="G728" s="26">
        <v>44278</v>
      </c>
      <c r="H728" s="27" t="str">
        <f t="shared" si="228"/>
        <v>N/A</v>
      </c>
      <c r="I728" s="28">
        <v>-2.36</v>
      </c>
      <c r="J728" s="28">
        <v>-9.5000000000000001E-2</v>
      </c>
      <c r="K728" s="29" t="s">
        <v>1193</v>
      </c>
      <c r="L728" s="30" t="str">
        <f t="shared" si="229"/>
        <v>Yes</v>
      </c>
    </row>
    <row r="729" spans="1:12">
      <c r="A729" s="48" t="s">
        <v>710</v>
      </c>
      <c r="B729" s="25" t="s">
        <v>49</v>
      </c>
      <c r="C729" s="26">
        <v>6051</v>
      </c>
      <c r="D729" s="27" t="str">
        <f t="shared" si="226"/>
        <v>N/A</v>
      </c>
      <c r="E729" s="26">
        <v>5964</v>
      </c>
      <c r="F729" s="27" t="str">
        <f t="shared" si="227"/>
        <v>N/A</v>
      </c>
      <c r="G729" s="26">
        <v>5883</v>
      </c>
      <c r="H729" s="27" t="str">
        <f t="shared" si="228"/>
        <v>N/A</v>
      </c>
      <c r="I729" s="28">
        <v>-1.44</v>
      </c>
      <c r="J729" s="28">
        <v>-1.36</v>
      </c>
      <c r="K729" s="29" t="s">
        <v>1193</v>
      </c>
      <c r="L729" s="30" t="str">
        <f t="shared" si="229"/>
        <v>Yes</v>
      </c>
    </row>
    <row r="730" spans="1:12">
      <c r="A730" s="48" t="s">
        <v>711</v>
      </c>
      <c r="B730" s="25" t="s">
        <v>49</v>
      </c>
      <c r="C730" s="26">
        <v>0</v>
      </c>
      <c r="D730" s="27" t="str">
        <f t="shared" si="226"/>
        <v>N/A</v>
      </c>
      <c r="E730" s="26">
        <v>0</v>
      </c>
      <c r="F730" s="27" t="str">
        <f t="shared" si="227"/>
        <v>N/A</v>
      </c>
      <c r="G730" s="26">
        <v>0</v>
      </c>
      <c r="H730" s="27" t="str">
        <f t="shared" si="228"/>
        <v>N/A</v>
      </c>
      <c r="I730" s="28" t="s">
        <v>1207</v>
      </c>
      <c r="J730" s="28" t="s">
        <v>1207</v>
      </c>
      <c r="K730" s="29" t="s">
        <v>1193</v>
      </c>
      <c r="L730" s="30" t="str">
        <f t="shared" si="229"/>
        <v>N/A</v>
      </c>
    </row>
    <row r="731" spans="1:12">
      <c r="A731" s="48" t="s">
        <v>712</v>
      </c>
      <c r="B731" s="25" t="s">
        <v>49</v>
      </c>
      <c r="C731" s="26">
        <v>578</v>
      </c>
      <c r="D731" s="27" t="str">
        <f t="shared" si="226"/>
        <v>N/A</v>
      </c>
      <c r="E731" s="26">
        <v>498</v>
      </c>
      <c r="F731" s="27" t="str">
        <f t="shared" si="227"/>
        <v>N/A</v>
      </c>
      <c r="G731" s="26">
        <v>270</v>
      </c>
      <c r="H731" s="27" t="str">
        <f t="shared" si="228"/>
        <v>N/A</v>
      </c>
      <c r="I731" s="28">
        <v>-13.8</v>
      </c>
      <c r="J731" s="28">
        <v>-45.8</v>
      </c>
      <c r="K731" s="29" t="s">
        <v>1193</v>
      </c>
      <c r="L731" s="30" t="str">
        <f t="shared" si="229"/>
        <v>No</v>
      </c>
    </row>
    <row r="732" spans="1:12">
      <c r="A732" s="48" t="s">
        <v>713</v>
      </c>
      <c r="B732" s="25" t="s">
        <v>49</v>
      </c>
      <c r="C732" s="26">
        <v>23674</v>
      </c>
      <c r="D732" s="27" t="str">
        <f t="shared" si="226"/>
        <v>N/A</v>
      </c>
      <c r="E732" s="26">
        <v>22773</v>
      </c>
      <c r="F732" s="27" t="str">
        <f t="shared" si="227"/>
        <v>N/A</v>
      </c>
      <c r="G732" s="26">
        <v>23403</v>
      </c>
      <c r="H732" s="27" t="str">
        <f t="shared" si="228"/>
        <v>N/A</v>
      </c>
      <c r="I732" s="28">
        <v>-3.81</v>
      </c>
      <c r="J732" s="28">
        <v>2.766</v>
      </c>
      <c r="K732" s="29" t="s">
        <v>1193</v>
      </c>
      <c r="L732" s="30" t="str">
        <f t="shared" si="229"/>
        <v>Yes</v>
      </c>
    </row>
    <row r="733" spans="1:12">
      <c r="A733" s="48" t="s">
        <v>714</v>
      </c>
      <c r="B733" s="25" t="s">
        <v>49</v>
      </c>
      <c r="C733" s="26">
        <v>783</v>
      </c>
      <c r="D733" s="27" t="str">
        <f t="shared" si="226"/>
        <v>N/A</v>
      </c>
      <c r="E733" s="26">
        <v>744</v>
      </c>
      <c r="F733" s="27" t="str">
        <f t="shared" si="227"/>
        <v>N/A</v>
      </c>
      <c r="G733" s="26">
        <v>546</v>
      </c>
      <c r="H733" s="27" t="str">
        <f t="shared" si="228"/>
        <v>N/A</v>
      </c>
      <c r="I733" s="28">
        <v>-4.9800000000000004</v>
      </c>
      <c r="J733" s="28">
        <v>-26.6</v>
      </c>
      <c r="K733" s="29" t="s">
        <v>1193</v>
      </c>
      <c r="L733" s="30" t="str">
        <f t="shared" si="229"/>
        <v>Yes</v>
      </c>
    </row>
    <row r="734" spans="1:12">
      <c r="A734" s="48" t="s">
        <v>715</v>
      </c>
      <c r="B734" s="25" t="s">
        <v>49</v>
      </c>
      <c r="C734" s="26">
        <v>14305</v>
      </c>
      <c r="D734" s="27" t="str">
        <f t="shared" si="226"/>
        <v>N/A</v>
      </c>
      <c r="E734" s="26">
        <v>14341</v>
      </c>
      <c r="F734" s="27" t="str">
        <f t="shared" si="227"/>
        <v>N/A</v>
      </c>
      <c r="G734" s="26">
        <v>14176</v>
      </c>
      <c r="H734" s="27" t="str">
        <f t="shared" si="228"/>
        <v>N/A</v>
      </c>
      <c r="I734" s="28">
        <v>0.25169999999999998</v>
      </c>
      <c r="J734" s="28">
        <v>-1.1499999999999999</v>
      </c>
      <c r="K734" s="29" t="s">
        <v>1193</v>
      </c>
      <c r="L734" s="30" t="str">
        <f t="shared" si="229"/>
        <v>Yes</v>
      </c>
    </row>
    <row r="735" spans="1:12">
      <c r="A735" s="48" t="s">
        <v>716</v>
      </c>
      <c r="B735" s="25" t="s">
        <v>49</v>
      </c>
      <c r="C735" s="26">
        <v>0</v>
      </c>
      <c r="D735" s="27" t="str">
        <f t="shared" si="226"/>
        <v>N/A</v>
      </c>
      <c r="E735" s="26">
        <v>0</v>
      </c>
      <c r="F735" s="27" t="str">
        <f t="shared" si="227"/>
        <v>N/A</v>
      </c>
      <c r="G735" s="26">
        <v>0</v>
      </c>
      <c r="H735" s="27" t="str">
        <f t="shared" si="228"/>
        <v>N/A</v>
      </c>
      <c r="I735" s="28" t="s">
        <v>1207</v>
      </c>
      <c r="J735" s="28" t="s">
        <v>1207</v>
      </c>
      <c r="K735" s="29" t="s">
        <v>1193</v>
      </c>
      <c r="L735" s="30" t="str">
        <f t="shared" si="229"/>
        <v>N/A</v>
      </c>
    </row>
    <row r="736" spans="1:12">
      <c r="A736" s="51" t="s">
        <v>532</v>
      </c>
      <c r="B736" s="25" t="s">
        <v>49</v>
      </c>
      <c r="C736" s="26">
        <v>11217</v>
      </c>
      <c r="D736" s="27" t="str">
        <f t="shared" si="226"/>
        <v>N/A</v>
      </c>
      <c r="E736" s="26">
        <v>11156</v>
      </c>
      <c r="F736" s="27" t="str">
        <f t="shared" si="227"/>
        <v>N/A</v>
      </c>
      <c r="G736" s="26">
        <v>11057</v>
      </c>
      <c r="H736" s="27" t="str">
        <f t="shared" si="228"/>
        <v>N/A</v>
      </c>
      <c r="I736" s="28">
        <v>-0.54400000000000004</v>
      </c>
      <c r="J736" s="28">
        <v>-0.88700000000000001</v>
      </c>
      <c r="K736" s="29" t="s">
        <v>1193</v>
      </c>
      <c r="L736" s="30" t="str">
        <f t="shared" si="229"/>
        <v>Yes</v>
      </c>
    </row>
    <row r="737" spans="1:12">
      <c r="A737" s="48" t="s">
        <v>717</v>
      </c>
      <c r="B737" s="25" t="s">
        <v>49</v>
      </c>
      <c r="C737" s="26">
        <v>5446</v>
      </c>
      <c r="D737" s="27" t="str">
        <f t="shared" si="226"/>
        <v>N/A</v>
      </c>
      <c r="E737" s="26">
        <v>5631</v>
      </c>
      <c r="F737" s="27" t="str">
        <f t="shared" si="227"/>
        <v>N/A</v>
      </c>
      <c r="G737" s="26">
        <v>5759</v>
      </c>
      <c r="H737" s="27" t="str">
        <f t="shared" si="228"/>
        <v>N/A</v>
      </c>
      <c r="I737" s="28">
        <v>3.3969999999999998</v>
      </c>
      <c r="J737" s="28">
        <v>2.2730000000000001</v>
      </c>
      <c r="K737" s="29" t="s">
        <v>1193</v>
      </c>
      <c r="L737" s="30" t="str">
        <f t="shared" si="229"/>
        <v>Yes</v>
      </c>
    </row>
    <row r="738" spans="1:12">
      <c r="A738" s="48" t="s">
        <v>718</v>
      </c>
      <c r="B738" s="25" t="s">
        <v>49</v>
      </c>
      <c r="C738" s="26">
        <v>0</v>
      </c>
      <c r="D738" s="27" t="str">
        <f t="shared" si="226"/>
        <v>N/A</v>
      </c>
      <c r="E738" s="26">
        <v>0</v>
      </c>
      <c r="F738" s="27" t="str">
        <f t="shared" si="227"/>
        <v>N/A</v>
      </c>
      <c r="G738" s="26">
        <v>0</v>
      </c>
      <c r="H738" s="27" t="str">
        <f t="shared" si="228"/>
        <v>N/A</v>
      </c>
      <c r="I738" s="28" t="s">
        <v>1207</v>
      </c>
      <c r="J738" s="28" t="s">
        <v>1207</v>
      </c>
      <c r="K738" s="29" t="s">
        <v>1193</v>
      </c>
      <c r="L738" s="30" t="str">
        <f t="shared" si="229"/>
        <v>N/A</v>
      </c>
    </row>
    <row r="739" spans="1:12">
      <c r="A739" s="48" t="s">
        <v>719</v>
      </c>
      <c r="B739" s="25" t="s">
        <v>49</v>
      </c>
      <c r="C739" s="26">
        <v>539</v>
      </c>
      <c r="D739" s="27" t="str">
        <f t="shared" si="226"/>
        <v>N/A</v>
      </c>
      <c r="E739" s="26">
        <v>622</v>
      </c>
      <c r="F739" s="27" t="str">
        <f t="shared" si="227"/>
        <v>N/A</v>
      </c>
      <c r="G739" s="26">
        <v>496</v>
      </c>
      <c r="H739" s="27" t="str">
        <f t="shared" si="228"/>
        <v>N/A</v>
      </c>
      <c r="I739" s="28">
        <v>15.4</v>
      </c>
      <c r="J739" s="28">
        <v>-20.3</v>
      </c>
      <c r="K739" s="29" t="s">
        <v>1193</v>
      </c>
      <c r="L739" s="30" t="str">
        <f t="shared" si="229"/>
        <v>Yes</v>
      </c>
    </row>
    <row r="740" spans="1:12">
      <c r="A740" s="48" t="s">
        <v>720</v>
      </c>
      <c r="B740" s="25" t="s">
        <v>49</v>
      </c>
      <c r="C740" s="26">
        <v>4608</v>
      </c>
      <c r="D740" s="27" t="str">
        <f t="shared" si="226"/>
        <v>N/A</v>
      </c>
      <c r="E740" s="26">
        <v>4483</v>
      </c>
      <c r="F740" s="27" t="str">
        <f t="shared" si="227"/>
        <v>N/A</v>
      </c>
      <c r="G740" s="26">
        <v>4493</v>
      </c>
      <c r="H740" s="27" t="str">
        <f t="shared" si="228"/>
        <v>N/A</v>
      </c>
      <c r="I740" s="28">
        <v>-2.71</v>
      </c>
      <c r="J740" s="28">
        <v>0.22309999999999999</v>
      </c>
      <c r="K740" s="29" t="s">
        <v>1193</v>
      </c>
      <c r="L740" s="30" t="str">
        <f t="shared" si="229"/>
        <v>Yes</v>
      </c>
    </row>
    <row r="741" spans="1:12">
      <c r="A741" s="48" t="s">
        <v>721</v>
      </c>
      <c r="B741" s="25" t="s">
        <v>49</v>
      </c>
      <c r="C741" s="26">
        <v>624</v>
      </c>
      <c r="D741" s="27" t="str">
        <f t="shared" si="226"/>
        <v>N/A</v>
      </c>
      <c r="E741" s="26">
        <v>420</v>
      </c>
      <c r="F741" s="27" t="str">
        <f t="shared" si="227"/>
        <v>N/A</v>
      </c>
      <c r="G741" s="26">
        <v>309</v>
      </c>
      <c r="H741" s="27" t="str">
        <f t="shared" si="228"/>
        <v>N/A</v>
      </c>
      <c r="I741" s="28">
        <v>-32.700000000000003</v>
      </c>
      <c r="J741" s="28">
        <v>-26.4</v>
      </c>
      <c r="K741" s="29" t="s">
        <v>1193</v>
      </c>
      <c r="L741" s="30" t="str">
        <f t="shared" si="229"/>
        <v>Yes</v>
      </c>
    </row>
    <row r="742" spans="1:12">
      <c r="A742" s="48" t="s">
        <v>722</v>
      </c>
      <c r="B742" s="25" t="s">
        <v>49</v>
      </c>
      <c r="C742" s="26">
        <v>0</v>
      </c>
      <c r="D742" s="27" t="str">
        <f t="shared" si="226"/>
        <v>N/A</v>
      </c>
      <c r="E742" s="26">
        <v>0</v>
      </c>
      <c r="F742" s="27" t="str">
        <f t="shared" si="227"/>
        <v>N/A</v>
      </c>
      <c r="G742" s="26">
        <v>0</v>
      </c>
      <c r="H742" s="27" t="str">
        <f t="shared" si="228"/>
        <v>N/A</v>
      </c>
      <c r="I742" s="28" t="s">
        <v>1207</v>
      </c>
      <c r="J742" s="28" t="s">
        <v>1207</v>
      </c>
      <c r="K742" s="29" t="s">
        <v>1193</v>
      </c>
      <c r="L742" s="30" t="str">
        <f t="shared" si="229"/>
        <v>N/A</v>
      </c>
    </row>
    <row r="743" spans="1:12">
      <c r="A743" s="51" t="s">
        <v>738</v>
      </c>
      <c r="B743" s="25" t="s">
        <v>49</v>
      </c>
      <c r="C743" s="26">
        <v>397</v>
      </c>
      <c r="D743" s="27" t="str">
        <f t="shared" si="226"/>
        <v>N/A</v>
      </c>
      <c r="E743" s="26">
        <v>420</v>
      </c>
      <c r="F743" s="27" t="str">
        <f t="shared" si="227"/>
        <v>N/A</v>
      </c>
      <c r="G743" s="26">
        <v>364</v>
      </c>
      <c r="H743" s="27" t="str">
        <f t="shared" si="228"/>
        <v>N/A</v>
      </c>
      <c r="I743" s="28">
        <v>5.7930000000000001</v>
      </c>
      <c r="J743" s="28">
        <v>-13.3</v>
      </c>
      <c r="K743" s="29" t="s">
        <v>1193</v>
      </c>
      <c r="L743" s="30" t="str">
        <f t="shared" si="229"/>
        <v>Yes</v>
      </c>
    </row>
    <row r="744" spans="1:12">
      <c r="A744" s="46" t="s">
        <v>354</v>
      </c>
      <c r="B744" s="25" t="s">
        <v>49</v>
      </c>
      <c r="C744" s="31">
        <v>727952443</v>
      </c>
      <c r="D744" s="27" t="str">
        <f t="shared" si="226"/>
        <v>N/A</v>
      </c>
      <c r="E744" s="31">
        <v>730888112</v>
      </c>
      <c r="F744" s="27" t="str">
        <f t="shared" si="227"/>
        <v>N/A</v>
      </c>
      <c r="G744" s="31">
        <v>758534061</v>
      </c>
      <c r="H744" s="27" t="str">
        <f t="shared" si="228"/>
        <v>N/A</v>
      </c>
      <c r="I744" s="28">
        <v>0.40329999999999999</v>
      </c>
      <c r="J744" s="28">
        <v>3.7829999999999999</v>
      </c>
      <c r="K744" s="29" t="s">
        <v>1193</v>
      </c>
      <c r="L744" s="30" t="str">
        <f t="shared" si="229"/>
        <v>Yes</v>
      </c>
    </row>
    <row r="745" spans="1:12">
      <c r="A745" s="46" t="s">
        <v>355</v>
      </c>
      <c r="B745" s="25" t="s">
        <v>49</v>
      </c>
      <c r="C745" s="31">
        <v>7826.9406596999997</v>
      </c>
      <c r="D745" s="27" t="str">
        <f t="shared" si="226"/>
        <v>N/A</v>
      </c>
      <c r="E745" s="31">
        <v>7690.7256484</v>
      </c>
      <c r="F745" s="27" t="str">
        <f t="shared" si="227"/>
        <v>N/A</v>
      </c>
      <c r="G745" s="31">
        <v>7863.1455420000002</v>
      </c>
      <c r="H745" s="27" t="str">
        <f t="shared" si="228"/>
        <v>N/A</v>
      </c>
      <c r="I745" s="28">
        <v>-1.74</v>
      </c>
      <c r="J745" s="28">
        <v>2.242</v>
      </c>
      <c r="K745" s="29" t="s">
        <v>1193</v>
      </c>
      <c r="L745" s="30" t="str">
        <f t="shared" si="229"/>
        <v>Yes</v>
      </c>
    </row>
    <row r="746" spans="1:12">
      <c r="A746" s="46" t="s">
        <v>356</v>
      </c>
      <c r="B746" s="25" t="s">
        <v>49</v>
      </c>
      <c r="C746" s="31">
        <v>9846.3762561999993</v>
      </c>
      <c r="D746" s="27" t="str">
        <f>IF($B746="N/A","N/A",IF(C746&gt;10,"No",IF(C746&lt;-10,"No","Yes")))</f>
        <v>N/A</v>
      </c>
      <c r="E746" s="31">
        <v>9788.2430963000006</v>
      </c>
      <c r="F746" s="27" t="str">
        <f>IF($B746="N/A","N/A",IF(E746&gt;10,"No",IF(E746&lt;-10,"No","Yes")))</f>
        <v>N/A</v>
      </c>
      <c r="G746" s="31">
        <v>9969.0370619000005</v>
      </c>
      <c r="H746" s="27" t="str">
        <f>IF($B746="N/A","N/A",IF(G746&gt;10,"No",IF(G746&lt;-10,"No","Yes")))</f>
        <v>N/A</v>
      </c>
      <c r="I746" s="28">
        <v>-0.59</v>
      </c>
      <c r="J746" s="28">
        <v>1.847</v>
      </c>
      <c r="K746" s="29" t="s">
        <v>1193</v>
      </c>
      <c r="L746" s="30" t="str">
        <f>IF(J746="Div by 0", "N/A", IF(K746="N/A","N/A", IF(J746&gt;VALUE(MID(K746,1,2)), "No", IF(J746&lt;-1*VALUE(MID(K746,1,2)), "No", "Yes"))))</f>
        <v>Yes</v>
      </c>
    </row>
    <row r="747" spans="1:12">
      <c r="A747" s="54" t="s">
        <v>533</v>
      </c>
      <c r="B747" s="25" t="s">
        <v>49</v>
      </c>
      <c r="C747" s="31">
        <v>51065725</v>
      </c>
      <c r="D747" s="27" t="str">
        <f t="shared" ref="D747:D750" si="230">IF($B747="N/A","N/A",IF(C747&gt;10,"No",IF(C747&lt;-10,"No","Yes")))</f>
        <v>N/A</v>
      </c>
      <c r="E747" s="31">
        <v>105081585</v>
      </c>
      <c r="F747" s="27" t="str">
        <f t="shared" ref="F747:F750" si="231">IF($B747="N/A","N/A",IF(E747&gt;10,"No",IF(E747&lt;-10,"No","Yes")))</f>
        <v>N/A</v>
      </c>
      <c r="G747" s="31">
        <v>115914928</v>
      </c>
      <c r="H747" s="27" t="str">
        <f t="shared" ref="H747:H750" si="232">IF($B747="N/A","N/A",IF(G747&gt;10,"No",IF(G747&lt;-10,"No","Yes")))</f>
        <v>N/A</v>
      </c>
      <c r="I747" s="28">
        <v>105.8</v>
      </c>
      <c r="J747" s="28">
        <v>10.31</v>
      </c>
      <c r="K747" s="29" t="s">
        <v>1193</v>
      </c>
      <c r="L747" s="30" t="str">
        <f t="shared" ref="L747:L749" si="233">IF(J747="Div by 0", "N/A", IF(K747="N/A","N/A", IF(J747&gt;VALUE(MID(K747,1,2)), "No", IF(J747&lt;-1*VALUE(MID(K747,1,2)), "No", "Yes"))))</f>
        <v>Yes</v>
      </c>
    </row>
    <row r="748" spans="1:12">
      <c r="A748" s="55" t="s">
        <v>850</v>
      </c>
      <c r="B748" s="36" t="s">
        <v>121</v>
      </c>
      <c r="C748" s="34">
        <v>11</v>
      </c>
      <c r="D748" s="27" t="str">
        <f>IF($B748="N/A","N/A",IF(C748&gt;0,"No",IF(C748&lt;0,"No","Yes")))</f>
        <v>No</v>
      </c>
      <c r="E748" s="34">
        <v>11</v>
      </c>
      <c r="F748" s="27" t="str">
        <f>IF($B748="N/A","N/A",IF(E748&gt;0,"No",IF(E748&lt;0,"No","Yes")))</f>
        <v>No</v>
      </c>
      <c r="G748" s="34">
        <v>11</v>
      </c>
      <c r="H748" s="27" t="str">
        <f>IF($B748="N/A","N/A",IF(G748&gt;0,"No",IF(G748&lt;0,"No","Yes")))</f>
        <v>No</v>
      </c>
      <c r="I748" s="28">
        <v>0</v>
      </c>
      <c r="J748" s="28">
        <v>-33.299999999999997</v>
      </c>
      <c r="K748" s="29" t="s">
        <v>1193</v>
      </c>
      <c r="L748" s="30" t="str">
        <f t="shared" si="233"/>
        <v>No</v>
      </c>
    </row>
    <row r="749" spans="1:12">
      <c r="A749" s="55" t="s">
        <v>836</v>
      </c>
      <c r="B749" s="25" t="s">
        <v>49</v>
      </c>
      <c r="C749" s="31">
        <v>4</v>
      </c>
      <c r="D749" s="27" t="str">
        <f t="shared" si="230"/>
        <v>N/A</v>
      </c>
      <c r="E749" s="31">
        <v>2212</v>
      </c>
      <c r="F749" s="27" t="str">
        <f t="shared" si="231"/>
        <v>N/A</v>
      </c>
      <c r="G749" s="31">
        <v>1114</v>
      </c>
      <c r="H749" s="27" t="str">
        <f t="shared" si="232"/>
        <v>N/A</v>
      </c>
      <c r="I749" s="28">
        <v>55200</v>
      </c>
      <c r="J749" s="28">
        <v>-49.6</v>
      </c>
      <c r="K749" s="29" t="s">
        <v>1193</v>
      </c>
      <c r="L749" s="30" t="str">
        <f t="shared" si="233"/>
        <v>No</v>
      </c>
    </row>
    <row r="750" spans="1:12">
      <c r="A750" s="55" t="s">
        <v>951</v>
      </c>
      <c r="B750" s="25" t="s">
        <v>49</v>
      </c>
      <c r="C750" s="31" t="s">
        <v>49</v>
      </c>
      <c r="D750" s="27" t="str">
        <f t="shared" si="230"/>
        <v>N/A</v>
      </c>
      <c r="E750" s="31">
        <v>737.33333332999996</v>
      </c>
      <c r="F750" s="27" t="str">
        <f t="shared" si="231"/>
        <v>N/A</v>
      </c>
      <c r="G750" s="31">
        <v>557</v>
      </c>
      <c r="H750" s="27" t="str">
        <f t="shared" si="232"/>
        <v>N/A</v>
      </c>
      <c r="I750" s="28" t="s">
        <v>49</v>
      </c>
      <c r="J750" s="28">
        <v>-24.5</v>
      </c>
      <c r="K750" s="29" t="s">
        <v>1193</v>
      </c>
      <c r="L750" s="30" t="str">
        <f>IF(J750="Div by 0", "N/A", IF(OR(J750="N/A",K750="N/A"),"N/A", IF(J750&gt;VALUE(MID(K750,1,2)), "No", IF(J750&lt;-1*VALUE(MID(K750,1,2)), "No", "Yes"))))</f>
        <v>Yes</v>
      </c>
    </row>
    <row r="751" spans="1:12">
      <c r="A751" s="218" t="s">
        <v>357</v>
      </c>
      <c r="B751" s="218"/>
      <c r="C751" s="218"/>
      <c r="D751" s="218"/>
      <c r="E751" s="218"/>
      <c r="F751" s="218"/>
      <c r="G751" s="218"/>
      <c r="H751" s="218"/>
      <c r="I751" s="218"/>
      <c r="J751" s="218"/>
      <c r="K751" s="218"/>
      <c r="L751" s="218"/>
    </row>
    <row r="752" spans="1:12">
      <c r="A752" s="51" t="s">
        <v>524</v>
      </c>
      <c r="B752" s="25" t="s">
        <v>49</v>
      </c>
      <c r="C752" s="31">
        <v>11817.268279</v>
      </c>
      <c r="D752" s="27" t="str">
        <f t="shared" ref="D752:D778" si="234">IF($B752="N/A","N/A",IF(C752&gt;10,"No",IF(C752&lt;-10,"No","Yes")))</f>
        <v>N/A</v>
      </c>
      <c r="E752" s="31">
        <v>12202.522070999999</v>
      </c>
      <c r="F752" s="27" t="str">
        <f t="shared" ref="F752:F778" si="235">IF($B752="N/A","N/A",IF(E752&gt;10,"No",IF(E752&lt;-10,"No","Yes")))</f>
        <v>N/A</v>
      </c>
      <c r="G752" s="31">
        <v>14129.737757999999</v>
      </c>
      <c r="H752" s="27" t="str">
        <f t="shared" ref="H752:H778" si="236">IF($B752="N/A","N/A",IF(G752&gt;10,"No",IF(G752&lt;-10,"No","Yes")))</f>
        <v>N/A</v>
      </c>
      <c r="I752" s="28">
        <v>3.26</v>
      </c>
      <c r="J752" s="28">
        <v>15.79</v>
      </c>
      <c r="K752" s="29" t="s">
        <v>1193</v>
      </c>
      <c r="L752" s="30" t="str">
        <f t="shared" ref="L752:L778" si="237">IF(J752="Div by 0", "N/A", IF(K752="N/A","N/A", IF(J752&gt;VALUE(MID(K752,1,2)), "No", IF(J752&lt;-1*VALUE(MID(K752,1,2)), "No", "Yes"))))</f>
        <v>Yes</v>
      </c>
    </row>
    <row r="753" spans="1:12">
      <c r="A753" s="48" t="s">
        <v>702</v>
      </c>
      <c r="B753" s="25" t="s">
        <v>49</v>
      </c>
      <c r="C753" s="31">
        <v>17166.164654</v>
      </c>
      <c r="D753" s="27" t="str">
        <f t="shared" si="234"/>
        <v>N/A</v>
      </c>
      <c r="E753" s="31">
        <v>17185.753381999999</v>
      </c>
      <c r="F753" s="27" t="str">
        <f t="shared" si="235"/>
        <v>N/A</v>
      </c>
      <c r="G753" s="31">
        <v>19988.469268000001</v>
      </c>
      <c r="H753" s="27" t="str">
        <f t="shared" si="236"/>
        <v>N/A</v>
      </c>
      <c r="I753" s="28">
        <v>0.11409999999999999</v>
      </c>
      <c r="J753" s="28">
        <v>16.309999999999999</v>
      </c>
      <c r="K753" s="29" t="s">
        <v>1193</v>
      </c>
      <c r="L753" s="30" t="str">
        <f t="shared" si="237"/>
        <v>Yes</v>
      </c>
    </row>
    <row r="754" spans="1:12">
      <c r="A754" s="48" t="s">
        <v>703</v>
      </c>
      <c r="B754" s="25" t="s">
        <v>49</v>
      </c>
      <c r="C754" s="31">
        <v>3583.9143730999999</v>
      </c>
      <c r="D754" s="27" t="str">
        <f t="shared" si="234"/>
        <v>N/A</v>
      </c>
      <c r="E754" s="31">
        <v>5715.6980057000001</v>
      </c>
      <c r="F754" s="27" t="str">
        <f t="shared" si="235"/>
        <v>N/A</v>
      </c>
      <c r="G754" s="31">
        <v>4862.8348083000001</v>
      </c>
      <c r="H754" s="27" t="str">
        <f t="shared" si="236"/>
        <v>N/A</v>
      </c>
      <c r="I754" s="28">
        <v>59.48</v>
      </c>
      <c r="J754" s="28">
        <v>-14.9</v>
      </c>
      <c r="K754" s="29" t="s">
        <v>1193</v>
      </c>
      <c r="L754" s="30" t="str">
        <f t="shared" si="237"/>
        <v>Yes</v>
      </c>
    </row>
    <row r="755" spans="1:12">
      <c r="A755" s="48" t="s">
        <v>704</v>
      </c>
      <c r="B755" s="25" t="s">
        <v>49</v>
      </c>
      <c r="C755" s="31">
        <v>263.84210525999998</v>
      </c>
      <c r="D755" s="27" t="str">
        <f t="shared" si="234"/>
        <v>N/A</v>
      </c>
      <c r="E755" s="31">
        <v>710.06976743999996</v>
      </c>
      <c r="F755" s="27" t="str">
        <f t="shared" si="235"/>
        <v>N/A</v>
      </c>
      <c r="G755" s="31">
        <v>131.96428571000001</v>
      </c>
      <c r="H755" s="27" t="str">
        <f t="shared" si="236"/>
        <v>N/A</v>
      </c>
      <c r="I755" s="28">
        <v>169.1</v>
      </c>
      <c r="J755" s="28">
        <v>-81.400000000000006</v>
      </c>
      <c r="K755" s="29" t="s">
        <v>1193</v>
      </c>
      <c r="L755" s="30" t="str">
        <f t="shared" si="237"/>
        <v>No</v>
      </c>
    </row>
    <row r="756" spans="1:12">
      <c r="A756" s="48" t="s">
        <v>705</v>
      </c>
      <c r="B756" s="25" t="s">
        <v>49</v>
      </c>
      <c r="C756" s="31">
        <v>8738.1252955</v>
      </c>
      <c r="D756" s="27" t="str">
        <f t="shared" si="234"/>
        <v>N/A</v>
      </c>
      <c r="E756" s="31">
        <v>8715.8878719000004</v>
      </c>
      <c r="F756" s="27" t="str">
        <f t="shared" si="235"/>
        <v>N/A</v>
      </c>
      <c r="G756" s="31">
        <v>9154.0334927999993</v>
      </c>
      <c r="H756" s="27" t="str">
        <f t="shared" si="236"/>
        <v>N/A</v>
      </c>
      <c r="I756" s="28">
        <v>-0.254</v>
      </c>
      <c r="J756" s="28">
        <v>5.0270000000000001</v>
      </c>
      <c r="K756" s="29" t="s">
        <v>1193</v>
      </c>
      <c r="L756" s="30" t="str">
        <f t="shared" si="237"/>
        <v>Yes</v>
      </c>
    </row>
    <row r="757" spans="1:12">
      <c r="A757" s="48" t="s">
        <v>706</v>
      </c>
      <c r="B757" s="25" t="s">
        <v>49</v>
      </c>
      <c r="C757" s="31" t="s">
        <v>1207</v>
      </c>
      <c r="D757" s="27" t="str">
        <f t="shared" si="234"/>
        <v>N/A</v>
      </c>
      <c r="E757" s="31" t="s">
        <v>1207</v>
      </c>
      <c r="F757" s="27" t="str">
        <f t="shared" si="235"/>
        <v>N/A</v>
      </c>
      <c r="G757" s="31" t="s">
        <v>1207</v>
      </c>
      <c r="H757" s="27" t="str">
        <f t="shared" si="236"/>
        <v>N/A</v>
      </c>
      <c r="I757" s="28" t="s">
        <v>1207</v>
      </c>
      <c r="J757" s="28" t="s">
        <v>1207</v>
      </c>
      <c r="K757" s="29" t="s">
        <v>1193</v>
      </c>
      <c r="L757" s="30" t="str">
        <f t="shared" si="237"/>
        <v>N/A</v>
      </c>
    </row>
    <row r="758" spans="1:12">
      <c r="A758" s="51" t="s">
        <v>527</v>
      </c>
      <c r="B758" s="25" t="s">
        <v>49</v>
      </c>
      <c r="C758" s="31">
        <v>16001.241857000001</v>
      </c>
      <c r="D758" s="27" t="str">
        <f t="shared" si="234"/>
        <v>N/A</v>
      </c>
      <c r="E758" s="31">
        <v>15353.353621</v>
      </c>
      <c r="F758" s="27" t="str">
        <f t="shared" si="235"/>
        <v>N/A</v>
      </c>
      <c r="G758" s="31">
        <v>15487.779177</v>
      </c>
      <c r="H758" s="27" t="str">
        <f t="shared" si="236"/>
        <v>N/A</v>
      </c>
      <c r="I758" s="28">
        <v>-4.05</v>
      </c>
      <c r="J758" s="28">
        <v>0.87549999999999994</v>
      </c>
      <c r="K758" s="29" t="s">
        <v>1193</v>
      </c>
      <c r="L758" s="30" t="str">
        <f t="shared" si="237"/>
        <v>Yes</v>
      </c>
    </row>
    <row r="759" spans="1:12">
      <c r="A759" s="48" t="s">
        <v>707</v>
      </c>
      <c r="B759" s="25" t="s">
        <v>49</v>
      </c>
      <c r="C759" s="31">
        <v>16288.640162</v>
      </c>
      <c r="D759" s="27" t="str">
        <f t="shared" si="234"/>
        <v>N/A</v>
      </c>
      <c r="E759" s="31">
        <v>16192.894702</v>
      </c>
      <c r="F759" s="27" t="str">
        <f t="shared" si="235"/>
        <v>N/A</v>
      </c>
      <c r="G759" s="31">
        <v>16244.199353</v>
      </c>
      <c r="H759" s="27" t="str">
        <f t="shared" si="236"/>
        <v>N/A</v>
      </c>
      <c r="I759" s="28">
        <v>-0.58799999999999997</v>
      </c>
      <c r="J759" s="28">
        <v>0.31680000000000003</v>
      </c>
      <c r="K759" s="29" t="s">
        <v>1193</v>
      </c>
      <c r="L759" s="30" t="str">
        <f t="shared" si="237"/>
        <v>Yes</v>
      </c>
    </row>
    <row r="760" spans="1:12">
      <c r="A760" s="48" t="s">
        <v>708</v>
      </c>
      <c r="B760" s="25" t="s">
        <v>49</v>
      </c>
      <c r="C760" s="31">
        <v>18221.964413000002</v>
      </c>
      <c r="D760" s="27" t="str">
        <f t="shared" si="234"/>
        <v>N/A</v>
      </c>
      <c r="E760" s="31">
        <v>14852.016608</v>
      </c>
      <c r="F760" s="27" t="str">
        <f t="shared" si="235"/>
        <v>N/A</v>
      </c>
      <c r="G760" s="31">
        <v>18055.693373999999</v>
      </c>
      <c r="H760" s="27" t="str">
        <f t="shared" si="236"/>
        <v>N/A</v>
      </c>
      <c r="I760" s="28">
        <v>-18.5</v>
      </c>
      <c r="J760" s="28">
        <v>21.57</v>
      </c>
      <c r="K760" s="29" t="s">
        <v>1193</v>
      </c>
      <c r="L760" s="30" t="str">
        <f t="shared" si="237"/>
        <v>Yes</v>
      </c>
    </row>
    <row r="761" spans="1:12">
      <c r="A761" s="48" t="s">
        <v>791</v>
      </c>
      <c r="B761" s="25" t="s">
        <v>49</v>
      </c>
      <c r="C761" s="31">
        <v>6489.7259259000002</v>
      </c>
      <c r="D761" s="27" t="str">
        <f t="shared" si="234"/>
        <v>N/A</v>
      </c>
      <c r="E761" s="31">
        <v>4525.3106936000004</v>
      </c>
      <c r="F761" s="27" t="str">
        <f t="shared" si="235"/>
        <v>N/A</v>
      </c>
      <c r="G761" s="31">
        <v>3561.1116139000001</v>
      </c>
      <c r="H761" s="27" t="str">
        <f t="shared" si="236"/>
        <v>N/A</v>
      </c>
      <c r="I761" s="28">
        <v>-30.3</v>
      </c>
      <c r="J761" s="28">
        <v>-21.3</v>
      </c>
      <c r="K761" s="29" t="s">
        <v>1193</v>
      </c>
      <c r="L761" s="30" t="str">
        <f t="shared" si="237"/>
        <v>Yes</v>
      </c>
    </row>
    <row r="762" spans="1:12">
      <c r="A762" s="48" t="s">
        <v>723</v>
      </c>
      <c r="B762" s="25" t="s">
        <v>49</v>
      </c>
      <c r="C762" s="31">
        <v>15002.013048000001</v>
      </c>
      <c r="D762" s="27" t="str">
        <f t="shared" si="234"/>
        <v>N/A</v>
      </c>
      <c r="E762" s="31">
        <v>13835.251375</v>
      </c>
      <c r="F762" s="27" t="str">
        <f t="shared" si="235"/>
        <v>N/A</v>
      </c>
      <c r="G762" s="31">
        <v>14830.936761999999</v>
      </c>
      <c r="H762" s="27" t="str">
        <f t="shared" si="236"/>
        <v>N/A</v>
      </c>
      <c r="I762" s="28">
        <v>-7.78</v>
      </c>
      <c r="J762" s="28">
        <v>7.1970000000000001</v>
      </c>
      <c r="K762" s="29" t="s">
        <v>1193</v>
      </c>
      <c r="L762" s="30" t="str">
        <f t="shared" si="237"/>
        <v>Yes</v>
      </c>
    </row>
    <row r="763" spans="1:12">
      <c r="A763" s="48" t="s">
        <v>709</v>
      </c>
      <c r="B763" s="25" t="s">
        <v>49</v>
      </c>
      <c r="C763" s="31" t="s">
        <v>1207</v>
      </c>
      <c r="D763" s="27" t="str">
        <f t="shared" si="234"/>
        <v>N/A</v>
      </c>
      <c r="E763" s="31" t="s">
        <v>1207</v>
      </c>
      <c r="F763" s="27" t="str">
        <f t="shared" si="235"/>
        <v>N/A</v>
      </c>
      <c r="G763" s="31" t="s">
        <v>1207</v>
      </c>
      <c r="H763" s="27" t="str">
        <f t="shared" si="236"/>
        <v>N/A</v>
      </c>
      <c r="I763" s="28" t="s">
        <v>1207</v>
      </c>
      <c r="J763" s="28" t="s">
        <v>1207</v>
      </c>
      <c r="K763" s="29" t="s">
        <v>1193</v>
      </c>
      <c r="L763" s="30" t="str">
        <f t="shared" si="237"/>
        <v>N/A</v>
      </c>
    </row>
    <row r="764" spans="1:12">
      <c r="A764" s="51" t="s">
        <v>530</v>
      </c>
      <c r="B764" s="25" t="s">
        <v>49</v>
      </c>
      <c r="C764" s="31">
        <v>3036.9716904000002</v>
      </c>
      <c r="D764" s="27" t="str">
        <f t="shared" si="234"/>
        <v>N/A</v>
      </c>
      <c r="E764" s="31">
        <v>2586.0638764</v>
      </c>
      <c r="F764" s="27" t="str">
        <f t="shared" si="235"/>
        <v>N/A</v>
      </c>
      <c r="G764" s="31">
        <v>2484.0900673000001</v>
      </c>
      <c r="H764" s="27" t="str">
        <f t="shared" si="236"/>
        <v>N/A</v>
      </c>
      <c r="I764" s="28">
        <v>-14.8</v>
      </c>
      <c r="J764" s="28">
        <v>-3.94</v>
      </c>
      <c r="K764" s="29" t="s">
        <v>1193</v>
      </c>
      <c r="L764" s="30" t="str">
        <f t="shared" si="237"/>
        <v>Yes</v>
      </c>
    </row>
    <row r="765" spans="1:12">
      <c r="A765" s="48" t="s">
        <v>710</v>
      </c>
      <c r="B765" s="25" t="s">
        <v>49</v>
      </c>
      <c r="C765" s="31">
        <v>1132.8691125</v>
      </c>
      <c r="D765" s="27" t="str">
        <f t="shared" si="234"/>
        <v>N/A</v>
      </c>
      <c r="E765" s="31">
        <v>771.28169014000002</v>
      </c>
      <c r="F765" s="27" t="str">
        <f t="shared" si="235"/>
        <v>N/A</v>
      </c>
      <c r="G765" s="31">
        <v>799.70117287000005</v>
      </c>
      <c r="H765" s="27" t="str">
        <f t="shared" si="236"/>
        <v>N/A</v>
      </c>
      <c r="I765" s="28">
        <v>-31.9</v>
      </c>
      <c r="J765" s="28">
        <v>3.6850000000000001</v>
      </c>
      <c r="K765" s="29" t="s">
        <v>1193</v>
      </c>
      <c r="L765" s="30" t="str">
        <f t="shared" si="237"/>
        <v>Yes</v>
      </c>
    </row>
    <row r="766" spans="1:12">
      <c r="A766" s="48" t="s">
        <v>711</v>
      </c>
      <c r="B766" s="25" t="s">
        <v>49</v>
      </c>
      <c r="C766" s="31" t="s">
        <v>1207</v>
      </c>
      <c r="D766" s="27" t="str">
        <f t="shared" si="234"/>
        <v>N/A</v>
      </c>
      <c r="E766" s="31" t="s">
        <v>1207</v>
      </c>
      <c r="F766" s="27" t="str">
        <f t="shared" si="235"/>
        <v>N/A</v>
      </c>
      <c r="G766" s="31" t="s">
        <v>1207</v>
      </c>
      <c r="H766" s="27" t="str">
        <f t="shared" si="236"/>
        <v>N/A</v>
      </c>
      <c r="I766" s="28" t="s">
        <v>1207</v>
      </c>
      <c r="J766" s="28" t="s">
        <v>1207</v>
      </c>
      <c r="K766" s="29" t="s">
        <v>1193</v>
      </c>
      <c r="L766" s="30" t="str">
        <f t="shared" si="237"/>
        <v>N/A</v>
      </c>
    </row>
    <row r="767" spans="1:12">
      <c r="A767" s="48" t="s">
        <v>712</v>
      </c>
      <c r="B767" s="25" t="s">
        <v>49</v>
      </c>
      <c r="C767" s="31">
        <v>1239.3010380999999</v>
      </c>
      <c r="D767" s="27" t="str">
        <f t="shared" si="234"/>
        <v>N/A</v>
      </c>
      <c r="E767" s="31">
        <v>5164.2550201000004</v>
      </c>
      <c r="F767" s="27" t="str">
        <f t="shared" si="235"/>
        <v>N/A</v>
      </c>
      <c r="G767" s="31">
        <v>2754.6740740999999</v>
      </c>
      <c r="H767" s="27" t="str">
        <f t="shared" si="236"/>
        <v>N/A</v>
      </c>
      <c r="I767" s="28">
        <v>316.7</v>
      </c>
      <c r="J767" s="28">
        <v>-46.7</v>
      </c>
      <c r="K767" s="29" t="s">
        <v>1193</v>
      </c>
      <c r="L767" s="30" t="str">
        <f t="shared" si="237"/>
        <v>No</v>
      </c>
    </row>
    <row r="768" spans="1:12">
      <c r="A768" s="48" t="s">
        <v>713</v>
      </c>
      <c r="B768" s="25" t="s">
        <v>49</v>
      </c>
      <c r="C768" s="31">
        <v>1047.4458055</v>
      </c>
      <c r="D768" s="27" t="str">
        <f t="shared" si="234"/>
        <v>N/A</v>
      </c>
      <c r="E768" s="31">
        <v>920.00140517</v>
      </c>
      <c r="F768" s="27" t="str">
        <f t="shared" si="235"/>
        <v>N/A</v>
      </c>
      <c r="G768" s="31">
        <v>931.04037944000004</v>
      </c>
      <c r="H768" s="27" t="str">
        <f t="shared" si="236"/>
        <v>N/A</v>
      </c>
      <c r="I768" s="28">
        <v>-12.2</v>
      </c>
      <c r="J768" s="28">
        <v>1.2</v>
      </c>
      <c r="K768" s="29" t="s">
        <v>1193</v>
      </c>
      <c r="L768" s="30" t="str">
        <f t="shared" si="237"/>
        <v>Yes</v>
      </c>
    </row>
    <row r="769" spans="1:12">
      <c r="A769" s="48" t="s">
        <v>714</v>
      </c>
      <c r="B769" s="25" t="s">
        <v>49</v>
      </c>
      <c r="C769" s="31">
        <v>6144.394636</v>
      </c>
      <c r="D769" s="27" t="str">
        <f t="shared" si="234"/>
        <v>N/A</v>
      </c>
      <c r="E769" s="31">
        <v>8831.8696237000004</v>
      </c>
      <c r="F769" s="27" t="str">
        <f t="shared" si="235"/>
        <v>N/A</v>
      </c>
      <c r="G769" s="31">
        <v>9263.8791208999992</v>
      </c>
      <c r="H769" s="27" t="str">
        <f t="shared" si="236"/>
        <v>N/A</v>
      </c>
      <c r="I769" s="28">
        <v>43.74</v>
      </c>
      <c r="J769" s="28">
        <v>4.891</v>
      </c>
      <c r="K769" s="29" t="s">
        <v>1193</v>
      </c>
      <c r="L769" s="30" t="str">
        <f t="shared" si="237"/>
        <v>Yes</v>
      </c>
    </row>
    <row r="770" spans="1:12">
      <c r="A770" s="48" t="s">
        <v>715</v>
      </c>
      <c r="B770" s="25" t="s">
        <v>49</v>
      </c>
      <c r="C770" s="31">
        <v>7037.5101014000002</v>
      </c>
      <c r="D770" s="27" t="str">
        <f t="shared" si="234"/>
        <v>N/A</v>
      </c>
      <c r="E770" s="31">
        <v>5572.8697441000004</v>
      </c>
      <c r="F770" s="27" t="str">
        <f t="shared" si="235"/>
        <v>N/A</v>
      </c>
      <c r="G770" s="31">
        <v>5480.7364559999996</v>
      </c>
      <c r="H770" s="27" t="str">
        <f t="shared" si="236"/>
        <v>N/A</v>
      </c>
      <c r="I770" s="28">
        <v>-20.8</v>
      </c>
      <c r="J770" s="28">
        <v>-1.65</v>
      </c>
      <c r="K770" s="29" t="s">
        <v>1193</v>
      </c>
      <c r="L770" s="30" t="str">
        <f t="shared" si="237"/>
        <v>Yes</v>
      </c>
    </row>
    <row r="771" spans="1:12">
      <c r="A771" s="48" t="s">
        <v>716</v>
      </c>
      <c r="B771" s="25" t="s">
        <v>49</v>
      </c>
      <c r="C771" s="31" t="s">
        <v>1207</v>
      </c>
      <c r="D771" s="27" t="str">
        <f t="shared" si="234"/>
        <v>N/A</v>
      </c>
      <c r="E771" s="31" t="s">
        <v>1207</v>
      </c>
      <c r="F771" s="27" t="str">
        <f t="shared" si="235"/>
        <v>N/A</v>
      </c>
      <c r="G771" s="31" t="s">
        <v>1207</v>
      </c>
      <c r="H771" s="27" t="str">
        <f t="shared" si="236"/>
        <v>N/A</v>
      </c>
      <c r="I771" s="28" t="s">
        <v>1207</v>
      </c>
      <c r="J771" s="28" t="s">
        <v>1207</v>
      </c>
      <c r="K771" s="29" t="s">
        <v>1193</v>
      </c>
      <c r="L771" s="30" t="str">
        <f t="shared" si="237"/>
        <v>N/A</v>
      </c>
    </row>
    <row r="772" spans="1:12">
      <c r="A772" s="51" t="s">
        <v>532</v>
      </c>
      <c r="B772" s="25" t="s">
        <v>49</v>
      </c>
      <c r="C772" s="31">
        <v>1333.2996344999999</v>
      </c>
      <c r="D772" s="27" t="str">
        <f t="shared" si="234"/>
        <v>N/A</v>
      </c>
      <c r="E772" s="31">
        <v>1316.9792937</v>
      </c>
      <c r="F772" s="27" t="str">
        <f t="shared" si="235"/>
        <v>N/A</v>
      </c>
      <c r="G772" s="31">
        <v>1265.8287058000001</v>
      </c>
      <c r="H772" s="27" t="str">
        <f t="shared" si="236"/>
        <v>N/A</v>
      </c>
      <c r="I772" s="28">
        <v>-1.22</v>
      </c>
      <c r="J772" s="28">
        <v>-3.88</v>
      </c>
      <c r="K772" s="29" t="s">
        <v>1193</v>
      </c>
      <c r="L772" s="30" t="str">
        <f t="shared" si="237"/>
        <v>Yes</v>
      </c>
    </row>
    <row r="773" spans="1:12">
      <c r="A773" s="48" t="s">
        <v>717</v>
      </c>
      <c r="B773" s="25" t="s">
        <v>49</v>
      </c>
      <c r="C773" s="31">
        <v>1284.607051</v>
      </c>
      <c r="D773" s="27" t="str">
        <f t="shared" si="234"/>
        <v>N/A</v>
      </c>
      <c r="E773" s="31">
        <v>1258.9300301999999</v>
      </c>
      <c r="F773" s="27" t="str">
        <f t="shared" si="235"/>
        <v>N/A</v>
      </c>
      <c r="G773" s="31">
        <v>1135.4084041999999</v>
      </c>
      <c r="H773" s="27" t="str">
        <f t="shared" si="236"/>
        <v>N/A</v>
      </c>
      <c r="I773" s="28">
        <v>-2</v>
      </c>
      <c r="J773" s="28">
        <v>-9.81</v>
      </c>
      <c r="K773" s="29" t="s">
        <v>1193</v>
      </c>
      <c r="L773" s="30" t="str">
        <f t="shared" si="237"/>
        <v>Yes</v>
      </c>
    </row>
    <row r="774" spans="1:12">
      <c r="A774" s="48" t="s">
        <v>718</v>
      </c>
      <c r="B774" s="25" t="s">
        <v>49</v>
      </c>
      <c r="C774" s="31" t="s">
        <v>1207</v>
      </c>
      <c r="D774" s="27" t="str">
        <f t="shared" si="234"/>
        <v>N/A</v>
      </c>
      <c r="E774" s="31" t="s">
        <v>1207</v>
      </c>
      <c r="F774" s="27" t="str">
        <f t="shared" si="235"/>
        <v>N/A</v>
      </c>
      <c r="G774" s="31" t="s">
        <v>1207</v>
      </c>
      <c r="H774" s="27" t="str">
        <f t="shared" si="236"/>
        <v>N/A</v>
      </c>
      <c r="I774" s="28" t="s">
        <v>1207</v>
      </c>
      <c r="J774" s="28" t="s">
        <v>1207</v>
      </c>
      <c r="K774" s="29" t="s">
        <v>1193</v>
      </c>
      <c r="L774" s="30" t="str">
        <f t="shared" si="237"/>
        <v>N/A</v>
      </c>
    </row>
    <row r="775" spans="1:12">
      <c r="A775" s="48" t="s">
        <v>719</v>
      </c>
      <c r="B775" s="25" t="s">
        <v>49</v>
      </c>
      <c r="C775" s="31">
        <v>1633.7365491999999</v>
      </c>
      <c r="D775" s="27" t="str">
        <f t="shared" si="234"/>
        <v>N/A</v>
      </c>
      <c r="E775" s="31">
        <v>1334.0530547000001</v>
      </c>
      <c r="F775" s="27" t="str">
        <f t="shared" si="235"/>
        <v>N/A</v>
      </c>
      <c r="G775" s="31">
        <v>1386.2197581</v>
      </c>
      <c r="H775" s="27" t="str">
        <f t="shared" si="236"/>
        <v>N/A</v>
      </c>
      <c r="I775" s="28">
        <v>-18.3</v>
      </c>
      <c r="J775" s="28">
        <v>3.91</v>
      </c>
      <c r="K775" s="29" t="s">
        <v>1193</v>
      </c>
      <c r="L775" s="30" t="str">
        <f t="shared" si="237"/>
        <v>Yes</v>
      </c>
    </row>
    <row r="776" spans="1:12">
      <c r="A776" s="48" t="s">
        <v>720</v>
      </c>
      <c r="B776" s="25" t="s">
        <v>49</v>
      </c>
      <c r="C776" s="31">
        <v>1379.9769965</v>
      </c>
      <c r="D776" s="27" t="str">
        <f t="shared" si="234"/>
        <v>N/A</v>
      </c>
      <c r="E776" s="31">
        <v>1387.8001337999999</v>
      </c>
      <c r="F776" s="27" t="str">
        <f t="shared" si="235"/>
        <v>N/A</v>
      </c>
      <c r="G776" s="31">
        <v>1400.8105943</v>
      </c>
      <c r="H776" s="27" t="str">
        <f t="shared" si="236"/>
        <v>N/A</v>
      </c>
      <c r="I776" s="28">
        <v>0.56689999999999996</v>
      </c>
      <c r="J776" s="28">
        <v>0.9375</v>
      </c>
      <c r="K776" s="29" t="s">
        <v>1193</v>
      </c>
      <c r="L776" s="30" t="str">
        <f t="shared" si="237"/>
        <v>Yes</v>
      </c>
    </row>
    <row r="777" spans="1:12">
      <c r="A777" s="48" t="s">
        <v>721</v>
      </c>
      <c r="B777" s="25" t="s">
        <v>49</v>
      </c>
      <c r="C777" s="31">
        <v>1154.0608973999999</v>
      </c>
      <c r="D777" s="27" t="str">
        <f t="shared" si="234"/>
        <v>N/A</v>
      </c>
      <c r="E777" s="31">
        <v>1314.0404762000001</v>
      </c>
      <c r="F777" s="27" t="str">
        <f t="shared" si="235"/>
        <v>N/A</v>
      </c>
      <c r="G777" s="31">
        <v>1540.5954693000001</v>
      </c>
      <c r="H777" s="27" t="str">
        <f t="shared" si="236"/>
        <v>N/A</v>
      </c>
      <c r="I777" s="28">
        <v>13.86</v>
      </c>
      <c r="J777" s="28">
        <v>17.239999999999998</v>
      </c>
      <c r="K777" s="29" t="s">
        <v>1193</v>
      </c>
      <c r="L777" s="30" t="str">
        <f t="shared" si="237"/>
        <v>Yes</v>
      </c>
    </row>
    <row r="778" spans="1:12">
      <c r="A778" s="48" t="s">
        <v>722</v>
      </c>
      <c r="B778" s="25" t="s">
        <v>49</v>
      </c>
      <c r="C778" s="31" t="s">
        <v>1207</v>
      </c>
      <c r="D778" s="27" t="str">
        <f t="shared" si="234"/>
        <v>N/A</v>
      </c>
      <c r="E778" s="31" t="s">
        <v>1207</v>
      </c>
      <c r="F778" s="27" t="str">
        <f t="shared" si="235"/>
        <v>N/A</v>
      </c>
      <c r="G778" s="31" t="s">
        <v>1207</v>
      </c>
      <c r="H778" s="27" t="str">
        <f t="shared" si="236"/>
        <v>N/A</v>
      </c>
      <c r="I778" s="28" t="s">
        <v>1207</v>
      </c>
      <c r="J778" s="28" t="s">
        <v>1207</v>
      </c>
      <c r="K778" s="29" t="s">
        <v>1193</v>
      </c>
      <c r="L778" s="30" t="str">
        <f t="shared" si="237"/>
        <v>N/A</v>
      </c>
    </row>
    <row r="779" spans="1:12">
      <c r="A779" s="218" t="s">
        <v>358</v>
      </c>
      <c r="B779" s="218"/>
      <c r="C779" s="218"/>
      <c r="D779" s="218"/>
      <c r="E779" s="218"/>
      <c r="F779" s="218"/>
      <c r="G779" s="218"/>
      <c r="H779" s="218"/>
      <c r="I779" s="218"/>
      <c r="J779" s="218"/>
      <c r="K779" s="218"/>
      <c r="L779" s="218"/>
    </row>
    <row r="780" spans="1:12">
      <c r="A780" s="46" t="s">
        <v>359</v>
      </c>
      <c r="B780" s="25" t="s">
        <v>49</v>
      </c>
      <c r="C780" s="31">
        <v>168624100</v>
      </c>
      <c r="D780" s="27" t="str">
        <f t="shared" ref="D780:D832" si="238">IF($B780="N/A","N/A",IF(C780&gt;10,"No",IF(C780&lt;-10,"No","Yes")))</f>
        <v>N/A</v>
      </c>
      <c r="E780" s="31">
        <v>179683564</v>
      </c>
      <c r="F780" s="27" t="str">
        <f t="shared" ref="F780:F832" si="239">IF($B780="N/A","N/A",IF(E780&gt;10,"No",IF(E780&lt;-10,"No","Yes")))</f>
        <v>N/A</v>
      </c>
      <c r="G780" s="31">
        <v>173889375</v>
      </c>
      <c r="H780" s="27" t="str">
        <f t="shared" ref="H780:H832" si="240">IF($B780="N/A","N/A",IF(G780&gt;10,"No",IF(G780&lt;-10,"No","Yes")))</f>
        <v>N/A</v>
      </c>
      <c r="I780" s="28">
        <v>6.5590000000000002</v>
      </c>
      <c r="J780" s="28">
        <v>-3.22</v>
      </c>
      <c r="K780" s="29" t="s">
        <v>1193</v>
      </c>
      <c r="L780" s="30" t="str">
        <f t="shared" ref="L780:L832" si="241">IF(J780="Div by 0", "N/A", IF(K780="N/A","N/A", IF(J780&gt;VALUE(MID(K780,1,2)), "No", IF(J780&lt;-1*VALUE(MID(K780,1,2)), "No", "Yes"))))</f>
        <v>Yes</v>
      </c>
    </row>
    <row r="781" spans="1:12">
      <c r="A781" s="46" t="s">
        <v>94</v>
      </c>
      <c r="B781" s="25" t="s">
        <v>49</v>
      </c>
      <c r="C781" s="26">
        <v>12492</v>
      </c>
      <c r="D781" s="27" t="str">
        <f t="shared" si="238"/>
        <v>N/A</v>
      </c>
      <c r="E781" s="26">
        <v>13091</v>
      </c>
      <c r="F781" s="27" t="str">
        <f t="shared" si="239"/>
        <v>N/A</v>
      </c>
      <c r="G781" s="26">
        <v>12633</v>
      </c>
      <c r="H781" s="27" t="str">
        <f t="shared" si="240"/>
        <v>N/A</v>
      </c>
      <c r="I781" s="28">
        <v>4.7949999999999999</v>
      </c>
      <c r="J781" s="28">
        <v>-3.5</v>
      </c>
      <c r="K781" s="29" t="s">
        <v>1193</v>
      </c>
      <c r="L781" s="30" t="str">
        <f t="shared" si="241"/>
        <v>Yes</v>
      </c>
    </row>
    <row r="782" spans="1:12">
      <c r="A782" s="46" t="s">
        <v>360</v>
      </c>
      <c r="B782" s="25" t="s">
        <v>49</v>
      </c>
      <c r="C782" s="31">
        <v>13498.567083</v>
      </c>
      <c r="D782" s="27" t="str">
        <f t="shared" si="238"/>
        <v>N/A</v>
      </c>
      <c r="E782" s="31">
        <v>13725.732488</v>
      </c>
      <c r="F782" s="27" t="str">
        <f t="shared" si="239"/>
        <v>N/A</v>
      </c>
      <c r="G782" s="31">
        <v>13764.693659</v>
      </c>
      <c r="H782" s="27" t="str">
        <f t="shared" si="240"/>
        <v>N/A</v>
      </c>
      <c r="I782" s="28">
        <v>1.6830000000000001</v>
      </c>
      <c r="J782" s="28">
        <v>0.28389999999999999</v>
      </c>
      <c r="K782" s="29" t="s">
        <v>1193</v>
      </c>
      <c r="L782" s="30" t="str">
        <f t="shared" si="241"/>
        <v>Yes</v>
      </c>
    </row>
    <row r="783" spans="1:12">
      <c r="A783" s="46" t="s">
        <v>361</v>
      </c>
      <c r="B783" s="25" t="s">
        <v>49</v>
      </c>
      <c r="C783" s="26">
        <v>8.0698046750000003</v>
      </c>
      <c r="D783" s="27" t="str">
        <f t="shared" si="238"/>
        <v>N/A</v>
      </c>
      <c r="E783" s="26">
        <v>8.4333511573000006</v>
      </c>
      <c r="F783" s="27" t="str">
        <f t="shared" si="239"/>
        <v>N/A</v>
      </c>
      <c r="G783" s="26">
        <v>8.6824190611999992</v>
      </c>
      <c r="H783" s="27" t="str">
        <f t="shared" si="240"/>
        <v>N/A</v>
      </c>
      <c r="I783" s="28">
        <v>4.5049999999999999</v>
      </c>
      <c r="J783" s="28">
        <v>2.9529999999999998</v>
      </c>
      <c r="K783" s="29" t="s">
        <v>1193</v>
      </c>
      <c r="L783" s="30" t="str">
        <f t="shared" si="241"/>
        <v>Yes</v>
      </c>
    </row>
    <row r="784" spans="1:12">
      <c r="A784" s="46" t="s">
        <v>362</v>
      </c>
      <c r="B784" s="25" t="s">
        <v>49</v>
      </c>
      <c r="C784" s="31">
        <v>240844</v>
      </c>
      <c r="D784" s="27" t="str">
        <f t="shared" si="238"/>
        <v>N/A</v>
      </c>
      <c r="E784" s="31">
        <v>332913</v>
      </c>
      <c r="F784" s="27" t="str">
        <f t="shared" si="239"/>
        <v>N/A</v>
      </c>
      <c r="G784" s="31">
        <v>394320</v>
      </c>
      <c r="H784" s="27" t="str">
        <f t="shared" si="240"/>
        <v>N/A</v>
      </c>
      <c r="I784" s="28">
        <v>38.229999999999997</v>
      </c>
      <c r="J784" s="28">
        <v>18.45</v>
      </c>
      <c r="K784" s="29" t="s">
        <v>1193</v>
      </c>
      <c r="L784" s="30" t="str">
        <f t="shared" si="241"/>
        <v>Yes</v>
      </c>
    </row>
    <row r="785" spans="1:12">
      <c r="A785" s="46" t="s">
        <v>95</v>
      </c>
      <c r="B785" s="25" t="s">
        <v>49</v>
      </c>
      <c r="C785" s="26">
        <v>12</v>
      </c>
      <c r="D785" s="27" t="str">
        <f t="shared" si="238"/>
        <v>N/A</v>
      </c>
      <c r="E785" s="26">
        <v>14</v>
      </c>
      <c r="F785" s="27" t="str">
        <f t="shared" si="239"/>
        <v>N/A</v>
      </c>
      <c r="G785" s="26">
        <v>12</v>
      </c>
      <c r="H785" s="27" t="str">
        <f t="shared" si="240"/>
        <v>N/A</v>
      </c>
      <c r="I785" s="28">
        <v>16.670000000000002</v>
      </c>
      <c r="J785" s="28">
        <v>-14.3</v>
      </c>
      <c r="K785" s="29" t="s">
        <v>1193</v>
      </c>
      <c r="L785" s="30" t="str">
        <f t="shared" si="241"/>
        <v>Yes</v>
      </c>
    </row>
    <row r="786" spans="1:12">
      <c r="A786" s="46" t="s">
        <v>363</v>
      </c>
      <c r="B786" s="25" t="s">
        <v>49</v>
      </c>
      <c r="C786" s="31">
        <v>20070.333332999999</v>
      </c>
      <c r="D786" s="27" t="str">
        <f t="shared" si="238"/>
        <v>N/A</v>
      </c>
      <c r="E786" s="31">
        <v>23779.5</v>
      </c>
      <c r="F786" s="27" t="str">
        <f t="shared" si="239"/>
        <v>N/A</v>
      </c>
      <c r="G786" s="31">
        <v>32860</v>
      </c>
      <c r="H786" s="27" t="str">
        <f t="shared" si="240"/>
        <v>N/A</v>
      </c>
      <c r="I786" s="28">
        <v>18.48</v>
      </c>
      <c r="J786" s="28">
        <v>38.19</v>
      </c>
      <c r="K786" s="29" t="s">
        <v>1193</v>
      </c>
      <c r="L786" s="30" t="str">
        <f t="shared" si="241"/>
        <v>No</v>
      </c>
    </row>
    <row r="787" spans="1:12">
      <c r="A787" s="46" t="s">
        <v>364</v>
      </c>
      <c r="B787" s="25" t="s">
        <v>49</v>
      </c>
      <c r="C787" s="31">
        <v>2669298</v>
      </c>
      <c r="D787" s="27" t="str">
        <f t="shared" si="238"/>
        <v>N/A</v>
      </c>
      <c r="E787" s="31">
        <v>2100245</v>
      </c>
      <c r="F787" s="27" t="str">
        <f t="shared" si="239"/>
        <v>N/A</v>
      </c>
      <c r="G787" s="31">
        <v>17620489</v>
      </c>
      <c r="H787" s="27" t="str">
        <f t="shared" si="240"/>
        <v>N/A</v>
      </c>
      <c r="I787" s="28">
        <v>-21.3</v>
      </c>
      <c r="J787" s="28">
        <v>739</v>
      </c>
      <c r="K787" s="29" t="s">
        <v>1193</v>
      </c>
      <c r="L787" s="30" t="str">
        <f t="shared" si="241"/>
        <v>No</v>
      </c>
    </row>
    <row r="788" spans="1:12">
      <c r="A788" s="46" t="s">
        <v>365</v>
      </c>
      <c r="B788" s="25" t="s">
        <v>49</v>
      </c>
      <c r="C788" s="26">
        <v>242</v>
      </c>
      <c r="D788" s="27" t="str">
        <f t="shared" si="238"/>
        <v>N/A</v>
      </c>
      <c r="E788" s="26">
        <v>192</v>
      </c>
      <c r="F788" s="27" t="str">
        <f t="shared" si="239"/>
        <v>N/A</v>
      </c>
      <c r="G788" s="26">
        <v>969</v>
      </c>
      <c r="H788" s="27" t="str">
        <f t="shared" si="240"/>
        <v>N/A</v>
      </c>
      <c r="I788" s="28">
        <v>-20.7</v>
      </c>
      <c r="J788" s="28">
        <v>404.7</v>
      </c>
      <c r="K788" s="29" t="s">
        <v>1193</v>
      </c>
      <c r="L788" s="30" t="str">
        <f t="shared" si="241"/>
        <v>No</v>
      </c>
    </row>
    <row r="789" spans="1:12">
      <c r="A789" s="46" t="s">
        <v>739</v>
      </c>
      <c r="B789" s="25" t="s">
        <v>49</v>
      </c>
      <c r="C789" s="31">
        <v>11030.157025</v>
      </c>
      <c r="D789" s="27" t="str">
        <f t="shared" si="238"/>
        <v>N/A</v>
      </c>
      <c r="E789" s="31">
        <v>10938.776042</v>
      </c>
      <c r="F789" s="27" t="str">
        <f t="shared" si="239"/>
        <v>N/A</v>
      </c>
      <c r="G789" s="31">
        <v>18184.199174000001</v>
      </c>
      <c r="H789" s="27" t="str">
        <f t="shared" si="240"/>
        <v>N/A</v>
      </c>
      <c r="I789" s="28">
        <v>-0.82799999999999996</v>
      </c>
      <c r="J789" s="28">
        <v>66.239999999999995</v>
      </c>
      <c r="K789" s="29" t="s">
        <v>1193</v>
      </c>
      <c r="L789" s="30" t="str">
        <f t="shared" si="241"/>
        <v>No</v>
      </c>
    </row>
    <row r="790" spans="1:12">
      <c r="A790" s="46" t="s">
        <v>366</v>
      </c>
      <c r="B790" s="25" t="s">
        <v>49</v>
      </c>
      <c r="C790" s="31">
        <v>16488792</v>
      </c>
      <c r="D790" s="27" t="str">
        <f t="shared" si="238"/>
        <v>N/A</v>
      </c>
      <c r="E790" s="31">
        <v>16678642</v>
      </c>
      <c r="F790" s="27" t="str">
        <f t="shared" si="239"/>
        <v>N/A</v>
      </c>
      <c r="G790" s="31">
        <v>17102432</v>
      </c>
      <c r="H790" s="27" t="str">
        <f t="shared" si="240"/>
        <v>N/A</v>
      </c>
      <c r="I790" s="28">
        <v>1.151</v>
      </c>
      <c r="J790" s="28">
        <v>2.5409999999999999</v>
      </c>
      <c r="K790" s="29" t="s">
        <v>1193</v>
      </c>
      <c r="L790" s="30" t="str">
        <f t="shared" si="241"/>
        <v>Yes</v>
      </c>
    </row>
    <row r="791" spans="1:12">
      <c r="A791" s="46" t="s">
        <v>96</v>
      </c>
      <c r="B791" s="25" t="s">
        <v>49</v>
      </c>
      <c r="C791" s="26">
        <v>160</v>
      </c>
      <c r="D791" s="27" t="str">
        <f t="shared" si="238"/>
        <v>N/A</v>
      </c>
      <c r="E791" s="26">
        <v>157</v>
      </c>
      <c r="F791" s="27" t="str">
        <f t="shared" si="239"/>
        <v>N/A</v>
      </c>
      <c r="G791" s="26">
        <v>146</v>
      </c>
      <c r="H791" s="27" t="str">
        <f t="shared" si="240"/>
        <v>N/A</v>
      </c>
      <c r="I791" s="28">
        <v>-1.88</v>
      </c>
      <c r="J791" s="28">
        <v>-7.01</v>
      </c>
      <c r="K791" s="29" t="s">
        <v>1193</v>
      </c>
      <c r="L791" s="30" t="str">
        <f t="shared" si="241"/>
        <v>Yes</v>
      </c>
    </row>
    <row r="792" spans="1:12">
      <c r="A792" s="46" t="s">
        <v>367</v>
      </c>
      <c r="B792" s="25" t="s">
        <v>49</v>
      </c>
      <c r="C792" s="31">
        <v>103054.95</v>
      </c>
      <c r="D792" s="27" t="str">
        <f t="shared" si="238"/>
        <v>N/A</v>
      </c>
      <c r="E792" s="31">
        <v>106233.38854</v>
      </c>
      <c r="F792" s="27" t="str">
        <f t="shared" si="239"/>
        <v>N/A</v>
      </c>
      <c r="G792" s="31">
        <v>117139.94521000001</v>
      </c>
      <c r="H792" s="27" t="str">
        <f t="shared" si="240"/>
        <v>N/A</v>
      </c>
      <c r="I792" s="28">
        <v>3.0840000000000001</v>
      </c>
      <c r="J792" s="28">
        <v>10.27</v>
      </c>
      <c r="K792" s="29" t="s">
        <v>1193</v>
      </c>
      <c r="L792" s="30" t="str">
        <f t="shared" si="241"/>
        <v>Yes</v>
      </c>
    </row>
    <row r="793" spans="1:12">
      <c r="A793" s="46" t="s">
        <v>368</v>
      </c>
      <c r="B793" s="25" t="s">
        <v>49</v>
      </c>
      <c r="C793" s="31">
        <v>20806552</v>
      </c>
      <c r="D793" s="27" t="str">
        <f t="shared" si="238"/>
        <v>N/A</v>
      </c>
      <c r="E793" s="31">
        <v>22423763</v>
      </c>
      <c r="F793" s="27" t="str">
        <f t="shared" si="239"/>
        <v>N/A</v>
      </c>
      <c r="G793" s="31">
        <v>23529835</v>
      </c>
      <c r="H793" s="27" t="str">
        <f t="shared" si="240"/>
        <v>N/A</v>
      </c>
      <c r="I793" s="28">
        <v>7.7729999999999997</v>
      </c>
      <c r="J793" s="28">
        <v>4.9329999999999998</v>
      </c>
      <c r="K793" s="29" t="s">
        <v>1193</v>
      </c>
      <c r="L793" s="30" t="str">
        <f t="shared" si="241"/>
        <v>Yes</v>
      </c>
    </row>
    <row r="794" spans="1:12">
      <c r="A794" s="46" t="s">
        <v>369</v>
      </c>
      <c r="B794" s="25" t="s">
        <v>49</v>
      </c>
      <c r="C794" s="26">
        <v>873</v>
      </c>
      <c r="D794" s="27" t="str">
        <f t="shared" si="238"/>
        <v>N/A</v>
      </c>
      <c r="E794" s="26">
        <v>955</v>
      </c>
      <c r="F794" s="27" t="str">
        <f t="shared" si="239"/>
        <v>N/A</v>
      </c>
      <c r="G794" s="26">
        <v>935</v>
      </c>
      <c r="H794" s="27" t="str">
        <f t="shared" si="240"/>
        <v>N/A</v>
      </c>
      <c r="I794" s="28">
        <v>9.3930000000000007</v>
      </c>
      <c r="J794" s="28">
        <v>-2.09</v>
      </c>
      <c r="K794" s="29" t="s">
        <v>1193</v>
      </c>
      <c r="L794" s="30" t="str">
        <f t="shared" si="241"/>
        <v>Yes</v>
      </c>
    </row>
    <row r="795" spans="1:12">
      <c r="A795" s="46" t="s">
        <v>370</v>
      </c>
      <c r="B795" s="25" t="s">
        <v>49</v>
      </c>
      <c r="C795" s="31">
        <v>23833.392897999998</v>
      </c>
      <c r="D795" s="27" t="str">
        <f t="shared" si="238"/>
        <v>N/A</v>
      </c>
      <c r="E795" s="31">
        <v>23480.380105</v>
      </c>
      <c r="F795" s="27" t="str">
        <f t="shared" si="239"/>
        <v>N/A</v>
      </c>
      <c r="G795" s="31">
        <v>25165.59893</v>
      </c>
      <c r="H795" s="27" t="str">
        <f t="shared" si="240"/>
        <v>N/A</v>
      </c>
      <c r="I795" s="28">
        <v>-1.48</v>
      </c>
      <c r="J795" s="28">
        <v>7.1769999999999996</v>
      </c>
      <c r="K795" s="29" t="s">
        <v>1193</v>
      </c>
      <c r="L795" s="30" t="str">
        <f t="shared" si="241"/>
        <v>Yes</v>
      </c>
    </row>
    <row r="796" spans="1:12">
      <c r="A796" s="46" t="s">
        <v>371</v>
      </c>
      <c r="B796" s="25" t="s">
        <v>49</v>
      </c>
      <c r="C796" s="31">
        <v>46120777</v>
      </c>
      <c r="D796" s="27" t="str">
        <f t="shared" si="238"/>
        <v>N/A</v>
      </c>
      <c r="E796" s="31">
        <v>49525852</v>
      </c>
      <c r="F796" s="27" t="str">
        <f t="shared" si="239"/>
        <v>N/A</v>
      </c>
      <c r="G796" s="31">
        <v>53312006</v>
      </c>
      <c r="H796" s="27" t="str">
        <f t="shared" si="240"/>
        <v>N/A</v>
      </c>
      <c r="I796" s="28">
        <v>7.383</v>
      </c>
      <c r="J796" s="28">
        <v>7.6449999999999996</v>
      </c>
      <c r="K796" s="29" t="s">
        <v>1193</v>
      </c>
      <c r="L796" s="30" t="str">
        <f t="shared" si="241"/>
        <v>Yes</v>
      </c>
    </row>
    <row r="797" spans="1:12">
      <c r="A797" s="46" t="s">
        <v>97</v>
      </c>
      <c r="B797" s="25" t="s">
        <v>49</v>
      </c>
      <c r="C797" s="26">
        <v>53338</v>
      </c>
      <c r="D797" s="27" t="str">
        <f t="shared" si="238"/>
        <v>N/A</v>
      </c>
      <c r="E797" s="26">
        <v>55108</v>
      </c>
      <c r="F797" s="27" t="str">
        <f t="shared" si="239"/>
        <v>N/A</v>
      </c>
      <c r="G797" s="26">
        <v>56687</v>
      </c>
      <c r="H797" s="27" t="str">
        <f t="shared" si="240"/>
        <v>N/A</v>
      </c>
      <c r="I797" s="28">
        <v>3.3180000000000001</v>
      </c>
      <c r="J797" s="28">
        <v>2.8650000000000002</v>
      </c>
      <c r="K797" s="29" t="s">
        <v>1193</v>
      </c>
      <c r="L797" s="30" t="str">
        <f t="shared" si="241"/>
        <v>Yes</v>
      </c>
    </row>
    <row r="798" spans="1:12">
      <c r="A798" s="46" t="s">
        <v>372</v>
      </c>
      <c r="B798" s="25" t="s">
        <v>49</v>
      </c>
      <c r="C798" s="31">
        <v>864.68890847</v>
      </c>
      <c r="D798" s="27" t="str">
        <f t="shared" si="238"/>
        <v>N/A</v>
      </c>
      <c r="E798" s="31">
        <v>898.70530594000002</v>
      </c>
      <c r="F798" s="27" t="str">
        <f t="shared" si="239"/>
        <v>N/A</v>
      </c>
      <c r="G798" s="31">
        <v>940.46264575999999</v>
      </c>
      <c r="H798" s="27" t="str">
        <f t="shared" si="240"/>
        <v>N/A</v>
      </c>
      <c r="I798" s="28">
        <v>3.9340000000000002</v>
      </c>
      <c r="J798" s="28">
        <v>4.6459999999999999</v>
      </c>
      <c r="K798" s="29" t="s">
        <v>1193</v>
      </c>
      <c r="L798" s="30" t="str">
        <f t="shared" si="241"/>
        <v>Yes</v>
      </c>
    </row>
    <row r="799" spans="1:12">
      <c r="A799" s="46" t="s">
        <v>373</v>
      </c>
      <c r="B799" s="25" t="s">
        <v>49</v>
      </c>
      <c r="C799" s="31">
        <v>6601566</v>
      </c>
      <c r="D799" s="27" t="str">
        <f t="shared" si="238"/>
        <v>N/A</v>
      </c>
      <c r="E799" s="31">
        <v>6750923</v>
      </c>
      <c r="F799" s="27" t="str">
        <f t="shared" si="239"/>
        <v>N/A</v>
      </c>
      <c r="G799" s="31">
        <v>7280955</v>
      </c>
      <c r="H799" s="27" t="str">
        <f t="shared" si="240"/>
        <v>N/A</v>
      </c>
      <c r="I799" s="28">
        <v>2.262</v>
      </c>
      <c r="J799" s="28">
        <v>7.851</v>
      </c>
      <c r="K799" s="29" t="s">
        <v>1193</v>
      </c>
      <c r="L799" s="30" t="str">
        <f t="shared" si="241"/>
        <v>Yes</v>
      </c>
    </row>
    <row r="800" spans="1:12">
      <c r="A800" s="46" t="s">
        <v>98</v>
      </c>
      <c r="B800" s="25" t="s">
        <v>49</v>
      </c>
      <c r="C800" s="26">
        <v>19522</v>
      </c>
      <c r="D800" s="27" t="str">
        <f t="shared" si="238"/>
        <v>N/A</v>
      </c>
      <c r="E800" s="26">
        <v>20412</v>
      </c>
      <c r="F800" s="27" t="str">
        <f t="shared" si="239"/>
        <v>N/A</v>
      </c>
      <c r="G800" s="26">
        <v>21487</v>
      </c>
      <c r="H800" s="27" t="str">
        <f t="shared" si="240"/>
        <v>N/A</v>
      </c>
      <c r="I800" s="28">
        <v>4.5590000000000002</v>
      </c>
      <c r="J800" s="28">
        <v>5.2670000000000003</v>
      </c>
      <c r="K800" s="29" t="s">
        <v>1193</v>
      </c>
      <c r="L800" s="30" t="str">
        <f t="shared" si="241"/>
        <v>Yes</v>
      </c>
    </row>
    <row r="801" spans="1:12">
      <c r="A801" s="46" t="s">
        <v>374</v>
      </c>
      <c r="B801" s="25" t="s">
        <v>49</v>
      </c>
      <c r="C801" s="31">
        <v>338.16033192999998</v>
      </c>
      <c r="D801" s="27" t="str">
        <f t="shared" si="238"/>
        <v>N/A</v>
      </c>
      <c r="E801" s="31">
        <v>330.73304918999997</v>
      </c>
      <c r="F801" s="27" t="str">
        <f t="shared" si="239"/>
        <v>N/A</v>
      </c>
      <c r="G801" s="31">
        <v>338.85395820999997</v>
      </c>
      <c r="H801" s="27" t="str">
        <f t="shared" si="240"/>
        <v>N/A</v>
      </c>
      <c r="I801" s="28">
        <v>-2.2000000000000002</v>
      </c>
      <c r="J801" s="28">
        <v>2.4550000000000001</v>
      </c>
      <c r="K801" s="29" t="s">
        <v>1193</v>
      </c>
      <c r="L801" s="30" t="str">
        <f t="shared" si="241"/>
        <v>Yes</v>
      </c>
    </row>
    <row r="802" spans="1:12">
      <c r="A802" s="46" t="s">
        <v>375</v>
      </c>
      <c r="B802" s="25" t="s">
        <v>49</v>
      </c>
      <c r="C802" s="31">
        <v>964263</v>
      </c>
      <c r="D802" s="27" t="str">
        <f t="shared" si="238"/>
        <v>N/A</v>
      </c>
      <c r="E802" s="31">
        <v>1054760</v>
      </c>
      <c r="F802" s="27" t="str">
        <f t="shared" si="239"/>
        <v>N/A</v>
      </c>
      <c r="G802" s="31">
        <v>1145959</v>
      </c>
      <c r="H802" s="27" t="str">
        <f t="shared" si="240"/>
        <v>N/A</v>
      </c>
      <c r="I802" s="28">
        <v>9.3849999999999998</v>
      </c>
      <c r="J802" s="28">
        <v>8.6460000000000008</v>
      </c>
      <c r="K802" s="29" t="s">
        <v>1193</v>
      </c>
      <c r="L802" s="30" t="str">
        <f t="shared" si="241"/>
        <v>Yes</v>
      </c>
    </row>
    <row r="803" spans="1:12">
      <c r="A803" s="46" t="s">
        <v>99</v>
      </c>
      <c r="B803" s="25" t="s">
        <v>49</v>
      </c>
      <c r="C803" s="26">
        <v>11940</v>
      </c>
      <c r="D803" s="27" t="str">
        <f t="shared" si="238"/>
        <v>N/A</v>
      </c>
      <c r="E803" s="26">
        <v>12830</v>
      </c>
      <c r="F803" s="27" t="str">
        <f t="shared" si="239"/>
        <v>N/A</v>
      </c>
      <c r="G803" s="26">
        <v>13522</v>
      </c>
      <c r="H803" s="27" t="str">
        <f t="shared" si="240"/>
        <v>N/A</v>
      </c>
      <c r="I803" s="28">
        <v>7.4539999999999997</v>
      </c>
      <c r="J803" s="28">
        <v>5.3940000000000001</v>
      </c>
      <c r="K803" s="29" t="s">
        <v>1193</v>
      </c>
      <c r="L803" s="30" t="str">
        <f t="shared" si="241"/>
        <v>Yes</v>
      </c>
    </row>
    <row r="804" spans="1:12">
      <c r="A804" s="46" t="s">
        <v>376</v>
      </c>
      <c r="B804" s="25" t="s">
        <v>49</v>
      </c>
      <c r="C804" s="31">
        <v>80.759045225999998</v>
      </c>
      <c r="D804" s="27" t="str">
        <f t="shared" si="238"/>
        <v>N/A</v>
      </c>
      <c r="E804" s="31">
        <v>82.210444271</v>
      </c>
      <c r="F804" s="27" t="str">
        <f t="shared" si="239"/>
        <v>N/A</v>
      </c>
      <c r="G804" s="31">
        <v>84.747744417000007</v>
      </c>
      <c r="H804" s="27" t="str">
        <f t="shared" si="240"/>
        <v>N/A</v>
      </c>
      <c r="I804" s="28">
        <v>1.7969999999999999</v>
      </c>
      <c r="J804" s="28">
        <v>3.0859999999999999</v>
      </c>
      <c r="K804" s="29" t="s">
        <v>1193</v>
      </c>
      <c r="L804" s="30" t="str">
        <f t="shared" si="241"/>
        <v>Yes</v>
      </c>
    </row>
    <row r="805" spans="1:12">
      <c r="A805" s="46" t="s">
        <v>377</v>
      </c>
      <c r="B805" s="25" t="s">
        <v>49</v>
      </c>
      <c r="C805" s="31">
        <v>14185147</v>
      </c>
      <c r="D805" s="27" t="str">
        <f t="shared" si="238"/>
        <v>N/A</v>
      </c>
      <c r="E805" s="31">
        <v>16547231</v>
      </c>
      <c r="F805" s="27" t="str">
        <f t="shared" si="239"/>
        <v>N/A</v>
      </c>
      <c r="G805" s="31">
        <v>18170665</v>
      </c>
      <c r="H805" s="27" t="str">
        <f t="shared" si="240"/>
        <v>N/A</v>
      </c>
      <c r="I805" s="28">
        <v>16.649999999999999</v>
      </c>
      <c r="J805" s="28">
        <v>9.8109999999999999</v>
      </c>
      <c r="K805" s="29" t="s">
        <v>1193</v>
      </c>
      <c r="L805" s="30" t="str">
        <f t="shared" si="241"/>
        <v>Yes</v>
      </c>
    </row>
    <row r="806" spans="1:12">
      <c r="A806" s="46" t="s">
        <v>378</v>
      </c>
      <c r="B806" s="25" t="s">
        <v>49</v>
      </c>
      <c r="C806" s="26">
        <v>27585</v>
      </c>
      <c r="D806" s="27" t="str">
        <f t="shared" si="238"/>
        <v>N/A</v>
      </c>
      <c r="E806" s="26">
        <v>29190</v>
      </c>
      <c r="F806" s="27" t="str">
        <f t="shared" si="239"/>
        <v>N/A</v>
      </c>
      <c r="G806" s="26">
        <v>30656</v>
      </c>
      <c r="H806" s="27" t="str">
        <f t="shared" si="240"/>
        <v>N/A</v>
      </c>
      <c r="I806" s="28">
        <v>5.8179999999999996</v>
      </c>
      <c r="J806" s="28">
        <v>5.0220000000000002</v>
      </c>
      <c r="K806" s="29" t="s">
        <v>1193</v>
      </c>
      <c r="L806" s="30" t="str">
        <f t="shared" si="241"/>
        <v>Yes</v>
      </c>
    </row>
    <row r="807" spans="1:12">
      <c r="A807" s="46" t="s">
        <v>379</v>
      </c>
      <c r="B807" s="25" t="s">
        <v>49</v>
      </c>
      <c r="C807" s="31">
        <v>514.23407649000001</v>
      </c>
      <c r="D807" s="27" t="str">
        <f t="shared" si="238"/>
        <v>N/A</v>
      </c>
      <c r="E807" s="31">
        <v>566.88013018000004</v>
      </c>
      <c r="F807" s="27" t="str">
        <f t="shared" si="239"/>
        <v>N/A</v>
      </c>
      <c r="G807" s="31">
        <v>592.72785098999998</v>
      </c>
      <c r="H807" s="27" t="str">
        <f t="shared" si="240"/>
        <v>N/A</v>
      </c>
      <c r="I807" s="28">
        <v>10.24</v>
      </c>
      <c r="J807" s="28">
        <v>4.5599999999999996</v>
      </c>
      <c r="K807" s="29" t="s">
        <v>1193</v>
      </c>
      <c r="L807" s="30" t="str">
        <f t="shared" si="241"/>
        <v>Yes</v>
      </c>
    </row>
    <row r="808" spans="1:12">
      <c r="A808" s="46" t="s">
        <v>380</v>
      </c>
      <c r="B808" s="25" t="s">
        <v>49</v>
      </c>
      <c r="C808" s="31">
        <v>14098432</v>
      </c>
      <c r="D808" s="27" t="str">
        <f t="shared" si="238"/>
        <v>N/A</v>
      </c>
      <c r="E808" s="31">
        <v>7720074</v>
      </c>
      <c r="F808" s="27" t="str">
        <f t="shared" si="239"/>
        <v>N/A</v>
      </c>
      <c r="G808" s="31">
        <v>8454162</v>
      </c>
      <c r="H808" s="27" t="str">
        <f t="shared" si="240"/>
        <v>N/A</v>
      </c>
      <c r="I808" s="28">
        <v>-45.2</v>
      </c>
      <c r="J808" s="28">
        <v>9.5090000000000003</v>
      </c>
      <c r="K808" s="29" t="s">
        <v>1193</v>
      </c>
      <c r="L808" s="30" t="str">
        <f t="shared" si="241"/>
        <v>Yes</v>
      </c>
    </row>
    <row r="809" spans="1:12">
      <c r="A809" s="46" t="s">
        <v>100</v>
      </c>
      <c r="B809" s="25" t="s">
        <v>49</v>
      </c>
      <c r="C809" s="26">
        <v>28585</v>
      </c>
      <c r="D809" s="27" t="str">
        <f t="shared" si="238"/>
        <v>N/A</v>
      </c>
      <c r="E809" s="26">
        <v>25921</v>
      </c>
      <c r="F809" s="27" t="str">
        <f t="shared" si="239"/>
        <v>N/A</v>
      </c>
      <c r="G809" s="26">
        <v>27084</v>
      </c>
      <c r="H809" s="27" t="str">
        <f t="shared" si="240"/>
        <v>N/A</v>
      </c>
      <c r="I809" s="28">
        <v>-9.32</v>
      </c>
      <c r="J809" s="28">
        <v>4.4870000000000001</v>
      </c>
      <c r="K809" s="29" t="s">
        <v>1193</v>
      </c>
      <c r="L809" s="30" t="str">
        <f t="shared" si="241"/>
        <v>Yes</v>
      </c>
    </row>
    <row r="810" spans="1:12">
      <c r="A810" s="46" t="s">
        <v>381</v>
      </c>
      <c r="B810" s="25" t="s">
        <v>49</v>
      </c>
      <c r="C810" s="31">
        <v>493.21084485</v>
      </c>
      <c r="D810" s="27" t="str">
        <f t="shared" si="238"/>
        <v>N/A</v>
      </c>
      <c r="E810" s="31">
        <v>297.83087072000001</v>
      </c>
      <c r="F810" s="27" t="str">
        <f t="shared" si="239"/>
        <v>N/A</v>
      </c>
      <c r="G810" s="31">
        <v>312.14599025000001</v>
      </c>
      <c r="H810" s="27" t="str">
        <f t="shared" si="240"/>
        <v>N/A</v>
      </c>
      <c r="I810" s="28">
        <v>-39.6</v>
      </c>
      <c r="J810" s="28">
        <v>4.806</v>
      </c>
      <c r="K810" s="29" t="s">
        <v>1193</v>
      </c>
      <c r="L810" s="30" t="str">
        <f t="shared" si="241"/>
        <v>Yes</v>
      </c>
    </row>
    <row r="811" spans="1:12">
      <c r="A811" s="46" t="s">
        <v>382</v>
      </c>
      <c r="B811" s="25" t="s">
        <v>49</v>
      </c>
      <c r="C811" s="31">
        <v>4416446</v>
      </c>
      <c r="D811" s="27" t="str">
        <f t="shared" si="238"/>
        <v>N/A</v>
      </c>
      <c r="E811" s="31">
        <v>4569584</v>
      </c>
      <c r="F811" s="27" t="str">
        <f t="shared" si="239"/>
        <v>N/A</v>
      </c>
      <c r="G811" s="31">
        <v>5070246</v>
      </c>
      <c r="H811" s="27" t="str">
        <f t="shared" si="240"/>
        <v>N/A</v>
      </c>
      <c r="I811" s="28">
        <v>3.4670000000000001</v>
      </c>
      <c r="J811" s="28">
        <v>10.96</v>
      </c>
      <c r="K811" s="29" t="s">
        <v>1193</v>
      </c>
      <c r="L811" s="30" t="str">
        <f t="shared" si="241"/>
        <v>Yes</v>
      </c>
    </row>
    <row r="812" spans="1:12">
      <c r="A812" s="46" t="s">
        <v>383</v>
      </c>
      <c r="B812" s="25" t="s">
        <v>49</v>
      </c>
      <c r="C812" s="26">
        <v>1731</v>
      </c>
      <c r="D812" s="27" t="str">
        <f t="shared" si="238"/>
        <v>N/A</v>
      </c>
      <c r="E812" s="26">
        <v>1771</v>
      </c>
      <c r="F812" s="27" t="str">
        <f t="shared" si="239"/>
        <v>N/A</v>
      </c>
      <c r="G812" s="26">
        <v>1800</v>
      </c>
      <c r="H812" s="27" t="str">
        <f t="shared" si="240"/>
        <v>N/A</v>
      </c>
      <c r="I812" s="28">
        <v>2.3109999999999999</v>
      </c>
      <c r="J812" s="28">
        <v>1.637</v>
      </c>
      <c r="K812" s="29" t="s">
        <v>1193</v>
      </c>
      <c r="L812" s="30" t="str">
        <f t="shared" si="241"/>
        <v>Yes</v>
      </c>
    </row>
    <row r="813" spans="1:12">
      <c r="A813" s="46" t="s">
        <v>384</v>
      </c>
      <c r="B813" s="25" t="s">
        <v>49</v>
      </c>
      <c r="C813" s="31">
        <v>2551.3841710000002</v>
      </c>
      <c r="D813" s="27" t="str">
        <f t="shared" si="238"/>
        <v>N/A</v>
      </c>
      <c r="E813" s="31">
        <v>2580.2281197000002</v>
      </c>
      <c r="F813" s="27" t="str">
        <f t="shared" si="239"/>
        <v>N/A</v>
      </c>
      <c r="G813" s="31">
        <v>2816.8033332999998</v>
      </c>
      <c r="H813" s="27" t="str">
        <f t="shared" si="240"/>
        <v>N/A</v>
      </c>
      <c r="I813" s="28">
        <v>1.131</v>
      </c>
      <c r="J813" s="28">
        <v>9.1690000000000005</v>
      </c>
      <c r="K813" s="29" t="s">
        <v>1193</v>
      </c>
      <c r="L813" s="30" t="str">
        <f t="shared" si="241"/>
        <v>Yes</v>
      </c>
    </row>
    <row r="814" spans="1:12">
      <c r="A814" s="46" t="s">
        <v>385</v>
      </c>
      <c r="B814" s="25" t="s">
        <v>49</v>
      </c>
      <c r="C814" s="31">
        <v>17496713</v>
      </c>
      <c r="D814" s="27" t="str">
        <f t="shared" si="238"/>
        <v>N/A</v>
      </c>
      <c r="E814" s="31">
        <v>20019677</v>
      </c>
      <c r="F814" s="27" t="str">
        <f t="shared" si="239"/>
        <v>N/A</v>
      </c>
      <c r="G814" s="31">
        <v>22032223</v>
      </c>
      <c r="H814" s="27" t="str">
        <f t="shared" si="240"/>
        <v>N/A</v>
      </c>
      <c r="I814" s="28">
        <v>14.42</v>
      </c>
      <c r="J814" s="28">
        <v>10.050000000000001</v>
      </c>
      <c r="K814" s="29" t="s">
        <v>1193</v>
      </c>
      <c r="L814" s="30" t="str">
        <f t="shared" si="241"/>
        <v>Yes</v>
      </c>
    </row>
    <row r="815" spans="1:12">
      <c r="A815" s="46" t="s">
        <v>101</v>
      </c>
      <c r="B815" s="25" t="s">
        <v>49</v>
      </c>
      <c r="C815" s="26">
        <v>43612</v>
      </c>
      <c r="D815" s="27" t="str">
        <f t="shared" si="238"/>
        <v>N/A</v>
      </c>
      <c r="E815" s="26">
        <v>45200</v>
      </c>
      <c r="F815" s="27" t="str">
        <f t="shared" si="239"/>
        <v>N/A</v>
      </c>
      <c r="G815" s="26">
        <v>46618</v>
      </c>
      <c r="H815" s="27" t="str">
        <f t="shared" si="240"/>
        <v>N/A</v>
      </c>
      <c r="I815" s="28">
        <v>3.641</v>
      </c>
      <c r="J815" s="28">
        <v>3.137</v>
      </c>
      <c r="K815" s="29" t="s">
        <v>1193</v>
      </c>
      <c r="L815" s="30" t="str">
        <f t="shared" si="241"/>
        <v>Yes</v>
      </c>
    </row>
    <row r="816" spans="1:12">
      <c r="A816" s="46" t="s">
        <v>386</v>
      </c>
      <c r="B816" s="25" t="s">
        <v>49</v>
      </c>
      <c r="C816" s="31">
        <v>401.19033752000001</v>
      </c>
      <c r="D816" s="27" t="str">
        <f t="shared" si="238"/>
        <v>N/A</v>
      </c>
      <c r="E816" s="31">
        <v>442.91320796000002</v>
      </c>
      <c r="F816" s="27" t="str">
        <f t="shared" si="239"/>
        <v>N/A</v>
      </c>
      <c r="G816" s="31">
        <v>472.61193100999998</v>
      </c>
      <c r="H816" s="27" t="str">
        <f t="shared" si="240"/>
        <v>N/A</v>
      </c>
      <c r="I816" s="28">
        <v>10.4</v>
      </c>
      <c r="J816" s="28">
        <v>6.7050000000000001</v>
      </c>
      <c r="K816" s="29" t="s">
        <v>1193</v>
      </c>
      <c r="L816" s="30" t="str">
        <f t="shared" si="241"/>
        <v>Yes</v>
      </c>
    </row>
    <row r="817" spans="1:12">
      <c r="A817" s="46" t="s">
        <v>387</v>
      </c>
      <c r="B817" s="25" t="s">
        <v>49</v>
      </c>
      <c r="C817" s="31">
        <v>120516395</v>
      </c>
      <c r="D817" s="27" t="str">
        <f t="shared" si="238"/>
        <v>N/A</v>
      </c>
      <c r="E817" s="31">
        <v>139228461</v>
      </c>
      <c r="F817" s="27" t="str">
        <f t="shared" si="239"/>
        <v>N/A</v>
      </c>
      <c r="G817" s="31">
        <v>134793509</v>
      </c>
      <c r="H817" s="27" t="str">
        <f t="shared" si="240"/>
        <v>N/A</v>
      </c>
      <c r="I817" s="28">
        <v>15.53</v>
      </c>
      <c r="J817" s="28">
        <v>-3.19</v>
      </c>
      <c r="K817" s="29" t="s">
        <v>1193</v>
      </c>
      <c r="L817" s="30" t="str">
        <f t="shared" si="241"/>
        <v>Yes</v>
      </c>
    </row>
    <row r="818" spans="1:12">
      <c r="A818" s="46" t="s">
        <v>102</v>
      </c>
      <c r="B818" s="25" t="s">
        <v>49</v>
      </c>
      <c r="C818" s="26">
        <v>55797</v>
      </c>
      <c r="D818" s="27" t="str">
        <f t="shared" si="238"/>
        <v>N/A</v>
      </c>
      <c r="E818" s="26">
        <v>57053</v>
      </c>
      <c r="F818" s="27" t="str">
        <f t="shared" si="239"/>
        <v>N/A</v>
      </c>
      <c r="G818" s="26">
        <v>56947</v>
      </c>
      <c r="H818" s="27" t="str">
        <f t="shared" si="240"/>
        <v>N/A</v>
      </c>
      <c r="I818" s="28">
        <v>2.2509999999999999</v>
      </c>
      <c r="J818" s="28">
        <v>-0.186</v>
      </c>
      <c r="K818" s="29" t="s">
        <v>1193</v>
      </c>
      <c r="L818" s="30" t="str">
        <f t="shared" si="241"/>
        <v>Yes</v>
      </c>
    </row>
    <row r="819" spans="1:12">
      <c r="A819" s="46" t="s">
        <v>388</v>
      </c>
      <c r="B819" s="25" t="s">
        <v>49</v>
      </c>
      <c r="C819" s="31">
        <v>2159.9081492</v>
      </c>
      <c r="D819" s="27" t="str">
        <f t="shared" si="238"/>
        <v>N/A</v>
      </c>
      <c r="E819" s="31">
        <v>2440.3354951000001</v>
      </c>
      <c r="F819" s="27" t="str">
        <f t="shared" si="239"/>
        <v>N/A</v>
      </c>
      <c r="G819" s="31">
        <v>2366.9992975999999</v>
      </c>
      <c r="H819" s="27" t="str">
        <f t="shared" si="240"/>
        <v>N/A</v>
      </c>
      <c r="I819" s="28">
        <v>12.98</v>
      </c>
      <c r="J819" s="28">
        <v>-3.01</v>
      </c>
      <c r="K819" s="29" t="s">
        <v>1193</v>
      </c>
      <c r="L819" s="30" t="str">
        <f t="shared" si="241"/>
        <v>Yes</v>
      </c>
    </row>
    <row r="820" spans="1:12">
      <c r="A820" s="46" t="s">
        <v>389</v>
      </c>
      <c r="B820" s="25" t="s">
        <v>49</v>
      </c>
      <c r="C820" s="31">
        <v>115986542</v>
      </c>
      <c r="D820" s="27" t="str">
        <f t="shared" si="238"/>
        <v>N/A</v>
      </c>
      <c r="E820" s="31">
        <v>127412133</v>
      </c>
      <c r="F820" s="27" t="str">
        <f t="shared" si="239"/>
        <v>N/A</v>
      </c>
      <c r="G820" s="31">
        <v>131147713</v>
      </c>
      <c r="H820" s="27" t="str">
        <f t="shared" si="240"/>
        <v>N/A</v>
      </c>
      <c r="I820" s="28">
        <v>9.8510000000000009</v>
      </c>
      <c r="J820" s="28">
        <v>2.9319999999999999</v>
      </c>
      <c r="K820" s="29" t="s">
        <v>1193</v>
      </c>
      <c r="L820" s="30" t="str">
        <f t="shared" si="241"/>
        <v>Yes</v>
      </c>
    </row>
    <row r="821" spans="1:12">
      <c r="A821" s="46" t="s">
        <v>625</v>
      </c>
      <c r="B821" s="25" t="s">
        <v>49</v>
      </c>
      <c r="C821" s="26">
        <v>18592</v>
      </c>
      <c r="D821" s="27" t="str">
        <f t="shared" si="238"/>
        <v>N/A</v>
      </c>
      <c r="E821" s="26">
        <v>13984</v>
      </c>
      <c r="F821" s="27" t="str">
        <f t="shared" si="239"/>
        <v>N/A</v>
      </c>
      <c r="G821" s="26">
        <v>14697</v>
      </c>
      <c r="H821" s="27" t="str">
        <f t="shared" si="240"/>
        <v>N/A</v>
      </c>
      <c r="I821" s="28">
        <v>-24.8</v>
      </c>
      <c r="J821" s="28">
        <v>5.0990000000000002</v>
      </c>
      <c r="K821" s="29" t="s">
        <v>1193</v>
      </c>
      <c r="L821" s="30" t="str">
        <f t="shared" si="241"/>
        <v>Yes</v>
      </c>
    </row>
    <row r="822" spans="1:12">
      <c r="A822" s="46" t="s">
        <v>390</v>
      </c>
      <c r="B822" s="25" t="s">
        <v>49</v>
      </c>
      <c r="C822" s="31">
        <v>6238.5188252999997</v>
      </c>
      <c r="D822" s="27" t="str">
        <f t="shared" si="238"/>
        <v>N/A</v>
      </c>
      <c r="E822" s="31">
        <v>9111.2795337999996</v>
      </c>
      <c r="F822" s="27" t="str">
        <f t="shared" si="239"/>
        <v>N/A</v>
      </c>
      <c r="G822" s="31">
        <v>8923.4342383000003</v>
      </c>
      <c r="H822" s="27" t="str">
        <f t="shared" si="240"/>
        <v>N/A</v>
      </c>
      <c r="I822" s="28">
        <v>46.05</v>
      </c>
      <c r="J822" s="28">
        <v>-2.06</v>
      </c>
      <c r="K822" s="29" t="s">
        <v>1193</v>
      </c>
      <c r="L822" s="30" t="str">
        <f t="shared" si="241"/>
        <v>Yes</v>
      </c>
    </row>
    <row r="823" spans="1:12">
      <c r="A823" s="46" t="s">
        <v>391</v>
      </c>
      <c r="B823" s="25" t="s">
        <v>49</v>
      </c>
      <c r="C823" s="31">
        <v>4756716</v>
      </c>
      <c r="D823" s="27" t="str">
        <f t="shared" si="238"/>
        <v>N/A</v>
      </c>
      <c r="E823" s="31">
        <v>5061321</v>
      </c>
      <c r="F823" s="27" t="str">
        <f t="shared" si="239"/>
        <v>N/A</v>
      </c>
      <c r="G823" s="31">
        <v>5087879</v>
      </c>
      <c r="H823" s="27" t="str">
        <f t="shared" si="240"/>
        <v>N/A</v>
      </c>
      <c r="I823" s="28">
        <v>6.4039999999999999</v>
      </c>
      <c r="J823" s="28">
        <v>0.52470000000000006</v>
      </c>
      <c r="K823" s="29" t="s">
        <v>1193</v>
      </c>
      <c r="L823" s="30" t="str">
        <f t="shared" si="241"/>
        <v>Yes</v>
      </c>
    </row>
    <row r="824" spans="1:12">
      <c r="A824" s="46" t="s">
        <v>38</v>
      </c>
      <c r="B824" s="25" t="s">
        <v>49</v>
      </c>
      <c r="C824" s="26">
        <v>9472</v>
      </c>
      <c r="D824" s="27" t="str">
        <f t="shared" si="238"/>
        <v>N/A</v>
      </c>
      <c r="E824" s="26">
        <v>9555</v>
      </c>
      <c r="F824" s="27" t="str">
        <f t="shared" si="239"/>
        <v>N/A</v>
      </c>
      <c r="G824" s="26">
        <v>9854</v>
      </c>
      <c r="H824" s="27" t="str">
        <f t="shared" si="240"/>
        <v>N/A</v>
      </c>
      <c r="I824" s="28">
        <v>0.87629999999999997</v>
      </c>
      <c r="J824" s="28">
        <v>3.129</v>
      </c>
      <c r="K824" s="29" t="s">
        <v>1193</v>
      </c>
      <c r="L824" s="30" t="str">
        <f t="shared" si="241"/>
        <v>Yes</v>
      </c>
    </row>
    <row r="825" spans="1:12">
      <c r="A825" s="46" t="s">
        <v>392</v>
      </c>
      <c r="B825" s="25" t="s">
        <v>49</v>
      </c>
      <c r="C825" s="31">
        <v>502.18707769999997</v>
      </c>
      <c r="D825" s="27" t="str">
        <f t="shared" si="238"/>
        <v>N/A</v>
      </c>
      <c r="E825" s="31">
        <v>529.70392464999998</v>
      </c>
      <c r="F825" s="27" t="str">
        <f t="shared" si="239"/>
        <v>N/A</v>
      </c>
      <c r="G825" s="31">
        <v>516.32626345000006</v>
      </c>
      <c r="H825" s="27" t="str">
        <f t="shared" si="240"/>
        <v>N/A</v>
      </c>
      <c r="I825" s="28">
        <v>5.4790000000000001</v>
      </c>
      <c r="J825" s="28">
        <v>-2.5299999999999998</v>
      </c>
      <c r="K825" s="29" t="s">
        <v>1193</v>
      </c>
      <c r="L825" s="30" t="str">
        <f t="shared" si="241"/>
        <v>Yes</v>
      </c>
    </row>
    <row r="826" spans="1:12">
      <c r="A826" s="46" t="s">
        <v>393</v>
      </c>
      <c r="B826" s="25" t="s">
        <v>49</v>
      </c>
      <c r="C826" s="31">
        <v>16752761</v>
      </c>
      <c r="D826" s="27" t="str">
        <f t="shared" si="238"/>
        <v>N/A</v>
      </c>
      <c r="E826" s="31">
        <v>10539341</v>
      </c>
      <c r="F826" s="27" t="str">
        <f t="shared" si="239"/>
        <v>N/A</v>
      </c>
      <c r="G826" s="31">
        <v>60688</v>
      </c>
      <c r="H826" s="27" t="str">
        <f t="shared" si="240"/>
        <v>N/A</v>
      </c>
      <c r="I826" s="28">
        <v>-37.1</v>
      </c>
      <c r="J826" s="28">
        <v>-99.4</v>
      </c>
      <c r="K826" s="29" t="s">
        <v>1193</v>
      </c>
      <c r="L826" s="30" t="str">
        <f t="shared" si="241"/>
        <v>No</v>
      </c>
    </row>
    <row r="827" spans="1:12">
      <c r="A827" s="46" t="s">
        <v>394</v>
      </c>
      <c r="B827" s="25" t="s">
        <v>49</v>
      </c>
      <c r="C827" s="26">
        <v>344</v>
      </c>
      <c r="D827" s="27" t="str">
        <f t="shared" si="238"/>
        <v>N/A</v>
      </c>
      <c r="E827" s="26">
        <v>334</v>
      </c>
      <c r="F827" s="27" t="str">
        <f t="shared" si="239"/>
        <v>N/A</v>
      </c>
      <c r="G827" s="26">
        <v>41</v>
      </c>
      <c r="H827" s="27" t="str">
        <f t="shared" si="240"/>
        <v>N/A</v>
      </c>
      <c r="I827" s="28">
        <v>-2.91</v>
      </c>
      <c r="J827" s="28">
        <v>-87.7</v>
      </c>
      <c r="K827" s="29" t="s">
        <v>1193</v>
      </c>
      <c r="L827" s="30" t="str">
        <f t="shared" si="241"/>
        <v>No</v>
      </c>
    </row>
    <row r="828" spans="1:12">
      <c r="A828" s="46" t="s">
        <v>395</v>
      </c>
      <c r="B828" s="25" t="s">
        <v>49</v>
      </c>
      <c r="C828" s="31">
        <v>48699.886628</v>
      </c>
      <c r="D828" s="27" t="str">
        <f t="shared" si="238"/>
        <v>N/A</v>
      </c>
      <c r="E828" s="31">
        <v>31554.913174000001</v>
      </c>
      <c r="F828" s="27" t="str">
        <f t="shared" si="239"/>
        <v>N/A</v>
      </c>
      <c r="G828" s="31">
        <v>1480.1951220000001</v>
      </c>
      <c r="H828" s="27" t="str">
        <f t="shared" si="240"/>
        <v>N/A</v>
      </c>
      <c r="I828" s="28">
        <v>-35.200000000000003</v>
      </c>
      <c r="J828" s="28">
        <v>-95.3</v>
      </c>
      <c r="K828" s="29" t="s">
        <v>1193</v>
      </c>
      <c r="L828" s="30" t="str">
        <f t="shared" si="241"/>
        <v>No</v>
      </c>
    </row>
    <row r="829" spans="1:12">
      <c r="A829" s="46" t="s">
        <v>396</v>
      </c>
      <c r="B829" s="25" t="s">
        <v>49</v>
      </c>
      <c r="C829" s="31">
        <v>15323378</v>
      </c>
      <c r="D829" s="27" t="str">
        <f t="shared" si="238"/>
        <v>N/A</v>
      </c>
      <c r="E829" s="31">
        <v>9658224</v>
      </c>
      <c r="F829" s="27" t="str">
        <f t="shared" si="239"/>
        <v>N/A</v>
      </c>
      <c r="G829" s="31">
        <v>10024977</v>
      </c>
      <c r="H829" s="27" t="str">
        <f t="shared" si="240"/>
        <v>N/A</v>
      </c>
      <c r="I829" s="28">
        <v>-37</v>
      </c>
      <c r="J829" s="28">
        <v>3.7970000000000002</v>
      </c>
      <c r="K829" s="29" t="s">
        <v>1193</v>
      </c>
      <c r="L829" s="30" t="str">
        <f t="shared" si="241"/>
        <v>Yes</v>
      </c>
    </row>
    <row r="830" spans="1:12">
      <c r="A830" s="46" t="s">
        <v>397</v>
      </c>
      <c r="B830" s="25" t="s">
        <v>49</v>
      </c>
      <c r="C830" s="26">
        <v>8417</v>
      </c>
      <c r="D830" s="27" t="str">
        <f t="shared" si="238"/>
        <v>N/A</v>
      </c>
      <c r="E830" s="26">
        <v>9201</v>
      </c>
      <c r="F830" s="27" t="str">
        <f t="shared" si="239"/>
        <v>N/A</v>
      </c>
      <c r="G830" s="26">
        <v>9683</v>
      </c>
      <c r="H830" s="27" t="str">
        <f t="shared" si="240"/>
        <v>N/A</v>
      </c>
      <c r="I830" s="28">
        <v>9.3140000000000001</v>
      </c>
      <c r="J830" s="28">
        <v>5.2389999999999999</v>
      </c>
      <c r="K830" s="29" t="s">
        <v>1193</v>
      </c>
      <c r="L830" s="30" t="str">
        <f t="shared" si="241"/>
        <v>Yes</v>
      </c>
    </row>
    <row r="831" spans="1:12">
      <c r="A831" s="46" t="s">
        <v>398</v>
      </c>
      <c r="B831" s="25" t="s">
        <v>49</v>
      </c>
      <c r="C831" s="31">
        <v>1820.5272662</v>
      </c>
      <c r="D831" s="27" t="str">
        <f t="shared" si="238"/>
        <v>N/A</v>
      </c>
      <c r="E831" s="31">
        <v>1049.6928594999999</v>
      </c>
      <c r="F831" s="27" t="str">
        <f t="shared" si="239"/>
        <v>N/A</v>
      </c>
      <c r="G831" s="31">
        <v>1035.3172569999999</v>
      </c>
      <c r="H831" s="27" t="str">
        <f t="shared" si="240"/>
        <v>N/A</v>
      </c>
      <c r="I831" s="28">
        <v>-42.3</v>
      </c>
      <c r="J831" s="28">
        <v>-1.37</v>
      </c>
      <c r="K831" s="29" t="s">
        <v>1193</v>
      </c>
      <c r="L831" s="30" t="str">
        <f t="shared" si="241"/>
        <v>Yes</v>
      </c>
    </row>
    <row r="832" spans="1:12">
      <c r="A832" s="46" t="s">
        <v>399</v>
      </c>
      <c r="B832" s="25" t="s">
        <v>49</v>
      </c>
      <c r="C832" s="31">
        <v>49393</v>
      </c>
      <c r="D832" s="27" t="str">
        <f t="shared" si="238"/>
        <v>N/A</v>
      </c>
      <c r="E832" s="31">
        <v>0</v>
      </c>
      <c r="F832" s="27" t="str">
        <f t="shared" si="239"/>
        <v>N/A</v>
      </c>
      <c r="G832" s="31">
        <v>0</v>
      </c>
      <c r="H832" s="27" t="str">
        <f t="shared" si="240"/>
        <v>N/A</v>
      </c>
      <c r="I832" s="28">
        <v>-100</v>
      </c>
      <c r="J832" s="28" t="s">
        <v>1207</v>
      </c>
      <c r="K832" s="29" t="s">
        <v>1193</v>
      </c>
      <c r="L832" s="30" t="str">
        <f t="shared" si="241"/>
        <v>N/A</v>
      </c>
    </row>
    <row r="833" spans="1:12">
      <c r="A833" s="46" t="s">
        <v>400</v>
      </c>
      <c r="B833" s="25" t="s">
        <v>49</v>
      </c>
      <c r="C833" s="26">
        <v>813</v>
      </c>
      <c r="D833" s="27" t="str">
        <f t="shared" ref="D833:D849" si="242">IF($B833="N/A","N/A",IF(C833&gt;10,"No",IF(C833&lt;-10,"No","Yes")))</f>
        <v>N/A</v>
      </c>
      <c r="E833" s="26">
        <v>0</v>
      </c>
      <c r="F833" s="27" t="str">
        <f t="shared" ref="F833:F849" si="243">IF($B833="N/A","N/A",IF(E833&gt;10,"No",IF(E833&lt;-10,"No","Yes")))</f>
        <v>N/A</v>
      </c>
      <c r="G833" s="26">
        <v>0</v>
      </c>
      <c r="H833" s="27" t="str">
        <f t="shared" ref="H833:H849" si="244">IF($B833="N/A","N/A",IF(G833&gt;10,"No",IF(G833&lt;-10,"No","Yes")))</f>
        <v>N/A</v>
      </c>
      <c r="I833" s="28">
        <v>-100</v>
      </c>
      <c r="J833" s="28" t="s">
        <v>1207</v>
      </c>
      <c r="K833" s="29" t="s">
        <v>1193</v>
      </c>
      <c r="L833" s="30" t="str">
        <f t="shared" ref="L833:L849" si="245">IF(J833="Div by 0", "N/A", IF(K833="N/A","N/A", IF(J833&gt;VALUE(MID(K833,1,2)), "No", IF(J833&lt;-1*VALUE(MID(K833,1,2)), "No", "Yes"))))</f>
        <v>N/A</v>
      </c>
    </row>
    <row r="834" spans="1:12">
      <c r="A834" s="46" t="s">
        <v>401</v>
      </c>
      <c r="B834" s="25" t="s">
        <v>49</v>
      </c>
      <c r="C834" s="31">
        <v>60.75399754</v>
      </c>
      <c r="D834" s="27" t="str">
        <f t="shared" si="242"/>
        <v>N/A</v>
      </c>
      <c r="E834" s="31" t="s">
        <v>1207</v>
      </c>
      <c r="F834" s="27" t="str">
        <f t="shared" si="243"/>
        <v>N/A</v>
      </c>
      <c r="G834" s="31" t="s">
        <v>1207</v>
      </c>
      <c r="H834" s="27" t="str">
        <f t="shared" si="244"/>
        <v>N/A</v>
      </c>
      <c r="I834" s="28" t="s">
        <v>1207</v>
      </c>
      <c r="J834" s="28" t="s">
        <v>1207</v>
      </c>
      <c r="K834" s="29" t="s">
        <v>1193</v>
      </c>
      <c r="L834" s="30" t="str">
        <f t="shared" si="245"/>
        <v>N/A</v>
      </c>
    </row>
    <row r="835" spans="1:12" ht="12.75" customHeight="1">
      <c r="A835" s="46" t="s">
        <v>402</v>
      </c>
      <c r="B835" s="25" t="s">
        <v>49</v>
      </c>
      <c r="C835" s="31">
        <v>489242</v>
      </c>
      <c r="D835" s="27" t="str">
        <f t="shared" si="242"/>
        <v>N/A</v>
      </c>
      <c r="E835" s="31">
        <v>450847</v>
      </c>
      <c r="F835" s="27" t="str">
        <f t="shared" si="243"/>
        <v>N/A</v>
      </c>
      <c r="G835" s="31">
        <v>465236</v>
      </c>
      <c r="H835" s="27" t="str">
        <f t="shared" si="244"/>
        <v>N/A</v>
      </c>
      <c r="I835" s="28">
        <v>-7.85</v>
      </c>
      <c r="J835" s="28">
        <v>3.1920000000000002</v>
      </c>
      <c r="K835" s="29" t="s">
        <v>1193</v>
      </c>
      <c r="L835" s="30" t="str">
        <f t="shared" si="245"/>
        <v>Yes</v>
      </c>
    </row>
    <row r="836" spans="1:12">
      <c r="A836" s="46" t="s">
        <v>626</v>
      </c>
      <c r="B836" s="25" t="s">
        <v>49</v>
      </c>
      <c r="C836" s="26">
        <v>740</v>
      </c>
      <c r="D836" s="27" t="str">
        <f t="shared" si="242"/>
        <v>N/A</v>
      </c>
      <c r="E836" s="26">
        <v>770</v>
      </c>
      <c r="F836" s="27" t="str">
        <f t="shared" si="243"/>
        <v>N/A</v>
      </c>
      <c r="G836" s="26">
        <v>881</v>
      </c>
      <c r="H836" s="27" t="str">
        <f t="shared" si="244"/>
        <v>N/A</v>
      </c>
      <c r="I836" s="28">
        <v>4.0540000000000003</v>
      </c>
      <c r="J836" s="28">
        <v>14.42</v>
      </c>
      <c r="K836" s="29" t="s">
        <v>1193</v>
      </c>
      <c r="L836" s="30" t="str">
        <f t="shared" si="245"/>
        <v>Yes</v>
      </c>
    </row>
    <row r="837" spans="1:12">
      <c r="A837" s="46" t="s">
        <v>403</v>
      </c>
      <c r="B837" s="25" t="s">
        <v>49</v>
      </c>
      <c r="C837" s="31">
        <v>661.13783783999997</v>
      </c>
      <c r="D837" s="27" t="str">
        <f t="shared" si="242"/>
        <v>N/A</v>
      </c>
      <c r="E837" s="31">
        <v>585.51558441999998</v>
      </c>
      <c r="F837" s="27" t="str">
        <f t="shared" si="243"/>
        <v>N/A</v>
      </c>
      <c r="G837" s="31">
        <v>528.07718502</v>
      </c>
      <c r="H837" s="27" t="str">
        <f t="shared" si="244"/>
        <v>N/A</v>
      </c>
      <c r="I837" s="28">
        <v>-11.4</v>
      </c>
      <c r="J837" s="28">
        <v>-9.81</v>
      </c>
      <c r="K837" s="29" t="s">
        <v>1193</v>
      </c>
      <c r="L837" s="30" t="str">
        <f t="shared" si="245"/>
        <v>Yes</v>
      </c>
    </row>
    <row r="838" spans="1:12">
      <c r="A838" s="46" t="s">
        <v>404</v>
      </c>
      <c r="B838" s="25" t="s">
        <v>49</v>
      </c>
      <c r="C838" s="31">
        <v>3872882</v>
      </c>
      <c r="D838" s="27" t="str">
        <f t="shared" si="242"/>
        <v>N/A</v>
      </c>
      <c r="E838" s="31">
        <v>4163111</v>
      </c>
      <c r="F838" s="27" t="str">
        <f t="shared" si="243"/>
        <v>N/A</v>
      </c>
      <c r="G838" s="31">
        <v>4500711</v>
      </c>
      <c r="H838" s="27" t="str">
        <f t="shared" si="244"/>
        <v>N/A</v>
      </c>
      <c r="I838" s="28">
        <v>7.4939999999999998</v>
      </c>
      <c r="J838" s="28">
        <v>8.109</v>
      </c>
      <c r="K838" s="29" t="s">
        <v>1193</v>
      </c>
      <c r="L838" s="30" t="str">
        <f t="shared" si="245"/>
        <v>Yes</v>
      </c>
    </row>
    <row r="839" spans="1:12">
      <c r="A839" s="46" t="s">
        <v>135</v>
      </c>
      <c r="B839" s="25" t="s">
        <v>49</v>
      </c>
      <c r="C839" s="26">
        <v>414</v>
      </c>
      <c r="D839" s="27" t="str">
        <f t="shared" si="242"/>
        <v>N/A</v>
      </c>
      <c r="E839" s="26">
        <v>409</v>
      </c>
      <c r="F839" s="27" t="str">
        <f t="shared" si="243"/>
        <v>N/A</v>
      </c>
      <c r="G839" s="26">
        <v>455</v>
      </c>
      <c r="H839" s="27" t="str">
        <f t="shared" si="244"/>
        <v>N/A</v>
      </c>
      <c r="I839" s="28">
        <v>-1.21</v>
      </c>
      <c r="J839" s="28">
        <v>11.25</v>
      </c>
      <c r="K839" s="29" t="s">
        <v>1193</v>
      </c>
      <c r="L839" s="30" t="str">
        <f t="shared" si="245"/>
        <v>Yes</v>
      </c>
    </row>
    <row r="840" spans="1:12">
      <c r="A840" s="46" t="s">
        <v>405</v>
      </c>
      <c r="B840" s="25" t="s">
        <v>49</v>
      </c>
      <c r="C840" s="31">
        <v>9354.7874396000007</v>
      </c>
      <c r="D840" s="27" t="str">
        <f t="shared" si="242"/>
        <v>N/A</v>
      </c>
      <c r="E840" s="31">
        <v>10178.755501</v>
      </c>
      <c r="F840" s="27" t="str">
        <f t="shared" si="243"/>
        <v>N/A</v>
      </c>
      <c r="G840" s="31">
        <v>9891.6725275000008</v>
      </c>
      <c r="H840" s="27" t="str">
        <f t="shared" si="244"/>
        <v>N/A</v>
      </c>
      <c r="I840" s="28">
        <v>8.8079999999999998</v>
      </c>
      <c r="J840" s="28">
        <v>-2.82</v>
      </c>
      <c r="K840" s="29" t="s">
        <v>1193</v>
      </c>
      <c r="L840" s="30" t="str">
        <f t="shared" si="245"/>
        <v>Yes</v>
      </c>
    </row>
    <row r="841" spans="1:12">
      <c r="A841" s="46" t="s">
        <v>952</v>
      </c>
      <c r="B841" s="25" t="s">
        <v>49</v>
      </c>
      <c r="C841" s="31" t="s">
        <v>49</v>
      </c>
      <c r="D841" s="27" t="str">
        <f t="shared" si="242"/>
        <v>N/A</v>
      </c>
      <c r="E841" s="31">
        <v>1141293</v>
      </c>
      <c r="F841" s="27" t="str">
        <f t="shared" si="243"/>
        <v>N/A</v>
      </c>
      <c r="G841" s="31">
        <v>605914</v>
      </c>
      <c r="H841" s="27" t="str">
        <f t="shared" si="244"/>
        <v>N/A</v>
      </c>
      <c r="I841" s="28" t="s">
        <v>49</v>
      </c>
      <c r="J841" s="28">
        <v>-46.9</v>
      </c>
      <c r="K841" s="29" t="s">
        <v>1193</v>
      </c>
      <c r="L841" s="30" t="str">
        <f>IF(J841="Div by 0", "N/A", IF(OR(J841="N/A",K841="N/A"),"N/A", IF(J841&gt;VALUE(MID(K841,1,2)), "No", IF(J841&lt;-1*VALUE(MID(K841,1,2)), "No", "Yes"))))</f>
        <v>No</v>
      </c>
    </row>
    <row r="842" spans="1:12">
      <c r="A842" s="46" t="s">
        <v>953</v>
      </c>
      <c r="B842" s="25" t="s">
        <v>49</v>
      </c>
      <c r="C842" s="26" t="s">
        <v>49</v>
      </c>
      <c r="D842" s="27" t="str">
        <f t="shared" si="242"/>
        <v>N/A</v>
      </c>
      <c r="E842" s="26">
        <v>4166</v>
      </c>
      <c r="F842" s="27" t="str">
        <f t="shared" si="243"/>
        <v>N/A</v>
      </c>
      <c r="G842" s="26">
        <v>3799</v>
      </c>
      <c r="H842" s="27" t="str">
        <f t="shared" si="244"/>
        <v>N/A</v>
      </c>
      <c r="I842" s="28" t="s">
        <v>49</v>
      </c>
      <c r="J842" s="28">
        <v>-8.81</v>
      </c>
      <c r="K842" s="29" t="s">
        <v>1193</v>
      </c>
      <c r="L842" s="30" t="str">
        <f t="shared" ref="L842:L846" si="246">IF(J842="Div by 0", "N/A", IF(OR(J842="N/A",K842="N/A"),"N/A", IF(J842&gt;VALUE(MID(K842,1,2)), "No", IF(J842&lt;-1*VALUE(MID(K842,1,2)), "No", "Yes"))))</f>
        <v>Yes</v>
      </c>
    </row>
    <row r="843" spans="1:12">
      <c r="A843" s="46" t="s">
        <v>954</v>
      </c>
      <c r="B843" s="25" t="s">
        <v>49</v>
      </c>
      <c r="C843" s="31" t="s">
        <v>49</v>
      </c>
      <c r="D843" s="27" t="str">
        <f t="shared" si="242"/>
        <v>N/A</v>
      </c>
      <c r="E843" s="31">
        <v>273.95415265999998</v>
      </c>
      <c r="F843" s="27" t="str">
        <f t="shared" si="243"/>
        <v>N/A</v>
      </c>
      <c r="G843" s="31">
        <v>159.49302448</v>
      </c>
      <c r="H843" s="27" t="str">
        <f t="shared" si="244"/>
        <v>N/A</v>
      </c>
      <c r="I843" s="28" t="s">
        <v>49</v>
      </c>
      <c r="J843" s="28">
        <v>-41.8</v>
      </c>
      <c r="K843" s="29" t="s">
        <v>1193</v>
      </c>
      <c r="L843" s="30" t="str">
        <f t="shared" si="246"/>
        <v>No</v>
      </c>
    </row>
    <row r="844" spans="1:12">
      <c r="A844" s="46" t="s">
        <v>955</v>
      </c>
      <c r="B844" s="25" t="s">
        <v>49</v>
      </c>
      <c r="C844" s="31" t="s">
        <v>49</v>
      </c>
      <c r="D844" s="27" t="str">
        <f t="shared" si="242"/>
        <v>N/A</v>
      </c>
      <c r="E844" s="31">
        <v>0</v>
      </c>
      <c r="F844" s="27" t="str">
        <f t="shared" si="243"/>
        <v>N/A</v>
      </c>
      <c r="G844" s="31">
        <v>0</v>
      </c>
      <c r="H844" s="27" t="str">
        <f t="shared" si="244"/>
        <v>N/A</v>
      </c>
      <c r="I844" s="28" t="s">
        <v>49</v>
      </c>
      <c r="J844" s="28" t="s">
        <v>1207</v>
      </c>
      <c r="K844" s="29" t="s">
        <v>1193</v>
      </c>
      <c r="L844" s="30" t="str">
        <f t="shared" si="246"/>
        <v>N/A</v>
      </c>
    </row>
    <row r="845" spans="1:12">
      <c r="A845" s="46" t="s">
        <v>956</v>
      </c>
      <c r="B845" s="25" t="s">
        <v>49</v>
      </c>
      <c r="C845" s="26" t="s">
        <v>49</v>
      </c>
      <c r="D845" s="27" t="str">
        <f t="shared" si="242"/>
        <v>N/A</v>
      </c>
      <c r="E845" s="26">
        <v>0</v>
      </c>
      <c r="F845" s="27" t="str">
        <f t="shared" si="243"/>
        <v>N/A</v>
      </c>
      <c r="G845" s="26">
        <v>0</v>
      </c>
      <c r="H845" s="27" t="str">
        <f t="shared" si="244"/>
        <v>N/A</v>
      </c>
      <c r="I845" s="28" t="s">
        <v>49</v>
      </c>
      <c r="J845" s="28" t="s">
        <v>1207</v>
      </c>
      <c r="K845" s="29" t="s">
        <v>1193</v>
      </c>
      <c r="L845" s="30" t="str">
        <f t="shared" si="246"/>
        <v>N/A</v>
      </c>
    </row>
    <row r="846" spans="1:12">
      <c r="A846" s="46" t="s">
        <v>957</v>
      </c>
      <c r="B846" s="25" t="s">
        <v>49</v>
      </c>
      <c r="C846" s="31" t="s">
        <v>49</v>
      </c>
      <c r="D846" s="27" t="str">
        <f t="shared" si="242"/>
        <v>N/A</v>
      </c>
      <c r="E846" s="31" t="s">
        <v>1207</v>
      </c>
      <c r="F846" s="27" t="str">
        <f t="shared" si="243"/>
        <v>N/A</v>
      </c>
      <c r="G846" s="31" t="s">
        <v>1207</v>
      </c>
      <c r="H846" s="27" t="str">
        <f t="shared" si="244"/>
        <v>N/A</v>
      </c>
      <c r="I846" s="28" t="s">
        <v>49</v>
      </c>
      <c r="J846" s="28" t="s">
        <v>1207</v>
      </c>
      <c r="K846" s="29" t="s">
        <v>1193</v>
      </c>
      <c r="L846" s="30" t="str">
        <f t="shared" si="246"/>
        <v>N/A</v>
      </c>
    </row>
    <row r="847" spans="1:12" ht="12.75" customHeight="1">
      <c r="A847" s="46" t="s">
        <v>406</v>
      </c>
      <c r="B847" s="25" t="s">
        <v>49</v>
      </c>
      <c r="C847" s="31">
        <v>12882687</v>
      </c>
      <c r="D847" s="27" t="str">
        <f t="shared" si="242"/>
        <v>N/A</v>
      </c>
      <c r="E847" s="31">
        <v>14654972</v>
      </c>
      <c r="F847" s="27" t="str">
        <f t="shared" si="243"/>
        <v>N/A</v>
      </c>
      <c r="G847" s="31">
        <v>15809655</v>
      </c>
      <c r="H847" s="27" t="str">
        <f t="shared" si="244"/>
        <v>N/A</v>
      </c>
      <c r="I847" s="28">
        <v>13.76</v>
      </c>
      <c r="J847" s="28">
        <v>7.8789999999999996</v>
      </c>
      <c r="K847" s="29" t="s">
        <v>1193</v>
      </c>
      <c r="L847" s="30" t="str">
        <f t="shared" si="245"/>
        <v>Yes</v>
      </c>
    </row>
    <row r="848" spans="1:12">
      <c r="A848" s="46" t="s">
        <v>407</v>
      </c>
      <c r="B848" s="25" t="s">
        <v>49</v>
      </c>
      <c r="C848" s="26">
        <v>19663</v>
      </c>
      <c r="D848" s="27" t="str">
        <f t="shared" si="242"/>
        <v>N/A</v>
      </c>
      <c r="E848" s="26">
        <v>20980</v>
      </c>
      <c r="F848" s="27" t="str">
        <f t="shared" si="243"/>
        <v>N/A</v>
      </c>
      <c r="G848" s="26">
        <v>21423</v>
      </c>
      <c r="H848" s="27" t="str">
        <f t="shared" si="244"/>
        <v>N/A</v>
      </c>
      <c r="I848" s="28">
        <v>6.6980000000000004</v>
      </c>
      <c r="J848" s="28">
        <v>2.1120000000000001</v>
      </c>
      <c r="K848" s="29" t="s">
        <v>1193</v>
      </c>
      <c r="L848" s="30" t="str">
        <f t="shared" si="245"/>
        <v>Yes</v>
      </c>
    </row>
    <row r="849" spans="1:12">
      <c r="A849" s="46" t="s">
        <v>408</v>
      </c>
      <c r="B849" s="25" t="s">
        <v>49</v>
      </c>
      <c r="C849" s="31">
        <v>655.17403245000003</v>
      </c>
      <c r="D849" s="27" t="str">
        <f t="shared" si="242"/>
        <v>N/A</v>
      </c>
      <c r="E849" s="31">
        <v>698.52106767999999</v>
      </c>
      <c r="F849" s="27" t="str">
        <f t="shared" si="243"/>
        <v>N/A</v>
      </c>
      <c r="G849" s="31">
        <v>737.97577369999999</v>
      </c>
      <c r="H849" s="27" t="str">
        <f t="shared" si="244"/>
        <v>N/A</v>
      </c>
      <c r="I849" s="28">
        <v>6.6159999999999997</v>
      </c>
      <c r="J849" s="28">
        <v>5.6479999999999997</v>
      </c>
      <c r="K849" s="29" t="s">
        <v>1193</v>
      </c>
      <c r="L849" s="30" t="str">
        <f t="shared" si="245"/>
        <v>Yes</v>
      </c>
    </row>
    <row r="850" spans="1:12">
      <c r="A850" s="46" t="s">
        <v>409</v>
      </c>
      <c r="B850" s="25" t="s">
        <v>49</v>
      </c>
      <c r="C850" s="31">
        <v>48680565</v>
      </c>
      <c r="D850" s="27" t="str">
        <f t="shared" ref="D850:D858" si="247">IF($B850="N/A","N/A",IF(C850&gt;10,"No",IF(C850&lt;-10,"No","Yes")))</f>
        <v>N/A</v>
      </c>
      <c r="E850" s="31">
        <v>48930404</v>
      </c>
      <c r="F850" s="27" t="str">
        <f t="shared" ref="F850:F858" si="248">IF($B850="N/A","N/A",IF(E850&gt;10,"No",IF(E850&lt;-10,"No","Yes")))</f>
        <v>N/A</v>
      </c>
      <c r="G850" s="31">
        <v>50021143</v>
      </c>
      <c r="H850" s="27" t="str">
        <f t="shared" ref="H850:H858" si="249">IF($B850="N/A","N/A",IF(G850&gt;10,"No",IF(G850&lt;-10,"No","Yes")))</f>
        <v>N/A</v>
      </c>
      <c r="I850" s="28">
        <v>0.51319999999999999</v>
      </c>
      <c r="J850" s="28">
        <v>2.2290000000000001</v>
      </c>
      <c r="K850" s="29" t="s">
        <v>1193</v>
      </c>
      <c r="L850" s="30" t="str">
        <f t="shared" ref="L850:L858" si="250">IF(J850="Div by 0", "N/A", IF(K850="N/A","N/A", IF(J850&gt;VALUE(MID(K850,1,2)), "No", IF(J850&lt;-1*VALUE(MID(K850,1,2)), "No", "Yes"))))</f>
        <v>Yes</v>
      </c>
    </row>
    <row r="851" spans="1:12">
      <c r="A851" s="46" t="s">
        <v>136</v>
      </c>
      <c r="B851" s="25" t="s">
        <v>49</v>
      </c>
      <c r="C851" s="26">
        <v>1394</v>
      </c>
      <c r="D851" s="27" t="str">
        <f t="shared" si="247"/>
        <v>N/A</v>
      </c>
      <c r="E851" s="26">
        <v>1382</v>
      </c>
      <c r="F851" s="27" t="str">
        <f t="shared" si="248"/>
        <v>N/A</v>
      </c>
      <c r="G851" s="26">
        <v>1365</v>
      </c>
      <c r="H851" s="27" t="str">
        <f t="shared" si="249"/>
        <v>N/A</v>
      </c>
      <c r="I851" s="28">
        <v>-0.86099999999999999</v>
      </c>
      <c r="J851" s="28">
        <v>-1.23</v>
      </c>
      <c r="K851" s="29" t="s">
        <v>1193</v>
      </c>
      <c r="L851" s="30" t="str">
        <f t="shared" si="250"/>
        <v>Yes</v>
      </c>
    </row>
    <row r="852" spans="1:12">
      <c r="A852" s="46" t="s">
        <v>410</v>
      </c>
      <c r="B852" s="25" t="s">
        <v>49</v>
      </c>
      <c r="C852" s="31">
        <v>34921.495695999998</v>
      </c>
      <c r="D852" s="27" t="str">
        <f t="shared" si="247"/>
        <v>N/A</v>
      </c>
      <c r="E852" s="31">
        <v>35405.502171</v>
      </c>
      <c r="F852" s="27" t="str">
        <f t="shared" si="248"/>
        <v>N/A</v>
      </c>
      <c r="G852" s="31">
        <v>36645.526007</v>
      </c>
      <c r="H852" s="27" t="str">
        <f t="shared" si="249"/>
        <v>N/A</v>
      </c>
      <c r="I852" s="28">
        <v>1.3859999999999999</v>
      </c>
      <c r="J852" s="28">
        <v>3.5019999999999998</v>
      </c>
      <c r="K852" s="29" t="s">
        <v>1193</v>
      </c>
      <c r="L852" s="30" t="str">
        <f t="shared" si="250"/>
        <v>Yes</v>
      </c>
    </row>
    <row r="853" spans="1:12">
      <c r="A853" s="46" t="s">
        <v>411</v>
      </c>
      <c r="B853" s="25" t="s">
        <v>49</v>
      </c>
      <c r="C853" s="31">
        <v>74319173</v>
      </c>
      <c r="D853" s="27" t="str">
        <f t="shared" si="247"/>
        <v>N/A</v>
      </c>
      <c r="E853" s="31">
        <v>41576032</v>
      </c>
      <c r="F853" s="27" t="str">
        <f t="shared" si="248"/>
        <v>N/A</v>
      </c>
      <c r="G853" s="31">
        <v>31669857</v>
      </c>
      <c r="H853" s="27" t="str">
        <f t="shared" si="249"/>
        <v>N/A</v>
      </c>
      <c r="I853" s="28">
        <v>-44.1</v>
      </c>
      <c r="J853" s="28">
        <v>-23.8</v>
      </c>
      <c r="K853" s="29" t="s">
        <v>1193</v>
      </c>
      <c r="L853" s="30" t="str">
        <f t="shared" si="250"/>
        <v>Yes</v>
      </c>
    </row>
    <row r="854" spans="1:12">
      <c r="A854" s="46" t="s">
        <v>412</v>
      </c>
      <c r="B854" s="25" t="s">
        <v>49</v>
      </c>
      <c r="C854" s="26">
        <v>22286</v>
      </c>
      <c r="D854" s="27" t="str">
        <f t="shared" si="247"/>
        <v>N/A</v>
      </c>
      <c r="E854" s="26">
        <v>9305</v>
      </c>
      <c r="F854" s="27" t="str">
        <f t="shared" si="248"/>
        <v>N/A</v>
      </c>
      <c r="G854" s="26">
        <v>8985</v>
      </c>
      <c r="H854" s="27" t="str">
        <f t="shared" si="249"/>
        <v>N/A</v>
      </c>
      <c r="I854" s="28">
        <v>-58.2</v>
      </c>
      <c r="J854" s="28">
        <v>-3.44</v>
      </c>
      <c r="K854" s="29" t="s">
        <v>1193</v>
      </c>
      <c r="L854" s="30" t="str">
        <f t="shared" si="250"/>
        <v>Yes</v>
      </c>
    </row>
    <row r="855" spans="1:12">
      <c r="A855" s="46" t="s">
        <v>413</v>
      </c>
      <c r="B855" s="25" t="s">
        <v>49</v>
      </c>
      <c r="C855" s="31">
        <v>3334.7919321999998</v>
      </c>
      <c r="D855" s="27" t="str">
        <f t="shared" si="247"/>
        <v>N/A</v>
      </c>
      <c r="E855" s="31">
        <v>4468.1388501000001</v>
      </c>
      <c r="F855" s="27" t="str">
        <f t="shared" si="248"/>
        <v>N/A</v>
      </c>
      <c r="G855" s="31">
        <v>3524.7475792999999</v>
      </c>
      <c r="H855" s="27" t="str">
        <f t="shared" si="249"/>
        <v>N/A</v>
      </c>
      <c r="I855" s="28">
        <v>33.99</v>
      </c>
      <c r="J855" s="28">
        <v>-21.1</v>
      </c>
      <c r="K855" s="29" t="s">
        <v>1193</v>
      </c>
      <c r="L855" s="30" t="str">
        <f t="shared" si="250"/>
        <v>Yes</v>
      </c>
    </row>
    <row r="856" spans="1:12">
      <c r="A856" s="46" t="s">
        <v>414</v>
      </c>
      <c r="B856" s="25" t="s">
        <v>49</v>
      </c>
      <c r="C856" s="31">
        <v>12058</v>
      </c>
      <c r="D856" s="27" t="str">
        <f t="shared" si="247"/>
        <v>N/A</v>
      </c>
      <c r="E856" s="31">
        <v>34463</v>
      </c>
      <c r="F856" s="27" t="str">
        <f t="shared" si="248"/>
        <v>N/A</v>
      </c>
      <c r="G856" s="31">
        <v>25983401</v>
      </c>
      <c r="H856" s="27" t="str">
        <f t="shared" si="249"/>
        <v>N/A</v>
      </c>
      <c r="I856" s="28">
        <v>185.8</v>
      </c>
      <c r="J856" s="28">
        <v>75295</v>
      </c>
      <c r="K856" s="29" t="s">
        <v>1193</v>
      </c>
      <c r="L856" s="30" t="str">
        <f t="shared" si="250"/>
        <v>No</v>
      </c>
    </row>
    <row r="857" spans="1:12">
      <c r="A857" s="46" t="s">
        <v>137</v>
      </c>
      <c r="B857" s="25" t="s">
        <v>49</v>
      </c>
      <c r="C857" s="26">
        <v>11</v>
      </c>
      <c r="D857" s="27" t="str">
        <f t="shared" si="247"/>
        <v>N/A</v>
      </c>
      <c r="E857" s="26">
        <v>11</v>
      </c>
      <c r="F857" s="27" t="str">
        <f t="shared" si="248"/>
        <v>N/A</v>
      </c>
      <c r="G857" s="26">
        <v>1811</v>
      </c>
      <c r="H857" s="27" t="str">
        <f t="shared" si="249"/>
        <v>N/A</v>
      </c>
      <c r="I857" s="28">
        <v>150</v>
      </c>
      <c r="J857" s="28">
        <v>18010</v>
      </c>
      <c r="K857" s="29" t="s">
        <v>1193</v>
      </c>
      <c r="L857" s="30" t="str">
        <f t="shared" si="250"/>
        <v>No</v>
      </c>
    </row>
    <row r="858" spans="1:12">
      <c r="A858" s="46" t="s">
        <v>415</v>
      </c>
      <c r="B858" s="25" t="s">
        <v>49</v>
      </c>
      <c r="C858" s="31">
        <v>3014.5</v>
      </c>
      <c r="D858" s="27" t="str">
        <f t="shared" si="247"/>
        <v>N/A</v>
      </c>
      <c r="E858" s="31">
        <v>3446.3</v>
      </c>
      <c r="F858" s="27" t="str">
        <f t="shared" si="248"/>
        <v>N/A</v>
      </c>
      <c r="G858" s="31">
        <v>14347.543346</v>
      </c>
      <c r="H858" s="27" t="str">
        <f t="shared" si="249"/>
        <v>N/A</v>
      </c>
      <c r="I858" s="28">
        <v>14.32</v>
      </c>
      <c r="J858" s="28">
        <v>316.3</v>
      </c>
      <c r="K858" s="29" t="s">
        <v>1193</v>
      </c>
      <c r="L858" s="30" t="str">
        <f t="shared" si="250"/>
        <v>No</v>
      </c>
    </row>
    <row r="859" spans="1:12">
      <c r="A859" s="218" t="s">
        <v>416</v>
      </c>
      <c r="B859" s="218"/>
      <c r="C859" s="218"/>
      <c r="D859" s="218"/>
      <c r="E859" s="218"/>
      <c r="F859" s="218"/>
      <c r="G859" s="218"/>
      <c r="H859" s="218"/>
      <c r="I859" s="218"/>
      <c r="J859" s="218"/>
      <c r="K859" s="218"/>
      <c r="L859" s="218"/>
    </row>
    <row r="860" spans="1:12">
      <c r="A860" s="46" t="s">
        <v>574</v>
      </c>
      <c r="B860" s="25" t="s">
        <v>49</v>
      </c>
      <c r="C860" s="31">
        <v>1813.0453949</v>
      </c>
      <c r="D860" s="27" t="str">
        <f t="shared" ref="D860:D879" si="251">IF($B860="N/A","N/A",IF(C860&gt;10,"No",IF(C860&lt;-10,"No","Yes")))</f>
        <v>N/A</v>
      </c>
      <c r="E860" s="31">
        <v>1890.7093597</v>
      </c>
      <c r="F860" s="27" t="str">
        <f t="shared" ref="F860:F879" si="252">IF($B860="N/A","N/A",IF(E860&gt;10,"No",IF(E860&lt;-10,"No","Yes")))</f>
        <v>N/A</v>
      </c>
      <c r="G860" s="31">
        <v>1802.5788611999999</v>
      </c>
      <c r="H860" s="27" t="str">
        <f t="shared" ref="H860:H879" si="253">IF($B860="N/A","N/A",IF(G860&gt;10,"No",IF(G860&lt;-10,"No","Yes")))</f>
        <v>N/A</v>
      </c>
      <c r="I860" s="28">
        <v>4.2839999999999998</v>
      </c>
      <c r="J860" s="28">
        <v>-4.66</v>
      </c>
      <c r="K860" s="29" t="s">
        <v>1193</v>
      </c>
      <c r="L860" s="30" t="str">
        <f t="shared" ref="L860:L879" si="254">IF(J860="Div by 0", "N/A", IF(K860="N/A","N/A", IF(J860&gt;VALUE(MID(K860,1,2)), "No", IF(J860&lt;-1*VALUE(MID(K860,1,2)), "No", "Yes"))))</f>
        <v>Yes</v>
      </c>
    </row>
    <row r="861" spans="1:12">
      <c r="A861" s="48" t="s">
        <v>524</v>
      </c>
      <c r="B861" s="25" t="s">
        <v>49</v>
      </c>
      <c r="C861" s="31">
        <v>2441.6223374000001</v>
      </c>
      <c r="D861" s="27" t="str">
        <f t="shared" si="251"/>
        <v>N/A</v>
      </c>
      <c r="E861" s="31">
        <v>2471.8621253000001</v>
      </c>
      <c r="F861" s="27" t="str">
        <f t="shared" si="252"/>
        <v>N/A</v>
      </c>
      <c r="G861" s="31">
        <v>2909.6588683</v>
      </c>
      <c r="H861" s="27" t="str">
        <f t="shared" si="253"/>
        <v>N/A</v>
      </c>
      <c r="I861" s="28">
        <v>1.2390000000000001</v>
      </c>
      <c r="J861" s="28">
        <v>17.71</v>
      </c>
      <c r="K861" s="29" t="s">
        <v>1193</v>
      </c>
      <c r="L861" s="30" t="str">
        <f t="shared" si="254"/>
        <v>Yes</v>
      </c>
    </row>
    <row r="862" spans="1:12">
      <c r="A862" s="48" t="s">
        <v>527</v>
      </c>
      <c r="B862" s="25" t="s">
        <v>49</v>
      </c>
      <c r="C862" s="31">
        <v>3869.5024090000002</v>
      </c>
      <c r="D862" s="27" t="str">
        <f t="shared" si="251"/>
        <v>N/A</v>
      </c>
      <c r="E862" s="31">
        <v>3884.6517601999999</v>
      </c>
      <c r="F862" s="27" t="str">
        <f t="shared" si="252"/>
        <v>N/A</v>
      </c>
      <c r="G862" s="31">
        <v>3620.0132589999998</v>
      </c>
      <c r="H862" s="27" t="str">
        <f t="shared" si="253"/>
        <v>N/A</v>
      </c>
      <c r="I862" s="28">
        <v>0.39150000000000001</v>
      </c>
      <c r="J862" s="28">
        <v>-6.81</v>
      </c>
      <c r="K862" s="29" t="s">
        <v>1193</v>
      </c>
      <c r="L862" s="30" t="str">
        <f t="shared" si="254"/>
        <v>Yes</v>
      </c>
    </row>
    <row r="863" spans="1:12">
      <c r="A863" s="48" t="s">
        <v>530</v>
      </c>
      <c r="B863" s="25" t="s">
        <v>49</v>
      </c>
      <c r="C863" s="31">
        <v>510.22594787999998</v>
      </c>
      <c r="D863" s="27" t="str">
        <f t="shared" si="251"/>
        <v>N/A</v>
      </c>
      <c r="E863" s="31">
        <v>492.57612816</v>
      </c>
      <c r="F863" s="27" t="str">
        <f t="shared" si="252"/>
        <v>N/A</v>
      </c>
      <c r="G863" s="31">
        <v>441.35615881000001</v>
      </c>
      <c r="H863" s="27" t="str">
        <f t="shared" si="253"/>
        <v>N/A</v>
      </c>
      <c r="I863" s="28">
        <v>-3.46</v>
      </c>
      <c r="J863" s="28">
        <v>-10.4</v>
      </c>
      <c r="K863" s="29" t="s">
        <v>1193</v>
      </c>
      <c r="L863" s="30" t="str">
        <f t="shared" si="254"/>
        <v>Yes</v>
      </c>
    </row>
    <row r="864" spans="1:12">
      <c r="A864" s="48" t="s">
        <v>532</v>
      </c>
      <c r="B864" s="25" t="s">
        <v>49</v>
      </c>
      <c r="C864" s="31">
        <v>633.19185164999999</v>
      </c>
      <c r="D864" s="27" t="str">
        <f t="shared" si="251"/>
        <v>N/A</v>
      </c>
      <c r="E864" s="31">
        <v>607.03836501000001</v>
      </c>
      <c r="F864" s="27" t="str">
        <f t="shared" si="252"/>
        <v>N/A</v>
      </c>
      <c r="G864" s="31">
        <v>610.85764673999995</v>
      </c>
      <c r="H864" s="27" t="str">
        <f t="shared" si="253"/>
        <v>N/A</v>
      </c>
      <c r="I864" s="28">
        <v>-4.13</v>
      </c>
      <c r="J864" s="28">
        <v>0.62919999999999998</v>
      </c>
      <c r="K864" s="29" t="s">
        <v>1193</v>
      </c>
      <c r="L864" s="30" t="str">
        <f t="shared" si="254"/>
        <v>Yes</v>
      </c>
    </row>
    <row r="865" spans="1:12">
      <c r="A865" s="46" t="s">
        <v>568</v>
      </c>
      <c r="B865" s="25" t="s">
        <v>49</v>
      </c>
      <c r="C865" s="31">
        <v>432.28916414000003</v>
      </c>
      <c r="D865" s="27" t="str">
        <f t="shared" si="251"/>
        <v>N/A</v>
      </c>
      <c r="E865" s="31">
        <v>437.05543220999999</v>
      </c>
      <c r="F865" s="27" t="str">
        <f t="shared" si="252"/>
        <v>N/A</v>
      </c>
      <c r="G865" s="31">
        <v>607.94962008000005</v>
      </c>
      <c r="H865" s="27" t="str">
        <f t="shared" si="253"/>
        <v>N/A</v>
      </c>
      <c r="I865" s="28">
        <v>1.103</v>
      </c>
      <c r="J865" s="28">
        <v>39.1</v>
      </c>
      <c r="K865" s="29" t="s">
        <v>1193</v>
      </c>
      <c r="L865" s="30" t="str">
        <f t="shared" si="254"/>
        <v>No</v>
      </c>
    </row>
    <row r="866" spans="1:12">
      <c r="A866" s="48" t="s">
        <v>524</v>
      </c>
      <c r="B866" s="25" t="s">
        <v>49</v>
      </c>
      <c r="C866" s="31">
        <v>3150.6850892000002</v>
      </c>
      <c r="D866" s="27" t="str">
        <f t="shared" si="251"/>
        <v>N/A</v>
      </c>
      <c r="E866" s="31">
        <v>3197.0746594000002</v>
      </c>
      <c r="F866" s="27" t="str">
        <f t="shared" si="252"/>
        <v>N/A</v>
      </c>
      <c r="G866" s="31">
        <v>3410.8520131</v>
      </c>
      <c r="H866" s="27" t="str">
        <f t="shared" si="253"/>
        <v>N/A</v>
      </c>
      <c r="I866" s="28">
        <v>1.472</v>
      </c>
      <c r="J866" s="28">
        <v>6.6870000000000003</v>
      </c>
      <c r="K866" s="29" t="s">
        <v>1193</v>
      </c>
      <c r="L866" s="30" t="str">
        <f t="shared" si="254"/>
        <v>Yes</v>
      </c>
    </row>
    <row r="867" spans="1:12">
      <c r="A867" s="48" t="s">
        <v>527</v>
      </c>
      <c r="B867" s="25" t="s">
        <v>49</v>
      </c>
      <c r="C867" s="31">
        <v>946.22673898999994</v>
      </c>
      <c r="D867" s="27" t="str">
        <f t="shared" si="251"/>
        <v>N/A</v>
      </c>
      <c r="E867" s="31">
        <v>902.97972113000003</v>
      </c>
      <c r="F867" s="27" t="str">
        <f t="shared" si="252"/>
        <v>N/A</v>
      </c>
      <c r="G867" s="31">
        <v>1006.7408256</v>
      </c>
      <c r="H867" s="27" t="str">
        <f t="shared" si="253"/>
        <v>N/A</v>
      </c>
      <c r="I867" s="28">
        <v>-4.57</v>
      </c>
      <c r="J867" s="28">
        <v>11.49</v>
      </c>
      <c r="K867" s="29" t="s">
        <v>1193</v>
      </c>
      <c r="L867" s="30" t="str">
        <f t="shared" si="254"/>
        <v>Yes</v>
      </c>
    </row>
    <row r="868" spans="1:12">
      <c r="A868" s="48" t="s">
        <v>530</v>
      </c>
      <c r="B868" s="25" t="s">
        <v>49</v>
      </c>
      <c r="C868" s="31">
        <v>42.178185102999997</v>
      </c>
      <c r="D868" s="27" t="str">
        <f t="shared" si="251"/>
        <v>N/A</v>
      </c>
      <c r="E868" s="31">
        <v>36.181204874000002</v>
      </c>
      <c r="F868" s="27" t="str">
        <f t="shared" si="252"/>
        <v>N/A</v>
      </c>
      <c r="G868" s="31">
        <v>289.37571706</v>
      </c>
      <c r="H868" s="27" t="str">
        <f t="shared" si="253"/>
        <v>N/A</v>
      </c>
      <c r="I868" s="28">
        <v>-14.2</v>
      </c>
      <c r="J868" s="28">
        <v>699.8</v>
      </c>
      <c r="K868" s="29" t="s">
        <v>1193</v>
      </c>
      <c r="L868" s="30" t="str">
        <f t="shared" si="254"/>
        <v>No</v>
      </c>
    </row>
    <row r="869" spans="1:12">
      <c r="A869" s="48" t="s">
        <v>532</v>
      </c>
      <c r="B869" s="25" t="s">
        <v>49</v>
      </c>
      <c r="C869" s="31">
        <v>1.8784880093</v>
      </c>
      <c r="D869" s="27" t="str">
        <f t="shared" si="251"/>
        <v>N/A</v>
      </c>
      <c r="E869" s="31">
        <v>0.1230727859</v>
      </c>
      <c r="F869" s="27" t="str">
        <f t="shared" si="252"/>
        <v>N/A</v>
      </c>
      <c r="G869" s="31">
        <v>0.54969702450000002</v>
      </c>
      <c r="H869" s="27" t="str">
        <f t="shared" si="253"/>
        <v>N/A</v>
      </c>
      <c r="I869" s="28">
        <v>-93.4</v>
      </c>
      <c r="J869" s="28">
        <v>346.6</v>
      </c>
      <c r="K869" s="29" t="s">
        <v>1193</v>
      </c>
      <c r="L869" s="30" t="str">
        <f t="shared" si="254"/>
        <v>No</v>
      </c>
    </row>
    <row r="870" spans="1:12">
      <c r="A870" s="46" t="s">
        <v>221</v>
      </c>
      <c r="B870" s="25" t="s">
        <v>49</v>
      </c>
      <c r="C870" s="31">
        <v>1295.7916155999999</v>
      </c>
      <c r="D870" s="27" t="str">
        <f t="shared" si="251"/>
        <v>N/A</v>
      </c>
      <c r="E870" s="31">
        <v>1465.0230021</v>
      </c>
      <c r="F870" s="27" t="str">
        <f t="shared" si="252"/>
        <v>N/A</v>
      </c>
      <c r="G870" s="31">
        <v>1397.3017612000001</v>
      </c>
      <c r="H870" s="27" t="str">
        <f t="shared" si="253"/>
        <v>N/A</v>
      </c>
      <c r="I870" s="28">
        <v>13.06</v>
      </c>
      <c r="J870" s="28">
        <v>-4.62</v>
      </c>
      <c r="K870" s="29" t="s">
        <v>1193</v>
      </c>
      <c r="L870" s="30" t="str">
        <f t="shared" si="254"/>
        <v>Yes</v>
      </c>
    </row>
    <row r="871" spans="1:12">
      <c r="A871" s="48" t="s">
        <v>524</v>
      </c>
      <c r="B871" s="25" t="s">
        <v>49</v>
      </c>
      <c r="C871" s="31">
        <v>1717.5446171999999</v>
      </c>
      <c r="D871" s="27" t="str">
        <f t="shared" si="251"/>
        <v>N/A</v>
      </c>
      <c r="E871" s="31">
        <v>1865.7204360000001</v>
      </c>
      <c r="F871" s="27" t="str">
        <f t="shared" si="252"/>
        <v>N/A</v>
      </c>
      <c r="G871" s="31">
        <v>2078.0826986000002</v>
      </c>
      <c r="H871" s="27" t="str">
        <f t="shared" si="253"/>
        <v>N/A</v>
      </c>
      <c r="I871" s="28">
        <v>8.6270000000000007</v>
      </c>
      <c r="J871" s="28">
        <v>11.38</v>
      </c>
      <c r="K871" s="29" t="s">
        <v>1193</v>
      </c>
      <c r="L871" s="30" t="str">
        <f t="shared" si="254"/>
        <v>Yes</v>
      </c>
    </row>
    <row r="872" spans="1:12">
      <c r="A872" s="48" t="s">
        <v>527</v>
      </c>
      <c r="B872" s="25" t="s">
        <v>49</v>
      </c>
      <c r="C872" s="31">
        <v>2697.4099132000001</v>
      </c>
      <c r="D872" s="27" t="str">
        <f t="shared" si="251"/>
        <v>N/A</v>
      </c>
      <c r="E872" s="31">
        <v>2881.0073163000002</v>
      </c>
      <c r="F872" s="27" t="str">
        <f t="shared" si="252"/>
        <v>N/A</v>
      </c>
      <c r="G872" s="31">
        <v>2744.9295566999999</v>
      </c>
      <c r="H872" s="27" t="str">
        <f t="shared" si="253"/>
        <v>N/A</v>
      </c>
      <c r="I872" s="28">
        <v>6.806</v>
      </c>
      <c r="J872" s="28">
        <v>-4.72</v>
      </c>
      <c r="K872" s="29" t="s">
        <v>1193</v>
      </c>
      <c r="L872" s="30" t="str">
        <f t="shared" si="254"/>
        <v>Yes</v>
      </c>
    </row>
    <row r="873" spans="1:12">
      <c r="A873" s="48" t="s">
        <v>530</v>
      </c>
      <c r="B873" s="25" t="s">
        <v>49</v>
      </c>
      <c r="C873" s="31">
        <v>498.75653763999998</v>
      </c>
      <c r="D873" s="27" t="str">
        <f t="shared" si="251"/>
        <v>N/A</v>
      </c>
      <c r="E873" s="31">
        <v>579.21288357000003</v>
      </c>
      <c r="F873" s="27" t="str">
        <f t="shared" si="252"/>
        <v>N/A</v>
      </c>
      <c r="G873" s="31">
        <v>500.39464293999998</v>
      </c>
      <c r="H873" s="27" t="str">
        <f t="shared" si="253"/>
        <v>N/A</v>
      </c>
      <c r="I873" s="28">
        <v>16.13</v>
      </c>
      <c r="J873" s="28">
        <v>-13.6</v>
      </c>
      <c r="K873" s="29" t="s">
        <v>1193</v>
      </c>
      <c r="L873" s="30" t="str">
        <f t="shared" si="254"/>
        <v>Yes</v>
      </c>
    </row>
    <row r="874" spans="1:12">
      <c r="A874" s="48" t="s">
        <v>532</v>
      </c>
      <c r="B874" s="25" t="s">
        <v>49</v>
      </c>
      <c r="C874" s="31">
        <v>124.72470357</v>
      </c>
      <c r="D874" s="27" t="str">
        <f t="shared" si="251"/>
        <v>N/A</v>
      </c>
      <c r="E874" s="31">
        <v>130.06713876000001</v>
      </c>
      <c r="F874" s="27" t="str">
        <f t="shared" si="252"/>
        <v>N/A</v>
      </c>
      <c r="G874" s="31">
        <v>86.665189472999998</v>
      </c>
      <c r="H874" s="27" t="str">
        <f t="shared" si="253"/>
        <v>N/A</v>
      </c>
      <c r="I874" s="28">
        <v>4.2830000000000004</v>
      </c>
      <c r="J874" s="28">
        <v>-33.4</v>
      </c>
      <c r="K874" s="29" t="s">
        <v>1193</v>
      </c>
      <c r="L874" s="30" t="str">
        <f t="shared" si="254"/>
        <v>No</v>
      </c>
    </row>
    <row r="875" spans="1:12">
      <c r="A875" s="46" t="s">
        <v>569</v>
      </c>
      <c r="B875" s="25" t="s">
        <v>49</v>
      </c>
      <c r="C875" s="31">
        <v>4285.8144850999997</v>
      </c>
      <c r="D875" s="27" t="str">
        <f t="shared" si="251"/>
        <v>N/A</v>
      </c>
      <c r="E875" s="31">
        <v>3897.9378545</v>
      </c>
      <c r="F875" s="27" t="str">
        <f t="shared" si="252"/>
        <v>N/A</v>
      </c>
      <c r="G875" s="31">
        <v>4055.3152995</v>
      </c>
      <c r="H875" s="27" t="str">
        <f t="shared" si="253"/>
        <v>N/A</v>
      </c>
      <c r="I875" s="28">
        <v>-9.0500000000000007</v>
      </c>
      <c r="J875" s="28">
        <v>4.0369999999999999</v>
      </c>
      <c r="K875" s="29" t="s">
        <v>1193</v>
      </c>
      <c r="L875" s="30" t="str">
        <f t="shared" si="254"/>
        <v>Yes</v>
      </c>
    </row>
    <row r="876" spans="1:12">
      <c r="A876" s="48" t="s">
        <v>524</v>
      </c>
      <c r="B876" s="25" t="s">
        <v>49</v>
      </c>
      <c r="C876" s="31">
        <v>4507.4162348999998</v>
      </c>
      <c r="D876" s="27" t="str">
        <f t="shared" si="251"/>
        <v>N/A</v>
      </c>
      <c r="E876" s="31">
        <v>4667.8648500999998</v>
      </c>
      <c r="F876" s="27" t="str">
        <f t="shared" si="252"/>
        <v>N/A</v>
      </c>
      <c r="G876" s="31">
        <v>5731.1441784999997</v>
      </c>
      <c r="H876" s="27" t="str">
        <f t="shared" si="253"/>
        <v>N/A</v>
      </c>
      <c r="I876" s="28">
        <v>3.56</v>
      </c>
      <c r="J876" s="28">
        <v>22.78</v>
      </c>
      <c r="K876" s="29" t="s">
        <v>1193</v>
      </c>
      <c r="L876" s="30" t="str">
        <f t="shared" si="254"/>
        <v>Yes</v>
      </c>
    </row>
    <row r="877" spans="1:12">
      <c r="A877" s="48" t="s">
        <v>527</v>
      </c>
      <c r="B877" s="25" t="s">
        <v>49</v>
      </c>
      <c r="C877" s="31">
        <v>8488.1027955999998</v>
      </c>
      <c r="D877" s="27" t="str">
        <f t="shared" si="251"/>
        <v>N/A</v>
      </c>
      <c r="E877" s="31">
        <v>7684.7148235000004</v>
      </c>
      <c r="F877" s="27" t="str">
        <f t="shared" si="252"/>
        <v>N/A</v>
      </c>
      <c r="G877" s="31">
        <v>8116.0955362000004</v>
      </c>
      <c r="H877" s="27" t="str">
        <f t="shared" si="253"/>
        <v>N/A</v>
      </c>
      <c r="I877" s="28">
        <v>-9.4600000000000009</v>
      </c>
      <c r="J877" s="28">
        <v>5.6130000000000004</v>
      </c>
      <c r="K877" s="29" t="s">
        <v>1193</v>
      </c>
      <c r="L877" s="30" t="str">
        <f t="shared" si="254"/>
        <v>Yes</v>
      </c>
    </row>
    <row r="878" spans="1:12">
      <c r="A878" s="48" t="s">
        <v>530</v>
      </c>
      <c r="B878" s="25" t="s">
        <v>49</v>
      </c>
      <c r="C878" s="31">
        <v>1985.8110197999999</v>
      </c>
      <c r="D878" s="27" t="str">
        <f t="shared" si="251"/>
        <v>N/A</v>
      </c>
      <c r="E878" s="31">
        <v>1478.0936597</v>
      </c>
      <c r="F878" s="27" t="str">
        <f t="shared" si="252"/>
        <v>N/A</v>
      </c>
      <c r="G878" s="31">
        <v>1252.9635484999999</v>
      </c>
      <c r="H878" s="27" t="str">
        <f t="shared" si="253"/>
        <v>N/A</v>
      </c>
      <c r="I878" s="28">
        <v>-25.6</v>
      </c>
      <c r="J878" s="28">
        <v>-15.2</v>
      </c>
      <c r="K878" s="29" t="s">
        <v>1193</v>
      </c>
      <c r="L878" s="30" t="str">
        <f t="shared" si="254"/>
        <v>Yes</v>
      </c>
    </row>
    <row r="879" spans="1:12">
      <c r="A879" s="48" t="s">
        <v>532</v>
      </c>
      <c r="B879" s="25" t="s">
        <v>49</v>
      </c>
      <c r="C879" s="31">
        <v>573.50459124999998</v>
      </c>
      <c r="D879" s="27" t="str">
        <f t="shared" si="251"/>
        <v>N/A</v>
      </c>
      <c r="E879" s="31">
        <v>579.75071709999997</v>
      </c>
      <c r="F879" s="27" t="str">
        <f t="shared" si="252"/>
        <v>N/A</v>
      </c>
      <c r="G879" s="31">
        <v>567.75617255999998</v>
      </c>
      <c r="H879" s="27" t="str">
        <f t="shared" si="253"/>
        <v>N/A</v>
      </c>
      <c r="I879" s="28">
        <v>1.089</v>
      </c>
      <c r="J879" s="28">
        <v>-2.0699999999999998</v>
      </c>
      <c r="K879" s="29" t="s">
        <v>1193</v>
      </c>
      <c r="L879" s="30" t="str">
        <f t="shared" si="254"/>
        <v>Yes</v>
      </c>
    </row>
    <row r="880" spans="1:12">
      <c r="A880" s="218" t="s">
        <v>417</v>
      </c>
      <c r="B880" s="218"/>
      <c r="C880" s="218"/>
      <c r="D880" s="218"/>
      <c r="E880" s="218"/>
      <c r="F880" s="218"/>
      <c r="G880" s="218"/>
      <c r="H880" s="218"/>
      <c r="I880" s="218"/>
      <c r="J880" s="218"/>
      <c r="K880" s="218"/>
      <c r="L880" s="218"/>
    </row>
    <row r="881" spans="1:12">
      <c r="A881" s="46" t="s">
        <v>418</v>
      </c>
      <c r="B881" s="25" t="s">
        <v>49</v>
      </c>
      <c r="C881" s="32">
        <v>13.431391523</v>
      </c>
      <c r="D881" s="27" t="str">
        <f t="shared" ref="D881:D912" si="255">IF($B881="N/A","N/A",IF(C881&gt;10,"No",IF(C881&lt;-10,"No","Yes")))</f>
        <v>N/A</v>
      </c>
      <c r="E881" s="32">
        <v>13.774925028</v>
      </c>
      <c r="F881" s="27" t="str">
        <f t="shared" ref="F881:F912" si="256">IF($B881="N/A","N/A",IF(E881&gt;10,"No",IF(E881&lt;-10,"No","Yes")))</f>
        <v>N/A</v>
      </c>
      <c r="G881" s="32">
        <v>13.095670022</v>
      </c>
      <c r="H881" s="27" t="str">
        <f t="shared" ref="H881:H912" si="257">IF($B881="N/A","N/A",IF(G881&gt;10,"No",IF(G881&lt;-10,"No","Yes")))</f>
        <v>N/A</v>
      </c>
      <c r="I881" s="28">
        <v>2.5579999999999998</v>
      </c>
      <c r="J881" s="28">
        <v>-4.93</v>
      </c>
      <c r="K881" s="29" t="s">
        <v>1193</v>
      </c>
      <c r="L881" s="30" t="str">
        <f t="shared" ref="L881:L912" si="258">IF(J881="Div by 0", "N/A", IF(K881="N/A","N/A", IF(J881&gt;VALUE(MID(K881,1,2)), "No", IF(J881&lt;-1*VALUE(MID(K881,1,2)), "No", "Yes"))))</f>
        <v>Yes</v>
      </c>
    </row>
    <row r="882" spans="1:12">
      <c r="A882" s="48" t="s">
        <v>524</v>
      </c>
      <c r="B882" s="25" t="s">
        <v>49</v>
      </c>
      <c r="C882" s="32">
        <v>13.874496258000001</v>
      </c>
      <c r="D882" s="27" t="str">
        <f t="shared" si="255"/>
        <v>N/A</v>
      </c>
      <c r="E882" s="32">
        <v>14.604904632</v>
      </c>
      <c r="F882" s="27" t="str">
        <f t="shared" si="256"/>
        <v>N/A</v>
      </c>
      <c r="G882" s="32">
        <v>16.158868335000001</v>
      </c>
      <c r="H882" s="27" t="str">
        <f t="shared" si="257"/>
        <v>N/A</v>
      </c>
      <c r="I882" s="28">
        <v>5.2640000000000002</v>
      </c>
      <c r="J882" s="28">
        <v>10.64</v>
      </c>
      <c r="K882" s="29" t="s">
        <v>1193</v>
      </c>
      <c r="L882" s="30" t="str">
        <f t="shared" si="258"/>
        <v>Yes</v>
      </c>
    </row>
    <row r="883" spans="1:12">
      <c r="A883" s="48" t="s">
        <v>527</v>
      </c>
      <c r="B883" s="25" t="s">
        <v>49</v>
      </c>
      <c r="C883" s="32">
        <v>17.708663915999999</v>
      </c>
      <c r="D883" s="27" t="str">
        <f t="shared" si="255"/>
        <v>N/A</v>
      </c>
      <c r="E883" s="32">
        <v>17.91697593</v>
      </c>
      <c r="F883" s="27" t="str">
        <f t="shared" si="256"/>
        <v>N/A</v>
      </c>
      <c r="G883" s="32">
        <v>17.211279076</v>
      </c>
      <c r="H883" s="27" t="str">
        <f t="shared" si="257"/>
        <v>N/A</v>
      </c>
      <c r="I883" s="28">
        <v>1.1759999999999999</v>
      </c>
      <c r="J883" s="28">
        <v>-3.94</v>
      </c>
      <c r="K883" s="29" t="s">
        <v>1193</v>
      </c>
      <c r="L883" s="30" t="str">
        <f t="shared" si="258"/>
        <v>Yes</v>
      </c>
    </row>
    <row r="884" spans="1:12">
      <c r="A884" s="48" t="s">
        <v>530</v>
      </c>
      <c r="B884" s="25" t="s">
        <v>49</v>
      </c>
      <c r="C884" s="32">
        <v>9.6847392654999993</v>
      </c>
      <c r="D884" s="27" t="str">
        <f t="shared" si="255"/>
        <v>N/A</v>
      </c>
      <c r="E884" s="32">
        <v>9.9887184116000007</v>
      </c>
      <c r="F884" s="27" t="str">
        <f t="shared" si="256"/>
        <v>N/A</v>
      </c>
      <c r="G884" s="32">
        <v>8.9276841771999997</v>
      </c>
      <c r="H884" s="27" t="str">
        <f t="shared" si="257"/>
        <v>N/A</v>
      </c>
      <c r="I884" s="28">
        <v>3.1389999999999998</v>
      </c>
      <c r="J884" s="28">
        <v>-10.6</v>
      </c>
      <c r="K884" s="29" t="s">
        <v>1193</v>
      </c>
      <c r="L884" s="30" t="str">
        <f t="shared" si="258"/>
        <v>Yes</v>
      </c>
    </row>
    <row r="885" spans="1:12">
      <c r="A885" s="48" t="s">
        <v>532</v>
      </c>
      <c r="B885" s="25" t="s">
        <v>49</v>
      </c>
      <c r="C885" s="32">
        <v>15.307123117</v>
      </c>
      <c r="D885" s="27" t="str">
        <f t="shared" si="255"/>
        <v>N/A</v>
      </c>
      <c r="E885" s="32">
        <v>14.673718179</v>
      </c>
      <c r="F885" s="27" t="str">
        <f t="shared" si="256"/>
        <v>N/A</v>
      </c>
      <c r="G885" s="32">
        <v>14.651352084999999</v>
      </c>
      <c r="H885" s="27" t="str">
        <f t="shared" si="257"/>
        <v>N/A</v>
      </c>
      <c r="I885" s="28">
        <v>-4.1399999999999997</v>
      </c>
      <c r="J885" s="28">
        <v>-0.152</v>
      </c>
      <c r="K885" s="29" t="s">
        <v>1193</v>
      </c>
      <c r="L885" s="30" t="str">
        <f t="shared" si="258"/>
        <v>Yes</v>
      </c>
    </row>
    <row r="886" spans="1:12" ht="12.75" customHeight="1">
      <c r="A886" s="46" t="s">
        <v>419</v>
      </c>
      <c r="B886" s="25" t="s">
        <v>49</v>
      </c>
      <c r="C886" s="32">
        <v>1.3816312926000001</v>
      </c>
      <c r="D886" s="27" t="str">
        <f t="shared" si="255"/>
        <v>N/A</v>
      </c>
      <c r="E886" s="32">
        <v>1.381596254</v>
      </c>
      <c r="F886" s="27" t="str">
        <f t="shared" si="256"/>
        <v>N/A</v>
      </c>
      <c r="G886" s="32">
        <v>2.1354452818</v>
      </c>
      <c r="H886" s="27" t="str">
        <f t="shared" si="257"/>
        <v>N/A</v>
      </c>
      <c r="I886" s="28">
        <v>-3.0000000000000001E-3</v>
      </c>
      <c r="J886" s="28">
        <v>54.56</v>
      </c>
      <c r="K886" s="29" t="s">
        <v>1193</v>
      </c>
      <c r="L886" s="30" t="str">
        <f t="shared" si="258"/>
        <v>No</v>
      </c>
    </row>
    <row r="887" spans="1:12">
      <c r="A887" s="48" t="s">
        <v>524</v>
      </c>
      <c r="B887" s="25" t="s">
        <v>49</v>
      </c>
      <c r="C887" s="32">
        <v>11.398963731</v>
      </c>
      <c r="D887" s="27" t="str">
        <f t="shared" si="255"/>
        <v>N/A</v>
      </c>
      <c r="E887" s="32">
        <v>10.953678474</v>
      </c>
      <c r="F887" s="27" t="str">
        <f t="shared" si="256"/>
        <v>N/A</v>
      </c>
      <c r="G887" s="32">
        <v>11.262241567</v>
      </c>
      <c r="H887" s="27" t="str">
        <f t="shared" si="257"/>
        <v>N/A</v>
      </c>
      <c r="I887" s="28">
        <v>-3.91</v>
      </c>
      <c r="J887" s="28">
        <v>2.8170000000000002</v>
      </c>
      <c r="K887" s="29" t="s">
        <v>1193</v>
      </c>
      <c r="L887" s="30" t="str">
        <f t="shared" si="258"/>
        <v>Yes</v>
      </c>
    </row>
    <row r="888" spans="1:12">
      <c r="A888" s="48" t="s">
        <v>527</v>
      </c>
      <c r="B888" s="25" t="s">
        <v>49</v>
      </c>
      <c r="C888" s="32">
        <v>2.6975563312999999</v>
      </c>
      <c r="D888" s="27" t="str">
        <f t="shared" si="255"/>
        <v>N/A</v>
      </c>
      <c r="E888" s="32">
        <v>2.6508323614</v>
      </c>
      <c r="F888" s="27" t="str">
        <f t="shared" si="256"/>
        <v>N/A</v>
      </c>
      <c r="G888" s="32">
        <v>3.1327938108</v>
      </c>
      <c r="H888" s="27" t="str">
        <f t="shared" si="257"/>
        <v>N/A</v>
      </c>
      <c r="I888" s="28">
        <v>-1.73</v>
      </c>
      <c r="J888" s="28">
        <v>18.18</v>
      </c>
      <c r="K888" s="29" t="s">
        <v>1193</v>
      </c>
      <c r="L888" s="30" t="str">
        <f t="shared" si="258"/>
        <v>Yes</v>
      </c>
    </row>
    <row r="889" spans="1:12">
      <c r="A889" s="48" t="s">
        <v>530</v>
      </c>
      <c r="B889" s="25" t="s">
        <v>49</v>
      </c>
      <c r="C889" s="32">
        <v>0.32385274609999998</v>
      </c>
      <c r="D889" s="27" t="str">
        <f t="shared" si="255"/>
        <v>N/A</v>
      </c>
      <c r="E889" s="32">
        <v>0.25045126350000002</v>
      </c>
      <c r="F889" s="27" t="str">
        <f t="shared" si="256"/>
        <v>N/A</v>
      </c>
      <c r="G889" s="32">
        <v>1.4002439135</v>
      </c>
      <c r="H889" s="27" t="str">
        <f t="shared" si="257"/>
        <v>N/A</v>
      </c>
      <c r="I889" s="28">
        <v>-22.7</v>
      </c>
      <c r="J889" s="28">
        <v>459.1</v>
      </c>
      <c r="K889" s="29" t="s">
        <v>1193</v>
      </c>
      <c r="L889" s="30" t="str">
        <f t="shared" si="258"/>
        <v>No</v>
      </c>
    </row>
    <row r="890" spans="1:12">
      <c r="A890" s="48" t="s">
        <v>532</v>
      </c>
      <c r="B890" s="25" t="s">
        <v>49</v>
      </c>
      <c r="C890" s="32">
        <v>4.4575198400000002E-2</v>
      </c>
      <c r="D890" s="27" t="str">
        <f t="shared" si="255"/>
        <v>N/A</v>
      </c>
      <c r="E890" s="32">
        <v>8.9637863000000002E-3</v>
      </c>
      <c r="F890" s="27" t="str">
        <f t="shared" si="256"/>
        <v>N/A</v>
      </c>
      <c r="G890" s="32">
        <v>1.8088089000000002E-2</v>
      </c>
      <c r="H890" s="27" t="str">
        <f t="shared" si="257"/>
        <v>N/A</v>
      </c>
      <c r="I890" s="28">
        <v>-79.900000000000006</v>
      </c>
      <c r="J890" s="28">
        <v>101.8</v>
      </c>
      <c r="K890" s="29" t="s">
        <v>1193</v>
      </c>
      <c r="L890" s="30" t="str">
        <f t="shared" si="258"/>
        <v>No</v>
      </c>
    </row>
    <row r="891" spans="1:12">
      <c r="A891" s="46" t="s">
        <v>420</v>
      </c>
      <c r="B891" s="25" t="s">
        <v>49</v>
      </c>
      <c r="C891" s="32">
        <v>0.31128404669999998</v>
      </c>
      <c r="D891" s="27" t="str">
        <f t="shared" si="255"/>
        <v>N/A</v>
      </c>
      <c r="E891" s="32">
        <v>0.68545316069999995</v>
      </c>
      <c r="F891" s="27" t="str">
        <f t="shared" si="256"/>
        <v>N/A</v>
      </c>
      <c r="G891" s="32">
        <v>3.3009708737999999</v>
      </c>
      <c r="H891" s="27" t="str">
        <f t="shared" si="257"/>
        <v>N/A</v>
      </c>
      <c r="I891" s="28">
        <v>120.2</v>
      </c>
      <c r="J891" s="28">
        <v>381.6</v>
      </c>
      <c r="K891" s="29" t="s">
        <v>1193</v>
      </c>
      <c r="L891" s="30" t="str">
        <f t="shared" si="258"/>
        <v>No</v>
      </c>
    </row>
    <row r="892" spans="1:12" ht="12.75" customHeight="1">
      <c r="A892" s="46" t="s">
        <v>421</v>
      </c>
      <c r="B892" s="25" t="s">
        <v>49</v>
      </c>
      <c r="C892" s="32">
        <v>59.992903683999998</v>
      </c>
      <c r="D892" s="27" t="str">
        <f t="shared" si="255"/>
        <v>N/A</v>
      </c>
      <c r="E892" s="32">
        <v>60.033671804999997</v>
      </c>
      <c r="F892" s="27" t="str">
        <f t="shared" si="256"/>
        <v>N/A</v>
      </c>
      <c r="G892" s="32">
        <v>59.032622555000003</v>
      </c>
      <c r="H892" s="27" t="str">
        <f t="shared" si="257"/>
        <v>N/A</v>
      </c>
      <c r="I892" s="28">
        <v>6.8000000000000005E-2</v>
      </c>
      <c r="J892" s="28">
        <v>-1.67</v>
      </c>
      <c r="K892" s="29" t="s">
        <v>1193</v>
      </c>
      <c r="L892" s="30" t="str">
        <f t="shared" si="258"/>
        <v>Yes</v>
      </c>
    </row>
    <row r="893" spans="1:12">
      <c r="A893" s="48" t="s">
        <v>524</v>
      </c>
      <c r="B893" s="25" t="s">
        <v>49</v>
      </c>
      <c r="C893" s="32">
        <v>61.888313183999998</v>
      </c>
      <c r="D893" s="27" t="str">
        <f t="shared" si="255"/>
        <v>N/A</v>
      </c>
      <c r="E893" s="32">
        <v>60.326975476999998</v>
      </c>
      <c r="F893" s="27" t="str">
        <f t="shared" si="256"/>
        <v>N/A</v>
      </c>
      <c r="G893" s="32">
        <v>63.873775842999997</v>
      </c>
      <c r="H893" s="27" t="str">
        <f t="shared" si="257"/>
        <v>N/A</v>
      </c>
      <c r="I893" s="28">
        <v>-2.52</v>
      </c>
      <c r="J893" s="28">
        <v>5.8789999999999996</v>
      </c>
      <c r="K893" s="29" t="s">
        <v>1193</v>
      </c>
      <c r="L893" s="30" t="str">
        <f t="shared" si="258"/>
        <v>Yes</v>
      </c>
    </row>
    <row r="894" spans="1:12">
      <c r="A894" s="48" t="s">
        <v>527</v>
      </c>
      <c r="B894" s="25" t="s">
        <v>49</v>
      </c>
      <c r="C894" s="32">
        <v>76.068203456000006</v>
      </c>
      <c r="D894" s="27" t="str">
        <f t="shared" si="255"/>
        <v>N/A</v>
      </c>
      <c r="E894" s="32">
        <v>74.893966706</v>
      </c>
      <c r="F894" s="27" t="str">
        <f t="shared" si="256"/>
        <v>N/A</v>
      </c>
      <c r="G894" s="32">
        <v>76.080317605999994</v>
      </c>
      <c r="H894" s="27" t="str">
        <f t="shared" si="257"/>
        <v>N/A</v>
      </c>
      <c r="I894" s="28">
        <v>-1.54</v>
      </c>
      <c r="J894" s="28">
        <v>1.5840000000000001</v>
      </c>
      <c r="K894" s="29" t="s">
        <v>1193</v>
      </c>
      <c r="L894" s="30" t="str">
        <f t="shared" si="258"/>
        <v>Yes</v>
      </c>
    </row>
    <row r="895" spans="1:12">
      <c r="A895" s="48" t="s">
        <v>530</v>
      </c>
      <c r="B895" s="25" t="s">
        <v>49</v>
      </c>
      <c r="C895" s="32">
        <v>52.706483663999997</v>
      </c>
      <c r="D895" s="27" t="str">
        <f t="shared" si="255"/>
        <v>N/A</v>
      </c>
      <c r="E895" s="32">
        <v>52.599277978000003</v>
      </c>
      <c r="F895" s="27" t="str">
        <f t="shared" si="256"/>
        <v>N/A</v>
      </c>
      <c r="G895" s="32">
        <v>49.645422105999998</v>
      </c>
      <c r="H895" s="27" t="str">
        <f t="shared" si="257"/>
        <v>N/A</v>
      </c>
      <c r="I895" s="28">
        <v>-0.20300000000000001</v>
      </c>
      <c r="J895" s="28">
        <v>-5.62</v>
      </c>
      <c r="K895" s="29" t="s">
        <v>1193</v>
      </c>
      <c r="L895" s="30" t="str">
        <f t="shared" si="258"/>
        <v>Yes</v>
      </c>
    </row>
    <row r="896" spans="1:12">
      <c r="A896" s="48" t="s">
        <v>532</v>
      </c>
      <c r="B896" s="25" t="s">
        <v>49</v>
      </c>
      <c r="C896" s="32">
        <v>39.511455826000002</v>
      </c>
      <c r="D896" s="27" t="str">
        <f t="shared" si="255"/>
        <v>N/A</v>
      </c>
      <c r="E896" s="32">
        <v>39.270347794999999</v>
      </c>
      <c r="F896" s="27" t="str">
        <f t="shared" si="256"/>
        <v>N/A</v>
      </c>
      <c r="G896" s="32">
        <v>35.235597359000003</v>
      </c>
      <c r="H896" s="27" t="str">
        <f t="shared" si="257"/>
        <v>N/A</v>
      </c>
      <c r="I896" s="28">
        <v>-0.61</v>
      </c>
      <c r="J896" s="28">
        <v>-10.3</v>
      </c>
      <c r="K896" s="29" t="s">
        <v>1193</v>
      </c>
      <c r="L896" s="30" t="str">
        <f t="shared" si="258"/>
        <v>Yes</v>
      </c>
    </row>
    <row r="897" spans="1:12">
      <c r="A897" s="46" t="s">
        <v>627</v>
      </c>
      <c r="B897" s="25" t="s">
        <v>49</v>
      </c>
      <c r="C897" s="32">
        <v>76.677848741000005</v>
      </c>
      <c r="D897" s="27" t="str">
        <f t="shared" si="255"/>
        <v>N/A</v>
      </c>
      <c r="E897" s="32">
        <v>74.991318988000003</v>
      </c>
      <c r="F897" s="27" t="str">
        <f t="shared" si="256"/>
        <v>N/A</v>
      </c>
      <c r="G897" s="32">
        <v>75.636227933000001</v>
      </c>
      <c r="H897" s="27" t="str">
        <f t="shared" si="257"/>
        <v>N/A</v>
      </c>
      <c r="I897" s="28">
        <v>-2.2000000000000002</v>
      </c>
      <c r="J897" s="28">
        <v>0.86</v>
      </c>
      <c r="K897" s="29" t="s">
        <v>1193</v>
      </c>
      <c r="L897" s="30" t="str">
        <f t="shared" si="258"/>
        <v>Yes</v>
      </c>
    </row>
    <row r="898" spans="1:12">
      <c r="A898" s="48" t="s">
        <v>524</v>
      </c>
      <c r="B898" s="25" t="s">
        <v>49</v>
      </c>
      <c r="C898" s="32">
        <v>66.436384571000005</v>
      </c>
      <c r="D898" s="27" t="str">
        <f t="shared" si="255"/>
        <v>N/A</v>
      </c>
      <c r="E898" s="32">
        <v>66.267029973000007</v>
      </c>
      <c r="F898" s="27" t="str">
        <f t="shared" si="256"/>
        <v>N/A</v>
      </c>
      <c r="G898" s="32">
        <v>68.335146898999994</v>
      </c>
      <c r="H898" s="27" t="str">
        <f t="shared" si="257"/>
        <v>N/A</v>
      </c>
      <c r="I898" s="28">
        <v>-0.255</v>
      </c>
      <c r="J898" s="28">
        <v>3.121</v>
      </c>
      <c r="K898" s="29" t="s">
        <v>1193</v>
      </c>
      <c r="L898" s="30" t="str">
        <f t="shared" si="258"/>
        <v>Yes</v>
      </c>
    </row>
    <row r="899" spans="1:12">
      <c r="A899" s="48" t="s">
        <v>527</v>
      </c>
      <c r="B899" s="25" t="s">
        <v>49</v>
      </c>
      <c r="C899" s="32">
        <v>86.440091168999999</v>
      </c>
      <c r="D899" s="27" t="str">
        <f t="shared" si="255"/>
        <v>N/A</v>
      </c>
      <c r="E899" s="32">
        <v>82.565475559000006</v>
      </c>
      <c r="F899" s="27" t="str">
        <f t="shared" si="256"/>
        <v>N/A</v>
      </c>
      <c r="G899" s="32">
        <v>84.282587672000005</v>
      </c>
      <c r="H899" s="27" t="str">
        <f t="shared" si="257"/>
        <v>N/A</v>
      </c>
      <c r="I899" s="28">
        <v>-4.4800000000000004</v>
      </c>
      <c r="J899" s="28">
        <v>2.08</v>
      </c>
      <c r="K899" s="29" t="s">
        <v>1193</v>
      </c>
      <c r="L899" s="30" t="str">
        <f t="shared" si="258"/>
        <v>Yes</v>
      </c>
    </row>
    <row r="900" spans="1:12">
      <c r="A900" s="48" t="s">
        <v>530</v>
      </c>
      <c r="B900" s="25" t="s">
        <v>49</v>
      </c>
      <c r="C900" s="32">
        <v>73.686413606000002</v>
      </c>
      <c r="D900" s="27" t="str">
        <f t="shared" si="255"/>
        <v>N/A</v>
      </c>
      <c r="E900" s="32">
        <v>72.378158845000002</v>
      </c>
      <c r="F900" s="27" t="str">
        <f t="shared" si="256"/>
        <v>N/A</v>
      </c>
      <c r="G900" s="32">
        <v>71.898008039999993</v>
      </c>
      <c r="H900" s="27" t="str">
        <f t="shared" si="257"/>
        <v>N/A</v>
      </c>
      <c r="I900" s="28">
        <v>-1.78</v>
      </c>
      <c r="J900" s="28">
        <v>-0.66300000000000003</v>
      </c>
      <c r="K900" s="29" t="s">
        <v>1193</v>
      </c>
      <c r="L900" s="30" t="str">
        <f t="shared" si="258"/>
        <v>Yes</v>
      </c>
    </row>
    <row r="901" spans="1:12">
      <c r="A901" s="48" t="s">
        <v>532</v>
      </c>
      <c r="B901" s="25" t="s">
        <v>49</v>
      </c>
      <c r="C901" s="32">
        <v>60.203262905000003</v>
      </c>
      <c r="D901" s="27" t="str">
        <f t="shared" si="255"/>
        <v>N/A</v>
      </c>
      <c r="E901" s="32">
        <v>61.195769093000003</v>
      </c>
      <c r="F901" s="27" t="str">
        <f t="shared" si="256"/>
        <v>N/A</v>
      </c>
      <c r="G901" s="32">
        <v>61.092520575000002</v>
      </c>
      <c r="H901" s="27" t="str">
        <f t="shared" si="257"/>
        <v>N/A</v>
      </c>
      <c r="I901" s="28">
        <v>1.649</v>
      </c>
      <c r="J901" s="28">
        <v>-0.16900000000000001</v>
      </c>
      <c r="K901" s="29" t="s">
        <v>1193</v>
      </c>
      <c r="L901" s="30" t="str">
        <f t="shared" si="258"/>
        <v>Yes</v>
      </c>
    </row>
    <row r="902" spans="1:12">
      <c r="A902" s="46" t="s">
        <v>1</v>
      </c>
      <c r="B902" s="25" t="s">
        <v>49</v>
      </c>
      <c r="C902" s="26">
        <v>8.0698046750000003</v>
      </c>
      <c r="D902" s="27" t="str">
        <f t="shared" si="255"/>
        <v>N/A</v>
      </c>
      <c r="E902" s="26">
        <v>8.4333511573000006</v>
      </c>
      <c r="F902" s="27" t="str">
        <f t="shared" si="256"/>
        <v>N/A</v>
      </c>
      <c r="G902" s="26">
        <v>8.6824190611999992</v>
      </c>
      <c r="H902" s="27" t="str">
        <f t="shared" si="257"/>
        <v>N/A</v>
      </c>
      <c r="I902" s="28">
        <v>4.5049999999999999</v>
      </c>
      <c r="J902" s="28">
        <v>2.9529999999999998</v>
      </c>
      <c r="K902" s="29" t="s">
        <v>1193</v>
      </c>
      <c r="L902" s="30" t="str">
        <f t="shared" si="258"/>
        <v>Yes</v>
      </c>
    </row>
    <row r="903" spans="1:12">
      <c r="A903" s="48" t="s">
        <v>524</v>
      </c>
      <c r="B903" s="25" t="s">
        <v>49</v>
      </c>
      <c r="C903" s="26">
        <v>9.6929460581000004</v>
      </c>
      <c r="D903" s="27" t="str">
        <f t="shared" si="255"/>
        <v>N/A</v>
      </c>
      <c r="E903" s="26">
        <v>10.01119403</v>
      </c>
      <c r="F903" s="27" t="str">
        <f t="shared" si="256"/>
        <v>N/A</v>
      </c>
      <c r="G903" s="26">
        <v>10.636363636</v>
      </c>
      <c r="H903" s="27" t="str">
        <f t="shared" si="257"/>
        <v>N/A</v>
      </c>
      <c r="I903" s="28">
        <v>3.2829999999999999</v>
      </c>
      <c r="J903" s="28">
        <v>6.2450000000000001</v>
      </c>
      <c r="K903" s="29" t="s">
        <v>1193</v>
      </c>
      <c r="L903" s="30" t="str">
        <f t="shared" si="258"/>
        <v>Yes</v>
      </c>
    </row>
    <row r="904" spans="1:12">
      <c r="A904" s="48" t="s">
        <v>527</v>
      </c>
      <c r="B904" s="25" t="s">
        <v>49</v>
      </c>
      <c r="C904" s="26">
        <v>11.761648746000001</v>
      </c>
      <c r="D904" s="27" t="str">
        <f t="shared" si="255"/>
        <v>N/A</v>
      </c>
      <c r="E904" s="26">
        <v>12.35626572</v>
      </c>
      <c r="F904" s="27" t="str">
        <f t="shared" si="256"/>
        <v>N/A</v>
      </c>
      <c r="G904" s="26">
        <v>12.363743900999999</v>
      </c>
      <c r="H904" s="27" t="str">
        <f t="shared" si="257"/>
        <v>N/A</v>
      </c>
      <c r="I904" s="28">
        <v>5.056</v>
      </c>
      <c r="J904" s="28">
        <v>6.0499999999999998E-2</v>
      </c>
      <c r="K904" s="29" t="s">
        <v>1193</v>
      </c>
      <c r="L904" s="30" t="str">
        <f t="shared" si="258"/>
        <v>Yes</v>
      </c>
    </row>
    <row r="905" spans="1:12">
      <c r="A905" s="48" t="s">
        <v>530</v>
      </c>
      <c r="B905" s="25" t="s">
        <v>49</v>
      </c>
      <c r="C905" s="26">
        <v>4.8414467698000001</v>
      </c>
      <c r="D905" s="27" t="str">
        <f t="shared" si="255"/>
        <v>N/A</v>
      </c>
      <c r="E905" s="26">
        <v>4.4384459001999996</v>
      </c>
      <c r="F905" s="27" t="str">
        <f t="shared" si="256"/>
        <v>N/A</v>
      </c>
      <c r="G905" s="26">
        <v>4.5739944346000003</v>
      </c>
      <c r="H905" s="27" t="str">
        <f t="shared" si="257"/>
        <v>N/A</v>
      </c>
      <c r="I905" s="28">
        <v>-8.32</v>
      </c>
      <c r="J905" s="28">
        <v>3.0539999999999998</v>
      </c>
      <c r="K905" s="29" t="s">
        <v>1193</v>
      </c>
      <c r="L905" s="30" t="str">
        <f t="shared" si="258"/>
        <v>Yes</v>
      </c>
    </row>
    <row r="906" spans="1:12">
      <c r="A906" s="48" t="s">
        <v>532</v>
      </c>
      <c r="B906" s="25" t="s">
        <v>49</v>
      </c>
      <c r="C906" s="26">
        <v>2.9097262666999999</v>
      </c>
      <c r="D906" s="27" t="str">
        <f t="shared" si="255"/>
        <v>N/A</v>
      </c>
      <c r="E906" s="26">
        <v>2.7813072694000001</v>
      </c>
      <c r="F906" s="27" t="str">
        <f t="shared" si="256"/>
        <v>N/A</v>
      </c>
      <c r="G906" s="26">
        <v>2.9808641974999999</v>
      </c>
      <c r="H906" s="27" t="str">
        <f t="shared" si="257"/>
        <v>N/A</v>
      </c>
      <c r="I906" s="28">
        <v>-4.41</v>
      </c>
      <c r="J906" s="28">
        <v>7.1749999999999998</v>
      </c>
      <c r="K906" s="29" t="s">
        <v>1193</v>
      </c>
      <c r="L906" s="30" t="str">
        <f t="shared" si="258"/>
        <v>Yes</v>
      </c>
    </row>
    <row r="907" spans="1:12">
      <c r="A907" s="46" t="s">
        <v>2</v>
      </c>
      <c r="B907" s="25" t="s">
        <v>49</v>
      </c>
      <c r="C907" s="26">
        <v>184.05680934</v>
      </c>
      <c r="D907" s="27" t="str">
        <f t="shared" si="255"/>
        <v>N/A</v>
      </c>
      <c r="E907" s="26">
        <v>180.14089870999999</v>
      </c>
      <c r="F907" s="27" t="str">
        <f t="shared" si="256"/>
        <v>N/A</v>
      </c>
      <c r="G907" s="26">
        <v>164.62378641000001</v>
      </c>
      <c r="H907" s="27" t="str">
        <f t="shared" si="257"/>
        <v>N/A</v>
      </c>
      <c r="I907" s="28">
        <v>-2.13</v>
      </c>
      <c r="J907" s="28">
        <v>-8.61</v>
      </c>
      <c r="K907" s="29" t="s">
        <v>1193</v>
      </c>
      <c r="L907" s="30" t="str">
        <f t="shared" si="258"/>
        <v>Yes</v>
      </c>
    </row>
    <row r="908" spans="1:12">
      <c r="A908" s="48" t="s">
        <v>524</v>
      </c>
      <c r="B908" s="25" t="s">
        <v>49</v>
      </c>
      <c r="C908" s="26">
        <v>240.8989899</v>
      </c>
      <c r="D908" s="27" t="str">
        <f t="shared" si="255"/>
        <v>N/A</v>
      </c>
      <c r="E908" s="26">
        <v>237.96019899999999</v>
      </c>
      <c r="F908" s="27" t="str">
        <f t="shared" si="256"/>
        <v>N/A</v>
      </c>
      <c r="G908" s="26">
        <v>239.66183574999999</v>
      </c>
      <c r="H908" s="27" t="str">
        <f t="shared" si="257"/>
        <v>N/A</v>
      </c>
      <c r="I908" s="28">
        <v>-1.22</v>
      </c>
      <c r="J908" s="28">
        <v>0.71509999999999996</v>
      </c>
      <c r="K908" s="29" t="s">
        <v>1193</v>
      </c>
      <c r="L908" s="30" t="str">
        <f t="shared" si="258"/>
        <v>Yes</v>
      </c>
    </row>
    <row r="909" spans="1:12">
      <c r="A909" s="48" t="s">
        <v>527</v>
      </c>
      <c r="B909" s="25" t="s">
        <v>49</v>
      </c>
      <c r="C909" s="26">
        <v>196.63850267000001</v>
      </c>
      <c r="D909" s="27" t="str">
        <f t="shared" si="255"/>
        <v>N/A</v>
      </c>
      <c r="E909" s="26">
        <v>184.45699999999999</v>
      </c>
      <c r="F909" s="27" t="str">
        <f t="shared" si="256"/>
        <v>N/A</v>
      </c>
      <c r="G909" s="26">
        <v>177.97238017999999</v>
      </c>
      <c r="H909" s="27" t="str">
        <f t="shared" si="257"/>
        <v>N/A</v>
      </c>
      <c r="I909" s="28">
        <v>-6.19</v>
      </c>
      <c r="J909" s="28">
        <v>-3.52</v>
      </c>
      <c r="K909" s="29" t="s">
        <v>1193</v>
      </c>
      <c r="L909" s="30" t="str">
        <f t="shared" si="258"/>
        <v>Yes</v>
      </c>
    </row>
    <row r="910" spans="1:12">
      <c r="A910" s="48" t="s">
        <v>530</v>
      </c>
      <c r="B910" s="25" t="s">
        <v>49</v>
      </c>
      <c r="C910" s="26">
        <v>33.292517007000001</v>
      </c>
      <c r="D910" s="27" t="str">
        <f t="shared" si="255"/>
        <v>N/A</v>
      </c>
      <c r="E910" s="26">
        <v>38.045045045000002</v>
      </c>
      <c r="F910" s="27" t="str">
        <f t="shared" si="256"/>
        <v>N/A</v>
      </c>
      <c r="G910" s="26">
        <v>113.55967742</v>
      </c>
      <c r="H910" s="27" t="str">
        <f t="shared" si="257"/>
        <v>N/A</v>
      </c>
      <c r="I910" s="28">
        <v>14.28</v>
      </c>
      <c r="J910" s="28">
        <v>198.5</v>
      </c>
      <c r="K910" s="29" t="s">
        <v>1193</v>
      </c>
      <c r="L910" s="30" t="str">
        <f t="shared" si="258"/>
        <v>No</v>
      </c>
    </row>
    <row r="911" spans="1:12">
      <c r="A911" s="48" t="s">
        <v>532</v>
      </c>
      <c r="B911" s="25" t="s">
        <v>49</v>
      </c>
      <c r="C911" s="26">
        <v>12.8</v>
      </c>
      <c r="D911" s="27" t="str">
        <f t="shared" si="255"/>
        <v>N/A</v>
      </c>
      <c r="E911" s="26">
        <v>15</v>
      </c>
      <c r="F911" s="27" t="str">
        <f t="shared" si="256"/>
        <v>N/A</v>
      </c>
      <c r="G911" s="26">
        <v>12</v>
      </c>
      <c r="H911" s="27" t="str">
        <f t="shared" si="257"/>
        <v>N/A</v>
      </c>
      <c r="I911" s="28">
        <v>17.190000000000001</v>
      </c>
      <c r="J911" s="28">
        <v>-20</v>
      </c>
      <c r="K911" s="29" t="s">
        <v>1193</v>
      </c>
      <c r="L911" s="30" t="str">
        <f t="shared" si="258"/>
        <v>Yes</v>
      </c>
    </row>
    <row r="912" spans="1:12">
      <c r="A912" s="46" t="s">
        <v>159</v>
      </c>
      <c r="B912" s="25" t="s">
        <v>49</v>
      </c>
      <c r="C912" s="32">
        <v>2.0213749651000001</v>
      </c>
      <c r="D912" s="27" t="str">
        <f t="shared" si="255"/>
        <v>N/A</v>
      </c>
      <c r="E912" s="32">
        <v>1.9129794285999999</v>
      </c>
      <c r="F912" s="27" t="str">
        <f t="shared" si="256"/>
        <v>N/A</v>
      </c>
      <c r="G912" s="32">
        <v>1.8617765661000001</v>
      </c>
      <c r="H912" s="27" t="str">
        <f t="shared" si="257"/>
        <v>N/A</v>
      </c>
      <c r="I912" s="28">
        <v>-5.36</v>
      </c>
      <c r="J912" s="28">
        <v>-2.68</v>
      </c>
      <c r="K912" s="29" t="s">
        <v>1193</v>
      </c>
      <c r="L912" s="30" t="str">
        <f t="shared" si="258"/>
        <v>Yes</v>
      </c>
    </row>
    <row r="913" spans="1:12">
      <c r="A913" s="218" t="s">
        <v>422</v>
      </c>
      <c r="B913" s="218"/>
      <c r="C913" s="218"/>
      <c r="D913" s="218"/>
      <c r="E913" s="218"/>
      <c r="F913" s="218"/>
      <c r="G913" s="218"/>
      <c r="H913" s="218"/>
      <c r="I913" s="218"/>
      <c r="J913" s="218"/>
      <c r="K913" s="218"/>
      <c r="L913" s="218"/>
    </row>
    <row r="914" spans="1:12" ht="12.75" customHeight="1">
      <c r="A914" s="46" t="s">
        <v>740</v>
      </c>
      <c r="B914" s="25" t="s">
        <v>49</v>
      </c>
      <c r="C914" s="26">
        <v>11</v>
      </c>
      <c r="D914" s="27" t="str">
        <f t="shared" ref="D914:D924" si="259">IF($B914="N/A","N/A",IF(C914&gt;10,"No",IF(C914&lt;-10,"No","Yes")))</f>
        <v>N/A</v>
      </c>
      <c r="E914" s="26">
        <v>11</v>
      </c>
      <c r="F914" s="27" t="str">
        <f t="shared" ref="F914:F924" si="260">IF($B914="N/A","N/A",IF(E914&gt;10,"No",IF(E914&lt;-10,"No","Yes")))</f>
        <v>N/A</v>
      </c>
      <c r="G914" s="26">
        <v>11</v>
      </c>
      <c r="H914" s="27" t="str">
        <f t="shared" ref="H914:H924" si="261">IF($B914="N/A","N/A",IF(G914&gt;10,"No",IF(G914&lt;-10,"No","Yes")))</f>
        <v>N/A</v>
      </c>
      <c r="I914" s="28">
        <v>16.670000000000002</v>
      </c>
      <c r="J914" s="28">
        <v>-42.9</v>
      </c>
      <c r="K914" s="47" t="s">
        <v>49</v>
      </c>
      <c r="L914" s="30" t="str">
        <f t="shared" ref="L914:L924" si="262">IF(J914="Div by 0", "N/A", IF(K914="N/A","N/A", IF(J914&gt;VALUE(MID(K914,1,2)), "No", IF(J914&lt;-1*VALUE(MID(K914,1,2)), "No", "Yes"))))</f>
        <v>N/A</v>
      </c>
    </row>
    <row r="915" spans="1:12" ht="12.75" customHeight="1">
      <c r="A915" s="46" t="s">
        <v>741</v>
      </c>
      <c r="B915" s="25" t="s">
        <v>49</v>
      </c>
      <c r="C915" s="26">
        <v>20</v>
      </c>
      <c r="D915" s="27" t="str">
        <f t="shared" si="259"/>
        <v>N/A</v>
      </c>
      <c r="E915" s="26">
        <v>21</v>
      </c>
      <c r="F915" s="27" t="str">
        <f t="shared" si="260"/>
        <v>N/A</v>
      </c>
      <c r="G915" s="26">
        <v>18</v>
      </c>
      <c r="H915" s="27" t="str">
        <f t="shared" si="261"/>
        <v>N/A</v>
      </c>
      <c r="I915" s="28">
        <v>5</v>
      </c>
      <c r="J915" s="28">
        <v>-14.3</v>
      </c>
      <c r="K915" s="47" t="s">
        <v>49</v>
      </c>
      <c r="L915" s="30" t="str">
        <f t="shared" si="262"/>
        <v>N/A</v>
      </c>
    </row>
    <row r="916" spans="1:12">
      <c r="A916" s="48" t="s">
        <v>570</v>
      </c>
      <c r="B916" s="25" t="s">
        <v>49</v>
      </c>
      <c r="C916" s="26">
        <v>17</v>
      </c>
      <c r="D916" s="27" t="str">
        <f t="shared" si="259"/>
        <v>N/A</v>
      </c>
      <c r="E916" s="26">
        <v>14</v>
      </c>
      <c r="F916" s="27" t="str">
        <f t="shared" si="260"/>
        <v>N/A</v>
      </c>
      <c r="G916" s="26">
        <v>11</v>
      </c>
      <c r="H916" s="27" t="str">
        <f t="shared" si="261"/>
        <v>N/A</v>
      </c>
      <c r="I916" s="28">
        <v>-17.600000000000001</v>
      </c>
      <c r="J916" s="28">
        <v>-28.6</v>
      </c>
      <c r="K916" s="47" t="s">
        <v>49</v>
      </c>
      <c r="L916" s="30" t="str">
        <f t="shared" si="262"/>
        <v>N/A</v>
      </c>
    </row>
    <row r="917" spans="1:12">
      <c r="A917" s="48" t="s">
        <v>571</v>
      </c>
      <c r="B917" s="25" t="s">
        <v>49</v>
      </c>
      <c r="C917" s="26">
        <v>0</v>
      </c>
      <c r="D917" s="27" t="str">
        <f t="shared" si="259"/>
        <v>N/A</v>
      </c>
      <c r="E917" s="26">
        <v>0</v>
      </c>
      <c r="F917" s="27" t="str">
        <f t="shared" si="260"/>
        <v>N/A</v>
      </c>
      <c r="G917" s="26">
        <v>0</v>
      </c>
      <c r="H917" s="27" t="str">
        <f t="shared" si="261"/>
        <v>N/A</v>
      </c>
      <c r="I917" s="28" t="s">
        <v>1207</v>
      </c>
      <c r="J917" s="28" t="s">
        <v>1207</v>
      </c>
      <c r="K917" s="47" t="s">
        <v>49</v>
      </c>
      <c r="L917" s="30" t="str">
        <f t="shared" si="262"/>
        <v>N/A</v>
      </c>
    </row>
    <row r="918" spans="1:12">
      <c r="A918" s="48" t="s">
        <v>572</v>
      </c>
      <c r="B918" s="25" t="s">
        <v>49</v>
      </c>
      <c r="C918" s="26">
        <v>11</v>
      </c>
      <c r="D918" s="27" t="str">
        <f t="shared" si="259"/>
        <v>N/A</v>
      </c>
      <c r="E918" s="26">
        <v>16</v>
      </c>
      <c r="F918" s="27" t="str">
        <f t="shared" si="260"/>
        <v>N/A</v>
      </c>
      <c r="G918" s="26">
        <v>16</v>
      </c>
      <c r="H918" s="27" t="str">
        <f t="shared" si="261"/>
        <v>N/A</v>
      </c>
      <c r="I918" s="28">
        <v>128.6</v>
      </c>
      <c r="J918" s="28">
        <v>0</v>
      </c>
      <c r="K918" s="47" t="s">
        <v>49</v>
      </c>
      <c r="L918" s="30" t="str">
        <f t="shared" si="262"/>
        <v>N/A</v>
      </c>
    </row>
    <row r="919" spans="1:12">
      <c r="A919" s="48" t="s">
        <v>573</v>
      </c>
      <c r="B919" s="25" t="s">
        <v>49</v>
      </c>
      <c r="C919" s="26">
        <v>11</v>
      </c>
      <c r="D919" s="27" t="str">
        <f t="shared" si="259"/>
        <v>N/A</v>
      </c>
      <c r="E919" s="26">
        <v>11</v>
      </c>
      <c r="F919" s="27" t="str">
        <f t="shared" si="260"/>
        <v>N/A</v>
      </c>
      <c r="G919" s="26">
        <v>11</v>
      </c>
      <c r="H919" s="27" t="str">
        <f t="shared" si="261"/>
        <v>N/A</v>
      </c>
      <c r="I919" s="28">
        <v>0</v>
      </c>
      <c r="J919" s="28">
        <v>12.5</v>
      </c>
      <c r="K919" s="47" t="s">
        <v>49</v>
      </c>
      <c r="L919" s="30" t="str">
        <f t="shared" si="262"/>
        <v>N/A</v>
      </c>
    </row>
    <row r="920" spans="1:12">
      <c r="A920" s="46" t="s">
        <v>742</v>
      </c>
      <c r="B920" s="25" t="s">
        <v>49</v>
      </c>
      <c r="C920" s="31">
        <v>2082238</v>
      </c>
      <c r="D920" s="27" t="str">
        <f t="shared" si="259"/>
        <v>N/A</v>
      </c>
      <c r="E920" s="31">
        <v>2369863</v>
      </c>
      <c r="F920" s="27" t="str">
        <f t="shared" si="260"/>
        <v>N/A</v>
      </c>
      <c r="G920" s="31">
        <v>1584805</v>
      </c>
      <c r="H920" s="27" t="str">
        <f t="shared" si="261"/>
        <v>N/A</v>
      </c>
      <c r="I920" s="28">
        <v>13.81</v>
      </c>
      <c r="J920" s="28">
        <v>-33.1</v>
      </c>
      <c r="K920" s="47" t="s">
        <v>49</v>
      </c>
      <c r="L920" s="30" t="str">
        <f t="shared" si="262"/>
        <v>N/A</v>
      </c>
    </row>
    <row r="921" spans="1:12">
      <c r="A921" s="48" t="s">
        <v>574</v>
      </c>
      <c r="B921" s="25" t="s">
        <v>49</v>
      </c>
      <c r="C921" s="31">
        <v>1994360</v>
      </c>
      <c r="D921" s="27" t="str">
        <f t="shared" si="259"/>
        <v>N/A</v>
      </c>
      <c r="E921" s="31">
        <v>1207607</v>
      </c>
      <c r="F921" s="27" t="str">
        <f t="shared" si="260"/>
        <v>N/A</v>
      </c>
      <c r="G921" s="31">
        <v>948400</v>
      </c>
      <c r="H921" s="27" t="str">
        <f t="shared" si="261"/>
        <v>N/A</v>
      </c>
      <c r="I921" s="28">
        <v>-39.4</v>
      </c>
      <c r="J921" s="28">
        <v>-21.5</v>
      </c>
      <c r="K921" s="47" t="s">
        <v>49</v>
      </c>
      <c r="L921" s="30" t="str">
        <f t="shared" si="262"/>
        <v>N/A</v>
      </c>
    </row>
    <row r="922" spans="1:12">
      <c r="A922" s="48" t="s">
        <v>568</v>
      </c>
      <c r="B922" s="25" t="s">
        <v>49</v>
      </c>
      <c r="C922" s="31">
        <v>165725</v>
      </c>
      <c r="D922" s="27" t="str">
        <f t="shared" si="259"/>
        <v>N/A</v>
      </c>
      <c r="E922" s="31">
        <v>172055</v>
      </c>
      <c r="F922" s="27" t="str">
        <f t="shared" si="260"/>
        <v>N/A</v>
      </c>
      <c r="G922" s="31">
        <v>171875</v>
      </c>
      <c r="H922" s="27" t="str">
        <f t="shared" si="261"/>
        <v>N/A</v>
      </c>
      <c r="I922" s="28">
        <v>3.82</v>
      </c>
      <c r="J922" s="28">
        <v>-0.105</v>
      </c>
      <c r="K922" s="47" t="s">
        <v>49</v>
      </c>
      <c r="L922" s="30" t="str">
        <f t="shared" si="262"/>
        <v>N/A</v>
      </c>
    </row>
    <row r="923" spans="1:12">
      <c r="A923" s="48" t="s">
        <v>221</v>
      </c>
      <c r="B923" s="25" t="s">
        <v>49</v>
      </c>
      <c r="C923" s="31">
        <v>350546</v>
      </c>
      <c r="D923" s="27" t="str">
        <f t="shared" si="259"/>
        <v>N/A</v>
      </c>
      <c r="E923" s="31">
        <v>1830126</v>
      </c>
      <c r="F923" s="27" t="str">
        <f t="shared" si="260"/>
        <v>N/A</v>
      </c>
      <c r="G923" s="31">
        <v>1584805</v>
      </c>
      <c r="H923" s="27" t="str">
        <f t="shared" si="261"/>
        <v>N/A</v>
      </c>
      <c r="I923" s="28">
        <v>422.1</v>
      </c>
      <c r="J923" s="28">
        <v>-13.4</v>
      </c>
      <c r="K923" s="47" t="s">
        <v>49</v>
      </c>
      <c r="L923" s="30" t="str">
        <f t="shared" si="262"/>
        <v>N/A</v>
      </c>
    </row>
    <row r="924" spans="1:12">
      <c r="A924" s="48" t="s">
        <v>628</v>
      </c>
      <c r="B924" s="25" t="s">
        <v>49</v>
      </c>
      <c r="C924" s="31">
        <v>263811</v>
      </c>
      <c r="D924" s="27" t="str">
        <f t="shared" si="259"/>
        <v>N/A</v>
      </c>
      <c r="E924" s="31">
        <v>308846</v>
      </c>
      <c r="F924" s="27" t="str">
        <f t="shared" si="260"/>
        <v>N/A</v>
      </c>
      <c r="G924" s="31">
        <v>435172</v>
      </c>
      <c r="H924" s="27" t="str">
        <f t="shared" si="261"/>
        <v>N/A</v>
      </c>
      <c r="I924" s="28">
        <v>17.07</v>
      </c>
      <c r="J924" s="28">
        <v>40.9</v>
      </c>
      <c r="K924" s="47" t="s">
        <v>49</v>
      </c>
      <c r="L924" s="30" t="str">
        <f t="shared" si="262"/>
        <v>N/A</v>
      </c>
    </row>
    <row r="925" spans="1:12">
      <c r="A925" s="218" t="s">
        <v>3</v>
      </c>
      <c r="B925" s="218"/>
      <c r="C925" s="218"/>
      <c r="D925" s="218"/>
      <c r="E925" s="218"/>
      <c r="F925" s="218"/>
      <c r="G925" s="218"/>
      <c r="H925" s="218"/>
      <c r="I925" s="218"/>
      <c r="J925" s="218"/>
      <c r="K925" s="218"/>
      <c r="L925" s="218"/>
    </row>
    <row r="926" spans="1:12">
      <c r="A926" s="46" t="s">
        <v>575</v>
      </c>
      <c r="B926" s="25" t="s">
        <v>49</v>
      </c>
      <c r="C926" s="31">
        <v>0</v>
      </c>
      <c r="D926" s="27" t="str">
        <f t="shared" ref="D926:D940" si="263">IF($B926="N/A","N/A",IF(C926&gt;10,"No",IF(C926&lt;-10,"No","Yes")))</f>
        <v>N/A</v>
      </c>
      <c r="E926" s="31">
        <v>0</v>
      </c>
      <c r="F926" s="27" t="str">
        <f t="shared" ref="F926:F940" si="264">IF($B926="N/A","N/A",IF(E926&gt;10,"No",IF(E926&lt;-10,"No","Yes")))</f>
        <v>N/A</v>
      </c>
      <c r="G926" s="31">
        <v>0</v>
      </c>
      <c r="H926" s="27" t="str">
        <f t="shared" ref="H926:H940" si="265">IF($B926="N/A","N/A",IF(G926&gt;10,"No",IF(G926&lt;-10,"No","Yes")))</f>
        <v>N/A</v>
      </c>
      <c r="I926" s="28" t="s">
        <v>1207</v>
      </c>
      <c r="J926" s="28" t="s">
        <v>1207</v>
      </c>
      <c r="K926" s="29" t="s">
        <v>1193</v>
      </c>
      <c r="L926" s="30" t="str">
        <f t="shared" ref="L926:L940" si="266">IF(J926="Div by 0", "N/A", IF(K926="N/A","N/A", IF(J926&gt;VALUE(MID(K926,1,2)), "No", IF(J926&lt;-1*VALUE(MID(K926,1,2)), "No", "Yes"))))</f>
        <v>N/A</v>
      </c>
    </row>
    <row r="927" spans="1:12">
      <c r="A927" s="46" t="s">
        <v>576</v>
      </c>
      <c r="B927" s="25" t="s">
        <v>49</v>
      </c>
      <c r="C927" s="26">
        <v>0</v>
      </c>
      <c r="D927" s="27" t="str">
        <f t="shared" si="263"/>
        <v>N/A</v>
      </c>
      <c r="E927" s="26">
        <v>0</v>
      </c>
      <c r="F927" s="27" t="str">
        <f t="shared" si="264"/>
        <v>N/A</v>
      </c>
      <c r="G927" s="26">
        <v>0</v>
      </c>
      <c r="H927" s="27" t="str">
        <f t="shared" si="265"/>
        <v>N/A</v>
      </c>
      <c r="I927" s="28" t="s">
        <v>1207</v>
      </c>
      <c r="J927" s="28" t="s">
        <v>1207</v>
      </c>
      <c r="K927" s="29" t="s">
        <v>1193</v>
      </c>
      <c r="L927" s="30" t="str">
        <f t="shared" si="266"/>
        <v>N/A</v>
      </c>
    </row>
    <row r="928" spans="1:12">
      <c r="A928" s="46" t="s">
        <v>577</v>
      </c>
      <c r="B928" s="25" t="s">
        <v>49</v>
      </c>
      <c r="C928" s="31" t="s">
        <v>1207</v>
      </c>
      <c r="D928" s="27" t="str">
        <f t="shared" si="263"/>
        <v>N/A</v>
      </c>
      <c r="E928" s="31" t="s">
        <v>1207</v>
      </c>
      <c r="F928" s="27" t="str">
        <f t="shared" si="264"/>
        <v>N/A</v>
      </c>
      <c r="G928" s="31" t="s">
        <v>1207</v>
      </c>
      <c r="H928" s="27" t="str">
        <f t="shared" si="265"/>
        <v>N/A</v>
      </c>
      <c r="I928" s="28" t="s">
        <v>1207</v>
      </c>
      <c r="J928" s="28" t="s">
        <v>1207</v>
      </c>
      <c r="K928" s="29" t="s">
        <v>1193</v>
      </c>
      <c r="L928" s="30" t="str">
        <f t="shared" si="266"/>
        <v>N/A</v>
      </c>
    </row>
    <row r="929" spans="1:12">
      <c r="A929" s="46" t="s">
        <v>578</v>
      </c>
      <c r="B929" s="25" t="s">
        <v>49</v>
      </c>
      <c r="C929" s="31">
        <v>4412069</v>
      </c>
      <c r="D929" s="27" t="str">
        <f t="shared" si="263"/>
        <v>N/A</v>
      </c>
      <c r="E929" s="31">
        <v>4497427</v>
      </c>
      <c r="F929" s="27" t="str">
        <f t="shared" si="264"/>
        <v>N/A</v>
      </c>
      <c r="G929" s="31">
        <v>4707906</v>
      </c>
      <c r="H929" s="27" t="str">
        <f t="shared" si="265"/>
        <v>N/A</v>
      </c>
      <c r="I929" s="28">
        <v>1.9350000000000001</v>
      </c>
      <c r="J929" s="28">
        <v>4.68</v>
      </c>
      <c r="K929" s="29" t="s">
        <v>1193</v>
      </c>
      <c r="L929" s="30" t="str">
        <f t="shared" si="266"/>
        <v>Yes</v>
      </c>
    </row>
    <row r="930" spans="1:12">
      <c r="A930" s="46" t="s">
        <v>579</v>
      </c>
      <c r="B930" s="25" t="s">
        <v>49</v>
      </c>
      <c r="C930" s="26">
        <v>14039</v>
      </c>
      <c r="D930" s="27" t="str">
        <f t="shared" si="263"/>
        <v>N/A</v>
      </c>
      <c r="E930" s="26">
        <v>13762</v>
      </c>
      <c r="F930" s="27" t="str">
        <f t="shared" si="264"/>
        <v>N/A</v>
      </c>
      <c r="G930" s="26">
        <v>13989</v>
      </c>
      <c r="H930" s="27" t="str">
        <f t="shared" si="265"/>
        <v>N/A</v>
      </c>
      <c r="I930" s="28">
        <v>-1.97</v>
      </c>
      <c r="J930" s="28">
        <v>1.649</v>
      </c>
      <c r="K930" s="29" t="s">
        <v>1193</v>
      </c>
      <c r="L930" s="30" t="str">
        <f t="shared" si="266"/>
        <v>Yes</v>
      </c>
    </row>
    <row r="931" spans="1:12">
      <c r="A931" s="46" t="s">
        <v>580</v>
      </c>
      <c r="B931" s="25" t="s">
        <v>49</v>
      </c>
      <c r="C931" s="31">
        <v>314.27231283999998</v>
      </c>
      <c r="D931" s="27" t="str">
        <f t="shared" si="263"/>
        <v>N/A</v>
      </c>
      <c r="E931" s="31">
        <v>326.80039238000001</v>
      </c>
      <c r="F931" s="27" t="str">
        <f t="shared" si="264"/>
        <v>N/A</v>
      </c>
      <c r="G931" s="31">
        <v>336.54342697999999</v>
      </c>
      <c r="H931" s="27" t="str">
        <f t="shared" si="265"/>
        <v>N/A</v>
      </c>
      <c r="I931" s="28">
        <v>3.9860000000000002</v>
      </c>
      <c r="J931" s="28">
        <v>2.9809999999999999</v>
      </c>
      <c r="K931" s="29" t="s">
        <v>1193</v>
      </c>
      <c r="L931" s="30" t="str">
        <f t="shared" si="266"/>
        <v>Yes</v>
      </c>
    </row>
    <row r="932" spans="1:12">
      <c r="A932" s="46" t="s">
        <v>590</v>
      </c>
      <c r="B932" s="25" t="s">
        <v>49</v>
      </c>
      <c r="C932" s="31">
        <v>1095880</v>
      </c>
      <c r="D932" s="27" t="str">
        <f t="shared" si="263"/>
        <v>N/A</v>
      </c>
      <c r="E932" s="31">
        <v>1371215</v>
      </c>
      <c r="F932" s="27" t="str">
        <f t="shared" si="264"/>
        <v>N/A</v>
      </c>
      <c r="G932" s="31">
        <v>1758425</v>
      </c>
      <c r="H932" s="27" t="str">
        <f t="shared" si="265"/>
        <v>N/A</v>
      </c>
      <c r="I932" s="28">
        <v>25.12</v>
      </c>
      <c r="J932" s="28">
        <v>28.24</v>
      </c>
      <c r="K932" s="29" t="s">
        <v>1193</v>
      </c>
      <c r="L932" s="30" t="str">
        <f t="shared" si="266"/>
        <v>Yes</v>
      </c>
    </row>
    <row r="933" spans="1:12">
      <c r="A933" s="46" t="s">
        <v>592</v>
      </c>
      <c r="B933" s="25" t="s">
        <v>49</v>
      </c>
      <c r="C933" s="26">
        <v>3813</v>
      </c>
      <c r="D933" s="27" t="str">
        <f t="shared" si="263"/>
        <v>N/A</v>
      </c>
      <c r="E933" s="26">
        <v>4414</v>
      </c>
      <c r="F933" s="27" t="str">
        <f t="shared" si="264"/>
        <v>N/A</v>
      </c>
      <c r="G933" s="26">
        <v>4884</v>
      </c>
      <c r="H933" s="27" t="str">
        <f t="shared" si="265"/>
        <v>N/A</v>
      </c>
      <c r="I933" s="28">
        <v>15.76</v>
      </c>
      <c r="J933" s="28">
        <v>10.65</v>
      </c>
      <c r="K933" s="29" t="s">
        <v>1193</v>
      </c>
      <c r="L933" s="30" t="str">
        <f t="shared" si="266"/>
        <v>Yes</v>
      </c>
    </row>
    <row r="934" spans="1:12">
      <c r="A934" s="46" t="s">
        <v>591</v>
      </c>
      <c r="B934" s="25" t="s">
        <v>49</v>
      </c>
      <c r="C934" s="31">
        <v>287.40624179999998</v>
      </c>
      <c r="D934" s="27" t="str">
        <f t="shared" si="263"/>
        <v>N/A</v>
      </c>
      <c r="E934" s="31">
        <v>310.65133666000003</v>
      </c>
      <c r="F934" s="27" t="str">
        <f t="shared" si="264"/>
        <v>N/A</v>
      </c>
      <c r="G934" s="31">
        <v>360.03787878999998</v>
      </c>
      <c r="H934" s="27" t="str">
        <f t="shared" si="265"/>
        <v>N/A</v>
      </c>
      <c r="I934" s="28">
        <v>8.0879999999999992</v>
      </c>
      <c r="J934" s="28">
        <v>15.9</v>
      </c>
      <c r="K934" s="29" t="s">
        <v>1193</v>
      </c>
      <c r="L934" s="30" t="str">
        <f t="shared" si="266"/>
        <v>Yes</v>
      </c>
    </row>
    <row r="935" spans="1:12">
      <c r="A935" s="46" t="s">
        <v>581</v>
      </c>
      <c r="B935" s="25" t="s">
        <v>49</v>
      </c>
      <c r="C935" s="31">
        <v>272102</v>
      </c>
      <c r="D935" s="27" t="str">
        <f t="shared" si="263"/>
        <v>N/A</v>
      </c>
      <c r="E935" s="31">
        <v>312973</v>
      </c>
      <c r="F935" s="27" t="str">
        <f t="shared" si="264"/>
        <v>N/A</v>
      </c>
      <c r="G935" s="31">
        <v>382238</v>
      </c>
      <c r="H935" s="27" t="str">
        <f t="shared" si="265"/>
        <v>N/A</v>
      </c>
      <c r="I935" s="28">
        <v>15.02</v>
      </c>
      <c r="J935" s="28">
        <v>22.13</v>
      </c>
      <c r="K935" s="29" t="s">
        <v>1193</v>
      </c>
      <c r="L935" s="30" t="str">
        <f t="shared" si="266"/>
        <v>Yes</v>
      </c>
    </row>
    <row r="936" spans="1:12">
      <c r="A936" s="46" t="s">
        <v>582</v>
      </c>
      <c r="B936" s="25" t="s">
        <v>49</v>
      </c>
      <c r="C936" s="26">
        <v>298</v>
      </c>
      <c r="D936" s="27" t="str">
        <f t="shared" si="263"/>
        <v>N/A</v>
      </c>
      <c r="E936" s="26">
        <v>344</v>
      </c>
      <c r="F936" s="27" t="str">
        <f t="shared" si="264"/>
        <v>N/A</v>
      </c>
      <c r="G936" s="26">
        <v>431</v>
      </c>
      <c r="H936" s="27" t="str">
        <f t="shared" si="265"/>
        <v>N/A</v>
      </c>
      <c r="I936" s="28">
        <v>15.44</v>
      </c>
      <c r="J936" s="28">
        <v>25.29</v>
      </c>
      <c r="K936" s="29" t="s">
        <v>1193</v>
      </c>
      <c r="L936" s="30" t="str">
        <f t="shared" si="266"/>
        <v>Yes</v>
      </c>
    </row>
    <row r="937" spans="1:12">
      <c r="A937" s="46" t="s">
        <v>583</v>
      </c>
      <c r="B937" s="25" t="s">
        <v>49</v>
      </c>
      <c r="C937" s="31">
        <v>913.09395973000005</v>
      </c>
      <c r="D937" s="27" t="str">
        <f t="shared" si="263"/>
        <v>N/A</v>
      </c>
      <c r="E937" s="31">
        <v>909.80523256000004</v>
      </c>
      <c r="F937" s="27" t="str">
        <f t="shared" si="264"/>
        <v>N/A</v>
      </c>
      <c r="G937" s="31">
        <v>886.86310905000005</v>
      </c>
      <c r="H937" s="27" t="str">
        <f t="shared" si="265"/>
        <v>N/A</v>
      </c>
      <c r="I937" s="28">
        <v>-0.36</v>
      </c>
      <c r="J937" s="28">
        <v>-2.52</v>
      </c>
      <c r="K937" s="29" t="s">
        <v>1193</v>
      </c>
      <c r="L937" s="30" t="str">
        <f t="shared" si="266"/>
        <v>Yes</v>
      </c>
    </row>
    <row r="938" spans="1:12" ht="12.75" customHeight="1">
      <c r="A938" s="46" t="s">
        <v>849</v>
      </c>
      <c r="B938" s="25" t="s">
        <v>49</v>
      </c>
      <c r="C938" s="31">
        <v>152321790</v>
      </c>
      <c r="D938" s="27" t="str">
        <f t="shared" si="263"/>
        <v>N/A</v>
      </c>
      <c r="E938" s="31">
        <v>162882758</v>
      </c>
      <c r="F938" s="27" t="str">
        <f t="shared" si="264"/>
        <v>N/A</v>
      </c>
      <c r="G938" s="31">
        <v>190505879</v>
      </c>
      <c r="H938" s="27" t="str">
        <f t="shared" si="265"/>
        <v>N/A</v>
      </c>
      <c r="I938" s="28">
        <v>6.9329999999999998</v>
      </c>
      <c r="J938" s="28">
        <v>16.96</v>
      </c>
      <c r="K938" s="29" t="s">
        <v>1193</v>
      </c>
      <c r="L938" s="30" t="str">
        <f t="shared" si="266"/>
        <v>Yes</v>
      </c>
    </row>
    <row r="939" spans="1:12">
      <c r="A939" s="46" t="s">
        <v>584</v>
      </c>
      <c r="B939" s="25" t="s">
        <v>49</v>
      </c>
      <c r="C939" s="26">
        <v>9341</v>
      </c>
      <c r="D939" s="27" t="str">
        <f t="shared" si="263"/>
        <v>N/A</v>
      </c>
      <c r="E939" s="26">
        <v>8229</v>
      </c>
      <c r="F939" s="27" t="str">
        <f t="shared" si="264"/>
        <v>N/A</v>
      </c>
      <c r="G939" s="26">
        <v>8860</v>
      </c>
      <c r="H939" s="27" t="str">
        <f t="shared" si="265"/>
        <v>N/A</v>
      </c>
      <c r="I939" s="28">
        <v>-11.9</v>
      </c>
      <c r="J939" s="28">
        <v>7.6680000000000001</v>
      </c>
      <c r="K939" s="29" t="s">
        <v>1193</v>
      </c>
      <c r="L939" s="30" t="str">
        <f t="shared" si="266"/>
        <v>Yes</v>
      </c>
    </row>
    <row r="940" spans="1:12">
      <c r="A940" s="46" t="s">
        <v>585</v>
      </c>
      <c r="B940" s="25" t="s">
        <v>49</v>
      </c>
      <c r="C940" s="31">
        <v>16306.796917</v>
      </c>
      <c r="D940" s="27" t="str">
        <f t="shared" si="263"/>
        <v>N/A</v>
      </c>
      <c r="E940" s="31">
        <v>19793.748694000002</v>
      </c>
      <c r="F940" s="27" t="str">
        <f t="shared" si="264"/>
        <v>N/A</v>
      </c>
      <c r="G940" s="31">
        <v>21501.792212</v>
      </c>
      <c r="H940" s="27" t="str">
        <f t="shared" si="265"/>
        <v>N/A</v>
      </c>
      <c r="I940" s="28">
        <v>21.38</v>
      </c>
      <c r="J940" s="28">
        <v>8.6289999999999996</v>
      </c>
      <c r="K940" s="29" t="s">
        <v>1193</v>
      </c>
      <c r="L940" s="30" t="str">
        <f t="shared" si="266"/>
        <v>Yes</v>
      </c>
    </row>
    <row r="941" spans="1:12">
      <c r="A941" s="218" t="s">
        <v>154</v>
      </c>
      <c r="B941" s="218"/>
      <c r="C941" s="218"/>
      <c r="D941" s="218"/>
      <c r="E941" s="218"/>
      <c r="F941" s="218"/>
      <c r="G941" s="218"/>
      <c r="H941" s="218"/>
      <c r="I941" s="218"/>
      <c r="J941" s="218"/>
      <c r="K941" s="218"/>
      <c r="L941" s="218"/>
    </row>
    <row r="942" spans="1:12" ht="12.75" customHeight="1">
      <c r="A942" s="49" t="s">
        <v>743</v>
      </c>
      <c r="B942" s="25" t="s">
        <v>49</v>
      </c>
      <c r="C942" s="53">
        <v>173578236</v>
      </c>
      <c r="D942" s="27" t="str">
        <f t="shared" ref="D942:D965" si="267">IF($B942="N/A","N/A",IF(C942&gt;10,"No",IF(C942&lt;-10,"No","Yes")))</f>
        <v>N/A</v>
      </c>
      <c r="E942" s="53">
        <v>177991683</v>
      </c>
      <c r="F942" s="27" t="str">
        <f t="shared" ref="F942:F965" si="268">IF($B942="N/A","N/A",IF(E942&gt;10,"No",IF(E942&lt;-10,"No","Yes")))</f>
        <v>N/A</v>
      </c>
      <c r="G942" s="53">
        <v>195636813</v>
      </c>
      <c r="H942" s="27" t="str">
        <f t="shared" ref="H942:H965" si="269">IF($B942="N/A","N/A",IF(G942&gt;10,"No",IF(G942&lt;-10,"No","Yes")))</f>
        <v>N/A</v>
      </c>
      <c r="I942" s="28">
        <v>2.5430000000000001</v>
      </c>
      <c r="J942" s="28">
        <v>9.9130000000000003</v>
      </c>
      <c r="K942" s="29" t="s">
        <v>1193</v>
      </c>
      <c r="L942" s="30" t="str">
        <f t="shared" ref="L942:L965" si="270">IF(J942="Div by 0", "N/A", IF(K942="N/A","N/A", IF(J942&gt;VALUE(MID(K942,1,2)), "No", IF(J942&lt;-1*VALUE(MID(K942,1,2)), "No", "Yes"))))</f>
        <v>Yes</v>
      </c>
    </row>
    <row r="943" spans="1:12" ht="12.75" customHeight="1">
      <c r="A943" s="49" t="s">
        <v>423</v>
      </c>
      <c r="B943" s="25" t="s">
        <v>49</v>
      </c>
      <c r="C943" s="37">
        <v>10593</v>
      </c>
      <c r="D943" s="27" t="str">
        <f t="shared" si="267"/>
        <v>N/A</v>
      </c>
      <c r="E943" s="37">
        <v>9253</v>
      </c>
      <c r="F943" s="27" t="str">
        <f t="shared" si="268"/>
        <v>N/A</v>
      </c>
      <c r="G943" s="37">
        <v>9960</v>
      </c>
      <c r="H943" s="27" t="str">
        <f t="shared" si="269"/>
        <v>N/A</v>
      </c>
      <c r="I943" s="28">
        <v>-12.6</v>
      </c>
      <c r="J943" s="28">
        <v>7.641</v>
      </c>
      <c r="K943" s="29" t="s">
        <v>1193</v>
      </c>
      <c r="L943" s="30" t="str">
        <f t="shared" si="270"/>
        <v>Yes</v>
      </c>
    </row>
    <row r="944" spans="1:12" ht="12.75" customHeight="1">
      <c r="A944" s="49" t="s">
        <v>744</v>
      </c>
      <c r="B944" s="25" t="s">
        <v>49</v>
      </c>
      <c r="C944" s="53">
        <v>16386.12631</v>
      </c>
      <c r="D944" s="27" t="str">
        <f t="shared" si="267"/>
        <v>N/A</v>
      </c>
      <c r="E944" s="53">
        <v>19236.105371000001</v>
      </c>
      <c r="F944" s="27" t="str">
        <f t="shared" si="268"/>
        <v>N/A</v>
      </c>
      <c r="G944" s="53">
        <v>19642.250301</v>
      </c>
      <c r="H944" s="27" t="str">
        <f t="shared" si="269"/>
        <v>N/A</v>
      </c>
      <c r="I944" s="28">
        <v>17.39</v>
      </c>
      <c r="J944" s="28">
        <v>2.1110000000000002</v>
      </c>
      <c r="K944" s="29" t="s">
        <v>1193</v>
      </c>
      <c r="L944" s="30" t="str">
        <f t="shared" si="270"/>
        <v>Yes</v>
      </c>
    </row>
    <row r="945" spans="1:12">
      <c r="A945" s="48" t="s">
        <v>524</v>
      </c>
      <c r="B945" s="25" t="s">
        <v>49</v>
      </c>
      <c r="C945" s="53">
        <v>13601.746574999999</v>
      </c>
      <c r="D945" s="27" t="str">
        <f t="shared" si="267"/>
        <v>N/A</v>
      </c>
      <c r="E945" s="53">
        <v>14515.123493999999</v>
      </c>
      <c r="F945" s="27" t="str">
        <f t="shared" si="268"/>
        <v>N/A</v>
      </c>
      <c r="G945" s="53">
        <v>16832.629833999999</v>
      </c>
      <c r="H945" s="27" t="str">
        <f t="shared" si="269"/>
        <v>N/A</v>
      </c>
      <c r="I945" s="28">
        <v>6.7149999999999999</v>
      </c>
      <c r="J945" s="28">
        <v>15.97</v>
      </c>
      <c r="K945" s="29" t="s">
        <v>1193</v>
      </c>
      <c r="L945" s="30" t="str">
        <f t="shared" si="270"/>
        <v>Yes</v>
      </c>
    </row>
    <row r="946" spans="1:12">
      <c r="A946" s="48" t="s">
        <v>527</v>
      </c>
      <c r="B946" s="25" t="s">
        <v>49</v>
      </c>
      <c r="C946" s="53">
        <v>16694.602088</v>
      </c>
      <c r="D946" s="27" t="str">
        <f t="shared" si="267"/>
        <v>N/A</v>
      </c>
      <c r="E946" s="53">
        <v>19967.276759</v>
      </c>
      <c r="F946" s="27" t="str">
        <f t="shared" si="268"/>
        <v>N/A</v>
      </c>
      <c r="G946" s="53">
        <v>20336.761978999999</v>
      </c>
      <c r="H946" s="27" t="str">
        <f t="shared" si="269"/>
        <v>N/A</v>
      </c>
      <c r="I946" s="28">
        <v>19.600000000000001</v>
      </c>
      <c r="J946" s="28">
        <v>1.85</v>
      </c>
      <c r="K946" s="29" t="s">
        <v>1193</v>
      </c>
      <c r="L946" s="30" t="str">
        <f t="shared" si="270"/>
        <v>Yes</v>
      </c>
    </row>
    <row r="947" spans="1:12">
      <c r="A947" s="48" t="s">
        <v>530</v>
      </c>
      <c r="B947" s="25" t="s">
        <v>49</v>
      </c>
      <c r="C947" s="53">
        <v>14392.508301</v>
      </c>
      <c r="D947" s="27" t="str">
        <f t="shared" si="267"/>
        <v>N/A</v>
      </c>
      <c r="E947" s="53">
        <v>11716.855098</v>
      </c>
      <c r="F947" s="27" t="str">
        <f t="shared" si="268"/>
        <v>N/A</v>
      </c>
      <c r="G947" s="53">
        <v>11408.730831999999</v>
      </c>
      <c r="H947" s="27" t="str">
        <f t="shared" si="269"/>
        <v>N/A</v>
      </c>
      <c r="I947" s="28">
        <v>-18.600000000000001</v>
      </c>
      <c r="J947" s="28">
        <v>-2.63</v>
      </c>
      <c r="K947" s="29" t="s">
        <v>1193</v>
      </c>
      <c r="L947" s="30" t="str">
        <f t="shared" si="270"/>
        <v>Yes</v>
      </c>
    </row>
    <row r="948" spans="1:12">
      <c r="A948" s="48" t="s">
        <v>532</v>
      </c>
      <c r="B948" s="25" t="s">
        <v>49</v>
      </c>
      <c r="C948" s="53">
        <v>1082.6388889</v>
      </c>
      <c r="D948" s="27" t="str">
        <f t="shared" si="267"/>
        <v>N/A</v>
      </c>
      <c r="E948" s="53">
        <v>1892.1052632000001</v>
      </c>
      <c r="F948" s="27" t="str">
        <f t="shared" si="268"/>
        <v>N/A</v>
      </c>
      <c r="G948" s="53">
        <v>4340.6363635999996</v>
      </c>
      <c r="H948" s="27" t="str">
        <f t="shared" si="269"/>
        <v>N/A</v>
      </c>
      <c r="I948" s="28">
        <v>74.77</v>
      </c>
      <c r="J948" s="28">
        <v>129.4</v>
      </c>
      <c r="K948" s="29" t="s">
        <v>1193</v>
      </c>
      <c r="L948" s="30" t="str">
        <f t="shared" si="270"/>
        <v>No</v>
      </c>
    </row>
    <row r="949" spans="1:12" ht="12.75" customHeight="1">
      <c r="A949" s="46" t="s">
        <v>424</v>
      </c>
      <c r="B949" s="25" t="s">
        <v>49</v>
      </c>
      <c r="C949" s="27">
        <v>11.389587769</v>
      </c>
      <c r="D949" s="27" t="str">
        <f t="shared" si="267"/>
        <v>N/A</v>
      </c>
      <c r="E949" s="27">
        <v>9.7364129004999995</v>
      </c>
      <c r="F949" s="27" t="str">
        <f t="shared" si="268"/>
        <v>N/A</v>
      </c>
      <c r="G949" s="27">
        <v>10.324774274999999</v>
      </c>
      <c r="H949" s="27" t="str">
        <f t="shared" si="269"/>
        <v>N/A</v>
      </c>
      <c r="I949" s="28">
        <v>-14.5</v>
      </c>
      <c r="J949" s="28">
        <v>6.0430000000000001</v>
      </c>
      <c r="K949" s="29" t="s">
        <v>1193</v>
      </c>
      <c r="L949" s="30" t="str">
        <f t="shared" si="270"/>
        <v>Yes</v>
      </c>
    </row>
    <row r="950" spans="1:12">
      <c r="A950" s="48" t="s">
        <v>524</v>
      </c>
      <c r="B950" s="25" t="s">
        <v>49</v>
      </c>
      <c r="C950" s="27">
        <v>16.810592975999999</v>
      </c>
      <c r="D950" s="27" t="str">
        <f t="shared" si="267"/>
        <v>N/A</v>
      </c>
      <c r="E950" s="27">
        <v>18.092643052</v>
      </c>
      <c r="F950" s="27" t="str">
        <f t="shared" si="268"/>
        <v>N/A</v>
      </c>
      <c r="G950" s="27">
        <v>19.695321001</v>
      </c>
      <c r="H950" s="27" t="str">
        <f t="shared" si="269"/>
        <v>N/A</v>
      </c>
      <c r="I950" s="28">
        <v>7.6260000000000003</v>
      </c>
      <c r="J950" s="28">
        <v>8.8580000000000005</v>
      </c>
      <c r="K950" s="29" t="s">
        <v>1193</v>
      </c>
      <c r="L950" s="30" t="str">
        <f t="shared" si="270"/>
        <v>Yes</v>
      </c>
    </row>
    <row r="951" spans="1:12">
      <c r="A951" s="48" t="s">
        <v>527</v>
      </c>
      <c r="B951" s="25" t="s">
        <v>49</v>
      </c>
      <c r="C951" s="27">
        <v>27.356394795</v>
      </c>
      <c r="D951" s="27" t="str">
        <f t="shared" si="267"/>
        <v>N/A</v>
      </c>
      <c r="E951" s="27">
        <v>22.115894391000001</v>
      </c>
      <c r="F951" s="27" t="str">
        <f t="shared" si="268"/>
        <v>N/A</v>
      </c>
      <c r="G951" s="27">
        <v>22.838092329999998</v>
      </c>
      <c r="H951" s="27" t="str">
        <f t="shared" si="269"/>
        <v>N/A</v>
      </c>
      <c r="I951" s="28">
        <v>-19.2</v>
      </c>
      <c r="J951" s="28">
        <v>3.266</v>
      </c>
      <c r="K951" s="29" t="s">
        <v>1193</v>
      </c>
      <c r="L951" s="30" t="str">
        <f t="shared" si="270"/>
        <v>Yes</v>
      </c>
    </row>
    <row r="952" spans="1:12">
      <c r="A952" s="48" t="s">
        <v>530</v>
      </c>
      <c r="B952" s="25" t="s">
        <v>49</v>
      </c>
      <c r="C952" s="27">
        <v>1.7250115662000001</v>
      </c>
      <c r="D952" s="27" t="str">
        <f t="shared" si="267"/>
        <v>N/A</v>
      </c>
      <c r="E952" s="27">
        <v>1.2612815883999999</v>
      </c>
      <c r="F952" s="27" t="str">
        <f t="shared" si="268"/>
        <v>N/A</v>
      </c>
      <c r="G952" s="27">
        <v>1.3844347079999999</v>
      </c>
      <c r="H952" s="27" t="str">
        <f t="shared" si="269"/>
        <v>N/A</v>
      </c>
      <c r="I952" s="28">
        <v>-26.9</v>
      </c>
      <c r="J952" s="28">
        <v>9.7639999999999993</v>
      </c>
      <c r="K952" s="29" t="s">
        <v>1193</v>
      </c>
      <c r="L952" s="30" t="str">
        <f t="shared" si="270"/>
        <v>Yes</v>
      </c>
    </row>
    <row r="953" spans="1:12">
      <c r="A953" s="48" t="s">
        <v>532</v>
      </c>
      <c r="B953" s="25" t="s">
        <v>49</v>
      </c>
      <c r="C953" s="27">
        <v>0.32094142819999999</v>
      </c>
      <c r="D953" s="27" t="str">
        <f t="shared" si="267"/>
        <v>N/A</v>
      </c>
      <c r="E953" s="27">
        <v>0.17031193980000001</v>
      </c>
      <c r="F953" s="27" t="str">
        <f t="shared" si="268"/>
        <v>N/A</v>
      </c>
      <c r="G953" s="27">
        <v>9.9484489499999995E-2</v>
      </c>
      <c r="H953" s="27" t="str">
        <f t="shared" si="269"/>
        <v>N/A</v>
      </c>
      <c r="I953" s="28">
        <v>-46.9</v>
      </c>
      <c r="J953" s="28">
        <v>-41.6</v>
      </c>
      <c r="K953" s="29" t="s">
        <v>1193</v>
      </c>
      <c r="L953" s="30" t="str">
        <f t="shared" si="270"/>
        <v>No</v>
      </c>
    </row>
    <row r="954" spans="1:12" ht="12.75" customHeight="1">
      <c r="A954" s="49" t="s">
        <v>745</v>
      </c>
      <c r="B954" s="25" t="s">
        <v>49</v>
      </c>
      <c r="C954" s="53">
        <v>152321790</v>
      </c>
      <c r="D954" s="27" t="str">
        <f t="shared" si="267"/>
        <v>N/A</v>
      </c>
      <c r="E954" s="53">
        <v>162882758</v>
      </c>
      <c r="F954" s="27" t="str">
        <f t="shared" si="268"/>
        <v>N/A</v>
      </c>
      <c r="G954" s="53">
        <v>190505879</v>
      </c>
      <c r="H954" s="27" t="str">
        <f t="shared" si="269"/>
        <v>N/A</v>
      </c>
      <c r="I954" s="28">
        <v>6.9329999999999998</v>
      </c>
      <c r="J954" s="28">
        <v>16.96</v>
      </c>
      <c r="K954" s="29" t="s">
        <v>1193</v>
      </c>
      <c r="L954" s="30" t="str">
        <f t="shared" si="270"/>
        <v>Yes</v>
      </c>
    </row>
    <row r="955" spans="1:12" ht="12.75" customHeight="1">
      <c r="A955" s="49" t="s">
        <v>851</v>
      </c>
      <c r="B955" s="25" t="s">
        <v>49</v>
      </c>
      <c r="C955" s="37">
        <v>9341</v>
      </c>
      <c r="D955" s="27" t="str">
        <f t="shared" si="267"/>
        <v>N/A</v>
      </c>
      <c r="E955" s="37">
        <v>8229</v>
      </c>
      <c r="F955" s="27" t="str">
        <f t="shared" si="268"/>
        <v>N/A</v>
      </c>
      <c r="G955" s="37">
        <v>8860</v>
      </c>
      <c r="H955" s="27" t="str">
        <f t="shared" si="269"/>
        <v>N/A</v>
      </c>
      <c r="I955" s="28">
        <v>-11.9</v>
      </c>
      <c r="J955" s="28">
        <v>7.6680000000000001</v>
      </c>
      <c r="K955" s="29" t="s">
        <v>1193</v>
      </c>
      <c r="L955" s="30" t="str">
        <f t="shared" si="270"/>
        <v>Yes</v>
      </c>
    </row>
    <row r="956" spans="1:12" ht="25.5">
      <c r="A956" s="49" t="s">
        <v>746</v>
      </c>
      <c r="B956" s="25" t="s">
        <v>49</v>
      </c>
      <c r="C956" s="53">
        <v>16306.796917</v>
      </c>
      <c r="D956" s="27" t="str">
        <f t="shared" si="267"/>
        <v>N/A</v>
      </c>
      <c r="E956" s="53">
        <v>19793.748694000002</v>
      </c>
      <c r="F956" s="27" t="str">
        <f t="shared" si="268"/>
        <v>N/A</v>
      </c>
      <c r="G956" s="53">
        <v>21501.792212</v>
      </c>
      <c r="H956" s="27" t="str">
        <f t="shared" si="269"/>
        <v>N/A</v>
      </c>
      <c r="I956" s="28">
        <v>21.38</v>
      </c>
      <c r="J956" s="28">
        <v>8.6289999999999996</v>
      </c>
      <c r="K956" s="29" t="s">
        <v>1193</v>
      </c>
      <c r="L956" s="30" t="str">
        <f t="shared" si="270"/>
        <v>Yes</v>
      </c>
    </row>
    <row r="957" spans="1:12">
      <c r="A957" s="48" t="s">
        <v>524</v>
      </c>
      <c r="B957" s="25" t="s">
        <v>49</v>
      </c>
      <c r="C957" s="53">
        <v>14505.731518000001</v>
      </c>
      <c r="D957" s="27" t="str">
        <f t="shared" si="267"/>
        <v>N/A</v>
      </c>
      <c r="E957" s="53">
        <v>15343.383333</v>
      </c>
      <c r="F957" s="27" t="str">
        <f t="shared" si="268"/>
        <v>N/A</v>
      </c>
      <c r="G957" s="53">
        <v>17537.219880000001</v>
      </c>
      <c r="H957" s="27" t="str">
        <f t="shared" si="269"/>
        <v>N/A</v>
      </c>
      <c r="I957" s="28">
        <v>5.7750000000000004</v>
      </c>
      <c r="J957" s="28">
        <v>14.3</v>
      </c>
      <c r="K957" s="29" t="s">
        <v>1193</v>
      </c>
      <c r="L957" s="30" t="str">
        <f t="shared" si="270"/>
        <v>Yes</v>
      </c>
    </row>
    <row r="958" spans="1:12">
      <c r="A958" s="48" t="s">
        <v>527</v>
      </c>
      <c r="B958" s="25" t="s">
        <v>49</v>
      </c>
      <c r="C958" s="53">
        <v>16517.466188999999</v>
      </c>
      <c r="D958" s="27" t="str">
        <f t="shared" si="267"/>
        <v>N/A</v>
      </c>
      <c r="E958" s="53">
        <v>20451.2291</v>
      </c>
      <c r="F958" s="27" t="str">
        <f t="shared" si="268"/>
        <v>N/A</v>
      </c>
      <c r="G958" s="53">
        <v>22203.167416</v>
      </c>
      <c r="H958" s="27" t="str">
        <f t="shared" si="269"/>
        <v>N/A</v>
      </c>
      <c r="I958" s="28">
        <v>23.82</v>
      </c>
      <c r="J958" s="28">
        <v>8.5660000000000007</v>
      </c>
      <c r="K958" s="29" t="s">
        <v>1193</v>
      </c>
      <c r="L958" s="30" t="str">
        <f t="shared" si="270"/>
        <v>Yes</v>
      </c>
    </row>
    <row r="959" spans="1:12">
      <c r="A959" s="48" t="s">
        <v>530</v>
      </c>
      <c r="B959" s="25" t="s">
        <v>49</v>
      </c>
      <c r="C959" s="53">
        <v>14188.906306000001</v>
      </c>
      <c r="D959" s="27" t="str">
        <f t="shared" si="267"/>
        <v>N/A</v>
      </c>
      <c r="E959" s="53">
        <v>11171.669879999999</v>
      </c>
      <c r="F959" s="27" t="str">
        <f t="shared" si="268"/>
        <v>N/A</v>
      </c>
      <c r="G959" s="53">
        <v>13348.140385000001</v>
      </c>
      <c r="H959" s="27" t="str">
        <f t="shared" si="269"/>
        <v>N/A</v>
      </c>
      <c r="I959" s="28">
        <v>-21.3</v>
      </c>
      <c r="J959" s="28">
        <v>19.48</v>
      </c>
      <c r="K959" s="29" t="s">
        <v>1193</v>
      </c>
      <c r="L959" s="30" t="str">
        <f t="shared" si="270"/>
        <v>Yes</v>
      </c>
    </row>
    <row r="960" spans="1:12">
      <c r="A960" s="48" t="s">
        <v>532</v>
      </c>
      <c r="B960" s="25" t="s">
        <v>49</v>
      </c>
      <c r="C960" s="53">
        <v>2108.8181817999998</v>
      </c>
      <c r="D960" s="27" t="str">
        <f t="shared" si="267"/>
        <v>N/A</v>
      </c>
      <c r="E960" s="53">
        <v>6933.5</v>
      </c>
      <c r="F960" s="27" t="str">
        <f t="shared" si="268"/>
        <v>N/A</v>
      </c>
      <c r="G960" s="53">
        <v>7084.25</v>
      </c>
      <c r="H960" s="27" t="str">
        <f t="shared" si="269"/>
        <v>N/A</v>
      </c>
      <c r="I960" s="28">
        <v>228.8</v>
      </c>
      <c r="J960" s="28">
        <v>2.1739999999999999</v>
      </c>
      <c r="K960" s="29" t="s">
        <v>1193</v>
      </c>
      <c r="L960" s="30" t="str">
        <f t="shared" si="270"/>
        <v>Yes</v>
      </c>
    </row>
    <row r="961" spans="1:12" ht="25.5">
      <c r="A961" s="46" t="s">
        <v>425</v>
      </c>
      <c r="B961" s="25" t="s">
        <v>49</v>
      </c>
      <c r="C961" s="27">
        <v>10.043438058</v>
      </c>
      <c r="D961" s="27" t="str">
        <f t="shared" si="267"/>
        <v>N/A</v>
      </c>
      <c r="E961" s="27">
        <v>8.6589151364999992</v>
      </c>
      <c r="F961" s="27" t="str">
        <f t="shared" si="268"/>
        <v>N/A</v>
      </c>
      <c r="G961" s="27">
        <v>9.1844879596000002</v>
      </c>
      <c r="H961" s="27" t="str">
        <f t="shared" si="269"/>
        <v>N/A</v>
      </c>
      <c r="I961" s="28">
        <v>-13.8</v>
      </c>
      <c r="J961" s="28">
        <v>6.07</v>
      </c>
      <c r="K961" s="29" t="s">
        <v>1193</v>
      </c>
      <c r="L961" s="30" t="str">
        <f t="shared" si="270"/>
        <v>Yes</v>
      </c>
    </row>
    <row r="962" spans="1:12">
      <c r="A962" s="48" t="s">
        <v>524</v>
      </c>
      <c r="B962" s="25" t="s">
        <v>49</v>
      </c>
      <c r="C962" s="27">
        <v>14.79562464</v>
      </c>
      <c r="D962" s="27" t="str">
        <f t="shared" si="267"/>
        <v>N/A</v>
      </c>
      <c r="E962" s="27">
        <v>16.348773842</v>
      </c>
      <c r="F962" s="27" t="str">
        <f t="shared" si="268"/>
        <v>N/A</v>
      </c>
      <c r="G962" s="27">
        <v>18.063112078</v>
      </c>
      <c r="H962" s="27" t="str">
        <f t="shared" si="269"/>
        <v>N/A</v>
      </c>
      <c r="I962" s="28">
        <v>10.5</v>
      </c>
      <c r="J962" s="28">
        <v>10.49</v>
      </c>
      <c r="K962" s="29" t="s">
        <v>1193</v>
      </c>
      <c r="L962" s="30" t="str">
        <f t="shared" si="270"/>
        <v>Yes</v>
      </c>
    </row>
    <row r="963" spans="1:12">
      <c r="A963" s="48" t="s">
        <v>527</v>
      </c>
      <c r="B963" s="25" t="s">
        <v>49</v>
      </c>
      <c r="C963" s="27">
        <v>24.575170941</v>
      </c>
      <c r="D963" s="27" t="str">
        <f t="shared" si="267"/>
        <v>N/A</v>
      </c>
      <c r="E963" s="27">
        <v>19.913052699000001</v>
      </c>
      <c r="F963" s="27" t="str">
        <f t="shared" si="268"/>
        <v>N/A</v>
      </c>
      <c r="G963" s="27">
        <v>20.369522064000002</v>
      </c>
      <c r="H963" s="27" t="str">
        <f t="shared" si="269"/>
        <v>N/A</v>
      </c>
      <c r="I963" s="28">
        <v>-19</v>
      </c>
      <c r="J963" s="28">
        <v>2.2919999999999998</v>
      </c>
      <c r="K963" s="29" t="s">
        <v>1193</v>
      </c>
      <c r="L963" s="30" t="str">
        <f t="shared" si="270"/>
        <v>Yes</v>
      </c>
    </row>
    <row r="964" spans="1:12">
      <c r="A964" s="48" t="s">
        <v>530</v>
      </c>
      <c r="B964" s="25" t="s">
        <v>49</v>
      </c>
      <c r="C964" s="27">
        <v>1.2227093476999999</v>
      </c>
      <c r="D964" s="27" t="str">
        <f t="shared" si="267"/>
        <v>N/A</v>
      </c>
      <c r="E964" s="27">
        <v>0.93637184120000005</v>
      </c>
      <c r="F964" s="27" t="str">
        <f t="shared" si="268"/>
        <v>N/A</v>
      </c>
      <c r="G964" s="27">
        <v>1.1743981210000001</v>
      </c>
      <c r="H964" s="27" t="str">
        <f t="shared" si="269"/>
        <v>N/A</v>
      </c>
      <c r="I964" s="28">
        <v>-23.4</v>
      </c>
      <c r="J964" s="28">
        <v>25.42</v>
      </c>
      <c r="K964" s="29" t="s">
        <v>1193</v>
      </c>
      <c r="L964" s="30" t="str">
        <f t="shared" si="270"/>
        <v>Yes</v>
      </c>
    </row>
    <row r="965" spans="1:12">
      <c r="A965" s="48" t="s">
        <v>532</v>
      </c>
      <c r="B965" s="25" t="s">
        <v>49</v>
      </c>
      <c r="C965" s="27">
        <v>9.8065436399999997E-2</v>
      </c>
      <c r="D965" s="27" t="str">
        <f t="shared" si="267"/>
        <v>N/A</v>
      </c>
      <c r="E965" s="27">
        <v>1.79275726E-2</v>
      </c>
      <c r="F965" s="27" t="str">
        <f t="shared" si="268"/>
        <v>N/A</v>
      </c>
      <c r="G965" s="27">
        <v>3.6176178000000003E-2</v>
      </c>
      <c r="H965" s="27" t="str">
        <f t="shared" si="269"/>
        <v>N/A</v>
      </c>
      <c r="I965" s="28">
        <v>-81.7</v>
      </c>
      <c r="J965" s="28">
        <v>101.8</v>
      </c>
      <c r="K965" s="29" t="s">
        <v>1193</v>
      </c>
      <c r="L965" s="30" t="str">
        <f t="shared" si="270"/>
        <v>No</v>
      </c>
    </row>
    <row r="966" spans="1:12" ht="39" customHeight="1">
      <c r="A966" s="224" t="s">
        <v>1094</v>
      </c>
      <c r="B966" s="225"/>
      <c r="C966" s="225"/>
      <c r="D966" s="225"/>
      <c r="E966" s="225"/>
      <c r="F966" s="225"/>
      <c r="G966" s="225"/>
      <c r="H966" s="225"/>
      <c r="I966" s="225"/>
      <c r="J966" s="225"/>
      <c r="K966" s="225"/>
      <c r="L966" s="225"/>
    </row>
    <row r="967" spans="1:12">
      <c r="A967" s="46" t="s">
        <v>32</v>
      </c>
      <c r="B967" s="25" t="s">
        <v>49</v>
      </c>
      <c r="C967" s="26">
        <v>50200</v>
      </c>
      <c r="D967" s="27" t="str">
        <f t="shared" ref="D967:D997" si="271">IF($B967="N/A","N/A",IF(C967&gt;10,"No",IF(C967&lt;-10,"No","Yes")))</f>
        <v>N/A</v>
      </c>
      <c r="E967" s="26">
        <v>51738</v>
      </c>
      <c r="F967" s="27" t="str">
        <f t="shared" ref="F967:F997" si="272">IF($B967="N/A","N/A",IF(E967&gt;10,"No",IF(E967&lt;-10,"No","Yes")))</f>
        <v>N/A</v>
      </c>
      <c r="G967" s="26">
        <v>52417</v>
      </c>
      <c r="H967" s="27" t="str">
        <f t="shared" ref="H967:H997" si="273">IF($B967="N/A","N/A",IF(G967&gt;10,"No",IF(G967&lt;-10,"No","Yes")))</f>
        <v>N/A</v>
      </c>
      <c r="I967" s="28">
        <v>3.0640000000000001</v>
      </c>
      <c r="J967" s="28">
        <v>1.3120000000000001</v>
      </c>
      <c r="K967" s="29" t="s">
        <v>1193</v>
      </c>
      <c r="L967" s="30" t="str">
        <f t="shared" ref="L967:L999" si="274">IF(J967="Div by 0", "N/A", IF(K967="N/A","N/A", IF(J967&gt;VALUE(MID(K967,1,2)), "No", IF(J967&lt;-1*VALUE(MID(K967,1,2)), "No", "Yes"))))</f>
        <v>Yes</v>
      </c>
    </row>
    <row r="968" spans="1:12">
      <c r="A968" s="46" t="s">
        <v>33</v>
      </c>
      <c r="B968" s="25" t="s">
        <v>49</v>
      </c>
      <c r="C968" s="26">
        <v>46049</v>
      </c>
      <c r="D968" s="27" t="str">
        <f t="shared" si="271"/>
        <v>N/A</v>
      </c>
      <c r="E968" s="26">
        <v>46610</v>
      </c>
      <c r="F968" s="27" t="str">
        <f t="shared" si="272"/>
        <v>N/A</v>
      </c>
      <c r="G968" s="26">
        <v>46943</v>
      </c>
      <c r="H968" s="27" t="str">
        <f t="shared" si="273"/>
        <v>N/A</v>
      </c>
      <c r="I968" s="28">
        <v>1.218</v>
      </c>
      <c r="J968" s="28">
        <v>0.71440000000000003</v>
      </c>
      <c r="K968" s="29" t="s">
        <v>1193</v>
      </c>
      <c r="L968" s="30" t="str">
        <f t="shared" si="274"/>
        <v>Yes</v>
      </c>
    </row>
    <row r="969" spans="1:12">
      <c r="A969" s="49" t="s">
        <v>426</v>
      </c>
      <c r="B969" s="36" t="s">
        <v>49</v>
      </c>
      <c r="C969" s="34">
        <v>43182.879999999997</v>
      </c>
      <c r="D969" s="33" t="str">
        <f t="shared" si="271"/>
        <v>N/A</v>
      </c>
      <c r="E969" s="34">
        <v>44718.97</v>
      </c>
      <c r="F969" s="33" t="str">
        <f t="shared" si="272"/>
        <v>N/A</v>
      </c>
      <c r="G969" s="34">
        <v>45807.59</v>
      </c>
      <c r="H969" s="33" t="str">
        <f t="shared" si="273"/>
        <v>N/A</v>
      </c>
      <c r="I969" s="28">
        <v>3.5569999999999999</v>
      </c>
      <c r="J969" s="28">
        <v>2.4340000000000002</v>
      </c>
      <c r="K969" s="36" t="s">
        <v>1193</v>
      </c>
      <c r="L969" s="30" t="str">
        <f t="shared" si="274"/>
        <v>Yes</v>
      </c>
    </row>
    <row r="970" spans="1:12">
      <c r="A970" s="48" t="s">
        <v>1074</v>
      </c>
      <c r="B970" s="25" t="s">
        <v>49</v>
      </c>
      <c r="C970" s="32">
        <v>3.3247011951999998</v>
      </c>
      <c r="D970" s="27" t="str">
        <f t="shared" si="271"/>
        <v>N/A</v>
      </c>
      <c r="E970" s="32">
        <v>4.0550465808</v>
      </c>
      <c r="F970" s="27" t="str">
        <f t="shared" si="272"/>
        <v>N/A</v>
      </c>
      <c r="G970" s="32">
        <v>4.9964706107000003</v>
      </c>
      <c r="H970" s="27" t="str">
        <f t="shared" si="273"/>
        <v>N/A</v>
      </c>
      <c r="I970" s="28">
        <v>21.97</v>
      </c>
      <c r="J970" s="28">
        <v>23.22</v>
      </c>
      <c r="K970" s="29" t="s">
        <v>1193</v>
      </c>
      <c r="L970" s="30" t="str">
        <f t="shared" si="274"/>
        <v>Yes</v>
      </c>
    </row>
    <row r="971" spans="1:12">
      <c r="A971" s="48" t="s">
        <v>674</v>
      </c>
      <c r="B971" s="25" t="s">
        <v>49</v>
      </c>
      <c r="C971" s="32">
        <v>2.7569721116000001</v>
      </c>
      <c r="D971" s="27" t="str">
        <f t="shared" si="271"/>
        <v>N/A</v>
      </c>
      <c r="E971" s="32">
        <v>3.2355328771999998</v>
      </c>
      <c r="F971" s="27" t="str">
        <f t="shared" si="272"/>
        <v>N/A</v>
      </c>
      <c r="G971" s="32">
        <v>3.6801037830999999</v>
      </c>
      <c r="H971" s="27" t="str">
        <f t="shared" si="273"/>
        <v>N/A</v>
      </c>
      <c r="I971" s="28">
        <v>17.36</v>
      </c>
      <c r="J971" s="28">
        <v>13.74</v>
      </c>
      <c r="K971" s="29" t="s">
        <v>1193</v>
      </c>
      <c r="L971" s="30" t="str">
        <f t="shared" si="274"/>
        <v>Yes</v>
      </c>
    </row>
    <row r="972" spans="1:12">
      <c r="A972" s="48" t="s">
        <v>675</v>
      </c>
      <c r="B972" s="25" t="s">
        <v>49</v>
      </c>
      <c r="C972" s="32">
        <v>54.312749003999997</v>
      </c>
      <c r="D972" s="27" t="str">
        <f t="shared" si="271"/>
        <v>N/A</v>
      </c>
      <c r="E972" s="32">
        <v>52.539719355000003</v>
      </c>
      <c r="F972" s="27" t="str">
        <f t="shared" si="272"/>
        <v>N/A</v>
      </c>
      <c r="G972" s="32">
        <v>51.067401797000002</v>
      </c>
      <c r="H972" s="27" t="str">
        <f t="shared" si="273"/>
        <v>N/A</v>
      </c>
      <c r="I972" s="28">
        <v>-3.26</v>
      </c>
      <c r="J972" s="28">
        <v>-2.8</v>
      </c>
      <c r="K972" s="29" t="s">
        <v>1193</v>
      </c>
      <c r="L972" s="30" t="str">
        <f t="shared" si="274"/>
        <v>Yes</v>
      </c>
    </row>
    <row r="973" spans="1:12">
      <c r="A973" s="48" t="s">
        <v>676</v>
      </c>
      <c r="B973" s="25" t="s">
        <v>49</v>
      </c>
      <c r="C973" s="32">
        <v>1.2370517928</v>
      </c>
      <c r="D973" s="27" t="str">
        <f t="shared" si="271"/>
        <v>N/A</v>
      </c>
      <c r="E973" s="32">
        <v>1.3858285979</v>
      </c>
      <c r="F973" s="27" t="str">
        <f t="shared" si="272"/>
        <v>N/A</v>
      </c>
      <c r="G973" s="32">
        <v>1.7303546559</v>
      </c>
      <c r="H973" s="27" t="str">
        <f t="shared" si="273"/>
        <v>N/A</v>
      </c>
      <c r="I973" s="28">
        <v>12.03</v>
      </c>
      <c r="J973" s="28">
        <v>24.86</v>
      </c>
      <c r="K973" s="29" t="s">
        <v>1193</v>
      </c>
      <c r="L973" s="30" t="str">
        <f t="shared" si="274"/>
        <v>Yes</v>
      </c>
    </row>
    <row r="974" spans="1:12">
      <c r="A974" s="48" t="s">
        <v>677</v>
      </c>
      <c r="B974" s="25" t="s">
        <v>49</v>
      </c>
      <c r="C974" s="32">
        <v>4.6274900397999996</v>
      </c>
      <c r="D974" s="27" t="str">
        <f t="shared" si="271"/>
        <v>N/A</v>
      </c>
      <c r="E974" s="32">
        <v>5.4775986701999999</v>
      </c>
      <c r="F974" s="27" t="str">
        <f t="shared" si="272"/>
        <v>N/A</v>
      </c>
      <c r="G974" s="32">
        <v>5.8988496099000001</v>
      </c>
      <c r="H974" s="27" t="str">
        <f t="shared" si="273"/>
        <v>N/A</v>
      </c>
      <c r="I974" s="28">
        <v>18.37</v>
      </c>
      <c r="J974" s="28">
        <v>7.69</v>
      </c>
      <c r="K974" s="29" t="s">
        <v>1193</v>
      </c>
      <c r="L974" s="30" t="str">
        <f t="shared" si="274"/>
        <v>Yes</v>
      </c>
    </row>
    <row r="975" spans="1:12">
      <c r="A975" s="48" t="s">
        <v>678</v>
      </c>
      <c r="B975" s="25" t="s">
        <v>49</v>
      </c>
      <c r="C975" s="32">
        <v>0</v>
      </c>
      <c r="D975" s="27" t="str">
        <f t="shared" si="271"/>
        <v>N/A</v>
      </c>
      <c r="E975" s="32">
        <v>0</v>
      </c>
      <c r="F975" s="27" t="str">
        <f t="shared" si="272"/>
        <v>N/A</v>
      </c>
      <c r="G975" s="32">
        <v>0</v>
      </c>
      <c r="H975" s="27" t="str">
        <f t="shared" si="273"/>
        <v>N/A</v>
      </c>
      <c r="I975" s="28" t="s">
        <v>1207</v>
      </c>
      <c r="J975" s="28" t="s">
        <v>1207</v>
      </c>
      <c r="K975" s="29" t="s">
        <v>1193</v>
      </c>
      <c r="L975" s="30" t="str">
        <f t="shared" si="274"/>
        <v>N/A</v>
      </c>
    </row>
    <row r="976" spans="1:12">
      <c r="A976" s="48" t="s">
        <v>679</v>
      </c>
      <c r="B976" s="25" t="s">
        <v>49</v>
      </c>
      <c r="C976" s="32">
        <v>0.32270916329999999</v>
      </c>
      <c r="D976" s="27" t="str">
        <f t="shared" si="271"/>
        <v>N/A</v>
      </c>
      <c r="E976" s="32">
        <v>0.53925547949999997</v>
      </c>
      <c r="F976" s="27" t="str">
        <f t="shared" si="272"/>
        <v>N/A</v>
      </c>
      <c r="G976" s="32">
        <v>0.61621229749999995</v>
      </c>
      <c r="H976" s="27" t="str">
        <f t="shared" si="273"/>
        <v>N/A</v>
      </c>
      <c r="I976" s="28">
        <v>67.099999999999994</v>
      </c>
      <c r="J976" s="28">
        <v>14.27</v>
      </c>
      <c r="K976" s="29" t="s">
        <v>1193</v>
      </c>
      <c r="L976" s="30" t="str">
        <f t="shared" si="274"/>
        <v>Yes</v>
      </c>
    </row>
    <row r="977" spans="1:12">
      <c r="A977" s="48" t="s">
        <v>680</v>
      </c>
      <c r="B977" s="25" t="s">
        <v>49</v>
      </c>
      <c r="C977" s="32">
        <v>0</v>
      </c>
      <c r="D977" s="27" t="str">
        <f t="shared" si="271"/>
        <v>N/A</v>
      </c>
      <c r="E977" s="32">
        <v>0</v>
      </c>
      <c r="F977" s="27" t="str">
        <f t="shared" si="272"/>
        <v>N/A</v>
      </c>
      <c r="G977" s="32">
        <v>0</v>
      </c>
      <c r="H977" s="27" t="str">
        <f t="shared" si="273"/>
        <v>N/A</v>
      </c>
      <c r="I977" s="28" t="s">
        <v>1207</v>
      </c>
      <c r="J977" s="28" t="s">
        <v>1207</v>
      </c>
      <c r="K977" s="29" t="s">
        <v>1193</v>
      </c>
      <c r="L977" s="30" t="str">
        <f t="shared" si="274"/>
        <v>N/A</v>
      </c>
    </row>
    <row r="978" spans="1:12">
      <c r="A978" s="48" t="s">
        <v>681</v>
      </c>
      <c r="B978" s="25" t="s">
        <v>49</v>
      </c>
      <c r="C978" s="32">
        <v>33.418326692999997</v>
      </c>
      <c r="D978" s="27" t="str">
        <f t="shared" si="271"/>
        <v>N/A</v>
      </c>
      <c r="E978" s="32">
        <v>32.767018438999997</v>
      </c>
      <c r="F978" s="27" t="str">
        <f t="shared" si="272"/>
        <v>N/A</v>
      </c>
      <c r="G978" s="32">
        <v>32.010607245999999</v>
      </c>
      <c r="H978" s="27" t="str">
        <f t="shared" si="273"/>
        <v>N/A</v>
      </c>
      <c r="I978" s="28">
        <v>-1.95</v>
      </c>
      <c r="J978" s="28">
        <v>-2.31</v>
      </c>
      <c r="K978" s="29" t="s">
        <v>1193</v>
      </c>
      <c r="L978" s="30" t="str">
        <f t="shared" si="274"/>
        <v>Yes</v>
      </c>
    </row>
    <row r="979" spans="1:12">
      <c r="A979" s="48" t="s">
        <v>682</v>
      </c>
      <c r="B979" s="25" t="s">
        <v>49</v>
      </c>
      <c r="C979" s="32">
        <v>0</v>
      </c>
      <c r="D979" s="27" t="str">
        <f t="shared" si="271"/>
        <v>N/A</v>
      </c>
      <c r="E979" s="32">
        <v>0</v>
      </c>
      <c r="F979" s="27" t="str">
        <f t="shared" si="272"/>
        <v>N/A</v>
      </c>
      <c r="G979" s="32">
        <v>0</v>
      </c>
      <c r="H979" s="27" t="str">
        <f t="shared" si="273"/>
        <v>N/A</v>
      </c>
      <c r="I979" s="28" t="s">
        <v>1207</v>
      </c>
      <c r="J979" s="28" t="s">
        <v>1207</v>
      </c>
      <c r="K979" s="29" t="s">
        <v>1193</v>
      </c>
      <c r="L979" s="30" t="str">
        <f t="shared" si="274"/>
        <v>N/A</v>
      </c>
    </row>
    <row r="980" spans="1:12">
      <c r="A980" s="94" t="s">
        <v>845</v>
      </c>
      <c r="B980" s="25" t="s">
        <v>49</v>
      </c>
      <c r="C980" s="32">
        <v>95.683266931999995</v>
      </c>
      <c r="D980" s="27" t="str">
        <f t="shared" ref="D980:D981" si="275">IF($B980="N/A","N/A",IF(C980&gt;10,"No",IF(C980&lt;-10,"No","Yes")))</f>
        <v>N/A</v>
      </c>
      <c r="E980" s="32">
        <v>94.839383045000005</v>
      </c>
      <c r="F980" s="27" t="str">
        <f t="shared" ref="F980:F981" si="276">IF($B980="N/A","N/A",IF(E980&gt;10,"No",IF(E980&lt;-10,"No","Yes")))</f>
        <v>N/A</v>
      </c>
      <c r="G980" s="32">
        <v>93.973329262999997</v>
      </c>
      <c r="H980" s="27" t="str">
        <f t="shared" ref="H980:H981" si="277">IF($B980="N/A","N/A",IF(G980&gt;10,"No",IF(G980&lt;-10,"No","Yes")))</f>
        <v>N/A</v>
      </c>
      <c r="I980" s="28">
        <v>-0.88200000000000001</v>
      </c>
      <c r="J980" s="28">
        <v>-0.91300000000000003</v>
      </c>
      <c r="K980" s="29" t="s">
        <v>1193</v>
      </c>
      <c r="L980" s="30" t="str">
        <f t="shared" ref="L980:L981" si="278">IF(J980="Div by 0", "N/A", IF(K980="N/A","N/A", IF(J980&gt;VALUE(MID(K980,1,2)), "No", IF(J980&lt;-1*VALUE(MID(K980,1,2)), "No", "Yes"))))</f>
        <v>Yes</v>
      </c>
    </row>
    <row r="981" spans="1:12" ht="12.75" customHeight="1">
      <c r="A981" s="94" t="s">
        <v>815</v>
      </c>
      <c r="B981" s="25" t="s">
        <v>49</v>
      </c>
      <c r="C981" s="32">
        <v>4.3167330677000004</v>
      </c>
      <c r="D981" s="27" t="str">
        <f t="shared" si="275"/>
        <v>N/A</v>
      </c>
      <c r="E981" s="32">
        <v>5.1606169547</v>
      </c>
      <c r="F981" s="27" t="str">
        <f t="shared" si="276"/>
        <v>N/A</v>
      </c>
      <c r="G981" s="32">
        <v>6.0266707365999999</v>
      </c>
      <c r="H981" s="27" t="str">
        <f t="shared" si="277"/>
        <v>N/A</v>
      </c>
      <c r="I981" s="28">
        <v>19.55</v>
      </c>
      <c r="J981" s="28">
        <v>16.78</v>
      </c>
      <c r="K981" s="29" t="s">
        <v>1193</v>
      </c>
      <c r="L981" s="30" t="str">
        <f t="shared" si="278"/>
        <v>Yes</v>
      </c>
    </row>
    <row r="982" spans="1:12">
      <c r="A982" s="51" t="s">
        <v>525</v>
      </c>
      <c r="B982" s="25" t="s">
        <v>49</v>
      </c>
      <c r="C982" s="26">
        <v>26598</v>
      </c>
      <c r="D982" s="27" t="str">
        <f t="shared" si="271"/>
        <v>N/A</v>
      </c>
      <c r="E982" s="26">
        <v>26797</v>
      </c>
      <c r="F982" s="27" t="str">
        <f t="shared" si="272"/>
        <v>N/A</v>
      </c>
      <c r="G982" s="26">
        <v>26702</v>
      </c>
      <c r="H982" s="27" t="str">
        <f t="shared" si="273"/>
        <v>N/A</v>
      </c>
      <c r="I982" s="28">
        <v>0.74819999999999998</v>
      </c>
      <c r="J982" s="28">
        <v>-0.35499999999999998</v>
      </c>
      <c r="K982" s="29" t="s">
        <v>1193</v>
      </c>
      <c r="L982" s="30" t="str">
        <f t="shared" si="274"/>
        <v>Yes</v>
      </c>
    </row>
    <row r="983" spans="1:12">
      <c r="A983" s="48" t="s">
        <v>702</v>
      </c>
      <c r="B983" s="25" t="s">
        <v>49</v>
      </c>
      <c r="C983" s="26">
        <v>6023</v>
      </c>
      <c r="D983" s="27" t="str">
        <f t="shared" si="271"/>
        <v>N/A</v>
      </c>
      <c r="E983" s="26">
        <v>6064</v>
      </c>
      <c r="F983" s="27" t="str">
        <f t="shared" si="272"/>
        <v>N/A</v>
      </c>
      <c r="G983" s="26">
        <v>6017</v>
      </c>
      <c r="H983" s="27" t="str">
        <f t="shared" si="273"/>
        <v>N/A</v>
      </c>
      <c r="I983" s="28">
        <v>0.68069999999999997</v>
      </c>
      <c r="J983" s="28">
        <v>-0.77500000000000002</v>
      </c>
      <c r="K983" s="29" t="s">
        <v>1193</v>
      </c>
      <c r="L983" s="30" t="str">
        <f t="shared" si="274"/>
        <v>Yes</v>
      </c>
    </row>
    <row r="984" spans="1:12">
      <c r="A984" s="48" t="s">
        <v>703</v>
      </c>
      <c r="B984" s="25" t="s">
        <v>49</v>
      </c>
      <c r="C984" s="26">
        <v>652</v>
      </c>
      <c r="D984" s="27" t="str">
        <f t="shared" si="271"/>
        <v>N/A</v>
      </c>
      <c r="E984" s="26">
        <v>670</v>
      </c>
      <c r="F984" s="27" t="str">
        <f t="shared" si="272"/>
        <v>N/A</v>
      </c>
      <c r="G984" s="26">
        <v>579</v>
      </c>
      <c r="H984" s="27" t="str">
        <f t="shared" si="273"/>
        <v>N/A</v>
      </c>
      <c r="I984" s="28">
        <v>2.7610000000000001</v>
      </c>
      <c r="J984" s="28">
        <v>-13.6</v>
      </c>
      <c r="K984" s="29" t="s">
        <v>1193</v>
      </c>
      <c r="L984" s="30" t="str">
        <f t="shared" si="274"/>
        <v>Yes</v>
      </c>
    </row>
    <row r="985" spans="1:12">
      <c r="A985" s="48" t="s">
        <v>704</v>
      </c>
      <c r="B985" s="25" t="s">
        <v>49</v>
      </c>
      <c r="C985" s="26">
        <v>1005</v>
      </c>
      <c r="D985" s="27" t="str">
        <f t="shared" si="271"/>
        <v>N/A</v>
      </c>
      <c r="E985" s="26">
        <v>1694</v>
      </c>
      <c r="F985" s="27" t="str">
        <f t="shared" si="272"/>
        <v>N/A</v>
      </c>
      <c r="G985" s="26">
        <v>2082</v>
      </c>
      <c r="H985" s="27" t="str">
        <f t="shared" si="273"/>
        <v>N/A</v>
      </c>
      <c r="I985" s="28">
        <v>68.56</v>
      </c>
      <c r="J985" s="28">
        <v>22.9</v>
      </c>
      <c r="K985" s="29" t="s">
        <v>1193</v>
      </c>
      <c r="L985" s="30" t="str">
        <f t="shared" si="274"/>
        <v>Yes</v>
      </c>
    </row>
    <row r="986" spans="1:12">
      <c r="A986" s="48" t="s">
        <v>705</v>
      </c>
      <c r="B986" s="25" t="s">
        <v>49</v>
      </c>
      <c r="C986" s="26">
        <v>18918</v>
      </c>
      <c r="D986" s="27" t="str">
        <f t="shared" si="271"/>
        <v>N/A</v>
      </c>
      <c r="E986" s="26">
        <v>18369</v>
      </c>
      <c r="F986" s="27" t="str">
        <f t="shared" si="272"/>
        <v>N/A</v>
      </c>
      <c r="G986" s="26">
        <v>18024</v>
      </c>
      <c r="H986" s="27" t="str">
        <f t="shared" si="273"/>
        <v>N/A</v>
      </c>
      <c r="I986" s="28">
        <v>-2.9</v>
      </c>
      <c r="J986" s="28">
        <v>-1.88</v>
      </c>
      <c r="K986" s="29" t="s">
        <v>1193</v>
      </c>
      <c r="L986" s="30" t="str">
        <f t="shared" si="274"/>
        <v>Yes</v>
      </c>
    </row>
    <row r="987" spans="1:12">
      <c r="A987" s="48" t="s">
        <v>706</v>
      </c>
      <c r="B987" s="25" t="s">
        <v>49</v>
      </c>
      <c r="C987" s="26">
        <v>0</v>
      </c>
      <c r="D987" s="27" t="str">
        <f t="shared" si="271"/>
        <v>N/A</v>
      </c>
      <c r="E987" s="26">
        <v>0</v>
      </c>
      <c r="F987" s="27" t="str">
        <f t="shared" si="272"/>
        <v>N/A</v>
      </c>
      <c r="G987" s="26">
        <v>0</v>
      </c>
      <c r="H987" s="27" t="str">
        <f t="shared" si="273"/>
        <v>N/A</v>
      </c>
      <c r="I987" s="28" t="s">
        <v>1207</v>
      </c>
      <c r="J987" s="28" t="s">
        <v>1207</v>
      </c>
      <c r="K987" s="29" t="s">
        <v>1193</v>
      </c>
      <c r="L987" s="30" t="str">
        <f t="shared" si="274"/>
        <v>N/A</v>
      </c>
    </row>
    <row r="988" spans="1:12">
      <c r="A988" s="51" t="s">
        <v>528</v>
      </c>
      <c r="B988" s="25" t="s">
        <v>49</v>
      </c>
      <c r="C988" s="26">
        <v>23481</v>
      </c>
      <c r="D988" s="27" t="str">
        <f t="shared" si="271"/>
        <v>N/A</v>
      </c>
      <c r="E988" s="26">
        <v>24827</v>
      </c>
      <c r="F988" s="27" t="str">
        <f t="shared" si="272"/>
        <v>N/A</v>
      </c>
      <c r="G988" s="26">
        <v>25591</v>
      </c>
      <c r="H988" s="27" t="str">
        <f t="shared" si="273"/>
        <v>N/A</v>
      </c>
      <c r="I988" s="28">
        <v>5.7320000000000002</v>
      </c>
      <c r="J988" s="28">
        <v>3.077</v>
      </c>
      <c r="K988" s="29" t="s">
        <v>1193</v>
      </c>
      <c r="L988" s="30" t="str">
        <f t="shared" si="274"/>
        <v>Yes</v>
      </c>
    </row>
    <row r="989" spans="1:12">
      <c r="A989" s="48" t="s">
        <v>707</v>
      </c>
      <c r="B989" s="25" t="s">
        <v>49</v>
      </c>
      <c r="C989" s="26">
        <v>11179</v>
      </c>
      <c r="D989" s="27" t="str">
        <f t="shared" si="271"/>
        <v>N/A</v>
      </c>
      <c r="E989" s="26">
        <v>11204</v>
      </c>
      <c r="F989" s="27" t="str">
        <f t="shared" si="272"/>
        <v>N/A</v>
      </c>
      <c r="G989" s="26">
        <v>11332</v>
      </c>
      <c r="H989" s="27" t="str">
        <f t="shared" si="273"/>
        <v>N/A</v>
      </c>
      <c r="I989" s="28">
        <v>0.22359999999999999</v>
      </c>
      <c r="J989" s="28">
        <v>1.1419999999999999</v>
      </c>
      <c r="K989" s="29" t="s">
        <v>1193</v>
      </c>
      <c r="L989" s="30" t="str">
        <f t="shared" si="274"/>
        <v>Yes</v>
      </c>
    </row>
    <row r="990" spans="1:12">
      <c r="A990" s="48" t="s">
        <v>708</v>
      </c>
      <c r="B990" s="25" t="s">
        <v>49</v>
      </c>
      <c r="C990" s="26">
        <v>1433</v>
      </c>
      <c r="D990" s="27" t="str">
        <f t="shared" si="271"/>
        <v>N/A</v>
      </c>
      <c r="E990" s="26">
        <v>1531</v>
      </c>
      <c r="F990" s="27" t="str">
        <f t="shared" si="272"/>
        <v>N/A</v>
      </c>
      <c r="G990" s="26">
        <v>1429</v>
      </c>
      <c r="H990" s="27" t="str">
        <f t="shared" si="273"/>
        <v>N/A</v>
      </c>
      <c r="I990" s="28">
        <v>6.8390000000000004</v>
      </c>
      <c r="J990" s="28">
        <v>-6.66</v>
      </c>
      <c r="K990" s="29" t="s">
        <v>1193</v>
      </c>
      <c r="L990" s="30" t="str">
        <f t="shared" si="274"/>
        <v>Yes</v>
      </c>
    </row>
    <row r="991" spans="1:12">
      <c r="A991" s="48" t="s">
        <v>791</v>
      </c>
      <c r="B991" s="25" t="s">
        <v>49</v>
      </c>
      <c r="C991" s="26">
        <v>1860</v>
      </c>
      <c r="D991" s="27" t="str">
        <f t="shared" si="271"/>
        <v>N/A</v>
      </c>
      <c r="E991" s="26">
        <v>2979</v>
      </c>
      <c r="F991" s="27" t="str">
        <f t="shared" si="272"/>
        <v>N/A</v>
      </c>
      <c r="G991" s="26">
        <v>3856</v>
      </c>
      <c r="H991" s="27" t="str">
        <f t="shared" si="273"/>
        <v>N/A</v>
      </c>
      <c r="I991" s="28">
        <v>60.16</v>
      </c>
      <c r="J991" s="28">
        <v>29.44</v>
      </c>
      <c r="K991" s="29" t="s">
        <v>1193</v>
      </c>
      <c r="L991" s="30" t="str">
        <f t="shared" si="274"/>
        <v>Yes</v>
      </c>
    </row>
    <row r="992" spans="1:12">
      <c r="A992" s="48" t="s">
        <v>723</v>
      </c>
      <c r="B992" s="25" t="s">
        <v>49</v>
      </c>
      <c r="C992" s="26">
        <v>9009</v>
      </c>
      <c r="D992" s="27" t="str">
        <f t="shared" si="271"/>
        <v>N/A</v>
      </c>
      <c r="E992" s="26">
        <v>9113</v>
      </c>
      <c r="F992" s="27" t="str">
        <f t="shared" si="272"/>
        <v>N/A</v>
      </c>
      <c r="G992" s="26">
        <v>8974</v>
      </c>
      <c r="H992" s="27" t="str">
        <f t="shared" si="273"/>
        <v>N/A</v>
      </c>
      <c r="I992" s="28">
        <v>1.1539999999999999</v>
      </c>
      <c r="J992" s="28">
        <v>-1.53</v>
      </c>
      <c r="K992" s="29" t="s">
        <v>1193</v>
      </c>
      <c r="L992" s="30" t="str">
        <f t="shared" si="274"/>
        <v>Yes</v>
      </c>
    </row>
    <row r="993" spans="1:12">
      <c r="A993" s="48" t="s">
        <v>709</v>
      </c>
      <c r="B993" s="25" t="s">
        <v>49</v>
      </c>
      <c r="C993" s="26">
        <v>0</v>
      </c>
      <c r="D993" s="27" t="str">
        <f t="shared" si="271"/>
        <v>N/A</v>
      </c>
      <c r="E993" s="26">
        <v>0</v>
      </c>
      <c r="F993" s="27" t="str">
        <f t="shared" si="272"/>
        <v>N/A</v>
      </c>
      <c r="G993" s="26">
        <v>0</v>
      </c>
      <c r="H993" s="27" t="str">
        <f t="shared" si="273"/>
        <v>N/A</v>
      </c>
      <c r="I993" s="28" t="s">
        <v>1207</v>
      </c>
      <c r="J993" s="28" t="s">
        <v>1207</v>
      </c>
      <c r="K993" s="29" t="s">
        <v>1193</v>
      </c>
      <c r="L993" s="30" t="str">
        <f t="shared" si="274"/>
        <v>N/A</v>
      </c>
    </row>
    <row r="994" spans="1:12">
      <c r="A994" s="46" t="s">
        <v>354</v>
      </c>
      <c r="B994" s="25" t="s">
        <v>49</v>
      </c>
      <c r="C994" s="31">
        <v>808853721</v>
      </c>
      <c r="D994" s="27" t="str">
        <f t="shared" si="271"/>
        <v>N/A</v>
      </c>
      <c r="E994" s="31">
        <v>843140024</v>
      </c>
      <c r="F994" s="27" t="str">
        <f t="shared" si="272"/>
        <v>N/A</v>
      </c>
      <c r="G994" s="31">
        <v>876114875</v>
      </c>
      <c r="H994" s="27" t="str">
        <f t="shared" si="273"/>
        <v>N/A</v>
      </c>
      <c r="I994" s="28">
        <v>4.2389999999999999</v>
      </c>
      <c r="J994" s="28">
        <v>3.911</v>
      </c>
      <c r="K994" s="29" t="s">
        <v>1193</v>
      </c>
      <c r="L994" s="30" t="str">
        <f t="shared" si="274"/>
        <v>Yes</v>
      </c>
    </row>
    <row r="995" spans="1:12">
      <c r="A995" s="46" t="s">
        <v>427</v>
      </c>
      <c r="B995" s="25" t="s">
        <v>49</v>
      </c>
      <c r="C995" s="31">
        <v>16112.623924</v>
      </c>
      <c r="D995" s="27" t="str">
        <f t="shared" si="271"/>
        <v>N/A</v>
      </c>
      <c r="E995" s="31">
        <v>16296.339712000001</v>
      </c>
      <c r="F995" s="27" t="str">
        <f t="shared" si="272"/>
        <v>N/A</v>
      </c>
      <c r="G995" s="31">
        <v>16714.326936000001</v>
      </c>
      <c r="H995" s="27" t="str">
        <f t="shared" si="273"/>
        <v>N/A</v>
      </c>
      <c r="I995" s="28">
        <v>1.1399999999999999</v>
      </c>
      <c r="J995" s="28">
        <v>2.5649999999999999</v>
      </c>
      <c r="K995" s="29" t="s">
        <v>1193</v>
      </c>
      <c r="L995" s="30" t="str">
        <f t="shared" si="274"/>
        <v>Yes</v>
      </c>
    </row>
    <row r="996" spans="1:12" ht="12.75" customHeight="1">
      <c r="A996" s="46" t="s">
        <v>623</v>
      </c>
      <c r="B996" s="25" t="s">
        <v>49</v>
      </c>
      <c r="C996" s="31">
        <v>17565.065930000001</v>
      </c>
      <c r="D996" s="27" t="str">
        <f t="shared" si="271"/>
        <v>N/A</v>
      </c>
      <c r="E996" s="31">
        <v>18089.251748999999</v>
      </c>
      <c r="F996" s="27" t="str">
        <f t="shared" si="272"/>
        <v>N/A</v>
      </c>
      <c r="G996" s="31">
        <v>18663.376328999999</v>
      </c>
      <c r="H996" s="27" t="str">
        <f t="shared" si="273"/>
        <v>N/A</v>
      </c>
      <c r="I996" s="28">
        <v>2.984</v>
      </c>
      <c r="J996" s="28">
        <v>3.1739999999999999</v>
      </c>
      <c r="K996" s="29" t="s">
        <v>1193</v>
      </c>
      <c r="L996" s="30" t="str">
        <f t="shared" si="274"/>
        <v>Yes</v>
      </c>
    </row>
    <row r="997" spans="1:12">
      <c r="A997" s="54" t="s">
        <v>533</v>
      </c>
      <c r="B997" s="25" t="s">
        <v>49</v>
      </c>
      <c r="C997" s="31">
        <v>16649232</v>
      </c>
      <c r="D997" s="27" t="str">
        <f t="shared" si="271"/>
        <v>N/A</v>
      </c>
      <c r="E997" s="31">
        <v>30727009</v>
      </c>
      <c r="F997" s="27" t="str">
        <f t="shared" si="272"/>
        <v>N/A</v>
      </c>
      <c r="G997" s="31">
        <v>34700069</v>
      </c>
      <c r="H997" s="27" t="str">
        <f t="shared" si="273"/>
        <v>N/A</v>
      </c>
      <c r="I997" s="28">
        <v>84.56</v>
      </c>
      <c r="J997" s="28">
        <v>12.93</v>
      </c>
      <c r="K997" s="29" t="s">
        <v>1193</v>
      </c>
      <c r="L997" s="30" t="str">
        <f t="shared" si="274"/>
        <v>Yes</v>
      </c>
    </row>
    <row r="998" spans="1:12" ht="12.75" customHeight="1">
      <c r="A998" s="55" t="s">
        <v>850</v>
      </c>
      <c r="B998" s="36" t="s">
        <v>121</v>
      </c>
      <c r="C998" s="34">
        <v>0</v>
      </c>
      <c r="D998" s="27" t="str">
        <f>IF($B998="N/A","N/A",IF(C998&gt;0,"No",IF(C998&lt;0,"No","Yes")))</f>
        <v>Yes</v>
      </c>
      <c r="E998" s="34">
        <v>0</v>
      </c>
      <c r="F998" s="27" t="str">
        <f>IF($B998="N/A","N/A",IF(E998&gt;0,"No",IF(E998&lt;0,"No","Yes")))</f>
        <v>Yes</v>
      </c>
      <c r="G998" s="34">
        <v>0</v>
      </c>
      <c r="H998" s="27" t="str">
        <f>IF($B998="N/A","N/A",IF(G998&gt;0,"No",IF(G998&lt;0,"No","Yes")))</f>
        <v>Yes</v>
      </c>
      <c r="I998" s="28" t="s">
        <v>1207</v>
      </c>
      <c r="J998" s="28" t="s">
        <v>1207</v>
      </c>
      <c r="K998" s="29" t="s">
        <v>1193</v>
      </c>
      <c r="L998" s="30" t="str">
        <f t="shared" si="274"/>
        <v>N/A</v>
      </c>
    </row>
    <row r="999" spans="1:12">
      <c r="A999" s="55" t="s">
        <v>836</v>
      </c>
      <c r="B999" s="25" t="s">
        <v>49</v>
      </c>
      <c r="C999" s="31">
        <v>0</v>
      </c>
      <c r="D999" s="27" t="str">
        <f t="shared" ref="D999:D1000" si="279">IF($B999="N/A","N/A",IF(C999&gt;10,"No",IF(C999&lt;-10,"No","Yes")))</f>
        <v>N/A</v>
      </c>
      <c r="E999" s="31">
        <v>0</v>
      </c>
      <c r="F999" s="27" t="str">
        <f t="shared" ref="F999:F1000" si="280">IF($B999="N/A","N/A",IF(E999&gt;10,"No",IF(E999&lt;-10,"No","Yes")))</f>
        <v>N/A</v>
      </c>
      <c r="G999" s="31">
        <v>0</v>
      </c>
      <c r="H999" s="27" t="str">
        <f t="shared" ref="H999:H1000" si="281">IF($B999="N/A","N/A",IF(G999&gt;10,"No",IF(G999&lt;-10,"No","Yes")))</f>
        <v>N/A</v>
      </c>
      <c r="I999" s="28" t="s">
        <v>1207</v>
      </c>
      <c r="J999" s="28" t="s">
        <v>1207</v>
      </c>
      <c r="K999" s="29" t="s">
        <v>1193</v>
      </c>
      <c r="L999" s="30" t="str">
        <f t="shared" si="274"/>
        <v>N/A</v>
      </c>
    </row>
    <row r="1000" spans="1:12">
      <c r="A1000" s="55" t="s">
        <v>951</v>
      </c>
      <c r="B1000" s="25" t="s">
        <v>49</v>
      </c>
      <c r="C1000" s="31" t="s">
        <v>49</v>
      </c>
      <c r="D1000" s="27" t="str">
        <f t="shared" si="279"/>
        <v>N/A</v>
      </c>
      <c r="E1000" s="31" t="s">
        <v>1207</v>
      </c>
      <c r="F1000" s="27" t="str">
        <f t="shared" si="280"/>
        <v>N/A</v>
      </c>
      <c r="G1000" s="31" t="s">
        <v>1207</v>
      </c>
      <c r="H1000" s="27" t="str">
        <f t="shared" si="281"/>
        <v>N/A</v>
      </c>
      <c r="I1000" s="28" t="s">
        <v>49</v>
      </c>
      <c r="J1000" s="28" t="s">
        <v>1207</v>
      </c>
      <c r="K1000" s="29" t="s">
        <v>1193</v>
      </c>
      <c r="L1000" s="30" t="str">
        <f>IF(J1000="Div by 0", "N/A", IF(OR(J1000="N/A",K1000="N/A"),"N/A", IF(J1000&gt;VALUE(MID(K1000,1,2)), "No", IF(J1000&lt;-1*VALUE(MID(K1000,1,2)), "No", "Yes"))))</f>
        <v>N/A</v>
      </c>
    </row>
    <row r="1001" spans="1:12">
      <c r="A1001" s="218" t="s">
        <v>428</v>
      </c>
      <c r="B1001" s="218"/>
      <c r="C1001" s="218"/>
      <c r="D1001" s="218"/>
      <c r="E1001" s="218"/>
      <c r="F1001" s="218"/>
      <c r="G1001" s="218"/>
      <c r="H1001" s="218"/>
      <c r="I1001" s="218"/>
      <c r="J1001" s="218"/>
      <c r="K1001" s="218"/>
      <c r="L1001" s="218"/>
    </row>
    <row r="1002" spans="1:12">
      <c r="A1002" s="51" t="s">
        <v>524</v>
      </c>
      <c r="B1002" s="25" t="s">
        <v>49</v>
      </c>
      <c r="C1002" s="31">
        <v>16844.551132000001</v>
      </c>
      <c r="D1002" s="27" t="str">
        <f t="shared" ref="D1002:D1013" si="282">IF($B1002="N/A","N/A",IF(C1002&gt;10,"No",IF(C1002&lt;-10,"No","Yes")))</f>
        <v>N/A</v>
      </c>
      <c r="E1002" s="31">
        <v>17271.392953999999</v>
      </c>
      <c r="F1002" s="27" t="str">
        <f t="shared" ref="F1002:F1013" si="283">IF($B1002="N/A","N/A",IF(E1002&gt;10,"No",IF(E1002&lt;-10,"No","Yes")))</f>
        <v>N/A</v>
      </c>
      <c r="G1002" s="31">
        <v>17925.291325999999</v>
      </c>
      <c r="H1002" s="27" t="str">
        <f t="shared" ref="H1002:H1013" si="284">IF($B1002="N/A","N/A",IF(G1002&gt;10,"No",IF(G1002&lt;-10,"No","Yes")))</f>
        <v>N/A</v>
      </c>
      <c r="I1002" s="28">
        <v>2.5339999999999998</v>
      </c>
      <c r="J1002" s="28">
        <v>3.786</v>
      </c>
      <c r="K1002" s="29" t="s">
        <v>1193</v>
      </c>
      <c r="L1002" s="30" t="str">
        <f t="shared" ref="L1002:L1013" si="285">IF(J1002="Div by 0", "N/A", IF(K1002="N/A","N/A", IF(J1002&gt;VALUE(MID(K1002,1,2)), "No", IF(J1002&lt;-1*VALUE(MID(K1002,1,2)), "No", "Yes"))))</f>
        <v>Yes</v>
      </c>
    </row>
    <row r="1003" spans="1:12">
      <c r="A1003" s="48" t="s">
        <v>702</v>
      </c>
      <c r="B1003" s="25" t="s">
        <v>49</v>
      </c>
      <c r="C1003" s="31">
        <v>8746.4197244000006</v>
      </c>
      <c r="D1003" s="27" t="str">
        <f t="shared" si="282"/>
        <v>N/A</v>
      </c>
      <c r="E1003" s="31">
        <v>9169.1070251000001</v>
      </c>
      <c r="F1003" s="27" t="str">
        <f t="shared" si="283"/>
        <v>N/A</v>
      </c>
      <c r="G1003" s="31">
        <v>9627.3727770999994</v>
      </c>
      <c r="H1003" s="27" t="str">
        <f t="shared" si="284"/>
        <v>N/A</v>
      </c>
      <c r="I1003" s="28">
        <v>4.8330000000000002</v>
      </c>
      <c r="J1003" s="28">
        <v>4.9980000000000002</v>
      </c>
      <c r="K1003" s="29" t="s">
        <v>1193</v>
      </c>
      <c r="L1003" s="30" t="str">
        <f t="shared" si="285"/>
        <v>Yes</v>
      </c>
    </row>
    <row r="1004" spans="1:12">
      <c r="A1004" s="48" t="s">
        <v>703</v>
      </c>
      <c r="B1004" s="25" t="s">
        <v>49</v>
      </c>
      <c r="C1004" s="31">
        <v>2124.9938649999999</v>
      </c>
      <c r="D1004" s="27" t="str">
        <f t="shared" si="282"/>
        <v>N/A</v>
      </c>
      <c r="E1004" s="31">
        <v>1601.4432836000001</v>
      </c>
      <c r="F1004" s="27" t="str">
        <f t="shared" si="283"/>
        <v>N/A</v>
      </c>
      <c r="G1004" s="31">
        <v>2415.3903282000001</v>
      </c>
      <c r="H1004" s="27" t="str">
        <f t="shared" si="284"/>
        <v>N/A</v>
      </c>
      <c r="I1004" s="28">
        <v>-24.6</v>
      </c>
      <c r="J1004" s="28">
        <v>50.83</v>
      </c>
      <c r="K1004" s="29" t="s">
        <v>1193</v>
      </c>
      <c r="L1004" s="30" t="str">
        <f t="shared" si="285"/>
        <v>No</v>
      </c>
    </row>
    <row r="1005" spans="1:12">
      <c r="A1005" s="48" t="s">
        <v>704</v>
      </c>
      <c r="B1005" s="25" t="s">
        <v>49</v>
      </c>
      <c r="C1005" s="31">
        <v>1557.5134327999999</v>
      </c>
      <c r="D1005" s="27" t="str">
        <f t="shared" si="282"/>
        <v>N/A</v>
      </c>
      <c r="E1005" s="31">
        <v>1129.6068476999999</v>
      </c>
      <c r="F1005" s="27" t="str">
        <f t="shared" si="283"/>
        <v>N/A</v>
      </c>
      <c r="G1005" s="31">
        <v>833.79682996999998</v>
      </c>
      <c r="H1005" s="27" t="str">
        <f t="shared" si="284"/>
        <v>N/A</v>
      </c>
      <c r="I1005" s="28">
        <v>-27.5</v>
      </c>
      <c r="J1005" s="28">
        <v>-26.2</v>
      </c>
      <c r="K1005" s="29" t="s">
        <v>1193</v>
      </c>
      <c r="L1005" s="30" t="str">
        <f t="shared" si="285"/>
        <v>Yes</v>
      </c>
    </row>
    <row r="1006" spans="1:12">
      <c r="A1006" s="48" t="s">
        <v>705</v>
      </c>
      <c r="B1006" s="25" t="s">
        <v>49</v>
      </c>
      <c r="C1006" s="31">
        <v>20742.197272000001</v>
      </c>
      <c r="D1006" s="27" t="str">
        <f t="shared" si="282"/>
        <v>N/A</v>
      </c>
      <c r="E1006" s="31">
        <v>22006.289454999998</v>
      </c>
      <c r="F1006" s="27" t="str">
        <f t="shared" si="283"/>
        <v>N/A</v>
      </c>
      <c r="G1006" s="31">
        <v>23167.928928000001</v>
      </c>
      <c r="H1006" s="27" t="str">
        <f t="shared" si="284"/>
        <v>N/A</v>
      </c>
      <c r="I1006" s="28">
        <v>6.0940000000000003</v>
      </c>
      <c r="J1006" s="28">
        <v>5.2789999999999999</v>
      </c>
      <c r="K1006" s="29" t="s">
        <v>1193</v>
      </c>
      <c r="L1006" s="30" t="str">
        <f t="shared" si="285"/>
        <v>Yes</v>
      </c>
    </row>
    <row r="1007" spans="1:12">
      <c r="A1007" s="48" t="s">
        <v>706</v>
      </c>
      <c r="B1007" s="25" t="s">
        <v>49</v>
      </c>
      <c r="C1007" s="31" t="s">
        <v>1207</v>
      </c>
      <c r="D1007" s="27" t="str">
        <f t="shared" si="282"/>
        <v>N/A</v>
      </c>
      <c r="E1007" s="31" t="s">
        <v>1207</v>
      </c>
      <c r="F1007" s="27" t="str">
        <f t="shared" si="283"/>
        <v>N/A</v>
      </c>
      <c r="G1007" s="31" t="s">
        <v>1207</v>
      </c>
      <c r="H1007" s="27" t="str">
        <f t="shared" si="284"/>
        <v>N/A</v>
      </c>
      <c r="I1007" s="28" t="s">
        <v>1207</v>
      </c>
      <c r="J1007" s="28" t="s">
        <v>1207</v>
      </c>
      <c r="K1007" s="29" t="s">
        <v>1193</v>
      </c>
      <c r="L1007" s="30" t="str">
        <f t="shared" si="285"/>
        <v>N/A</v>
      </c>
    </row>
    <row r="1008" spans="1:12">
      <c r="A1008" s="51" t="s">
        <v>527</v>
      </c>
      <c r="B1008" s="25" t="s">
        <v>49</v>
      </c>
      <c r="C1008" s="31">
        <v>15346.400664000001</v>
      </c>
      <c r="D1008" s="27" t="str">
        <f t="shared" si="282"/>
        <v>N/A</v>
      </c>
      <c r="E1008" s="31">
        <v>15293.248963</v>
      </c>
      <c r="F1008" s="27" t="str">
        <f t="shared" si="283"/>
        <v>N/A</v>
      </c>
      <c r="G1008" s="31">
        <v>15512.522176</v>
      </c>
      <c r="H1008" s="27" t="str">
        <f t="shared" si="284"/>
        <v>N/A</v>
      </c>
      <c r="I1008" s="28">
        <v>-0.34599999999999997</v>
      </c>
      <c r="J1008" s="28">
        <v>1.4339999999999999</v>
      </c>
      <c r="K1008" s="29" t="s">
        <v>1193</v>
      </c>
      <c r="L1008" s="30" t="str">
        <f t="shared" si="285"/>
        <v>Yes</v>
      </c>
    </row>
    <row r="1009" spans="1:12">
      <c r="A1009" s="5" t="s">
        <v>707</v>
      </c>
      <c r="B1009" s="36" t="s">
        <v>49</v>
      </c>
      <c r="C1009" s="47">
        <v>10639.765273999999</v>
      </c>
      <c r="D1009" s="33" t="str">
        <f t="shared" si="282"/>
        <v>N/A</v>
      </c>
      <c r="E1009" s="47">
        <v>10734.381382</v>
      </c>
      <c r="F1009" s="33" t="str">
        <f t="shared" si="283"/>
        <v>N/A</v>
      </c>
      <c r="G1009" s="47">
        <v>11159.731820999999</v>
      </c>
      <c r="H1009" s="33" t="str">
        <f t="shared" si="284"/>
        <v>N/A</v>
      </c>
      <c r="I1009" s="35">
        <v>0.88929999999999998</v>
      </c>
      <c r="J1009" s="35">
        <v>3.9630000000000001</v>
      </c>
      <c r="K1009" s="36" t="s">
        <v>1193</v>
      </c>
      <c r="L1009" s="30" t="str">
        <f t="shared" si="285"/>
        <v>Yes</v>
      </c>
    </row>
    <row r="1010" spans="1:12">
      <c r="A1010" s="5" t="s">
        <v>708</v>
      </c>
      <c r="B1010" s="36" t="s">
        <v>49</v>
      </c>
      <c r="C1010" s="47">
        <v>6212.7299371999998</v>
      </c>
      <c r="D1010" s="33" t="str">
        <f t="shared" si="282"/>
        <v>N/A</v>
      </c>
      <c r="E1010" s="47">
        <v>4105.3024167000003</v>
      </c>
      <c r="F1010" s="33" t="str">
        <f t="shared" si="283"/>
        <v>N/A</v>
      </c>
      <c r="G1010" s="47">
        <v>4182.476557</v>
      </c>
      <c r="H1010" s="33" t="str">
        <f t="shared" si="284"/>
        <v>N/A</v>
      </c>
      <c r="I1010" s="35">
        <v>-33.9</v>
      </c>
      <c r="J1010" s="35">
        <v>1.88</v>
      </c>
      <c r="K1010" s="36" t="s">
        <v>1193</v>
      </c>
      <c r="L1010" s="30" t="str">
        <f t="shared" si="285"/>
        <v>Yes</v>
      </c>
    </row>
    <row r="1011" spans="1:12">
      <c r="A1011" s="5" t="s">
        <v>791</v>
      </c>
      <c r="B1011" s="36" t="s">
        <v>49</v>
      </c>
      <c r="C1011" s="47">
        <v>1770.0010752999999</v>
      </c>
      <c r="D1011" s="33" t="str">
        <f t="shared" si="282"/>
        <v>N/A</v>
      </c>
      <c r="E1011" s="47">
        <v>1657.3370258</v>
      </c>
      <c r="F1011" s="33" t="str">
        <f t="shared" si="283"/>
        <v>N/A</v>
      </c>
      <c r="G1011" s="47">
        <v>1296.6294087000001</v>
      </c>
      <c r="H1011" s="33" t="str">
        <f t="shared" si="284"/>
        <v>N/A</v>
      </c>
      <c r="I1011" s="35">
        <v>-6.37</v>
      </c>
      <c r="J1011" s="35">
        <v>-21.8</v>
      </c>
      <c r="K1011" s="36" t="s">
        <v>1193</v>
      </c>
      <c r="L1011" s="30" t="str">
        <f t="shared" si="285"/>
        <v>Yes</v>
      </c>
    </row>
    <row r="1012" spans="1:12">
      <c r="A1012" s="5" t="s">
        <v>723</v>
      </c>
      <c r="B1012" s="36" t="s">
        <v>49</v>
      </c>
      <c r="C1012" s="47">
        <v>25442.541237000001</v>
      </c>
      <c r="D1012" s="33" t="str">
        <f t="shared" si="282"/>
        <v>N/A</v>
      </c>
      <c r="E1012" s="47">
        <v>27235.274663</v>
      </c>
      <c r="F1012" s="33" t="str">
        <f t="shared" si="283"/>
        <v>N/A</v>
      </c>
      <c r="G1012" s="47">
        <v>28921.585915</v>
      </c>
      <c r="H1012" s="33" t="str">
        <f t="shared" si="284"/>
        <v>N/A</v>
      </c>
      <c r="I1012" s="35">
        <v>7.0460000000000003</v>
      </c>
      <c r="J1012" s="35">
        <v>6.1920000000000002</v>
      </c>
      <c r="K1012" s="36" t="s">
        <v>1193</v>
      </c>
      <c r="L1012" s="30" t="str">
        <f t="shared" si="285"/>
        <v>Yes</v>
      </c>
    </row>
    <row r="1013" spans="1:12">
      <c r="A1013" s="5" t="s">
        <v>709</v>
      </c>
      <c r="B1013" s="36" t="s">
        <v>49</v>
      </c>
      <c r="C1013" s="47" t="s">
        <v>1207</v>
      </c>
      <c r="D1013" s="33" t="str">
        <f t="shared" si="282"/>
        <v>N/A</v>
      </c>
      <c r="E1013" s="47" t="s">
        <v>1207</v>
      </c>
      <c r="F1013" s="33" t="str">
        <f t="shared" si="283"/>
        <v>N/A</v>
      </c>
      <c r="G1013" s="47" t="s">
        <v>1207</v>
      </c>
      <c r="H1013" s="33" t="str">
        <f t="shared" si="284"/>
        <v>N/A</v>
      </c>
      <c r="I1013" s="35" t="s">
        <v>1207</v>
      </c>
      <c r="J1013" s="35" t="s">
        <v>1207</v>
      </c>
      <c r="K1013" s="36" t="s">
        <v>1193</v>
      </c>
      <c r="L1013" s="30" t="str">
        <f t="shared" si="285"/>
        <v>N/A</v>
      </c>
    </row>
    <row r="1014" spans="1:12">
      <c r="A1014" s="218" t="s">
        <v>358</v>
      </c>
      <c r="B1014" s="218"/>
      <c r="C1014" s="218"/>
      <c r="D1014" s="218"/>
      <c r="E1014" s="218"/>
      <c r="F1014" s="218"/>
      <c r="G1014" s="218"/>
      <c r="H1014" s="218"/>
      <c r="I1014" s="218"/>
      <c r="J1014" s="218"/>
      <c r="K1014" s="218"/>
      <c r="L1014" s="218"/>
    </row>
    <row r="1015" spans="1:12">
      <c r="A1015" s="46" t="s">
        <v>359</v>
      </c>
      <c r="B1015" s="25" t="s">
        <v>49</v>
      </c>
      <c r="C1015" s="31">
        <v>25132984</v>
      </c>
      <c r="D1015" s="27" t="str">
        <f t="shared" ref="D1015:D1084" si="286">IF($B1015="N/A","N/A",IF(C1015&gt;10,"No",IF(C1015&lt;-10,"No","Yes")))</f>
        <v>N/A</v>
      </c>
      <c r="E1015" s="31">
        <v>24577252</v>
      </c>
      <c r="F1015" s="27" t="str">
        <f t="shared" ref="F1015:F1084" si="287">IF($B1015="N/A","N/A",IF(E1015&gt;10,"No",IF(E1015&lt;-10,"No","Yes")))</f>
        <v>N/A</v>
      </c>
      <c r="G1015" s="31">
        <v>24617606</v>
      </c>
      <c r="H1015" s="27" t="str">
        <f t="shared" ref="H1015:H1084" si="288">IF($B1015="N/A","N/A",IF(G1015&gt;10,"No",IF(G1015&lt;-10,"No","Yes")))</f>
        <v>N/A</v>
      </c>
      <c r="I1015" s="28">
        <v>-2.21</v>
      </c>
      <c r="J1015" s="28">
        <v>0.16420000000000001</v>
      </c>
      <c r="K1015" s="29" t="s">
        <v>1193</v>
      </c>
      <c r="L1015" s="30" t="str">
        <f t="shared" ref="L1015:L1046" si="289">IF(J1015="Div by 0", "N/A", IF(K1015="N/A","N/A", IF(J1015&gt;VALUE(MID(K1015,1,2)), "No", IF(J1015&lt;-1*VALUE(MID(K1015,1,2)), "No", "Yes"))))</f>
        <v>Yes</v>
      </c>
    </row>
    <row r="1016" spans="1:12">
      <c r="A1016" s="46" t="s">
        <v>94</v>
      </c>
      <c r="B1016" s="25" t="s">
        <v>49</v>
      </c>
      <c r="C1016" s="26">
        <v>8283</v>
      </c>
      <c r="D1016" s="27" t="str">
        <f t="shared" si="286"/>
        <v>N/A</v>
      </c>
      <c r="E1016" s="26">
        <v>7297</v>
      </c>
      <c r="F1016" s="27" t="str">
        <f t="shared" si="287"/>
        <v>N/A</v>
      </c>
      <c r="G1016" s="26">
        <v>8101</v>
      </c>
      <c r="H1016" s="27" t="str">
        <f t="shared" si="288"/>
        <v>N/A</v>
      </c>
      <c r="I1016" s="28">
        <v>-11.9</v>
      </c>
      <c r="J1016" s="28">
        <v>11.02</v>
      </c>
      <c r="K1016" s="29" t="s">
        <v>1193</v>
      </c>
      <c r="L1016" s="30" t="str">
        <f t="shared" si="289"/>
        <v>Yes</v>
      </c>
    </row>
    <row r="1017" spans="1:12">
      <c r="A1017" s="46" t="s">
        <v>360</v>
      </c>
      <c r="B1017" s="25" t="s">
        <v>49</v>
      </c>
      <c r="C1017" s="31">
        <v>3034.2851624</v>
      </c>
      <c r="D1017" s="27" t="str">
        <f t="shared" si="286"/>
        <v>N/A</v>
      </c>
      <c r="E1017" s="31">
        <v>3368.1310127000002</v>
      </c>
      <c r="F1017" s="27" t="str">
        <f t="shared" si="287"/>
        <v>N/A</v>
      </c>
      <c r="G1017" s="31">
        <v>3038.8354524000001</v>
      </c>
      <c r="H1017" s="27" t="str">
        <f t="shared" si="288"/>
        <v>N/A</v>
      </c>
      <c r="I1017" s="28">
        <v>11</v>
      </c>
      <c r="J1017" s="28">
        <v>-9.7799999999999994</v>
      </c>
      <c r="K1017" s="29" t="s">
        <v>1193</v>
      </c>
      <c r="L1017" s="30" t="str">
        <f t="shared" si="289"/>
        <v>Yes</v>
      </c>
    </row>
    <row r="1018" spans="1:12">
      <c r="A1018" s="46" t="s">
        <v>361</v>
      </c>
      <c r="B1018" s="25" t="s">
        <v>49</v>
      </c>
      <c r="C1018" s="26">
        <v>1.4859350477</v>
      </c>
      <c r="D1018" s="27" t="str">
        <f t="shared" si="286"/>
        <v>N/A</v>
      </c>
      <c r="E1018" s="26">
        <v>2.1160750994000002</v>
      </c>
      <c r="F1018" s="27" t="str">
        <f t="shared" si="287"/>
        <v>N/A</v>
      </c>
      <c r="G1018" s="26">
        <v>1.7616343661</v>
      </c>
      <c r="H1018" s="27" t="str">
        <f t="shared" si="288"/>
        <v>N/A</v>
      </c>
      <c r="I1018" s="28">
        <v>42.41</v>
      </c>
      <c r="J1018" s="28">
        <v>-16.7</v>
      </c>
      <c r="K1018" s="29" t="s">
        <v>1193</v>
      </c>
      <c r="L1018" s="30" t="str">
        <f t="shared" si="289"/>
        <v>Yes</v>
      </c>
    </row>
    <row r="1019" spans="1:12">
      <c r="A1019" s="46" t="s">
        <v>362</v>
      </c>
      <c r="B1019" s="25" t="s">
        <v>49</v>
      </c>
      <c r="C1019" s="31">
        <v>3531556</v>
      </c>
      <c r="D1019" s="27" t="str">
        <f t="shared" si="286"/>
        <v>N/A</v>
      </c>
      <c r="E1019" s="31">
        <v>4139724</v>
      </c>
      <c r="F1019" s="27" t="str">
        <f t="shared" si="287"/>
        <v>N/A</v>
      </c>
      <c r="G1019" s="31">
        <v>4116760</v>
      </c>
      <c r="H1019" s="27" t="str">
        <f t="shared" si="288"/>
        <v>N/A</v>
      </c>
      <c r="I1019" s="28">
        <v>17.22</v>
      </c>
      <c r="J1019" s="28">
        <v>-0.55500000000000005</v>
      </c>
      <c r="K1019" s="29" t="s">
        <v>1193</v>
      </c>
      <c r="L1019" s="30" t="str">
        <f t="shared" si="289"/>
        <v>Yes</v>
      </c>
    </row>
    <row r="1020" spans="1:12">
      <c r="A1020" s="46" t="s">
        <v>95</v>
      </c>
      <c r="B1020" s="25" t="s">
        <v>49</v>
      </c>
      <c r="C1020" s="26">
        <v>155</v>
      </c>
      <c r="D1020" s="27" t="str">
        <f t="shared" si="286"/>
        <v>N/A</v>
      </c>
      <c r="E1020" s="26">
        <v>159</v>
      </c>
      <c r="F1020" s="27" t="str">
        <f t="shared" si="287"/>
        <v>N/A</v>
      </c>
      <c r="G1020" s="26">
        <v>151</v>
      </c>
      <c r="H1020" s="27" t="str">
        <f t="shared" si="288"/>
        <v>N/A</v>
      </c>
      <c r="I1020" s="28">
        <v>2.581</v>
      </c>
      <c r="J1020" s="28">
        <v>-5.03</v>
      </c>
      <c r="K1020" s="29" t="s">
        <v>1193</v>
      </c>
      <c r="L1020" s="30" t="str">
        <f t="shared" si="289"/>
        <v>Yes</v>
      </c>
    </row>
    <row r="1021" spans="1:12">
      <c r="A1021" s="46" t="s">
        <v>363</v>
      </c>
      <c r="B1021" s="25" t="s">
        <v>49</v>
      </c>
      <c r="C1021" s="31">
        <v>22784.232258</v>
      </c>
      <c r="D1021" s="27" t="str">
        <f t="shared" si="286"/>
        <v>N/A</v>
      </c>
      <c r="E1021" s="31">
        <v>26036</v>
      </c>
      <c r="F1021" s="27" t="str">
        <f t="shared" si="287"/>
        <v>N/A</v>
      </c>
      <c r="G1021" s="31">
        <v>27263.311258000002</v>
      </c>
      <c r="H1021" s="27" t="str">
        <f t="shared" si="288"/>
        <v>N/A</v>
      </c>
      <c r="I1021" s="28">
        <v>14.27</v>
      </c>
      <c r="J1021" s="28">
        <v>4.7140000000000004</v>
      </c>
      <c r="K1021" s="29" t="s">
        <v>1193</v>
      </c>
      <c r="L1021" s="30" t="str">
        <f t="shared" si="289"/>
        <v>Yes</v>
      </c>
    </row>
    <row r="1022" spans="1:12">
      <c r="A1022" s="46" t="s">
        <v>364</v>
      </c>
      <c r="B1022" s="25" t="s">
        <v>49</v>
      </c>
      <c r="C1022" s="31">
        <v>71962</v>
      </c>
      <c r="D1022" s="27" t="str">
        <f t="shared" si="286"/>
        <v>N/A</v>
      </c>
      <c r="E1022" s="31">
        <v>83808</v>
      </c>
      <c r="F1022" s="27" t="str">
        <f t="shared" si="287"/>
        <v>N/A</v>
      </c>
      <c r="G1022" s="31">
        <v>110717</v>
      </c>
      <c r="H1022" s="27" t="str">
        <f t="shared" si="288"/>
        <v>N/A</v>
      </c>
      <c r="I1022" s="28">
        <v>16.46</v>
      </c>
      <c r="J1022" s="28">
        <v>32.11</v>
      </c>
      <c r="K1022" s="29" t="s">
        <v>1193</v>
      </c>
      <c r="L1022" s="30" t="str">
        <f t="shared" si="289"/>
        <v>No</v>
      </c>
    </row>
    <row r="1023" spans="1:12">
      <c r="A1023" s="49" t="s">
        <v>365</v>
      </c>
      <c r="B1023" s="36" t="s">
        <v>49</v>
      </c>
      <c r="C1023" s="34">
        <v>11</v>
      </c>
      <c r="D1023" s="33" t="str">
        <f t="shared" si="286"/>
        <v>N/A</v>
      </c>
      <c r="E1023" s="34">
        <v>11</v>
      </c>
      <c r="F1023" s="33" t="str">
        <f t="shared" si="287"/>
        <v>N/A</v>
      </c>
      <c r="G1023" s="34">
        <v>16</v>
      </c>
      <c r="H1023" s="33" t="str">
        <f t="shared" si="288"/>
        <v>N/A</v>
      </c>
      <c r="I1023" s="35">
        <v>100</v>
      </c>
      <c r="J1023" s="35">
        <v>100</v>
      </c>
      <c r="K1023" s="36" t="s">
        <v>1193</v>
      </c>
      <c r="L1023" s="30" t="str">
        <f t="shared" si="289"/>
        <v>No</v>
      </c>
    </row>
    <row r="1024" spans="1:12">
      <c r="A1024" s="49" t="s">
        <v>739</v>
      </c>
      <c r="B1024" s="36" t="s">
        <v>49</v>
      </c>
      <c r="C1024" s="47">
        <v>17990.5</v>
      </c>
      <c r="D1024" s="33" t="str">
        <f t="shared" si="286"/>
        <v>N/A</v>
      </c>
      <c r="E1024" s="47">
        <v>10476</v>
      </c>
      <c r="F1024" s="33" t="str">
        <f t="shared" si="287"/>
        <v>N/A</v>
      </c>
      <c r="G1024" s="47">
        <v>6919.8125</v>
      </c>
      <c r="H1024" s="33" t="str">
        <f t="shared" si="288"/>
        <v>N/A</v>
      </c>
      <c r="I1024" s="35">
        <v>-41.8</v>
      </c>
      <c r="J1024" s="35">
        <v>-33.9</v>
      </c>
      <c r="K1024" s="36" t="s">
        <v>1193</v>
      </c>
      <c r="L1024" s="30" t="str">
        <f t="shared" si="289"/>
        <v>No</v>
      </c>
    </row>
    <row r="1025" spans="1:12">
      <c r="A1025" s="49" t="s">
        <v>366</v>
      </c>
      <c r="B1025" s="36" t="s">
        <v>49</v>
      </c>
      <c r="C1025" s="47">
        <v>48284290</v>
      </c>
      <c r="D1025" s="33" t="str">
        <f t="shared" si="286"/>
        <v>N/A</v>
      </c>
      <c r="E1025" s="47">
        <v>48237298</v>
      </c>
      <c r="F1025" s="33" t="str">
        <f t="shared" si="287"/>
        <v>N/A</v>
      </c>
      <c r="G1025" s="47">
        <v>46145080</v>
      </c>
      <c r="H1025" s="33" t="str">
        <f t="shared" si="288"/>
        <v>N/A</v>
      </c>
      <c r="I1025" s="35">
        <v>-9.7000000000000003E-2</v>
      </c>
      <c r="J1025" s="35">
        <v>-4.34</v>
      </c>
      <c r="K1025" s="36" t="s">
        <v>1193</v>
      </c>
      <c r="L1025" s="30" t="str">
        <f t="shared" si="289"/>
        <v>Yes</v>
      </c>
    </row>
    <row r="1026" spans="1:12">
      <c r="A1026" s="49" t="s">
        <v>96</v>
      </c>
      <c r="B1026" s="36" t="s">
        <v>49</v>
      </c>
      <c r="C1026" s="34">
        <v>475</v>
      </c>
      <c r="D1026" s="33" t="str">
        <f t="shared" si="286"/>
        <v>N/A</v>
      </c>
      <c r="E1026" s="34">
        <v>467</v>
      </c>
      <c r="F1026" s="33" t="str">
        <f t="shared" si="287"/>
        <v>N/A</v>
      </c>
      <c r="G1026" s="34">
        <v>405</v>
      </c>
      <c r="H1026" s="33" t="str">
        <f t="shared" si="288"/>
        <v>N/A</v>
      </c>
      <c r="I1026" s="35">
        <v>-1.68</v>
      </c>
      <c r="J1026" s="35">
        <v>-13.3</v>
      </c>
      <c r="K1026" s="36" t="s">
        <v>1193</v>
      </c>
      <c r="L1026" s="30" t="str">
        <f t="shared" si="289"/>
        <v>Yes</v>
      </c>
    </row>
    <row r="1027" spans="1:12">
      <c r="A1027" s="49" t="s">
        <v>367</v>
      </c>
      <c r="B1027" s="36" t="s">
        <v>49</v>
      </c>
      <c r="C1027" s="47">
        <v>101651.13684000001</v>
      </c>
      <c r="D1027" s="33" t="str">
        <f t="shared" si="286"/>
        <v>N/A</v>
      </c>
      <c r="E1027" s="47">
        <v>103291.85867</v>
      </c>
      <c r="F1027" s="33" t="str">
        <f t="shared" si="287"/>
        <v>N/A</v>
      </c>
      <c r="G1027" s="47">
        <v>113938.46914</v>
      </c>
      <c r="H1027" s="33" t="str">
        <f t="shared" si="288"/>
        <v>N/A</v>
      </c>
      <c r="I1027" s="35">
        <v>1.6140000000000001</v>
      </c>
      <c r="J1027" s="35">
        <v>10.31</v>
      </c>
      <c r="K1027" s="36" t="s">
        <v>1193</v>
      </c>
      <c r="L1027" s="30" t="str">
        <f t="shared" si="289"/>
        <v>Yes</v>
      </c>
    </row>
    <row r="1028" spans="1:12">
      <c r="A1028" s="49" t="s">
        <v>368</v>
      </c>
      <c r="B1028" s="36" t="s">
        <v>49</v>
      </c>
      <c r="C1028" s="47">
        <v>330219248</v>
      </c>
      <c r="D1028" s="33" t="str">
        <f t="shared" si="286"/>
        <v>N/A</v>
      </c>
      <c r="E1028" s="47">
        <v>341116310</v>
      </c>
      <c r="F1028" s="33" t="str">
        <f t="shared" si="287"/>
        <v>N/A</v>
      </c>
      <c r="G1028" s="47">
        <v>345032578</v>
      </c>
      <c r="H1028" s="33" t="str">
        <f t="shared" si="288"/>
        <v>N/A</v>
      </c>
      <c r="I1028" s="35">
        <v>3.3</v>
      </c>
      <c r="J1028" s="35">
        <v>1.1479999999999999</v>
      </c>
      <c r="K1028" s="36" t="s">
        <v>1193</v>
      </c>
      <c r="L1028" s="30" t="str">
        <f t="shared" si="289"/>
        <v>Yes</v>
      </c>
    </row>
    <row r="1029" spans="1:12">
      <c r="A1029" s="49" t="s">
        <v>369</v>
      </c>
      <c r="B1029" s="36" t="s">
        <v>49</v>
      </c>
      <c r="C1029" s="34">
        <v>13596</v>
      </c>
      <c r="D1029" s="33" t="str">
        <f t="shared" si="286"/>
        <v>N/A</v>
      </c>
      <c r="E1029" s="34">
        <v>13448</v>
      </c>
      <c r="F1029" s="33" t="str">
        <f t="shared" si="287"/>
        <v>N/A</v>
      </c>
      <c r="G1029" s="34">
        <v>13116</v>
      </c>
      <c r="H1029" s="33" t="str">
        <f t="shared" si="288"/>
        <v>N/A</v>
      </c>
      <c r="I1029" s="35">
        <v>-1.0900000000000001</v>
      </c>
      <c r="J1029" s="35">
        <v>-2.4700000000000002</v>
      </c>
      <c r="K1029" s="36" t="s">
        <v>1193</v>
      </c>
      <c r="L1029" s="30" t="str">
        <f t="shared" si="289"/>
        <v>Yes</v>
      </c>
    </row>
    <row r="1030" spans="1:12">
      <c r="A1030" s="49" t="s">
        <v>370</v>
      </c>
      <c r="B1030" s="36" t="s">
        <v>49</v>
      </c>
      <c r="C1030" s="47">
        <v>24287.970580000001</v>
      </c>
      <c r="D1030" s="33" t="str">
        <f t="shared" si="286"/>
        <v>N/A</v>
      </c>
      <c r="E1030" s="47">
        <v>25365.579268000001</v>
      </c>
      <c r="F1030" s="33" t="str">
        <f t="shared" si="287"/>
        <v>N/A</v>
      </c>
      <c r="G1030" s="47">
        <v>26306.234980000001</v>
      </c>
      <c r="H1030" s="33" t="str">
        <f t="shared" si="288"/>
        <v>N/A</v>
      </c>
      <c r="I1030" s="35">
        <v>4.4370000000000003</v>
      </c>
      <c r="J1030" s="35">
        <v>3.7080000000000002</v>
      </c>
      <c r="K1030" s="36" t="s">
        <v>1193</v>
      </c>
      <c r="L1030" s="30" t="str">
        <f t="shared" si="289"/>
        <v>Yes</v>
      </c>
    </row>
    <row r="1031" spans="1:12">
      <c r="A1031" s="49" t="s">
        <v>371</v>
      </c>
      <c r="B1031" s="36" t="s">
        <v>49</v>
      </c>
      <c r="C1031" s="47">
        <v>10213717</v>
      </c>
      <c r="D1031" s="33" t="str">
        <f t="shared" si="286"/>
        <v>N/A</v>
      </c>
      <c r="E1031" s="47">
        <v>11354520</v>
      </c>
      <c r="F1031" s="33" t="str">
        <f t="shared" si="287"/>
        <v>N/A</v>
      </c>
      <c r="G1031" s="47">
        <v>11326119</v>
      </c>
      <c r="H1031" s="33" t="str">
        <f t="shared" si="288"/>
        <v>N/A</v>
      </c>
      <c r="I1031" s="35">
        <v>11.17</v>
      </c>
      <c r="J1031" s="35">
        <v>-0.25</v>
      </c>
      <c r="K1031" s="36" t="s">
        <v>1193</v>
      </c>
      <c r="L1031" s="30" t="str">
        <f t="shared" si="289"/>
        <v>Yes</v>
      </c>
    </row>
    <row r="1032" spans="1:12">
      <c r="A1032" s="49" t="s">
        <v>97</v>
      </c>
      <c r="B1032" s="36" t="s">
        <v>49</v>
      </c>
      <c r="C1032" s="34">
        <v>36130</v>
      </c>
      <c r="D1032" s="33" t="str">
        <f t="shared" si="286"/>
        <v>N/A</v>
      </c>
      <c r="E1032" s="34">
        <v>35221</v>
      </c>
      <c r="F1032" s="33" t="str">
        <f t="shared" si="287"/>
        <v>N/A</v>
      </c>
      <c r="G1032" s="34">
        <v>34048</v>
      </c>
      <c r="H1032" s="33" t="str">
        <f t="shared" si="288"/>
        <v>N/A</v>
      </c>
      <c r="I1032" s="35">
        <v>-2.52</v>
      </c>
      <c r="J1032" s="35">
        <v>-3.33</v>
      </c>
      <c r="K1032" s="36" t="s">
        <v>1193</v>
      </c>
      <c r="L1032" s="30" t="str">
        <f t="shared" si="289"/>
        <v>Yes</v>
      </c>
    </row>
    <row r="1033" spans="1:12">
      <c r="A1033" s="49" t="s">
        <v>372</v>
      </c>
      <c r="B1033" s="36" t="s">
        <v>49</v>
      </c>
      <c r="C1033" s="47">
        <v>282.69352339</v>
      </c>
      <c r="D1033" s="33" t="str">
        <f t="shared" si="286"/>
        <v>N/A</v>
      </c>
      <c r="E1033" s="47">
        <v>322.37926236999999</v>
      </c>
      <c r="F1033" s="33" t="str">
        <f t="shared" si="287"/>
        <v>N/A</v>
      </c>
      <c r="G1033" s="47">
        <v>332.65152138000002</v>
      </c>
      <c r="H1033" s="33" t="str">
        <f t="shared" si="288"/>
        <v>N/A</v>
      </c>
      <c r="I1033" s="35">
        <v>14.04</v>
      </c>
      <c r="J1033" s="35">
        <v>3.1859999999999999</v>
      </c>
      <c r="K1033" s="36" t="s">
        <v>1193</v>
      </c>
      <c r="L1033" s="30" t="str">
        <f t="shared" si="289"/>
        <v>Yes</v>
      </c>
    </row>
    <row r="1034" spans="1:12">
      <c r="A1034" s="49" t="s">
        <v>373</v>
      </c>
      <c r="B1034" s="36" t="s">
        <v>49</v>
      </c>
      <c r="C1034" s="47">
        <v>688740</v>
      </c>
      <c r="D1034" s="33" t="str">
        <f t="shared" si="286"/>
        <v>N/A</v>
      </c>
      <c r="E1034" s="47">
        <v>882550</v>
      </c>
      <c r="F1034" s="33" t="str">
        <f t="shared" si="287"/>
        <v>N/A</v>
      </c>
      <c r="G1034" s="47">
        <v>1089786</v>
      </c>
      <c r="H1034" s="33" t="str">
        <f t="shared" si="288"/>
        <v>N/A</v>
      </c>
      <c r="I1034" s="35">
        <v>28.14</v>
      </c>
      <c r="J1034" s="35">
        <v>23.48</v>
      </c>
      <c r="K1034" s="36" t="s">
        <v>1193</v>
      </c>
      <c r="L1034" s="30" t="str">
        <f t="shared" si="289"/>
        <v>Yes</v>
      </c>
    </row>
    <row r="1035" spans="1:12">
      <c r="A1035" s="49" t="s">
        <v>98</v>
      </c>
      <c r="B1035" s="36" t="s">
        <v>49</v>
      </c>
      <c r="C1035" s="34">
        <v>2695</v>
      </c>
      <c r="D1035" s="33" t="str">
        <f t="shared" si="286"/>
        <v>N/A</v>
      </c>
      <c r="E1035" s="34">
        <v>3554</v>
      </c>
      <c r="F1035" s="33" t="str">
        <f t="shared" si="287"/>
        <v>N/A</v>
      </c>
      <c r="G1035" s="34">
        <v>4030</v>
      </c>
      <c r="H1035" s="33" t="str">
        <f t="shared" si="288"/>
        <v>N/A</v>
      </c>
      <c r="I1035" s="35">
        <v>31.87</v>
      </c>
      <c r="J1035" s="35">
        <v>13.39</v>
      </c>
      <c r="K1035" s="36" t="s">
        <v>1193</v>
      </c>
      <c r="L1035" s="30" t="str">
        <f t="shared" si="289"/>
        <v>Yes</v>
      </c>
    </row>
    <row r="1036" spans="1:12">
      <c r="A1036" s="49" t="s">
        <v>374</v>
      </c>
      <c r="B1036" s="36" t="s">
        <v>49</v>
      </c>
      <c r="C1036" s="47">
        <v>255.56215212999999</v>
      </c>
      <c r="D1036" s="33" t="str">
        <f t="shared" si="286"/>
        <v>N/A</v>
      </c>
      <c r="E1036" s="47">
        <v>248.32583005000001</v>
      </c>
      <c r="F1036" s="33" t="str">
        <f t="shared" si="287"/>
        <v>N/A</v>
      </c>
      <c r="G1036" s="47">
        <v>270.41836228</v>
      </c>
      <c r="H1036" s="33" t="str">
        <f t="shared" si="288"/>
        <v>N/A</v>
      </c>
      <c r="I1036" s="35">
        <v>-2.83</v>
      </c>
      <c r="J1036" s="35">
        <v>8.8970000000000002</v>
      </c>
      <c r="K1036" s="36" t="s">
        <v>1193</v>
      </c>
      <c r="L1036" s="30" t="str">
        <f t="shared" si="289"/>
        <v>Yes</v>
      </c>
    </row>
    <row r="1037" spans="1:12">
      <c r="A1037" s="49" t="s">
        <v>375</v>
      </c>
      <c r="B1037" s="36" t="s">
        <v>49</v>
      </c>
      <c r="C1037" s="47">
        <v>300617</v>
      </c>
      <c r="D1037" s="33" t="str">
        <f t="shared" si="286"/>
        <v>N/A</v>
      </c>
      <c r="E1037" s="47">
        <v>280207</v>
      </c>
      <c r="F1037" s="33" t="str">
        <f t="shared" si="287"/>
        <v>N/A</v>
      </c>
      <c r="G1037" s="47">
        <v>305154</v>
      </c>
      <c r="H1037" s="33" t="str">
        <f t="shared" si="288"/>
        <v>N/A</v>
      </c>
      <c r="I1037" s="35">
        <v>-6.79</v>
      </c>
      <c r="J1037" s="35">
        <v>8.9030000000000005</v>
      </c>
      <c r="K1037" s="36" t="s">
        <v>1193</v>
      </c>
      <c r="L1037" s="30" t="str">
        <f t="shared" si="289"/>
        <v>Yes</v>
      </c>
    </row>
    <row r="1038" spans="1:12">
      <c r="A1038" s="46" t="s">
        <v>99</v>
      </c>
      <c r="B1038" s="25" t="s">
        <v>49</v>
      </c>
      <c r="C1038" s="26">
        <v>6693</v>
      </c>
      <c r="D1038" s="27" t="str">
        <f t="shared" si="286"/>
        <v>N/A</v>
      </c>
      <c r="E1038" s="26">
        <v>6451</v>
      </c>
      <c r="F1038" s="27" t="str">
        <f t="shared" si="287"/>
        <v>N/A</v>
      </c>
      <c r="G1038" s="26">
        <v>6760</v>
      </c>
      <c r="H1038" s="27" t="str">
        <f t="shared" si="288"/>
        <v>N/A</v>
      </c>
      <c r="I1038" s="28">
        <v>-3.62</v>
      </c>
      <c r="J1038" s="28">
        <v>4.79</v>
      </c>
      <c r="K1038" s="29" t="s">
        <v>1193</v>
      </c>
      <c r="L1038" s="30" t="str">
        <f t="shared" si="289"/>
        <v>Yes</v>
      </c>
    </row>
    <row r="1039" spans="1:12">
      <c r="A1039" s="46" t="s">
        <v>376</v>
      </c>
      <c r="B1039" s="25" t="s">
        <v>49</v>
      </c>
      <c r="C1039" s="31">
        <v>44.915135216000003</v>
      </c>
      <c r="D1039" s="27" t="str">
        <f t="shared" si="286"/>
        <v>N/A</v>
      </c>
      <c r="E1039" s="31">
        <v>43.436211440000001</v>
      </c>
      <c r="F1039" s="27" t="str">
        <f t="shared" si="287"/>
        <v>N/A</v>
      </c>
      <c r="G1039" s="31">
        <v>45.141124259999998</v>
      </c>
      <c r="H1039" s="27" t="str">
        <f t="shared" si="288"/>
        <v>N/A</v>
      </c>
      <c r="I1039" s="28">
        <v>-3.29</v>
      </c>
      <c r="J1039" s="28">
        <v>3.9249999999999998</v>
      </c>
      <c r="K1039" s="29" t="s">
        <v>1193</v>
      </c>
      <c r="L1039" s="30" t="str">
        <f t="shared" si="289"/>
        <v>Yes</v>
      </c>
    </row>
    <row r="1040" spans="1:12">
      <c r="A1040" s="46" t="s">
        <v>377</v>
      </c>
      <c r="B1040" s="25" t="s">
        <v>49</v>
      </c>
      <c r="C1040" s="31">
        <v>3026555</v>
      </c>
      <c r="D1040" s="27" t="str">
        <f t="shared" si="286"/>
        <v>N/A</v>
      </c>
      <c r="E1040" s="31">
        <v>3077205</v>
      </c>
      <c r="F1040" s="27" t="str">
        <f t="shared" si="287"/>
        <v>N/A</v>
      </c>
      <c r="G1040" s="31">
        <v>3073664</v>
      </c>
      <c r="H1040" s="27" t="str">
        <f t="shared" si="288"/>
        <v>N/A</v>
      </c>
      <c r="I1040" s="28">
        <v>1.6739999999999999</v>
      </c>
      <c r="J1040" s="28">
        <v>-0.115</v>
      </c>
      <c r="K1040" s="29" t="s">
        <v>1193</v>
      </c>
      <c r="L1040" s="30" t="str">
        <f t="shared" si="289"/>
        <v>Yes</v>
      </c>
    </row>
    <row r="1041" spans="1:12">
      <c r="A1041" s="46" t="s">
        <v>378</v>
      </c>
      <c r="B1041" s="25" t="s">
        <v>49</v>
      </c>
      <c r="C1041" s="26">
        <v>13038</v>
      </c>
      <c r="D1041" s="27" t="str">
        <f t="shared" si="286"/>
        <v>N/A</v>
      </c>
      <c r="E1041" s="26">
        <v>12549</v>
      </c>
      <c r="F1041" s="27" t="str">
        <f t="shared" si="287"/>
        <v>N/A</v>
      </c>
      <c r="G1041" s="26">
        <v>11317</v>
      </c>
      <c r="H1041" s="27" t="str">
        <f t="shared" si="288"/>
        <v>N/A</v>
      </c>
      <c r="I1041" s="28">
        <v>-3.75</v>
      </c>
      <c r="J1041" s="28">
        <v>-9.82</v>
      </c>
      <c r="K1041" s="29" t="s">
        <v>1193</v>
      </c>
      <c r="L1041" s="30" t="str">
        <f t="shared" si="289"/>
        <v>Yes</v>
      </c>
    </row>
    <row r="1042" spans="1:12">
      <c r="A1042" s="46" t="s">
        <v>379</v>
      </c>
      <c r="B1042" s="25" t="s">
        <v>49</v>
      </c>
      <c r="C1042" s="31">
        <v>232.13337935000001</v>
      </c>
      <c r="D1042" s="27" t="str">
        <f t="shared" si="286"/>
        <v>N/A</v>
      </c>
      <c r="E1042" s="31">
        <v>245.21515658999999</v>
      </c>
      <c r="F1042" s="27" t="str">
        <f t="shared" si="287"/>
        <v>N/A</v>
      </c>
      <c r="G1042" s="31">
        <v>271.59706635999999</v>
      </c>
      <c r="H1042" s="27" t="str">
        <f t="shared" si="288"/>
        <v>N/A</v>
      </c>
      <c r="I1042" s="28">
        <v>5.6349999999999998</v>
      </c>
      <c r="J1042" s="28">
        <v>10.76</v>
      </c>
      <c r="K1042" s="29" t="s">
        <v>1193</v>
      </c>
      <c r="L1042" s="30" t="str">
        <f t="shared" si="289"/>
        <v>Yes</v>
      </c>
    </row>
    <row r="1043" spans="1:12">
      <c r="A1043" s="46" t="s">
        <v>380</v>
      </c>
      <c r="B1043" s="25" t="s">
        <v>49</v>
      </c>
      <c r="C1043" s="31">
        <v>6894774</v>
      </c>
      <c r="D1043" s="27" t="str">
        <f t="shared" si="286"/>
        <v>N/A</v>
      </c>
      <c r="E1043" s="31">
        <v>1897013</v>
      </c>
      <c r="F1043" s="27" t="str">
        <f t="shared" si="287"/>
        <v>N/A</v>
      </c>
      <c r="G1043" s="31">
        <v>1757782</v>
      </c>
      <c r="H1043" s="27" t="str">
        <f t="shared" si="288"/>
        <v>N/A</v>
      </c>
      <c r="I1043" s="28">
        <v>-72.5</v>
      </c>
      <c r="J1043" s="28">
        <v>-7.34</v>
      </c>
      <c r="K1043" s="29" t="s">
        <v>1193</v>
      </c>
      <c r="L1043" s="30" t="str">
        <f t="shared" si="289"/>
        <v>Yes</v>
      </c>
    </row>
    <row r="1044" spans="1:12">
      <c r="A1044" s="46" t="s">
        <v>100</v>
      </c>
      <c r="B1044" s="25" t="s">
        <v>49</v>
      </c>
      <c r="C1044" s="26">
        <v>13734</v>
      </c>
      <c r="D1044" s="27" t="str">
        <f t="shared" si="286"/>
        <v>N/A</v>
      </c>
      <c r="E1044" s="26">
        <v>11094</v>
      </c>
      <c r="F1044" s="27" t="str">
        <f t="shared" si="287"/>
        <v>N/A</v>
      </c>
      <c r="G1044" s="26">
        <v>11813</v>
      </c>
      <c r="H1044" s="27" t="str">
        <f t="shared" si="288"/>
        <v>N/A</v>
      </c>
      <c r="I1044" s="28">
        <v>-19.2</v>
      </c>
      <c r="J1044" s="28">
        <v>6.4809999999999999</v>
      </c>
      <c r="K1044" s="29" t="s">
        <v>1193</v>
      </c>
      <c r="L1044" s="30" t="str">
        <f t="shared" si="289"/>
        <v>Yes</v>
      </c>
    </row>
    <row r="1045" spans="1:12">
      <c r="A1045" s="46" t="s">
        <v>381</v>
      </c>
      <c r="B1045" s="25" t="s">
        <v>49</v>
      </c>
      <c r="C1045" s="31">
        <v>502.02228047</v>
      </c>
      <c r="D1045" s="27" t="str">
        <f t="shared" si="286"/>
        <v>N/A</v>
      </c>
      <c r="E1045" s="31">
        <v>170.99450153000001</v>
      </c>
      <c r="F1045" s="27" t="str">
        <f t="shared" si="287"/>
        <v>N/A</v>
      </c>
      <c r="G1045" s="31">
        <v>148.80064336000001</v>
      </c>
      <c r="H1045" s="27" t="str">
        <f t="shared" si="288"/>
        <v>N/A</v>
      </c>
      <c r="I1045" s="28">
        <v>-65.900000000000006</v>
      </c>
      <c r="J1045" s="28">
        <v>-13</v>
      </c>
      <c r="K1045" s="29" t="s">
        <v>1193</v>
      </c>
      <c r="L1045" s="30" t="str">
        <f t="shared" si="289"/>
        <v>Yes</v>
      </c>
    </row>
    <row r="1046" spans="1:12">
      <c r="A1046" s="46" t="s">
        <v>382</v>
      </c>
      <c r="B1046" s="25" t="s">
        <v>49</v>
      </c>
      <c r="C1046" s="31">
        <v>7966383</v>
      </c>
      <c r="D1046" s="27" t="str">
        <f t="shared" si="286"/>
        <v>N/A</v>
      </c>
      <c r="E1046" s="31">
        <v>7686328</v>
      </c>
      <c r="F1046" s="27" t="str">
        <f t="shared" si="287"/>
        <v>N/A</v>
      </c>
      <c r="G1046" s="31">
        <v>7227715</v>
      </c>
      <c r="H1046" s="27" t="str">
        <f t="shared" si="288"/>
        <v>N/A</v>
      </c>
      <c r="I1046" s="28">
        <v>-3.52</v>
      </c>
      <c r="J1046" s="28">
        <v>-5.97</v>
      </c>
      <c r="K1046" s="29" t="s">
        <v>1193</v>
      </c>
      <c r="L1046" s="30" t="str">
        <f t="shared" si="289"/>
        <v>Yes</v>
      </c>
    </row>
    <row r="1047" spans="1:12">
      <c r="A1047" s="46" t="s">
        <v>383</v>
      </c>
      <c r="B1047" s="25" t="s">
        <v>49</v>
      </c>
      <c r="C1047" s="26">
        <v>1842</v>
      </c>
      <c r="D1047" s="27" t="str">
        <f t="shared" si="286"/>
        <v>N/A</v>
      </c>
      <c r="E1047" s="26">
        <v>1761</v>
      </c>
      <c r="F1047" s="27" t="str">
        <f t="shared" si="287"/>
        <v>N/A</v>
      </c>
      <c r="G1047" s="26">
        <v>1700</v>
      </c>
      <c r="H1047" s="27" t="str">
        <f t="shared" si="288"/>
        <v>N/A</v>
      </c>
      <c r="I1047" s="28">
        <v>-4.4000000000000004</v>
      </c>
      <c r="J1047" s="28">
        <v>-3.46</v>
      </c>
      <c r="K1047" s="29" t="s">
        <v>1193</v>
      </c>
      <c r="L1047" s="30" t="str">
        <f t="shared" ref="L1047:L1084" si="290">IF(J1047="Div by 0", "N/A", IF(K1047="N/A","N/A", IF(J1047&gt;VALUE(MID(K1047,1,2)), "No", IF(J1047&lt;-1*VALUE(MID(K1047,1,2)), "No", "Yes"))))</f>
        <v>Yes</v>
      </c>
    </row>
    <row r="1048" spans="1:12">
      <c r="A1048" s="46" t="s">
        <v>384</v>
      </c>
      <c r="B1048" s="25" t="s">
        <v>49</v>
      </c>
      <c r="C1048" s="31">
        <v>4324.8550488999999</v>
      </c>
      <c r="D1048" s="27" t="str">
        <f t="shared" si="286"/>
        <v>N/A</v>
      </c>
      <c r="E1048" s="31">
        <v>4364.7518454999999</v>
      </c>
      <c r="F1048" s="27" t="str">
        <f t="shared" si="287"/>
        <v>N/A</v>
      </c>
      <c r="G1048" s="31">
        <v>4251.5970588</v>
      </c>
      <c r="H1048" s="27" t="str">
        <f t="shared" si="288"/>
        <v>N/A</v>
      </c>
      <c r="I1048" s="28">
        <v>0.92249999999999999</v>
      </c>
      <c r="J1048" s="28">
        <v>-2.59</v>
      </c>
      <c r="K1048" s="29" t="s">
        <v>1193</v>
      </c>
      <c r="L1048" s="30" t="str">
        <f t="shared" si="290"/>
        <v>Yes</v>
      </c>
    </row>
    <row r="1049" spans="1:12">
      <c r="A1049" s="46" t="s">
        <v>385</v>
      </c>
      <c r="B1049" s="25" t="s">
        <v>49</v>
      </c>
      <c r="C1049" s="31">
        <v>2642072</v>
      </c>
      <c r="D1049" s="27" t="str">
        <f t="shared" si="286"/>
        <v>N/A</v>
      </c>
      <c r="E1049" s="31">
        <v>3788182</v>
      </c>
      <c r="F1049" s="27" t="str">
        <f t="shared" si="287"/>
        <v>N/A</v>
      </c>
      <c r="G1049" s="31">
        <v>3409761</v>
      </c>
      <c r="H1049" s="27" t="str">
        <f t="shared" si="288"/>
        <v>N/A</v>
      </c>
      <c r="I1049" s="28">
        <v>43.38</v>
      </c>
      <c r="J1049" s="28">
        <v>-9.99</v>
      </c>
      <c r="K1049" s="29" t="s">
        <v>1193</v>
      </c>
      <c r="L1049" s="30" t="str">
        <f t="shared" si="290"/>
        <v>Yes</v>
      </c>
    </row>
    <row r="1050" spans="1:12">
      <c r="A1050" s="46" t="s">
        <v>101</v>
      </c>
      <c r="B1050" s="25" t="s">
        <v>49</v>
      </c>
      <c r="C1050" s="26">
        <v>16997</v>
      </c>
      <c r="D1050" s="27" t="str">
        <f t="shared" si="286"/>
        <v>N/A</v>
      </c>
      <c r="E1050" s="26">
        <v>24894</v>
      </c>
      <c r="F1050" s="27" t="str">
        <f t="shared" si="287"/>
        <v>N/A</v>
      </c>
      <c r="G1050" s="26">
        <v>25758</v>
      </c>
      <c r="H1050" s="27" t="str">
        <f t="shared" si="288"/>
        <v>N/A</v>
      </c>
      <c r="I1050" s="28">
        <v>46.46</v>
      </c>
      <c r="J1050" s="28">
        <v>3.4710000000000001</v>
      </c>
      <c r="K1050" s="29" t="s">
        <v>1193</v>
      </c>
      <c r="L1050" s="30" t="str">
        <f t="shared" si="290"/>
        <v>Yes</v>
      </c>
    </row>
    <row r="1051" spans="1:12">
      <c r="A1051" s="46" t="s">
        <v>386</v>
      </c>
      <c r="B1051" s="25" t="s">
        <v>49</v>
      </c>
      <c r="C1051" s="31">
        <v>155.44343119000001</v>
      </c>
      <c r="D1051" s="27" t="str">
        <f t="shared" si="286"/>
        <v>N/A</v>
      </c>
      <c r="E1051" s="31">
        <v>152.17249136000001</v>
      </c>
      <c r="F1051" s="27" t="str">
        <f t="shared" si="287"/>
        <v>N/A</v>
      </c>
      <c r="G1051" s="31">
        <v>132.37677615000001</v>
      </c>
      <c r="H1051" s="27" t="str">
        <f t="shared" si="288"/>
        <v>N/A</v>
      </c>
      <c r="I1051" s="28">
        <v>-2.1</v>
      </c>
      <c r="J1051" s="28">
        <v>-13</v>
      </c>
      <c r="K1051" s="29" t="s">
        <v>1193</v>
      </c>
      <c r="L1051" s="30" t="str">
        <f t="shared" si="290"/>
        <v>Yes</v>
      </c>
    </row>
    <row r="1052" spans="1:12">
      <c r="A1052" s="46" t="s">
        <v>387</v>
      </c>
      <c r="B1052" s="25" t="s">
        <v>49</v>
      </c>
      <c r="C1052" s="31">
        <v>8286778</v>
      </c>
      <c r="D1052" s="27" t="str">
        <f t="shared" si="286"/>
        <v>N/A</v>
      </c>
      <c r="E1052" s="31">
        <v>10200142</v>
      </c>
      <c r="F1052" s="27" t="str">
        <f t="shared" si="287"/>
        <v>N/A</v>
      </c>
      <c r="G1052" s="31">
        <v>9174319</v>
      </c>
      <c r="H1052" s="27" t="str">
        <f t="shared" si="288"/>
        <v>N/A</v>
      </c>
      <c r="I1052" s="28">
        <v>23.09</v>
      </c>
      <c r="J1052" s="28">
        <v>-10.1</v>
      </c>
      <c r="K1052" s="29" t="s">
        <v>1193</v>
      </c>
      <c r="L1052" s="30" t="str">
        <f t="shared" si="290"/>
        <v>Yes</v>
      </c>
    </row>
    <row r="1053" spans="1:12">
      <c r="A1053" s="46" t="s">
        <v>102</v>
      </c>
      <c r="B1053" s="25" t="s">
        <v>49</v>
      </c>
      <c r="C1053" s="26">
        <v>26120</v>
      </c>
      <c r="D1053" s="27" t="str">
        <f t="shared" si="286"/>
        <v>N/A</v>
      </c>
      <c r="E1053" s="26">
        <v>27862</v>
      </c>
      <c r="F1053" s="27" t="str">
        <f t="shared" si="287"/>
        <v>N/A</v>
      </c>
      <c r="G1053" s="26">
        <v>28609</v>
      </c>
      <c r="H1053" s="27" t="str">
        <f t="shared" si="288"/>
        <v>N/A</v>
      </c>
      <c r="I1053" s="28">
        <v>6.6689999999999996</v>
      </c>
      <c r="J1053" s="28">
        <v>2.681</v>
      </c>
      <c r="K1053" s="29" t="s">
        <v>1193</v>
      </c>
      <c r="L1053" s="30" t="str">
        <f t="shared" si="290"/>
        <v>Yes</v>
      </c>
    </row>
    <row r="1054" spans="1:12">
      <c r="A1054" s="46" t="s">
        <v>388</v>
      </c>
      <c r="B1054" s="25" t="s">
        <v>49</v>
      </c>
      <c r="C1054" s="31">
        <v>317.25796324999999</v>
      </c>
      <c r="D1054" s="27" t="str">
        <f t="shared" si="286"/>
        <v>N/A</v>
      </c>
      <c r="E1054" s="31">
        <v>366.09511162000001</v>
      </c>
      <c r="F1054" s="27" t="str">
        <f t="shared" si="287"/>
        <v>N/A</v>
      </c>
      <c r="G1054" s="31">
        <v>320.67947149000003</v>
      </c>
      <c r="H1054" s="27" t="str">
        <f t="shared" si="288"/>
        <v>N/A</v>
      </c>
      <c r="I1054" s="28">
        <v>15.39</v>
      </c>
      <c r="J1054" s="28">
        <v>-12.4</v>
      </c>
      <c r="K1054" s="29" t="s">
        <v>1193</v>
      </c>
      <c r="L1054" s="30" t="str">
        <f t="shared" si="290"/>
        <v>Yes</v>
      </c>
    </row>
    <row r="1055" spans="1:12">
      <c r="A1055" s="46" t="s">
        <v>389</v>
      </c>
      <c r="B1055" s="25" t="s">
        <v>49</v>
      </c>
      <c r="C1055" s="31">
        <v>196152464</v>
      </c>
      <c r="D1055" s="27" t="str">
        <f t="shared" si="286"/>
        <v>N/A</v>
      </c>
      <c r="E1055" s="31">
        <v>224699739</v>
      </c>
      <c r="F1055" s="27" t="str">
        <f t="shared" si="287"/>
        <v>N/A</v>
      </c>
      <c r="G1055" s="31">
        <v>191575929</v>
      </c>
      <c r="H1055" s="27" t="str">
        <f t="shared" si="288"/>
        <v>N/A</v>
      </c>
      <c r="I1055" s="28">
        <v>14.55</v>
      </c>
      <c r="J1055" s="28">
        <v>-14.7</v>
      </c>
      <c r="K1055" s="29" t="s">
        <v>1193</v>
      </c>
      <c r="L1055" s="30" t="str">
        <f t="shared" si="290"/>
        <v>Yes</v>
      </c>
    </row>
    <row r="1056" spans="1:12">
      <c r="A1056" s="93" t="s">
        <v>625</v>
      </c>
      <c r="B1056" s="26" t="s">
        <v>49</v>
      </c>
      <c r="C1056" s="26">
        <v>20485</v>
      </c>
      <c r="D1056" s="27" t="str">
        <f t="shared" si="286"/>
        <v>N/A</v>
      </c>
      <c r="E1056" s="26">
        <v>21458</v>
      </c>
      <c r="F1056" s="27" t="str">
        <f t="shared" si="287"/>
        <v>N/A</v>
      </c>
      <c r="G1056" s="26">
        <v>21266</v>
      </c>
      <c r="H1056" s="27" t="str">
        <f t="shared" si="288"/>
        <v>N/A</v>
      </c>
      <c r="I1056" s="28">
        <v>4.75</v>
      </c>
      <c r="J1056" s="28">
        <v>-0.89500000000000002</v>
      </c>
      <c r="K1056" s="37" t="s">
        <v>1193</v>
      </c>
      <c r="L1056" s="30" t="str">
        <f t="shared" si="290"/>
        <v>Yes</v>
      </c>
    </row>
    <row r="1057" spans="1:12">
      <c r="A1057" s="46" t="s">
        <v>390</v>
      </c>
      <c r="B1057" s="25" t="s">
        <v>49</v>
      </c>
      <c r="C1057" s="31">
        <v>9575.4192824000002</v>
      </c>
      <c r="D1057" s="27" t="str">
        <f t="shared" si="286"/>
        <v>N/A</v>
      </c>
      <c r="E1057" s="31">
        <v>10471.606813</v>
      </c>
      <c r="F1057" s="27" t="str">
        <f t="shared" si="287"/>
        <v>N/A</v>
      </c>
      <c r="G1057" s="31">
        <v>9008.5549233999991</v>
      </c>
      <c r="H1057" s="27" t="str">
        <f t="shared" si="288"/>
        <v>N/A</v>
      </c>
      <c r="I1057" s="28">
        <v>9.359</v>
      </c>
      <c r="J1057" s="28">
        <v>-14</v>
      </c>
      <c r="K1057" s="29" t="s">
        <v>1193</v>
      </c>
      <c r="L1057" s="30" t="str">
        <f t="shared" si="290"/>
        <v>Yes</v>
      </c>
    </row>
    <row r="1058" spans="1:12">
      <c r="A1058" s="46" t="s">
        <v>391</v>
      </c>
      <c r="B1058" s="25" t="s">
        <v>49</v>
      </c>
      <c r="C1058" s="31">
        <v>3350179</v>
      </c>
      <c r="D1058" s="27" t="str">
        <f t="shared" si="286"/>
        <v>N/A</v>
      </c>
      <c r="E1058" s="31">
        <v>3201703</v>
      </c>
      <c r="F1058" s="27" t="str">
        <f t="shared" si="287"/>
        <v>N/A</v>
      </c>
      <c r="G1058" s="31">
        <v>2865230</v>
      </c>
      <c r="H1058" s="27" t="str">
        <f t="shared" si="288"/>
        <v>N/A</v>
      </c>
      <c r="I1058" s="28">
        <v>-4.43</v>
      </c>
      <c r="J1058" s="28">
        <v>-10.5</v>
      </c>
      <c r="K1058" s="29" t="s">
        <v>1193</v>
      </c>
      <c r="L1058" s="30" t="str">
        <f t="shared" si="290"/>
        <v>Yes</v>
      </c>
    </row>
    <row r="1059" spans="1:12">
      <c r="A1059" s="46" t="s">
        <v>38</v>
      </c>
      <c r="B1059" s="25" t="s">
        <v>49</v>
      </c>
      <c r="C1059" s="26">
        <v>5878</v>
      </c>
      <c r="D1059" s="27" t="str">
        <f t="shared" si="286"/>
        <v>N/A</v>
      </c>
      <c r="E1059" s="26">
        <v>5294</v>
      </c>
      <c r="F1059" s="27" t="str">
        <f t="shared" si="287"/>
        <v>N/A</v>
      </c>
      <c r="G1059" s="26">
        <v>4923</v>
      </c>
      <c r="H1059" s="27" t="str">
        <f t="shared" si="288"/>
        <v>N/A</v>
      </c>
      <c r="I1059" s="28">
        <v>-9.94</v>
      </c>
      <c r="J1059" s="28">
        <v>-7.01</v>
      </c>
      <c r="K1059" s="29" t="s">
        <v>1193</v>
      </c>
      <c r="L1059" s="30" t="str">
        <f t="shared" si="290"/>
        <v>Yes</v>
      </c>
    </row>
    <row r="1060" spans="1:12">
      <c r="A1060" s="46" t="s">
        <v>392</v>
      </c>
      <c r="B1060" s="25" t="s">
        <v>49</v>
      </c>
      <c r="C1060" s="31">
        <v>569.95219462</v>
      </c>
      <c r="D1060" s="27" t="str">
        <f t="shared" si="286"/>
        <v>N/A</v>
      </c>
      <c r="E1060" s="31">
        <v>604.77956176999999</v>
      </c>
      <c r="F1060" s="27" t="str">
        <f t="shared" si="287"/>
        <v>N/A</v>
      </c>
      <c r="G1060" s="31">
        <v>582.00893764</v>
      </c>
      <c r="H1060" s="27" t="str">
        <f t="shared" si="288"/>
        <v>N/A</v>
      </c>
      <c r="I1060" s="28">
        <v>6.1109999999999998</v>
      </c>
      <c r="J1060" s="28">
        <v>-3.77</v>
      </c>
      <c r="K1060" s="29" t="s">
        <v>1193</v>
      </c>
      <c r="L1060" s="30" t="str">
        <f t="shared" si="290"/>
        <v>Yes</v>
      </c>
    </row>
    <row r="1061" spans="1:12" ht="12.75" customHeight="1">
      <c r="A1061" s="46" t="s">
        <v>393</v>
      </c>
      <c r="B1061" s="25" t="s">
        <v>49</v>
      </c>
      <c r="C1061" s="31">
        <v>662189</v>
      </c>
      <c r="D1061" s="27" t="str">
        <f t="shared" si="286"/>
        <v>N/A</v>
      </c>
      <c r="E1061" s="31">
        <v>495039</v>
      </c>
      <c r="F1061" s="27" t="str">
        <f t="shared" si="287"/>
        <v>N/A</v>
      </c>
      <c r="G1061" s="31">
        <v>188234</v>
      </c>
      <c r="H1061" s="27" t="str">
        <f t="shared" si="288"/>
        <v>N/A</v>
      </c>
      <c r="I1061" s="28">
        <v>-25.2</v>
      </c>
      <c r="J1061" s="28">
        <v>-62</v>
      </c>
      <c r="K1061" s="29" t="s">
        <v>1193</v>
      </c>
      <c r="L1061" s="30" t="str">
        <f t="shared" si="290"/>
        <v>No</v>
      </c>
    </row>
    <row r="1062" spans="1:12">
      <c r="A1062" s="46" t="s">
        <v>394</v>
      </c>
      <c r="B1062" s="25" t="s">
        <v>49</v>
      </c>
      <c r="C1062" s="26">
        <v>38</v>
      </c>
      <c r="D1062" s="27" t="str">
        <f t="shared" si="286"/>
        <v>N/A</v>
      </c>
      <c r="E1062" s="26">
        <v>109</v>
      </c>
      <c r="F1062" s="27" t="str">
        <f t="shared" si="287"/>
        <v>N/A</v>
      </c>
      <c r="G1062" s="26">
        <v>167</v>
      </c>
      <c r="H1062" s="27" t="str">
        <f t="shared" si="288"/>
        <v>N/A</v>
      </c>
      <c r="I1062" s="28">
        <v>186.8</v>
      </c>
      <c r="J1062" s="28">
        <v>53.21</v>
      </c>
      <c r="K1062" s="29" t="s">
        <v>1193</v>
      </c>
      <c r="L1062" s="30" t="str">
        <f t="shared" si="290"/>
        <v>No</v>
      </c>
    </row>
    <row r="1063" spans="1:12">
      <c r="A1063" s="46" t="s">
        <v>395</v>
      </c>
      <c r="B1063" s="25" t="s">
        <v>49</v>
      </c>
      <c r="C1063" s="31">
        <v>17426.026315999999</v>
      </c>
      <c r="D1063" s="27" t="str">
        <f t="shared" si="286"/>
        <v>N/A</v>
      </c>
      <c r="E1063" s="31">
        <v>4541.6422018000003</v>
      </c>
      <c r="F1063" s="27" t="str">
        <f t="shared" si="287"/>
        <v>N/A</v>
      </c>
      <c r="G1063" s="31">
        <v>1127.1497006</v>
      </c>
      <c r="H1063" s="27" t="str">
        <f t="shared" si="288"/>
        <v>N/A</v>
      </c>
      <c r="I1063" s="28">
        <v>-73.900000000000006</v>
      </c>
      <c r="J1063" s="28">
        <v>-75.2</v>
      </c>
      <c r="K1063" s="29" t="s">
        <v>1193</v>
      </c>
      <c r="L1063" s="30" t="str">
        <f t="shared" si="290"/>
        <v>No</v>
      </c>
    </row>
    <row r="1064" spans="1:12" ht="12.75" customHeight="1">
      <c r="A1064" s="46" t="s">
        <v>396</v>
      </c>
      <c r="B1064" s="25" t="s">
        <v>49</v>
      </c>
      <c r="C1064" s="31">
        <v>20532301</v>
      </c>
      <c r="D1064" s="27" t="str">
        <f t="shared" si="286"/>
        <v>N/A</v>
      </c>
      <c r="E1064" s="31">
        <v>17190330</v>
      </c>
      <c r="F1064" s="27" t="str">
        <f t="shared" si="287"/>
        <v>N/A</v>
      </c>
      <c r="G1064" s="31">
        <v>17740088</v>
      </c>
      <c r="H1064" s="27" t="str">
        <f t="shared" si="288"/>
        <v>N/A</v>
      </c>
      <c r="I1064" s="28">
        <v>-16.3</v>
      </c>
      <c r="J1064" s="28">
        <v>3.198</v>
      </c>
      <c r="K1064" s="29" t="s">
        <v>1193</v>
      </c>
      <c r="L1064" s="30" t="str">
        <f t="shared" si="290"/>
        <v>Yes</v>
      </c>
    </row>
    <row r="1065" spans="1:12">
      <c r="A1065" s="46" t="s">
        <v>397</v>
      </c>
      <c r="B1065" s="25" t="s">
        <v>49</v>
      </c>
      <c r="C1065" s="26">
        <v>17736</v>
      </c>
      <c r="D1065" s="27" t="str">
        <f t="shared" si="286"/>
        <v>N/A</v>
      </c>
      <c r="E1065" s="26">
        <v>18802</v>
      </c>
      <c r="F1065" s="27" t="str">
        <f t="shared" si="287"/>
        <v>N/A</v>
      </c>
      <c r="G1065" s="26">
        <v>18842</v>
      </c>
      <c r="H1065" s="27" t="str">
        <f t="shared" si="288"/>
        <v>N/A</v>
      </c>
      <c r="I1065" s="28">
        <v>6.01</v>
      </c>
      <c r="J1065" s="28">
        <v>0.2127</v>
      </c>
      <c r="K1065" s="29" t="s">
        <v>1193</v>
      </c>
      <c r="L1065" s="30" t="str">
        <f t="shared" si="290"/>
        <v>Yes</v>
      </c>
    </row>
    <row r="1066" spans="1:12">
      <c r="A1066" s="46" t="s">
        <v>398</v>
      </c>
      <c r="B1066" s="25" t="s">
        <v>49</v>
      </c>
      <c r="C1066" s="31">
        <v>1157.6624380000001</v>
      </c>
      <c r="D1066" s="27" t="str">
        <f t="shared" si="286"/>
        <v>N/A</v>
      </c>
      <c r="E1066" s="31">
        <v>914.28199128000006</v>
      </c>
      <c r="F1066" s="27" t="str">
        <f t="shared" si="287"/>
        <v>N/A</v>
      </c>
      <c r="G1066" s="31">
        <v>941.51831016000006</v>
      </c>
      <c r="H1066" s="27" t="str">
        <f t="shared" si="288"/>
        <v>N/A</v>
      </c>
      <c r="I1066" s="28">
        <v>-21</v>
      </c>
      <c r="J1066" s="28">
        <v>2.9790000000000001</v>
      </c>
      <c r="K1066" s="29" t="s">
        <v>1193</v>
      </c>
      <c r="L1066" s="30" t="str">
        <f t="shared" si="290"/>
        <v>Yes</v>
      </c>
    </row>
    <row r="1067" spans="1:12">
      <c r="A1067" s="46" t="s">
        <v>399</v>
      </c>
      <c r="B1067" s="25" t="s">
        <v>49</v>
      </c>
      <c r="C1067" s="31">
        <v>13207</v>
      </c>
      <c r="D1067" s="27" t="str">
        <f t="shared" si="286"/>
        <v>N/A</v>
      </c>
      <c r="E1067" s="31">
        <v>1524</v>
      </c>
      <c r="F1067" s="27" t="str">
        <f t="shared" si="287"/>
        <v>N/A</v>
      </c>
      <c r="G1067" s="31">
        <v>206</v>
      </c>
      <c r="H1067" s="27" t="str">
        <f t="shared" si="288"/>
        <v>N/A</v>
      </c>
      <c r="I1067" s="28">
        <v>-88.5</v>
      </c>
      <c r="J1067" s="28">
        <v>-86.5</v>
      </c>
      <c r="K1067" s="29" t="s">
        <v>1193</v>
      </c>
      <c r="L1067" s="30" t="str">
        <f t="shared" si="290"/>
        <v>No</v>
      </c>
    </row>
    <row r="1068" spans="1:12">
      <c r="A1068" s="46" t="s">
        <v>400</v>
      </c>
      <c r="B1068" s="25" t="s">
        <v>49</v>
      </c>
      <c r="C1068" s="26">
        <v>146</v>
      </c>
      <c r="D1068" s="27" t="str">
        <f t="shared" si="286"/>
        <v>N/A</v>
      </c>
      <c r="E1068" s="26">
        <v>11</v>
      </c>
      <c r="F1068" s="27" t="str">
        <f t="shared" si="287"/>
        <v>N/A</v>
      </c>
      <c r="G1068" s="26">
        <v>11</v>
      </c>
      <c r="H1068" s="27" t="str">
        <f t="shared" si="288"/>
        <v>N/A</v>
      </c>
      <c r="I1068" s="28">
        <v>-99.3</v>
      </c>
      <c r="J1068" s="28">
        <v>0</v>
      </c>
      <c r="K1068" s="29" t="s">
        <v>1193</v>
      </c>
      <c r="L1068" s="30" t="str">
        <f t="shared" si="290"/>
        <v>Yes</v>
      </c>
    </row>
    <row r="1069" spans="1:12">
      <c r="A1069" s="46" t="s">
        <v>401</v>
      </c>
      <c r="B1069" s="25" t="s">
        <v>49</v>
      </c>
      <c r="C1069" s="31">
        <v>90.458904110000006</v>
      </c>
      <c r="D1069" s="27" t="str">
        <f t="shared" si="286"/>
        <v>N/A</v>
      </c>
      <c r="E1069" s="31">
        <v>1524</v>
      </c>
      <c r="F1069" s="27" t="str">
        <f t="shared" si="287"/>
        <v>N/A</v>
      </c>
      <c r="G1069" s="31">
        <v>206</v>
      </c>
      <c r="H1069" s="27" t="str">
        <f t="shared" si="288"/>
        <v>N/A</v>
      </c>
      <c r="I1069" s="28">
        <v>1585</v>
      </c>
      <c r="J1069" s="28">
        <v>-86.5</v>
      </c>
      <c r="K1069" s="29" t="s">
        <v>1193</v>
      </c>
      <c r="L1069" s="30" t="str">
        <f t="shared" si="290"/>
        <v>No</v>
      </c>
    </row>
    <row r="1070" spans="1:12" ht="12.75" customHeight="1">
      <c r="A1070" s="46" t="s">
        <v>402</v>
      </c>
      <c r="B1070" s="25" t="s">
        <v>49</v>
      </c>
      <c r="C1070" s="31">
        <v>64263</v>
      </c>
      <c r="D1070" s="27" t="str">
        <f t="shared" si="286"/>
        <v>N/A</v>
      </c>
      <c r="E1070" s="31">
        <v>87847</v>
      </c>
      <c r="F1070" s="27" t="str">
        <f t="shared" si="287"/>
        <v>N/A</v>
      </c>
      <c r="G1070" s="31">
        <v>65636</v>
      </c>
      <c r="H1070" s="27" t="str">
        <f t="shared" si="288"/>
        <v>N/A</v>
      </c>
      <c r="I1070" s="28">
        <v>36.700000000000003</v>
      </c>
      <c r="J1070" s="28">
        <v>-25.3</v>
      </c>
      <c r="K1070" s="29" t="s">
        <v>1193</v>
      </c>
      <c r="L1070" s="30" t="str">
        <f t="shared" si="290"/>
        <v>Yes</v>
      </c>
    </row>
    <row r="1071" spans="1:12">
      <c r="A1071" s="46" t="s">
        <v>626</v>
      </c>
      <c r="B1071" s="25" t="s">
        <v>49</v>
      </c>
      <c r="C1071" s="26">
        <v>498</v>
      </c>
      <c r="D1071" s="27" t="str">
        <f t="shared" si="286"/>
        <v>N/A</v>
      </c>
      <c r="E1071" s="26">
        <v>521</v>
      </c>
      <c r="F1071" s="27" t="str">
        <f t="shared" si="287"/>
        <v>N/A</v>
      </c>
      <c r="G1071" s="26">
        <v>554</v>
      </c>
      <c r="H1071" s="27" t="str">
        <f t="shared" si="288"/>
        <v>N/A</v>
      </c>
      <c r="I1071" s="28">
        <v>4.6180000000000003</v>
      </c>
      <c r="J1071" s="28">
        <v>6.3339999999999996</v>
      </c>
      <c r="K1071" s="29" t="s">
        <v>1193</v>
      </c>
      <c r="L1071" s="30" t="str">
        <f t="shared" si="290"/>
        <v>Yes</v>
      </c>
    </row>
    <row r="1072" spans="1:12">
      <c r="A1072" s="46" t="s">
        <v>403</v>
      </c>
      <c r="B1072" s="25" t="s">
        <v>49</v>
      </c>
      <c r="C1072" s="31">
        <v>129.04216867</v>
      </c>
      <c r="D1072" s="27" t="str">
        <f t="shared" si="286"/>
        <v>N/A</v>
      </c>
      <c r="E1072" s="31">
        <v>168.61228406999999</v>
      </c>
      <c r="F1072" s="27" t="str">
        <f t="shared" si="287"/>
        <v>N/A</v>
      </c>
      <c r="G1072" s="31">
        <v>118.4765343</v>
      </c>
      <c r="H1072" s="27" t="str">
        <f t="shared" si="288"/>
        <v>N/A</v>
      </c>
      <c r="I1072" s="28">
        <v>30.66</v>
      </c>
      <c r="J1072" s="28">
        <v>-29.7</v>
      </c>
      <c r="K1072" s="29" t="s">
        <v>1193</v>
      </c>
      <c r="L1072" s="30" t="str">
        <f t="shared" si="290"/>
        <v>Yes</v>
      </c>
    </row>
    <row r="1073" spans="1:12">
      <c r="A1073" s="46" t="s">
        <v>404</v>
      </c>
      <c r="B1073" s="25" t="s">
        <v>49</v>
      </c>
      <c r="C1073" s="31">
        <v>21694828</v>
      </c>
      <c r="D1073" s="27" t="str">
        <f t="shared" si="286"/>
        <v>N/A</v>
      </c>
      <c r="E1073" s="31">
        <v>20019057</v>
      </c>
      <c r="F1073" s="27" t="str">
        <f t="shared" si="287"/>
        <v>N/A</v>
      </c>
      <c r="G1073" s="31">
        <v>23600222</v>
      </c>
      <c r="H1073" s="27" t="str">
        <f t="shared" si="288"/>
        <v>N/A</v>
      </c>
      <c r="I1073" s="28">
        <v>-7.72</v>
      </c>
      <c r="J1073" s="28">
        <v>17.89</v>
      </c>
      <c r="K1073" s="29" t="s">
        <v>1193</v>
      </c>
      <c r="L1073" s="30" t="str">
        <f t="shared" si="290"/>
        <v>Yes</v>
      </c>
    </row>
    <row r="1074" spans="1:12">
      <c r="A1074" s="46" t="s">
        <v>135</v>
      </c>
      <c r="B1074" s="25" t="s">
        <v>49</v>
      </c>
      <c r="C1074" s="26">
        <v>2307</v>
      </c>
      <c r="D1074" s="27" t="str">
        <f t="shared" si="286"/>
        <v>N/A</v>
      </c>
      <c r="E1074" s="26">
        <v>2196</v>
      </c>
      <c r="F1074" s="27" t="str">
        <f t="shared" si="287"/>
        <v>N/A</v>
      </c>
      <c r="G1074" s="26">
        <v>2276</v>
      </c>
      <c r="H1074" s="27" t="str">
        <f t="shared" si="288"/>
        <v>N/A</v>
      </c>
      <c r="I1074" s="28">
        <v>-4.8099999999999996</v>
      </c>
      <c r="J1074" s="28">
        <v>3.6429999999999998</v>
      </c>
      <c r="K1074" s="29" t="s">
        <v>1193</v>
      </c>
      <c r="L1074" s="30" t="str">
        <f t="shared" si="290"/>
        <v>Yes</v>
      </c>
    </row>
    <row r="1075" spans="1:12">
      <c r="A1075" s="46" t="s">
        <v>405</v>
      </c>
      <c r="B1075" s="25" t="s">
        <v>49</v>
      </c>
      <c r="C1075" s="31">
        <v>9403.9133072999994</v>
      </c>
      <c r="D1075" s="27" t="str">
        <f t="shared" si="286"/>
        <v>N/A</v>
      </c>
      <c r="E1075" s="31">
        <v>9116.1461748999991</v>
      </c>
      <c r="F1075" s="27" t="str">
        <f t="shared" si="287"/>
        <v>N/A</v>
      </c>
      <c r="G1075" s="31">
        <v>10369.166080999999</v>
      </c>
      <c r="H1075" s="27" t="str">
        <f t="shared" si="288"/>
        <v>N/A</v>
      </c>
      <c r="I1075" s="28">
        <v>-3.06</v>
      </c>
      <c r="J1075" s="28">
        <v>13.75</v>
      </c>
      <c r="K1075" s="29" t="s">
        <v>1193</v>
      </c>
      <c r="L1075" s="30" t="str">
        <f t="shared" si="290"/>
        <v>Yes</v>
      </c>
    </row>
    <row r="1076" spans="1:12">
      <c r="A1076" s="46" t="s">
        <v>952</v>
      </c>
      <c r="B1076" s="25" t="s">
        <v>49</v>
      </c>
      <c r="C1076" s="31" t="s">
        <v>49</v>
      </c>
      <c r="D1076" s="27" t="str">
        <f t="shared" si="286"/>
        <v>N/A</v>
      </c>
      <c r="E1076" s="31">
        <v>107485</v>
      </c>
      <c r="F1076" s="27" t="str">
        <f t="shared" si="287"/>
        <v>N/A</v>
      </c>
      <c r="G1076" s="31">
        <v>89310</v>
      </c>
      <c r="H1076" s="27" t="str">
        <f t="shared" si="288"/>
        <v>N/A</v>
      </c>
      <c r="I1076" s="28" t="s">
        <v>49</v>
      </c>
      <c r="J1076" s="28">
        <v>-16.899999999999999</v>
      </c>
      <c r="K1076" s="29" t="s">
        <v>1193</v>
      </c>
      <c r="L1076" s="30" t="str">
        <f>IF(J1076="Div by 0", "N/A", IF(OR(J1076="N/A",K1076="N/A"),"N/A", IF(J1076&gt;VALUE(MID(K1076,1,2)), "No", IF(J1076&lt;-1*VALUE(MID(K1076,1,2)), "No", "Yes"))))</f>
        <v>Yes</v>
      </c>
    </row>
    <row r="1077" spans="1:12">
      <c r="A1077" s="46" t="s">
        <v>953</v>
      </c>
      <c r="B1077" s="25" t="s">
        <v>49</v>
      </c>
      <c r="C1077" s="26" t="s">
        <v>49</v>
      </c>
      <c r="D1077" s="27" t="str">
        <f t="shared" si="286"/>
        <v>N/A</v>
      </c>
      <c r="E1077" s="26">
        <v>1764</v>
      </c>
      <c r="F1077" s="27" t="str">
        <f t="shared" si="287"/>
        <v>N/A</v>
      </c>
      <c r="G1077" s="26">
        <v>1721</v>
      </c>
      <c r="H1077" s="27" t="str">
        <f t="shared" si="288"/>
        <v>N/A</v>
      </c>
      <c r="I1077" s="28" t="s">
        <v>49</v>
      </c>
      <c r="J1077" s="28">
        <v>-2.44</v>
      </c>
      <c r="K1077" s="29" t="s">
        <v>1193</v>
      </c>
      <c r="L1077" s="30" t="str">
        <f t="shared" ref="L1077:L1081" si="291">IF(J1077="Div by 0", "N/A", IF(OR(J1077="N/A",K1077="N/A"),"N/A", IF(J1077&gt;VALUE(MID(K1077,1,2)), "No", IF(J1077&lt;-1*VALUE(MID(K1077,1,2)), "No", "Yes"))))</f>
        <v>Yes</v>
      </c>
    </row>
    <row r="1078" spans="1:12">
      <c r="A1078" s="46" t="s">
        <v>954</v>
      </c>
      <c r="B1078" s="25" t="s">
        <v>49</v>
      </c>
      <c r="C1078" s="31" t="s">
        <v>49</v>
      </c>
      <c r="D1078" s="27" t="str">
        <f t="shared" si="286"/>
        <v>N/A</v>
      </c>
      <c r="E1078" s="31">
        <v>60.932539683000002</v>
      </c>
      <c r="F1078" s="27" t="str">
        <f t="shared" si="287"/>
        <v>N/A</v>
      </c>
      <c r="G1078" s="31">
        <v>51.894247530999998</v>
      </c>
      <c r="H1078" s="27" t="str">
        <f t="shared" si="288"/>
        <v>N/A</v>
      </c>
      <c r="I1078" s="28" t="s">
        <v>49</v>
      </c>
      <c r="J1078" s="28">
        <v>-14.8</v>
      </c>
      <c r="K1078" s="29" t="s">
        <v>1193</v>
      </c>
      <c r="L1078" s="30" t="str">
        <f t="shared" si="291"/>
        <v>Yes</v>
      </c>
    </row>
    <row r="1079" spans="1:12">
      <c r="A1079" s="46" t="s">
        <v>955</v>
      </c>
      <c r="B1079" s="25" t="s">
        <v>49</v>
      </c>
      <c r="C1079" s="31" t="s">
        <v>49</v>
      </c>
      <c r="D1079" s="27" t="str">
        <f t="shared" si="286"/>
        <v>N/A</v>
      </c>
      <c r="E1079" s="31">
        <v>0</v>
      </c>
      <c r="F1079" s="27" t="str">
        <f t="shared" si="287"/>
        <v>N/A</v>
      </c>
      <c r="G1079" s="31">
        <v>0</v>
      </c>
      <c r="H1079" s="27" t="str">
        <f t="shared" si="288"/>
        <v>N/A</v>
      </c>
      <c r="I1079" s="28" t="s">
        <v>49</v>
      </c>
      <c r="J1079" s="28" t="s">
        <v>1207</v>
      </c>
      <c r="K1079" s="29" t="s">
        <v>1193</v>
      </c>
      <c r="L1079" s="30" t="str">
        <f t="shared" si="291"/>
        <v>N/A</v>
      </c>
    </row>
    <row r="1080" spans="1:12">
      <c r="A1080" s="46" t="s">
        <v>956</v>
      </c>
      <c r="B1080" s="25" t="s">
        <v>49</v>
      </c>
      <c r="C1080" s="26" t="s">
        <v>49</v>
      </c>
      <c r="D1080" s="27" t="str">
        <f t="shared" si="286"/>
        <v>N/A</v>
      </c>
      <c r="E1080" s="26">
        <v>0</v>
      </c>
      <c r="F1080" s="27" t="str">
        <f t="shared" si="287"/>
        <v>N/A</v>
      </c>
      <c r="G1080" s="26">
        <v>0</v>
      </c>
      <c r="H1080" s="27" t="str">
        <f t="shared" si="288"/>
        <v>N/A</v>
      </c>
      <c r="I1080" s="28" t="s">
        <v>49</v>
      </c>
      <c r="J1080" s="28" t="s">
        <v>1207</v>
      </c>
      <c r="K1080" s="29" t="s">
        <v>1193</v>
      </c>
      <c r="L1080" s="30" t="str">
        <f t="shared" si="291"/>
        <v>N/A</v>
      </c>
    </row>
    <row r="1081" spans="1:12">
      <c r="A1081" s="46" t="s">
        <v>957</v>
      </c>
      <c r="B1081" s="25" t="s">
        <v>49</v>
      </c>
      <c r="C1081" s="31" t="s">
        <v>49</v>
      </c>
      <c r="D1081" s="27" t="str">
        <f t="shared" si="286"/>
        <v>N/A</v>
      </c>
      <c r="E1081" s="31" t="s">
        <v>1207</v>
      </c>
      <c r="F1081" s="27" t="str">
        <f t="shared" si="287"/>
        <v>N/A</v>
      </c>
      <c r="G1081" s="31" t="s">
        <v>1207</v>
      </c>
      <c r="H1081" s="27" t="str">
        <f t="shared" si="288"/>
        <v>N/A</v>
      </c>
      <c r="I1081" s="28" t="s">
        <v>49</v>
      </c>
      <c r="J1081" s="28" t="s">
        <v>1207</v>
      </c>
      <c r="K1081" s="29" t="s">
        <v>1193</v>
      </c>
      <c r="L1081" s="30" t="str">
        <f t="shared" si="291"/>
        <v>N/A</v>
      </c>
    </row>
    <row r="1082" spans="1:12" ht="12.75" customHeight="1">
      <c r="A1082" s="46" t="s">
        <v>406</v>
      </c>
      <c r="B1082" s="25" t="s">
        <v>49</v>
      </c>
      <c r="C1082" s="31">
        <v>4677927</v>
      </c>
      <c r="D1082" s="27" t="str">
        <f t="shared" si="286"/>
        <v>N/A</v>
      </c>
      <c r="E1082" s="31">
        <v>4867938</v>
      </c>
      <c r="F1082" s="27" t="str">
        <f t="shared" si="287"/>
        <v>N/A</v>
      </c>
      <c r="G1082" s="31">
        <v>4698326</v>
      </c>
      <c r="H1082" s="27" t="str">
        <f t="shared" si="288"/>
        <v>N/A</v>
      </c>
      <c r="I1082" s="28">
        <v>4.0620000000000003</v>
      </c>
      <c r="J1082" s="28">
        <v>-3.48</v>
      </c>
      <c r="K1082" s="29" t="s">
        <v>1193</v>
      </c>
      <c r="L1082" s="30" t="str">
        <f t="shared" si="290"/>
        <v>Yes</v>
      </c>
    </row>
    <row r="1083" spans="1:12">
      <c r="A1083" s="46" t="s">
        <v>407</v>
      </c>
      <c r="B1083" s="25" t="s">
        <v>49</v>
      </c>
      <c r="C1083" s="26">
        <v>11482</v>
      </c>
      <c r="D1083" s="27" t="str">
        <f t="shared" si="286"/>
        <v>N/A</v>
      </c>
      <c r="E1083" s="26">
        <v>11465</v>
      </c>
      <c r="F1083" s="27" t="str">
        <f t="shared" si="287"/>
        <v>N/A</v>
      </c>
      <c r="G1083" s="26">
        <v>11145</v>
      </c>
      <c r="H1083" s="27" t="str">
        <f t="shared" si="288"/>
        <v>N/A</v>
      </c>
      <c r="I1083" s="28">
        <v>-0.14799999999999999</v>
      </c>
      <c r="J1083" s="28">
        <v>-2.79</v>
      </c>
      <c r="K1083" s="29" t="s">
        <v>1193</v>
      </c>
      <c r="L1083" s="30" t="str">
        <f t="shared" si="290"/>
        <v>Yes</v>
      </c>
    </row>
    <row r="1084" spans="1:12">
      <c r="A1084" s="46" t="s">
        <v>408</v>
      </c>
      <c r="B1084" s="25" t="s">
        <v>49</v>
      </c>
      <c r="C1084" s="31">
        <v>407.41395226999998</v>
      </c>
      <c r="D1084" s="27" t="str">
        <f t="shared" si="286"/>
        <v>N/A</v>
      </c>
      <c r="E1084" s="31">
        <v>424.59119057999999</v>
      </c>
      <c r="F1084" s="27" t="str">
        <f t="shared" si="287"/>
        <v>N/A</v>
      </c>
      <c r="G1084" s="31">
        <v>421.56357111</v>
      </c>
      <c r="H1084" s="27" t="str">
        <f t="shared" si="288"/>
        <v>N/A</v>
      </c>
      <c r="I1084" s="28">
        <v>4.2160000000000002</v>
      </c>
      <c r="J1084" s="28">
        <v>-0.71299999999999997</v>
      </c>
      <c r="K1084" s="29" t="s">
        <v>1193</v>
      </c>
      <c r="L1084" s="30" t="str">
        <f t="shared" si="290"/>
        <v>Yes</v>
      </c>
    </row>
    <row r="1085" spans="1:12">
      <c r="A1085" s="46" t="s">
        <v>409</v>
      </c>
      <c r="B1085" s="25" t="s">
        <v>49</v>
      </c>
      <c r="C1085" s="31">
        <v>102408018</v>
      </c>
      <c r="D1085" s="27" t="str">
        <f t="shared" ref="D1085:D1093" si="292">IF($B1085="N/A","N/A",IF(C1085&gt;10,"No",IF(C1085&lt;-10,"No","Yes")))</f>
        <v>N/A</v>
      </c>
      <c r="E1085" s="31">
        <v>113770861</v>
      </c>
      <c r="F1085" s="27" t="str">
        <f t="shared" ref="F1085:F1093" si="293">IF($B1085="N/A","N/A",IF(E1085&gt;10,"No",IF(E1085&lt;-10,"No","Yes")))</f>
        <v>N/A</v>
      </c>
      <c r="G1085" s="31">
        <v>120595604</v>
      </c>
      <c r="H1085" s="27" t="str">
        <f t="shared" ref="H1085:H1093" si="294">IF($B1085="N/A","N/A",IF(G1085&gt;10,"No",IF(G1085&lt;-10,"No","Yes")))</f>
        <v>N/A</v>
      </c>
      <c r="I1085" s="28">
        <v>11.1</v>
      </c>
      <c r="J1085" s="28">
        <v>5.9989999999999997</v>
      </c>
      <c r="K1085" s="29" t="s">
        <v>1193</v>
      </c>
      <c r="L1085" s="30" t="str">
        <f t="shared" ref="L1085:L1093" si="295">IF(J1085="Div by 0", "N/A", IF(K1085="N/A","N/A", IF(J1085&gt;VALUE(MID(K1085,1,2)), "No", IF(J1085&lt;-1*VALUE(MID(K1085,1,2)), "No", "Yes"))))</f>
        <v>Yes</v>
      </c>
    </row>
    <row r="1086" spans="1:12">
      <c r="A1086" s="46" t="s">
        <v>136</v>
      </c>
      <c r="B1086" s="25" t="s">
        <v>49</v>
      </c>
      <c r="C1086" s="26">
        <v>3175</v>
      </c>
      <c r="D1086" s="27" t="str">
        <f t="shared" si="292"/>
        <v>N/A</v>
      </c>
      <c r="E1086" s="26">
        <v>3243</v>
      </c>
      <c r="F1086" s="27" t="str">
        <f t="shared" si="293"/>
        <v>N/A</v>
      </c>
      <c r="G1086" s="26">
        <v>3487</v>
      </c>
      <c r="H1086" s="27" t="str">
        <f t="shared" si="294"/>
        <v>N/A</v>
      </c>
      <c r="I1086" s="28">
        <v>2.1419999999999999</v>
      </c>
      <c r="J1086" s="28">
        <v>7.524</v>
      </c>
      <c r="K1086" s="29" t="s">
        <v>1193</v>
      </c>
      <c r="L1086" s="30" t="str">
        <f t="shared" si="295"/>
        <v>Yes</v>
      </c>
    </row>
    <row r="1087" spans="1:12">
      <c r="A1087" s="46" t="s">
        <v>410</v>
      </c>
      <c r="B1087" s="25" t="s">
        <v>49</v>
      </c>
      <c r="C1087" s="31">
        <v>32254.493858000002</v>
      </c>
      <c r="D1087" s="27" t="str">
        <f t="shared" si="292"/>
        <v>N/A</v>
      </c>
      <c r="E1087" s="31">
        <v>35081.979957000003</v>
      </c>
      <c r="F1087" s="27" t="str">
        <f t="shared" si="293"/>
        <v>N/A</v>
      </c>
      <c r="G1087" s="31">
        <v>34584.342987999997</v>
      </c>
      <c r="H1087" s="27" t="str">
        <f t="shared" si="294"/>
        <v>N/A</v>
      </c>
      <c r="I1087" s="28">
        <v>8.766</v>
      </c>
      <c r="J1087" s="28">
        <v>-1.42</v>
      </c>
      <c r="K1087" s="29" t="s">
        <v>1193</v>
      </c>
      <c r="L1087" s="30" t="str">
        <f t="shared" si="295"/>
        <v>Yes</v>
      </c>
    </row>
    <row r="1088" spans="1:12">
      <c r="A1088" s="46" t="s">
        <v>411</v>
      </c>
      <c r="B1088" s="25" t="s">
        <v>49</v>
      </c>
      <c r="C1088" s="31">
        <v>11523802</v>
      </c>
      <c r="D1088" s="27" t="str">
        <f t="shared" si="292"/>
        <v>N/A</v>
      </c>
      <c r="E1088" s="31">
        <v>581958</v>
      </c>
      <c r="F1088" s="27" t="str">
        <f t="shared" si="293"/>
        <v>N/A</v>
      </c>
      <c r="G1088" s="31">
        <v>537811</v>
      </c>
      <c r="H1088" s="27" t="str">
        <f t="shared" si="294"/>
        <v>N/A</v>
      </c>
      <c r="I1088" s="28">
        <v>-94.9</v>
      </c>
      <c r="J1088" s="28">
        <v>-7.59</v>
      </c>
      <c r="K1088" s="29" t="s">
        <v>1193</v>
      </c>
      <c r="L1088" s="30" t="str">
        <f t="shared" si="295"/>
        <v>Yes</v>
      </c>
    </row>
    <row r="1089" spans="1:12">
      <c r="A1089" s="46" t="s">
        <v>412</v>
      </c>
      <c r="B1089" s="25" t="s">
        <v>49</v>
      </c>
      <c r="C1089" s="26">
        <v>3892</v>
      </c>
      <c r="D1089" s="27" t="str">
        <f t="shared" si="292"/>
        <v>N/A</v>
      </c>
      <c r="E1089" s="26">
        <v>725</v>
      </c>
      <c r="F1089" s="27" t="str">
        <f t="shared" si="293"/>
        <v>N/A</v>
      </c>
      <c r="G1089" s="26">
        <v>703</v>
      </c>
      <c r="H1089" s="27" t="str">
        <f t="shared" si="294"/>
        <v>N/A</v>
      </c>
      <c r="I1089" s="28">
        <v>-81.400000000000006</v>
      </c>
      <c r="J1089" s="28">
        <v>-3.03</v>
      </c>
      <c r="K1089" s="29" t="s">
        <v>1193</v>
      </c>
      <c r="L1089" s="30" t="str">
        <f t="shared" si="295"/>
        <v>Yes</v>
      </c>
    </row>
    <row r="1090" spans="1:12">
      <c r="A1090" s="46" t="s">
        <v>413</v>
      </c>
      <c r="B1090" s="25" t="s">
        <v>49</v>
      </c>
      <c r="C1090" s="31">
        <v>2960.8946556999999</v>
      </c>
      <c r="D1090" s="27" t="str">
        <f t="shared" si="292"/>
        <v>N/A</v>
      </c>
      <c r="E1090" s="31">
        <v>802.70068965999997</v>
      </c>
      <c r="F1090" s="27" t="str">
        <f t="shared" si="293"/>
        <v>N/A</v>
      </c>
      <c r="G1090" s="31">
        <v>765.02275959999997</v>
      </c>
      <c r="H1090" s="27" t="str">
        <f t="shared" si="294"/>
        <v>N/A</v>
      </c>
      <c r="I1090" s="28">
        <v>-72.900000000000006</v>
      </c>
      <c r="J1090" s="28">
        <v>-4.6900000000000004</v>
      </c>
      <c r="K1090" s="29" t="s">
        <v>1193</v>
      </c>
      <c r="L1090" s="30" t="str">
        <f t="shared" si="295"/>
        <v>Yes</v>
      </c>
    </row>
    <row r="1091" spans="1:12">
      <c r="A1091" s="46" t="s">
        <v>414</v>
      </c>
      <c r="B1091" s="25" t="s">
        <v>49</v>
      </c>
      <c r="C1091" s="31">
        <v>376964</v>
      </c>
      <c r="D1091" s="27" t="str">
        <f t="shared" si="292"/>
        <v>N/A</v>
      </c>
      <c r="E1091" s="31">
        <v>455008</v>
      </c>
      <c r="F1091" s="27" t="str">
        <f t="shared" si="293"/>
        <v>N/A</v>
      </c>
      <c r="G1091" s="31">
        <v>56756123</v>
      </c>
      <c r="H1091" s="27" t="str">
        <f t="shared" si="294"/>
        <v>N/A</v>
      </c>
      <c r="I1091" s="28">
        <v>20.7</v>
      </c>
      <c r="J1091" s="28">
        <v>12374</v>
      </c>
      <c r="K1091" s="29" t="s">
        <v>1193</v>
      </c>
      <c r="L1091" s="30" t="str">
        <f t="shared" si="295"/>
        <v>No</v>
      </c>
    </row>
    <row r="1092" spans="1:12">
      <c r="A1092" s="46" t="s">
        <v>137</v>
      </c>
      <c r="B1092" s="25" t="s">
        <v>49</v>
      </c>
      <c r="C1092" s="26">
        <v>85</v>
      </c>
      <c r="D1092" s="27" t="str">
        <f t="shared" si="292"/>
        <v>N/A</v>
      </c>
      <c r="E1092" s="26">
        <v>100</v>
      </c>
      <c r="F1092" s="27" t="str">
        <f t="shared" si="293"/>
        <v>N/A</v>
      </c>
      <c r="G1092" s="26">
        <v>4049</v>
      </c>
      <c r="H1092" s="27" t="str">
        <f t="shared" si="294"/>
        <v>N/A</v>
      </c>
      <c r="I1092" s="28">
        <v>17.649999999999999</v>
      </c>
      <c r="J1092" s="28">
        <v>3949</v>
      </c>
      <c r="K1092" s="29" t="s">
        <v>1193</v>
      </c>
      <c r="L1092" s="30" t="str">
        <f t="shared" si="295"/>
        <v>No</v>
      </c>
    </row>
    <row r="1093" spans="1:12">
      <c r="A1093" s="46" t="s">
        <v>415</v>
      </c>
      <c r="B1093" s="25" t="s">
        <v>49</v>
      </c>
      <c r="C1093" s="31">
        <v>4434.8705882000004</v>
      </c>
      <c r="D1093" s="27" t="str">
        <f t="shared" si="292"/>
        <v>N/A</v>
      </c>
      <c r="E1093" s="31">
        <v>4550.08</v>
      </c>
      <c r="F1093" s="27" t="str">
        <f t="shared" si="293"/>
        <v>N/A</v>
      </c>
      <c r="G1093" s="31">
        <v>14017.318596999999</v>
      </c>
      <c r="H1093" s="27" t="str">
        <f t="shared" si="294"/>
        <v>N/A</v>
      </c>
      <c r="I1093" s="28">
        <v>2.5979999999999999</v>
      </c>
      <c r="J1093" s="28">
        <v>208.1</v>
      </c>
      <c r="K1093" s="29" t="s">
        <v>1193</v>
      </c>
      <c r="L1093" s="30" t="str">
        <f t="shared" si="295"/>
        <v>No</v>
      </c>
    </row>
    <row r="1094" spans="1:12">
      <c r="A1094" s="218" t="s">
        <v>429</v>
      </c>
      <c r="B1094" s="218"/>
      <c r="C1094" s="218"/>
      <c r="D1094" s="218"/>
      <c r="E1094" s="218"/>
      <c r="F1094" s="218"/>
      <c r="G1094" s="218"/>
      <c r="H1094" s="218"/>
      <c r="I1094" s="218"/>
      <c r="J1094" s="218"/>
      <c r="K1094" s="218"/>
      <c r="L1094" s="218"/>
    </row>
    <row r="1095" spans="1:12">
      <c r="A1095" s="46" t="s">
        <v>574</v>
      </c>
      <c r="B1095" s="25" t="s">
        <v>49</v>
      </c>
      <c r="C1095" s="31">
        <v>500.65705179000003</v>
      </c>
      <c r="D1095" s="27" t="str">
        <f t="shared" ref="D1095:D1106" si="296">IF($B1095="N/A","N/A",IF(C1095&gt;10,"No",IF(C1095&lt;-10,"No","Yes")))</f>
        <v>N/A</v>
      </c>
      <c r="E1095" s="31">
        <v>475.03289652000001</v>
      </c>
      <c r="F1095" s="27" t="str">
        <f t="shared" ref="F1095:F1106" si="297">IF($B1095="N/A","N/A",IF(E1095&gt;10,"No",IF(E1095&lt;-10,"No","Yes")))</f>
        <v>N/A</v>
      </c>
      <c r="G1095" s="31">
        <v>469.64927409000001</v>
      </c>
      <c r="H1095" s="27" t="str">
        <f t="shared" ref="H1095:H1106" si="298">IF($B1095="N/A","N/A",IF(G1095&gt;10,"No",IF(G1095&lt;-10,"No","Yes")))</f>
        <v>N/A</v>
      </c>
      <c r="I1095" s="28">
        <v>-5.12</v>
      </c>
      <c r="J1095" s="28">
        <v>-1.1299999999999999</v>
      </c>
      <c r="K1095" s="29" t="s">
        <v>1193</v>
      </c>
      <c r="L1095" s="30" t="str">
        <f t="shared" ref="L1095:L1106" si="299">IF(J1095="Div by 0", "N/A", IF(K1095="N/A","N/A", IF(J1095&gt;VALUE(MID(K1095,1,2)), "No", IF(J1095&lt;-1*VALUE(MID(K1095,1,2)), "No", "Yes"))))</f>
        <v>Yes</v>
      </c>
    </row>
    <row r="1096" spans="1:12">
      <c r="A1096" s="48" t="s">
        <v>524</v>
      </c>
      <c r="B1096" s="25" t="s">
        <v>49</v>
      </c>
      <c r="C1096" s="31">
        <v>380.16824573000002</v>
      </c>
      <c r="D1096" s="27" t="str">
        <f t="shared" si="296"/>
        <v>N/A</v>
      </c>
      <c r="E1096" s="31">
        <v>319.79176774000001</v>
      </c>
      <c r="F1096" s="27" t="str">
        <f t="shared" si="297"/>
        <v>N/A</v>
      </c>
      <c r="G1096" s="31">
        <v>355.66489402000002</v>
      </c>
      <c r="H1096" s="27" t="str">
        <f t="shared" si="298"/>
        <v>N/A</v>
      </c>
      <c r="I1096" s="28">
        <v>-15.9</v>
      </c>
      <c r="J1096" s="28">
        <v>11.22</v>
      </c>
      <c r="K1096" s="29" t="s">
        <v>1193</v>
      </c>
      <c r="L1096" s="30" t="str">
        <f t="shared" si="299"/>
        <v>Yes</v>
      </c>
    </row>
    <row r="1097" spans="1:12">
      <c r="A1097" s="48" t="s">
        <v>527</v>
      </c>
      <c r="B1097" s="25" t="s">
        <v>49</v>
      </c>
      <c r="C1097" s="31">
        <v>637.17047825999998</v>
      </c>
      <c r="D1097" s="27" t="str">
        <f t="shared" si="296"/>
        <v>N/A</v>
      </c>
      <c r="E1097" s="31">
        <v>642.23297217000004</v>
      </c>
      <c r="F1097" s="27" t="str">
        <f t="shared" si="297"/>
        <v>N/A</v>
      </c>
      <c r="G1097" s="31">
        <v>588.67566723000004</v>
      </c>
      <c r="H1097" s="27" t="str">
        <f t="shared" si="298"/>
        <v>N/A</v>
      </c>
      <c r="I1097" s="28">
        <v>0.79449999999999998</v>
      </c>
      <c r="J1097" s="28">
        <v>-8.34</v>
      </c>
      <c r="K1097" s="29" t="s">
        <v>1193</v>
      </c>
      <c r="L1097" s="30" t="str">
        <f t="shared" si="299"/>
        <v>Yes</v>
      </c>
    </row>
    <row r="1098" spans="1:12">
      <c r="A1098" s="46" t="s">
        <v>568</v>
      </c>
      <c r="B1098" s="25" t="s">
        <v>49</v>
      </c>
      <c r="C1098" s="31">
        <v>7611.6943425999998</v>
      </c>
      <c r="D1098" s="27" t="str">
        <f t="shared" si="296"/>
        <v>N/A</v>
      </c>
      <c r="E1098" s="31">
        <v>7607.1193320000002</v>
      </c>
      <c r="F1098" s="27" t="str">
        <f t="shared" si="297"/>
        <v>N/A</v>
      </c>
      <c r="G1098" s="31">
        <v>7543.4522196999997</v>
      </c>
      <c r="H1098" s="27" t="str">
        <f t="shared" si="298"/>
        <v>N/A</v>
      </c>
      <c r="I1098" s="28">
        <v>-0.06</v>
      </c>
      <c r="J1098" s="28">
        <v>-0.83699999999999997</v>
      </c>
      <c r="K1098" s="29" t="s">
        <v>1193</v>
      </c>
      <c r="L1098" s="30" t="str">
        <f t="shared" si="299"/>
        <v>Yes</v>
      </c>
    </row>
    <row r="1099" spans="1:12">
      <c r="A1099" s="48" t="s">
        <v>524</v>
      </c>
      <c r="B1099" s="25" t="s">
        <v>49</v>
      </c>
      <c r="C1099" s="31">
        <v>11575.019926000001</v>
      </c>
      <c r="D1099" s="27" t="str">
        <f t="shared" si="296"/>
        <v>N/A</v>
      </c>
      <c r="E1099" s="31">
        <v>11798.336456000001</v>
      </c>
      <c r="F1099" s="27" t="str">
        <f t="shared" si="297"/>
        <v>N/A</v>
      </c>
      <c r="G1099" s="31">
        <v>11928.497266</v>
      </c>
      <c r="H1099" s="27" t="str">
        <f t="shared" si="298"/>
        <v>N/A</v>
      </c>
      <c r="I1099" s="28">
        <v>1.929</v>
      </c>
      <c r="J1099" s="28">
        <v>1.103</v>
      </c>
      <c r="K1099" s="29" t="s">
        <v>1193</v>
      </c>
      <c r="L1099" s="30" t="str">
        <f t="shared" si="299"/>
        <v>Yes</v>
      </c>
    </row>
    <row r="1100" spans="1:12">
      <c r="A1100" s="48" t="s">
        <v>527</v>
      </c>
      <c r="B1100" s="25" t="s">
        <v>49</v>
      </c>
      <c r="C1100" s="31">
        <v>3160.7527788000002</v>
      </c>
      <c r="D1100" s="27" t="str">
        <f t="shared" si="296"/>
        <v>N/A</v>
      </c>
      <c r="E1100" s="31">
        <v>3112.1018245999999</v>
      </c>
      <c r="F1100" s="27" t="str">
        <f t="shared" si="297"/>
        <v>N/A</v>
      </c>
      <c r="G1100" s="31">
        <v>3004.2075338999998</v>
      </c>
      <c r="H1100" s="27" t="str">
        <f t="shared" si="298"/>
        <v>N/A</v>
      </c>
      <c r="I1100" s="28">
        <v>-1.54</v>
      </c>
      <c r="J1100" s="28">
        <v>-3.47</v>
      </c>
      <c r="K1100" s="29" t="s">
        <v>1193</v>
      </c>
      <c r="L1100" s="30" t="str">
        <f t="shared" si="299"/>
        <v>Yes</v>
      </c>
    </row>
    <row r="1101" spans="1:12">
      <c r="A1101" s="46" t="s">
        <v>221</v>
      </c>
      <c r="B1101" s="25" t="s">
        <v>49</v>
      </c>
      <c r="C1101" s="31">
        <v>165.07525896000001</v>
      </c>
      <c r="D1101" s="27" t="str">
        <f t="shared" si="296"/>
        <v>N/A</v>
      </c>
      <c r="E1101" s="31">
        <v>197.14990915999999</v>
      </c>
      <c r="F1101" s="27" t="str">
        <f t="shared" si="297"/>
        <v>N/A</v>
      </c>
      <c r="G1101" s="31">
        <v>175.02564054000001</v>
      </c>
      <c r="H1101" s="27" t="str">
        <f t="shared" si="298"/>
        <v>N/A</v>
      </c>
      <c r="I1101" s="28">
        <v>19.43</v>
      </c>
      <c r="J1101" s="28">
        <v>-11.2</v>
      </c>
      <c r="K1101" s="29" t="s">
        <v>1193</v>
      </c>
      <c r="L1101" s="30" t="str">
        <f t="shared" si="299"/>
        <v>Yes</v>
      </c>
    </row>
    <row r="1102" spans="1:12">
      <c r="A1102" s="48" t="s">
        <v>524</v>
      </c>
      <c r="B1102" s="25" t="s">
        <v>49</v>
      </c>
      <c r="C1102" s="31">
        <v>96.611512144000002</v>
      </c>
      <c r="D1102" s="27" t="str">
        <f t="shared" si="296"/>
        <v>N/A</v>
      </c>
      <c r="E1102" s="31">
        <v>106.06519385999999</v>
      </c>
      <c r="F1102" s="27" t="str">
        <f t="shared" si="297"/>
        <v>N/A</v>
      </c>
      <c r="G1102" s="31">
        <v>92.248033855000003</v>
      </c>
      <c r="H1102" s="27" t="str">
        <f t="shared" si="298"/>
        <v>N/A</v>
      </c>
      <c r="I1102" s="28">
        <v>9.7850000000000001</v>
      </c>
      <c r="J1102" s="28">
        <v>-13</v>
      </c>
      <c r="K1102" s="29" t="s">
        <v>1193</v>
      </c>
      <c r="L1102" s="30" t="str">
        <f t="shared" si="299"/>
        <v>Yes</v>
      </c>
    </row>
    <row r="1103" spans="1:12">
      <c r="A1103" s="48" t="s">
        <v>527</v>
      </c>
      <c r="B1103" s="25" t="s">
        <v>49</v>
      </c>
      <c r="C1103" s="31">
        <v>239.60576635999999</v>
      </c>
      <c r="D1103" s="27" t="str">
        <f t="shared" si="296"/>
        <v>N/A</v>
      </c>
      <c r="E1103" s="31">
        <v>289.62983847999999</v>
      </c>
      <c r="F1103" s="27" t="str">
        <f t="shared" si="297"/>
        <v>N/A</v>
      </c>
      <c r="G1103" s="31">
        <v>259.48520963999999</v>
      </c>
      <c r="H1103" s="27" t="str">
        <f t="shared" si="298"/>
        <v>N/A</v>
      </c>
      <c r="I1103" s="28">
        <v>20.88</v>
      </c>
      <c r="J1103" s="28">
        <v>-10.4</v>
      </c>
      <c r="K1103" s="29" t="s">
        <v>1193</v>
      </c>
      <c r="L1103" s="30" t="str">
        <f t="shared" si="299"/>
        <v>Yes</v>
      </c>
    </row>
    <row r="1104" spans="1:12">
      <c r="A1104" s="46" t="s">
        <v>628</v>
      </c>
      <c r="B1104" s="25" t="s">
        <v>49</v>
      </c>
      <c r="C1104" s="31">
        <v>7835.1972709000001</v>
      </c>
      <c r="D1104" s="27" t="str">
        <f t="shared" si="296"/>
        <v>N/A</v>
      </c>
      <c r="E1104" s="31">
        <v>8017.0375739000001</v>
      </c>
      <c r="F1104" s="27" t="str">
        <f t="shared" si="297"/>
        <v>N/A</v>
      </c>
      <c r="G1104" s="31">
        <v>8526.1998015999998</v>
      </c>
      <c r="H1104" s="27" t="str">
        <f t="shared" si="298"/>
        <v>N/A</v>
      </c>
      <c r="I1104" s="28">
        <v>2.3210000000000002</v>
      </c>
      <c r="J1104" s="28">
        <v>6.351</v>
      </c>
      <c r="K1104" s="29" t="s">
        <v>1193</v>
      </c>
      <c r="L1104" s="30" t="str">
        <f t="shared" si="299"/>
        <v>Yes</v>
      </c>
    </row>
    <row r="1105" spans="1:12">
      <c r="A1105" s="48" t="s">
        <v>524</v>
      </c>
      <c r="B1105" s="25" t="s">
        <v>49</v>
      </c>
      <c r="C1105" s="31">
        <v>4792.7514474999998</v>
      </c>
      <c r="D1105" s="27" t="str">
        <f t="shared" si="296"/>
        <v>N/A</v>
      </c>
      <c r="E1105" s="31">
        <v>5047.1995373</v>
      </c>
      <c r="F1105" s="27" t="str">
        <f t="shared" si="297"/>
        <v>N/A</v>
      </c>
      <c r="G1105" s="31">
        <v>5548.8811324999997</v>
      </c>
      <c r="H1105" s="27" t="str">
        <f t="shared" si="298"/>
        <v>N/A</v>
      </c>
      <c r="I1105" s="28">
        <v>5.3090000000000002</v>
      </c>
      <c r="J1105" s="28">
        <v>9.94</v>
      </c>
      <c r="K1105" s="29" t="s">
        <v>1193</v>
      </c>
      <c r="L1105" s="30" t="str">
        <f t="shared" si="299"/>
        <v>Yes</v>
      </c>
    </row>
    <row r="1106" spans="1:12">
      <c r="A1106" s="48" t="s">
        <v>527</v>
      </c>
      <c r="B1106" s="25" t="s">
        <v>49</v>
      </c>
      <c r="C1106" s="31">
        <v>11308.871641</v>
      </c>
      <c r="D1106" s="27" t="str">
        <f t="shared" si="296"/>
        <v>N/A</v>
      </c>
      <c r="E1106" s="31">
        <v>11249.284328</v>
      </c>
      <c r="F1106" s="27" t="str">
        <f t="shared" si="297"/>
        <v>N/A</v>
      </c>
      <c r="G1106" s="31">
        <v>11660.153764999999</v>
      </c>
      <c r="H1106" s="27" t="str">
        <f t="shared" si="298"/>
        <v>N/A</v>
      </c>
      <c r="I1106" s="28">
        <v>-0.52700000000000002</v>
      </c>
      <c r="J1106" s="28">
        <v>3.6520000000000001</v>
      </c>
      <c r="K1106" s="29" t="s">
        <v>1193</v>
      </c>
      <c r="L1106" s="30" t="str">
        <f t="shared" si="299"/>
        <v>Yes</v>
      </c>
    </row>
    <row r="1107" spans="1:12">
      <c r="A1107" s="218" t="s">
        <v>430</v>
      </c>
      <c r="B1107" s="218"/>
      <c r="C1107" s="218"/>
      <c r="D1107" s="218"/>
      <c r="E1107" s="218"/>
      <c r="F1107" s="218"/>
      <c r="G1107" s="218"/>
      <c r="H1107" s="218"/>
      <c r="I1107" s="218"/>
      <c r="J1107" s="218"/>
      <c r="K1107" s="218"/>
      <c r="L1107" s="218"/>
    </row>
    <row r="1108" spans="1:12">
      <c r="A1108" s="46" t="s">
        <v>431</v>
      </c>
      <c r="B1108" s="25" t="s">
        <v>49</v>
      </c>
      <c r="C1108" s="32">
        <v>16.5</v>
      </c>
      <c r="D1108" s="27" t="str">
        <f t="shared" ref="D1108:D1125" si="300">IF($B1108="N/A","N/A",IF(C1108&gt;10,"No",IF(C1108&lt;-10,"No","Yes")))</f>
        <v>N/A</v>
      </c>
      <c r="E1108" s="32">
        <v>14.103753527</v>
      </c>
      <c r="F1108" s="27" t="str">
        <f t="shared" ref="F1108:F1125" si="301">IF($B1108="N/A","N/A",IF(E1108&gt;10,"No",IF(E1108&lt;-10,"No","Yes")))</f>
        <v>N/A</v>
      </c>
      <c r="G1108" s="32">
        <v>15.454909667000001</v>
      </c>
      <c r="H1108" s="27" t="str">
        <f t="shared" ref="H1108:H1125" si="302">IF($B1108="N/A","N/A",IF(G1108&gt;10,"No",IF(G1108&lt;-10,"No","Yes")))</f>
        <v>N/A</v>
      </c>
      <c r="I1108" s="28">
        <v>-14.5</v>
      </c>
      <c r="J1108" s="28">
        <v>9.58</v>
      </c>
      <c r="K1108" s="29" t="s">
        <v>1193</v>
      </c>
      <c r="L1108" s="30" t="str">
        <f t="shared" ref="L1108:L1125" si="303">IF(J1108="Div by 0", "N/A", IF(K1108="N/A","N/A", IF(J1108&gt;VALUE(MID(K1108,1,2)), "No", IF(J1108&lt;-1*VALUE(MID(K1108,1,2)), "No", "Yes"))))</f>
        <v>Yes</v>
      </c>
    </row>
    <row r="1109" spans="1:12">
      <c r="A1109" s="48" t="s">
        <v>524</v>
      </c>
      <c r="B1109" s="25" t="s">
        <v>49</v>
      </c>
      <c r="C1109" s="32">
        <v>16.677945709999999</v>
      </c>
      <c r="D1109" s="27" t="str">
        <f t="shared" si="300"/>
        <v>N/A</v>
      </c>
      <c r="E1109" s="32">
        <v>13.882150986999999</v>
      </c>
      <c r="F1109" s="27" t="str">
        <f t="shared" si="301"/>
        <v>N/A</v>
      </c>
      <c r="G1109" s="32">
        <v>15.931390907000001</v>
      </c>
      <c r="H1109" s="27" t="str">
        <f t="shared" si="302"/>
        <v>N/A</v>
      </c>
      <c r="I1109" s="28">
        <v>-16.8</v>
      </c>
      <c r="J1109" s="28">
        <v>14.76</v>
      </c>
      <c r="K1109" s="29" t="s">
        <v>1193</v>
      </c>
      <c r="L1109" s="30" t="str">
        <f t="shared" si="303"/>
        <v>Yes</v>
      </c>
    </row>
    <row r="1110" spans="1:12">
      <c r="A1110" s="48" t="s">
        <v>527</v>
      </c>
      <c r="B1110" s="25" t="s">
        <v>49</v>
      </c>
      <c r="C1110" s="32">
        <v>16.272731144000002</v>
      </c>
      <c r="D1110" s="27" t="str">
        <f t="shared" si="300"/>
        <v>N/A</v>
      </c>
      <c r="E1110" s="32">
        <v>14.282837234</v>
      </c>
      <c r="F1110" s="27" t="str">
        <f t="shared" si="301"/>
        <v>N/A</v>
      </c>
      <c r="G1110" s="32">
        <v>14.915399945000001</v>
      </c>
      <c r="H1110" s="27" t="str">
        <f t="shared" si="302"/>
        <v>N/A</v>
      </c>
      <c r="I1110" s="28">
        <v>-12.2</v>
      </c>
      <c r="J1110" s="28">
        <v>4.4290000000000003</v>
      </c>
      <c r="K1110" s="29" t="s">
        <v>1193</v>
      </c>
      <c r="L1110" s="30" t="str">
        <f t="shared" si="303"/>
        <v>Yes</v>
      </c>
    </row>
    <row r="1111" spans="1:12">
      <c r="A1111" s="46" t="s">
        <v>432</v>
      </c>
      <c r="B1111" s="25" t="s">
        <v>49</v>
      </c>
      <c r="C1111" s="32">
        <v>28.306772907999999</v>
      </c>
      <c r="D1111" s="27" t="str">
        <f t="shared" si="300"/>
        <v>N/A</v>
      </c>
      <c r="E1111" s="32">
        <v>27.171518033000002</v>
      </c>
      <c r="F1111" s="27" t="str">
        <f t="shared" si="301"/>
        <v>N/A</v>
      </c>
      <c r="G1111" s="32">
        <v>26.062155407999999</v>
      </c>
      <c r="H1111" s="27" t="str">
        <f t="shared" si="302"/>
        <v>N/A</v>
      </c>
      <c r="I1111" s="28">
        <v>-4.01</v>
      </c>
      <c r="J1111" s="28">
        <v>-4.08</v>
      </c>
      <c r="K1111" s="29" t="s">
        <v>1193</v>
      </c>
      <c r="L1111" s="30" t="str">
        <f t="shared" si="303"/>
        <v>Yes</v>
      </c>
    </row>
    <row r="1112" spans="1:12">
      <c r="A1112" s="48" t="s">
        <v>524</v>
      </c>
      <c r="B1112" s="25" t="s">
        <v>49</v>
      </c>
      <c r="C1112" s="32">
        <v>47.262952102</v>
      </c>
      <c r="D1112" s="27" t="str">
        <f t="shared" si="300"/>
        <v>N/A</v>
      </c>
      <c r="E1112" s="32">
        <v>46.150688510000002</v>
      </c>
      <c r="F1112" s="27" t="str">
        <f t="shared" si="301"/>
        <v>N/A</v>
      </c>
      <c r="G1112" s="32">
        <v>44.771927196</v>
      </c>
      <c r="H1112" s="27" t="str">
        <f t="shared" si="302"/>
        <v>N/A</v>
      </c>
      <c r="I1112" s="28">
        <v>-2.35</v>
      </c>
      <c r="J1112" s="28">
        <v>-2.99</v>
      </c>
      <c r="K1112" s="29" t="s">
        <v>1193</v>
      </c>
      <c r="L1112" s="30" t="str">
        <f t="shared" si="303"/>
        <v>Yes</v>
      </c>
    </row>
    <row r="1113" spans="1:12">
      <c r="A1113" s="48" t="s">
        <v>527</v>
      </c>
      <c r="B1113" s="25" t="s">
        <v>49</v>
      </c>
      <c r="C1113" s="32">
        <v>6.9758528171999998</v>
      </c>
      <c r="D1113" s="27" t="str">
        <f t="shared" si="300"/>
        <v>N/A</v>
      </c>
      <c r="E1113" s="32">
        <v>6.8030772948999996</v>
      </c>
      <c r="F1113" s="27" t="str">
        <f t="shared" si="301"/>
        <v>N/A</v>
      </c>
      <c r="G1113" s="32">
        <v>6.6585909109000001</v>
      </c>
      <c r="H1113" s="27" t="str">
        <f t="shared" si="302"/>
        <v>N/A</v>
      </c>
      <c r="I1113" s="28">
        <v>-2.48</v>
      </c>
      <c r="J1113" s="28">
        <v>-2.12</v>
      </c>
      <c r="K1113" s="29" t="s">
        <v>1193</v>
      </c>
      <c r="L1113" s="30" t="str">
        <f t="shared" si="303"/>
        <v>Yes</v>
      </c>
    </row>
    <row r="1114" spans="1:12">
      <c r="A1114" s="46" t="s">
        <v>433</v>
      </c>
      <c r="B1114" s="25" t="s">
        <v>49</v>
      </c>
      <c r="C1114" s="32">
        <v>52.031872509999999</v>
      </c>
      <c r="D1114" s="27" t="str">
        <f t="shared" si="300"/>
        <v>N/A</v>
      </c>
      <c r="E1114" s="32">
        <v>53.852100970000002</v>
      </c>
      <c r="F1114" s="27" t="str">
        <f t="shared" si="301"/>
        <v>N/A</v>
      </c>
      <c r="G1114" s="32">
        <v>54.579621115000002</v>
      </c>
      <c r="H1114" s="27" t="str">
        <f t="shared" si="302"/>
        <v>N/A</v>
      </c>
      <c r="I1114" s="28">
        <v>3.4980000000000002</v>
      </c>
      <c r="J1114" s="28">
        <v>1.351</v>
      </c>
      <c r="K1114" s="29" t="s">
        <v>1193</v>
      </c>
      <c r="L1114" s="30" t="str">
        <f t="shared" si="303"/>
        <v>Yes</v>
      </c>
    </row>
    <row r="1115" spans="1:12">
      <c r="A1115" s="48" t="s">
        <v>524</v>
      </c>
      <c r="B1115" s="25" t="s">
        <v>49</v>
      </c>
      <c r="C1115" s="32">
        <v>54.729678923000002</v>
      </c>
      <c r="D1115" s="27" t="str">
        <f t="shared" si="300"/>
        <v>N/A</v>
      </c>
      <c r="E1115" s="32">
        <v>55.703996715999999</v>
      </c>
      <c r="F1115" s="27" t="str">
        <f t="shared" si="301"/>
        <v>N/A</v>
      </c>
      <c r="G1115" s="32">
        <v>55.808553666000002</v>
      </c>
      <c r="H1115" s="27" t="str">
        <f t="shared" si="302"/>
        <v>N/A</v>
      </c>
      <c r="I1115" s="28">
        <v>1.78</v>
      </c>
      <c r="J1115" s="28">
        <v>0.18770000000000001</v>
      </c>
      <c r="K1115" s="29" t="s">
        <v>1193</v>
      </c>
      <c r="L1115" s="30" t="str">
        <f t="shared" si="303"/>
        <v>Yes</v>
      </c>
    </row>
    <row r="1116" spans="1:12">
      <c r="A1116" s="48" t="s">
        <v>527</v>
      </c>
      <c r="B1116" s="25" t="s">
        <v>49</v>
      </c>
      <c r="C1116" s="32">
        <v>49.077977939999997</v>
      </c>
      <c r="D1116" s="27" t="str">
        <f t="shared" si="300"/>
        <v>N/A</v>
      </c>
      <c r="E1116" s="32">
        <v>51.879002698999997</v>
      </c>
      <c r="F1116" s="27" t="str">
        <f t="shared" si="301"/>
        <v>N/A</v>
      </c>
      <c r="G1116" s="32">
        <v>53.366417880999997</v>
      </c>
      <c r="H1116" s="27" t="str">
        <f t="shared" si="302"/>
        <v>N/A</v>
      </c>
      <c r="I1116" s="28">
        <v>5.7069999999999999</v>
      </c>
      <c r="J1116" s="28">
        <v>2.867</v>
      </c>
      <c r="K1116" s="29" t="s">
        <v>1193</v>
      </c>
      <c r="L1116" s="30" t="str">
        <f t="shared" si="303"/>
        <v>Yes</v>
      </c>
    </row>
    <row r="1117" spans="1:12">
      <c r="A1117" s="46" t="s">
        <v>629</v>
      </c>
      <c r="B1117" s="25" t="s">
        <v>49</v>
      </c>
      <c r="C1117" s="32">
        <v>86.571713146999997</v>
      </c>
      <c r="D1117" s="27" t="str">
        <f t="shared" si="300"/>
        <v>N/A</v>
      </c>
      <c r="E1117" s="32">
        <v>84.007885887</v>
      </c>
      <c r="F1117" s="27" t="str">
        <f t="shared" si="301"/>
        <v>N/A</v>
      </c>
      <c r="G1117" s="32">
        <v>82.648758990000005</v>
      </c>
      <c r="H1117" s="27" t="str">
        <f t="shared" si="302"/>
        <v>N/A</v>
      </c>
      <c r="I1117" s="28">
        <v>-2.96</v>
      </c>
      <c r="J1117" s="28">
        <v>-1.62</v>
      </c>
      <c r="K1117" s="29" t="s">
        <v>1193</v>
      </c>
      <c r="L1117" s="30" t="str">
        <f t="shared" si="303"/>
        <v>Yes</v>
      </c>
    </row>
    <row r="1118" spans="1:12">
      <c r="A1118" s="48" t="s">
        <v>524</v>
      </c>
      <c r="B1118" s="25" t="s">
        <v>49</v>
      </c>
      <c r="C1118" s="32">
        <v>84.803368673999998</v>
      </c>
      <c r="D1118" s="27" t="str">
        <f t="shared" si="300"/>
        <v>N/A</v>
      </c>
      <c r="E1118" s="32">
        <v>81.930813150999995</v>
      </c>
      <c r="F1118" s="27" t="str">
        <f t="shared" si="301"/>
        <v>N/A</v>
      </c>
      <c r="G1118" s="32">
        <v>79.795520934999999</v>
      </c>
      <c r="H1118" s="27" t="str">
        <f t="shared" si="302"/>
        <v>N/A</v>
      </c>
      <c r="I1118" s="28">
        <v>-3.39</v>
      </c>
      <c r="J1118" s="28">
        <v>-2.61</v>
      </c>
      <c r="K1118" s="29" t="s">
        <v>1193</v>
      </c>
      <c r="L1118" s="30" t="str">
        <f t="shared" si="303"/>
        <v>Yes</v>
      </c>
    </row>
    <row r="1119" spans="1:12">
      <c r="A1119" s="48" t="s">
        <v>527</v>
      </c>
      <c r="B1119" s="25" t="s">
        <v>49</v>
      </c>
      <c r="C1119" s="32">
        <v>88.624845620000002</v>
      </c>
      <c r="D1119" s="27" t="str">
        <f t="shared" si="300"/>
        <v>N/A</v>
      </c>
      <c r="E1119" s="32">
        <v>86.256897731999999</v>
      </c>
      <c r="F1119" s="27" t="str">
        <f t="shared" si="301"/>
        <v>N/A</v>
      </c>
      <c r="G1119" s="32">
        <v>85.635575007</v>
      </c>
      <c r="H1119" s="27" t="str">
        <f t="shared" si="302"/>
        <v>N/A</v>
      </c>
      <c r="I1119" s="28">
        <v>-2.67</v>
      </c>
      <c r="J1119" s="28">
        <v>-0.72</v>
      </c>
      <c r="K1119" s="29" t="s">
        <v>1193</v>
      </c>
      <c r="L1119" s="30" t="str">
        <f t="shared" si="303"/>
        <v>Yes</v>
      </c>
    </row>
    <row r="1120" spans="1:12">
      <c r="A1120" s="46" t="s">
        <v>434</v>
      </c>
      <c r="B1120" s="25" t="s">
        <v>49</v>
      </c>
      <c r="C1120" s="26">
        <v>1.4859350477</v>
      </c>
      <c r="D1120" s="27" t="str">
        <f t="shared" si="300"/>
        <v>N/A</v>
      </c>
      <c r="E1120" s="26">
        <v>2.1160750994000002</v>
      </c>
      <c r="F1120" s="27" t="str">
        <f t="shared" si="301"/>
        <v>N/A</v>
      </c>
      <c r="G1120" s="26">
        <v>1.7616343661</v>
      </c>
      <c r="H1120" s="27" t="str">
        <f t="shared" si="302"/>
        <v>N/A</v>
      </c>
      <c r="I1120" s="28">
        <v>42.41</v>
      </c>
      <c r="J1120" s="28">
        <v>-16.7</v>
      </c>
      <c r="K1120" s="29" t="s">
        <v>1193</v>
      </c>
      <c r="L1120" s="30" t="str">
        <f t="shared" si="303"/>
        <v>Yes</v>
      </c>
    </row>
    <row r="1121" spans="1:12">
      <c r="A1121" s="48" t="s">
        <v>524</v>
      </c>
      <c r="B1121" s="25" t="s">
        <v>49</v>
      </c>
      <c r="C1121" s="26">
        <v>1.2490982867</v>
      </c>
      <c r="D1121" s="27" t="str">
        <f t="shared" si="300"/>
        <v>N/A</v>
      </c>
      <c r="E1121" s="26">
        <v>1.8712365591</v>
      </c>
      <c r="F1121" s="27" t="str">
        <f t="shared" si="301"/>
        <v>N/A</v>
      </c>
      <c r="G1121" s="26">
        <v>1.4370004701000001</v>
      </c>
      <c r="H1121" s="27" t="str">
        <f t="shared" si="302"/>
        <v>N/A</v>
      </c>
      <c r="I1121" s="28">
        <v>49.81</v>
      </c>
      <c r="J1121" s="28">
        <v>-23.2</v>
      </c>
      <c r="K1121" s="29" t="s">
        <v>1193</v>
      </c>
      <c r="L1121" s="30" t="str">
        <f t="shared" si="303"/>
        <v>Yes</v>
      </c>
    </row>
    <row r="1122" spans="1:12">
      <c r="A1122" s="48" t="s">
        <v>527</v>
      </c>
      <c r="B1122" s="25" t="s">
        <v>49</v>
      </c>
      <c r="C1122" s="26">
        <v>1.762889296</v>
      </c>
      <c r="D1122" s="27" t="str">
        <f t="shared" si="300"/>
        <v>N/A</v>
      </c>
      <c r="E1122" s="26">
        <v>2.3824027072999998</v>
      </c>
      <c r="F1122" s="27" t="str">
        <f t="shared" si="301"/>
        <v>N/A</v>
      </c>
      <c r="G1122" s="26">
        <v>2.1317788839</v>
      </c>
      <c r="H1122" s="27" t="str">
        <f t="shared" si="302"/>
        <v>N/A</v>
      </c>
      <c r="I1122" s="28">
        <v>35.14</v>
      </c>
      <c r="J1122" s="28">
        <v>-10.5</v>
      </c>
      <c r="K1122" s="29" t="s">
        <v>1193</v>
      </c>
      <c r="L1122" s="30" t="str">
        <f t="shared" si="303"/>
        <v>Yes</v>
      </c>
    </row>
    <row r="1123" spans="1:12" ht="12.75" customHeight="1">
      <c r="A1123" s="46" t="s">
        <v>435</v>
      </c>
      <c r="B1123" s="25" t="s">
        <v>49</v>
      </c>
      <c r="C1123" s="26">
        <v>236.89049965000001</v>
      </c>
      <c r="D1123" s="27" t="str">
        <f t="shared" si="300"/>
        <v>N/A</v>
      </c>
      <c r="E1123" s="26">
        <v>233.41784038</v>
      </c>
      <c r="F1123" s="27" t="str">
        <f t="shared" si="301"/>
        <v>N/A</v>
      </c>
      <c r="G1123" s="26">
        <v>236.03359929999999</v>
      </c>
      <c r="H1123" s="27" t="str">
        <f t="shared" si="302"/>
        <v>N/A</v>
      </c>
      <c r="I1123" s="28">
        <v>-1.47</v>
      </c>
      <c r="J1123" s="28">
        <v>1.121</v>
      </c>
      <c r="K1123" s="29" t="s">
        <v>1193</v>
      </c>
      <c r="L1123" s="30" t="str">
        <f t="shared" si="303"/>
        <v>Yes</v>
      </c>
    </row>
    <row r="1124" spans="1:12">
      <c r="A1124" s="48" t="s">
        <v>524</v>
      </c>
      <c r="B1124" s="25" t="s">
        <v>49</v>
      </c>
      <c r="C1124" s="26">
        <v>234.42367353</v>
      </c>
      <c r="D1124" s="27" t="str">
        <f t="shared" si="300"/>
        <v>N/A</v>
      </c>
      <c r="E1124" s="26">
        <v>230.76890111</v>
      </c>
      <c r="F1124" s="27" t="str">
        <f t="shared" si="301"/>
        <v>N/A</v>
      </c>
      <c r="G1124" s="26">
        <v>234.43596821</v>
      </c>
      <c r="H1124" s="27" t="str">
        <f t="shared" si="302"/>
        <v>N/A</v>
      </c>
      <c r="I1124" s="28">
        <v>-1.56</v>
      </c>
      <c r="J1124" s="28">
        <v>1.589</v>
      </c>
      <c r="K1124" s="29" t="s">
        <v>1193</v>
      </c>
      <c r="L1124" s="30" t="str">
        <f t="shared" si="303"/>
        <v>Yes</v>
      </c>
    </row>
    <row r="1125" spans="1:12">
      <c r="A1125" s="48" t="s">
        <v>527</v>
      </c>
      <c r="B1125" s="25" t="s">
        <v>49</v>
      </c>
      <c r="C1125" s="26">
        <v>255.93772894</v>
      </c>
      <c r="D1125" s="27" t="str">
        <f t="shared" si="300"/>
        <v>N/A</v>
      </c>
      <c r="E1125" s="26">
        <v>252.85020721999999</v>
      </c>
      <c r="F1125" s="27" t="str">
        <f t="shared" si="301"/>
        <v>N/A</v>
      </c>
      <c r="G1125" s="26">
        <v>247.50762911000001</v>
      </c>
      <c r="H1125" s="27" t="str">
        <f t="shared" si="302"/>
        <v>N/A</v>
      </c>
      <c r="I1125" s="28">
        <v>-1.21</v>
      </c>
      <c r="J1125" s="28">
        <v>-2.11</v>
      </c>
      <c r="K1125" s="29" t="s">
        <v>1193</v>
      </c>
      <c r="L1125" s="30" t="str">
        <f t="shared" si="303"/>
        <v>Yes</v>
      </c>
    </row>
    <row r="1126" spans="1:12">
      <c r="A1126" s="218" t="s">
        <v>436</v>
      </c>
      <c r="B1126" s="218"/>
      <c r="C1126" s="218"/>
      <c r="D1126" s="218"/>
      <c r="E1126" s="218"/>
      <c r="F1126" s="218"/>
      <c r="G1126" s="218"/>
      <c r="H1126" s="218"/>
      <c r="I1126" s="218"/>
      <c r="J1126" s="218"/>
      <c r="K1126" s="218"/>
      <c r="L1126" s="218"/>
    </row>
    <row r="1127" spans="1:12">
      <c r="A1127" s="46" t="s">
        <v>747</v>
      </c>
      <c r="B1127" s="25" t="s">
        <v>49</v>
      </c>
      <c r="C1127" s="26">
        <v>0</v>
      </c>
      <c r="D1127" s="27" t="str">
        <f t="shared" ref="D1127:D1137" si="304">IF($B1127="N/A","N/A",IF(C1127&gt;10,"No",IF(C1127&lt;-10,"No","Yes")))</f>
        <v>N/A</v>
      </c>
      <c r="E1127" s="26">
        <v>0</v>
      </c>
      <c r="F1127" s="27" t="str">
        <f t="shared" ref="F1127:F1137" si="305">IF($B1127="N/A","N/A",IF(E1127&gt;10,"No",IF(E1127&lt;-10,"No","Yes")))</f>
        <v>N/A</v>
      </c>
      <c r="G1127" s="26">
        <v>0</v>
      </c>
      <c r="H1127" s="27" t="str">
        <f t="shared" ref="H1127:H1137" si="306">IF($B1127="N/A","N/A",IF(G1127&gt;10,"No",IF(G1127&lt;-10,"No","Yes")))</f>
        <v>N/A</v>
      </c>
      <c r="I1127" s="28" t="s">
        <v>1207</v>
      </c>
      <c r="J1127" s="28" t="s">
        <v>1207</v>
      </c>
      <c r="K1127" s="47" t="s">
        <v>49</v>
      </c>
      <c r="L1127" s="30" t="str">
        <f t="shared" ref="L1127:L1137" si="307">IF(J1127="Div by 0", "N/A", IF(K1127="N/A","N/A", IF(J1127&gt;VALUE(MID(K1127,1,2)), "No", IF(J1127&lt;-1*VALUE(MID(K1127,1,2)), "No", "Yes"))))</f>
        <v>N/A</v>
      </c>
    </row>
    <row r="1128" spans="1:12">
      <c r="A1128" s="46" t="s">
        <v>748</v>
      </c>
      <c r="B1128" s="25" t="s">
        <v>49</v>
      </c>
      <c r="C1128" s="26">
        <v>11</v>
      </c>
      <c r="D1128" s="27" t="str">
        <f t="shared" si="304"/>
        <v>N/A</v>
      </c>
      <c r="E1128" s="26">
        <v>0</v>
      </c>
      <c r="F1128" s="27" t="str">
        <f t="shared" si="305"/>
        <v>N/A</v>
      </c>
      <c r="G1128" s="26">
        <v>0</v>
      </c>
      <c r="H1128" s="27" t="str">
        <f t="shared" si="306"/>
        <v>N/A</v>
      </c>
      <c r="I1128" s="28">
        <v>-100</v>
      </c>
      <c r="J1128" s="28" t="s">
        <v>1207</v>
      </c>
      <c r="K1128" s="47" t="s">
        <v>49</v>
      </c>
      <c r="L1128" s="30" t="str">
        <f t="shared" si="307"/>
        <v>N/A</v>
      </c>
    </row>
    <row r="1129" spans="1:12">
      <c r="A1129" s="48" t="s">
        <v>570</v>
      </c>
      <c r="B1129" s="25" t="s">
        <v>49</v>
      </c>
      <c r="C1129" s="26">
        <v>11</v>
      </c>
      <c r="D1129" s="27" t="str">
        <f t="shared" si="304"/>
        <v>N/A</v>
      </c>
      <c r="E1129" s="26">
        <v>0</v>
      </c>
      <c r="F1129" s="27" t="str">
        <f t="shared" si="305"/>
        <v>N/A</v>
      </c>
      <c r="G1129" s="26">
        <v>0</v>
      </c>
      <c r="H1129" s="27" t="str">
        <f t="shared" si="306"/>
        <v>N/A</v>
      </c>
      <c r="I1129" s="28">
        <v>-100</v>
      </c>
      <c r="J1129" s="28" t="s">
        <v>1207</v>
      </c>
      <c r="K1129" s="47" t="s">
        <v>49</v>
      </c>
      <c r="L1129" s="30" t="str">
        <f t="shared" si="307"/>
        <v>N/A</v>
      </c>
    </row>
    <row r="1130" spans="1:12">
      <c r="A1130" s="48" t="s">
        <v>571</v>
      </c>
      <c r="B1130" s="25" t="s">
        <v>49</v>
      </c>
      <c r="C1130" s="26">
        <v>0</v>
      </c>
      <c r="D1130" s="27" t="str">
        <f t="shared" si="304"/>
        <v>N/A</v>
      </c>
      <c r="E1130" s="26">
        <v>0</v>
      </c>
      <c r="F1130" s="27" t="str">
        <f t="shared" si="305"/>
        <v>N/A</v>
      </c>
      <c r="G1130" s="26">
        <v>0</v>
      </c>
      <c r="H1130" s="27" t="str">
        <f t="shared" si="306"/>
        <v>N/A</v>
      </c>
      <c r="I1130" s="28" t="s">
        <v>1207</v>
      </c>
      <c r="J1130" s="28" t="s">
        <v>1207</v>
      </c>
      <c r="K1130" s="47" t="s">
        <v>49</v>
      </c>
      <c r="L1130" s="30" t="str">
        <f t="shared" si="307"/>
        <v>N/A</v>
      </c>
    </row>
    <row r="1131" spans="1:12">
      <c r="A1131" s="48" t="s">
        <v>572</v>
      </c>
      <c r="B1131" s="25" t="s">
        <v>49</v>
      </c>
      <c r="C1131" s="26">
        <v>0</v>
      </c>
      <c r="D1131" s="27" t="str">
        <f t="shared" si="304"/>
        <v>N/A</v>
      </c>
      <c r="E1131" s="26">
        <v>0</v>
      </c>
      <c r="F1131" s="27" t="str">
        <f t="shared" si="305"/>
        <v>N/A</v>
      </c>
      <c r="G1131" s="26">
        <v>0</v>
      </c>
      <c r="H1131" s="27" t="str">
        <f t="shared" si="306"/>
        <v>N/A</v>
      </c>
      <c r="I1131" s="28" t="s">
        <v>1207</v>
      </c>
      <c r="J1131" s="28" t="s">
        <v>1207</v>
      </c>
      <c r="K1131" s="47" t="s">
        <v>49</v>
      </c>
      <c r="L1131" s="30" t="str">
        <f t="shared" si="307"/>
        <v>N/A</v>
      </c>
    </row>
    <row r="1132" spans="1:12">
      <c r="A1132" s="48" t="s">
        <v>573</v>
      </c>
      <c r="B1132" s="25" t="s">
        <v>49</v>
      </c>
      <c r="C1132" s="26">
        <v>11</v>
      </c>
      <c r="D1132" s="27" t="str">
        <f t="shared" si="304"/>
        <v>N/A</v>
      </c>
      <c r="E1132" s="26">
        <v>11</v>
      </c>
      <c r="F1132" s="27" t="str">
        <f t="shared" si="305"/>
        <v>N/A</v>
      </c>
      <c r="G1132" s="26">
        <v>0</v>
      </c>
      <c r="H1132" s="27" t="str">
        <f t="shared" si="306"/>
        <v>N/A</v>
      </c>
      <c r="I1132" s="28">
        <v>100</v>
      </c>
      <c r="J1132" s="28">
        <v>-100</v>
      </c>
      <c r="K1132" s="47" t="s">
        <v>49</v>
      </c>
      <c r="L1132" s="30" t="str">
        <f t="shared" si="307"/>
        <v>N/A</v>
      </c>
    </row>
    <row r="1133" spans="1:12">
      <c r="A1133" s="46" t="s">
        <v>742</v>
      </c>
      <c r="B1133" s="25" t="s">
        <v>49</v>
      </c>
      <c r="C1133" s="31">
        <v>710547</v>
      </c>
      <c r="D1133" s="27" t="str">
        <f t="shared" si="304"/>
        <v>N/A</v>
      </c>
      <c r="E1133" s="31">
        <v>403550</v>
      </c>
      <c r="F1133" s="27" t="str">
        <f t="shared" si="305"/>
        <v>N/A</v>
      </c>
      <c r="G1133" s="31">
        <v>327420</v>
      </c>
      <c r="H1133" s="27" t="str">
        <f t="shared" si="306"/>
        <v>N/A</v>
      </c>
      <c r="I1133" s="28">
        <v>-43.2</v>
      </c>
      <c r="J1133" s="28">
        <v>-18.899999999999999</v>
      </c>
      <c r="K1133" s="47" t="s">
        <v>49</v>
      </c>
      <c r="L1133" s="30" t="str">
        <f t="shared" si="307"/>
        <v>N/A</v>
      </c>
    </row>
    <row r="1134" spans="1:12">
      <c r="A1134" s="48" t="s">
        <v>574</v>
      </c>
      <c r="B1134" s="25" t="s">
        <v>49</v>
      </c>
      <c r="C1134" s="31">
        <v>642681</v>
      </c>
      <c r="D1134" s="27" t="str">
        <f t="shared" si="304"/>
        <v>N/A</v>
      </c>
      <c r="E1134" s="31">
        <v>381494</v>
      </c>
      <c r="F1134" s="27" t="str">
        <f t="shared" si="305"/>
        <v>N/A</v>
      </c>
      <c r="G1134" s="31">
        <v>324585</v>
      </c>
      <c r="H1134" s="27" t="str">
        <f t="shared" si="306"/>
        <v>N/A</v>
      </c>
      <c r="I1134" s="28">
        <v>-40.6</v>
      </c>
      <c r="J1134" s="28">
        <v>-14.9</v>
      </c>
      <c r="K1134" s="47" t="s">
        <v>49</v>
      </c>
      <c r="L1134" s="30" t="str">
        <f t="shared" si="307"/>
        <v>N/A</v>
      </c>
    </row>
    <row r="1135" spans="1:12">
      <c r="A1135" s="48" t="s">
        <v>568</v>
      </c>
      <c r="B1135" s="25" t="s">
        <v>49</v>
      </c>
      <c r="C1135" s="31">
        <v>165725</v>
      </c>
      <c r="D1135" s="27" t="str">
        <f t="shared" si="304"/>
        <v>N/A</v>
      </c>
      <c r="E1135" s="31">
        <v>168238</v>
      </c>
      <c r="F1135" s="27" t="str">
        <f t="shared" si="305"/>
        <v>N/A</v>
      </c>
      <c r="G1135" s="31">
        <v>169478</v>
      </c>
      <c r="H1135" s="27" t="str">
        <f t="shared" si="306"/>
        <v>N/A</v>
      </c>
      <c r="I1135" s="28">
        <v>1.516</v>
      </c>
      <c r="J1135" s="28">
        <v>0.73709999999999998</v>
      </c>
      <c r="K1135" s="47" t="s">
        <v>49</v>
      </c>
      <c r="L1135" s="30" t="str">
        <f t="shared" si="307"/>
        <v>N/A</v>
      </c>
    </row>
    <row r="1136" spans="1:12">
      <c r="A1136" s="48" t="s">
        <v>221</v>
      </c>
      <c r="B1136" s="25" t="s">
        <v>49</v>
      </c>
      <c r="C1136" s="31">
        <v>120031</v>
      </c>
      <c r="D1136" s="27" t="str">
        <f t="shared" si="304"/>
        <v>N/A</v>
      </c>
      <c r="E1136" s="31">
        <v>81538</v>
      </c>
      <c r="F1136" s="27" t="str">
        <f t="shared" si="305"/>
        <v>N/A</v>
      </c>
      <c r="G1136" s="31">
        <v>49966</v>
      </c>
      <c r="H1136" s="27" t="str">
        <f t="shared" si="306"/>
        <v>N/A</v>
      </c>
      <c r="I1136" s="28">
        <v>-32.1</v>
      </c>
      <c r="J1136" s="28">
        <v>-38.700000000000003</v>
      </c>
      <c r="K1136" s="47" t="s">
        <v>49</v>
      </c>
      <c r="L1136" s="30" t="str">
        <f t="shared" si="307"/>
        <v>N/A</v>
      </c>
    </row>
    <row r="1137" spans="1:12">
      <c r="A1137" s="48" t="s">
        <v>569</v>
      </c>
      <c r="B1137" s="25" t="s">
        <v>49</v>
      </c>
      <c r="C1137" s="31">
        <v>200241</v>
      </c>
      <c r="D1137" s="27" t="str">
        <f t="shared" si="304"/>
        <v>N/A</v>
      </c>
      <c r="E1137" s="31">
        <v>207459</v>
      </c>
      <c r="F1137" s="27" t="str">
        <f t="shared" si="305"/>
        <v>N/A</v>
      </c>
      <c r="G1137" s="31">
        <v>187443</v>
      </c>
      <c r="H1137" s="27" t="str">
        <f t="shared" si="306"/>
        <v>N/A</v>
      </c>
      <c r="I1137" s="28">
        <v>3.605</v>
      </c>
      <c r="J1137" s="28">
        <v>-9.65</v>
      </c>
      <c r="K1137" s="47" t="s">
        <v>49</v>
      </c>
      <c r="L1137" s="30" t="str">
        <f t="shared" si="307"/>
        <v>N/A</v>
      </c>
    </row>
    <row r="1138" spans="1:12">
      <c r="A1138" s="218" t="s">
        <v>3</v>
      </c>
      <c r="B1138" s="218"/>
      <c r="C1138" s="218"/>
      <c r="D1138" s="218"/>
      <c r="E1138" s="218"/>
      <c r="F1138" s="218"/>
      <c r="G1138" s="218"/>
      <c r="H1138" s="218"/>
      <c r="I1138" s="218"/>
      <c r="J1138" s="218"/>
      <c r="K1138" s="218"/>
      <c r="L1138" s="218"/>
    </row>
    <row r="1139" spans="1:12">
      <c r="A1139" s="46" t="s">
        <v>575</v>
      </c>
      <c r="B1139" s="25" t="s">
        <v>49</v>
      </c>
      <c r="C1139" s="31">
        <v>0</v>
      </c>
      <c r="D1139" s="27" t="str">
        <f t="shared" ref="D1139:D1153" si="308">IF($B1139="N/A","N/A",IF(C1139&gt;10,"No",IF(C1139&lt;-10,"No","Yes")))</f>
        <v>N/A</v>
      </c>
      <c r="E1139" s="31">
        <v>0</v>
      </c>
      <c r="F1139" s="27" t="str">
        <f t="shared" ref="F1139:F1153" si="309">IF($B1139="N/A","N/A",IF(E1139&gt;10,"No",IF(E1139&lt;-10,"No","Yes")))</f>
        <v>N/A</v>
      </c>
      <c r="G1139" s="31">
        <v>0</v>
      </c>
      <c r="H1139" s="27" t="str">
        <f t="shared" ref="H1139:H1153" si="310">IF($B1139="N/A","N/A",IF(G1139&gt;10,"No",IF(G1139&lt;-10,"No","Yes")))</f>
        <v>N/A</v>
      </c>
      <c r="I1139" s="28" t="s">
        <v>1207</v>
      </c>
      <c r="J1139" s="28" t="s">
        <v>1207</v>
      </c>
      <c r="K1139" s="29" t="s">
        <v>1193</v>
      </c>
      <c r="L1139" s="30" t="str">
        <f t="shared" ref="L1139:L1153" si="311">IF(J1139="Div by 0", "N/A", IF(K1139="N/A","N/A", IF(J1139&gt;VALUE(MID(K1139,1,2)), "No", IF(J1139&lt;-1*VALUE(MID(K1139,1,2)), "No", "Yes"))))</f>
        <v>N/A</v>
      </c>
    </row>
    <row r="1140" spans="1:12">
      <c r="A1140" s="46" t="s">
        <v>576</v>
      </c>
      <c r="B1140" s="25" t="s">
        <v>49</v>
      </c>
      <c r="C1140" s="26">
        <v>0</v>
      </c>
      <c r="D1140" s="27" t="str">
        <f t="shared" si="308"/>
        <v>N/A</v>
      </c>
      <c r="E1140" s="26">
        <v>0</v>
      </c>
      <c r="F1140" s="27" t="str">
        <f t="shared" si="309"/>
        <v>N/A</v>
      </c>
      <c r="G1140" s="26">
        <v>0</v>
      </c>
      <c r="H1140" s="27" t="str">
        <f t="shared" si="310"/>
        <v>N/A</v>
      </c>
      <c r="I1140" s="28" t="s">
        <v>1207</v>
      </c>
      <c r="J1140" s="28" t="s">
        <v>1207</v>
      </c>
      <c r="K1140" s="29" t="s">
        <v>1193</v>
      </c>
      <c r="L1140" s="30" t="str">
        <f t="shared" si="311"/>
        <v>N/A</v>
      </c>
    </row>
    <row r="1141" spans="1:12">
      <c r="A1141" s="46" t="s">
        <v>577</v>
      </c>
      <c r="B1141" s="25" t="s">
        <v>49</v>
      </c>
      <c r="C1141" s="31" t="s">
        <v>1207</v>
      </c>
      <c r="D1141" s="27" t="str">
        <f t="shared" si="308"/>
        <v>N/A</v>
      </c>
      <c r="E1141" s="31" t="s">
        <v>1207</v>
      </c>
      <c r="F1141" s="27" t="str">
        <f t="shared" si="309"/>
        <v>N/A</v>
      </c>
      <c r="G1141" s="31" t="s">
        <v>1207</v>
      </c>
      <c r="H1141" s="27" t="str">
        <f t="shared" si="310"/>
        <v>N/A</v>
      </c>
      <c r="I1141" s="28" t="s">
        <v>1207</v>
      </c>
      <c r="J1141" s="28" t="s">
        <v>1207</v>
      </c>
      <c r="K1141" s="29" t="s">
        <v>1193</v>
      </c>
      <c r="L1141" s="30" t="str">
        <f t="shared" si="311"/>
        <v>N/A</v>
      </c>
    </row>
    <row r="1142" spans="1:12">
      <c r="A1142" s="46" t="s">
        <v>578</v>
      </c>
      <c r="B1142" s="25" t="s">
        <v>49</v>
      </c>
      <c r="C1142" s="31">
        <v>881713</v>
      </c>
      <c r="D1142" s="27" t="str">
        <f t="shared" si="308"/>
        <v>N/A</v>
      </c>
      <c r="E1142" s="31">
        <v>899901</v>
      </c>
      <c r="F1142" s="27" t="str">
        <f t="shared" si="309"/>
        <v>N/A</v>
      </c>
      <c r="G1142" s="31">
        <v>923707</v>
      </c>
      <c r="H1142" s="27" t="str">
        <f t="shared" si="310"/>
        <v>N/A</v>
      </c>
      <c r="I1142" s="28">
        <v>2.0630000000000002</v>
      </c>
      <c r="J1142" s="28">
        <v>2.645</v>
      </c>
      <c r="K1142" s="29" t="s">
        <v>1193</v>
      </c>
      <c r="L1142" s="30" t="str">
        <f t="shared" si="311"/>
        <v>Yes</v>
      </c>
    </row>
    <row r="1143" spans="1:12">
      <c r="A1143" s="46" t="s">
        <v>579</v>
      </c>
      <c r="B1143" s="25" t="s">
        <v>49</v>
      </c>
      <c r="C1143" s="26">
        <v>7701</v>
      </c>
      <c r="D1143" s="27" t="str">
        <f t="shared" si="308"/>
        <v>N/A</v>
      </c>
      <c r="E1143" s="26">
        <v>7907</v>
      </c>
      <c r="F1143" s="27" t="str">
        <f t="shared" si="309"/>
        <v>N/A</v>
      </c>
      <c r="G1143" s="26">
        <v>8225</v>
      </c>
      <c r="H1143" s="27" t="str">
        <f t="shared" si="310"/>
        <v>N/A</v>
      </c>
      <c r="I1143" s="28">
        <v>2.6749999999999998</v>
      </c>
      <c r="J1143" s="28">
        <v>4.0220000000000002</v>
      </c>
      <c r="K1143" s="29" t="s">
        <v>1193</v>
      </c>
      <c r="L1143" s="30" t="str">
        <f t="shared" si="311"/>
        <v>Yes</v>
      </c>
    </row>
    <row r="1144" spans="1:12">
      <c r="A1144" s="46" t="s">
        <v>580</v>
      </c>
      <c r="B1144" s="25" t="s">
        <v>49</v>
      </c>
      <c r="C1144" s="31">
        <v>114.49331256000001</v>
      </c>
      <c r="D1144" s="27" t="str">
        <f t="shared" si="308"/>
        <v>N/A</v>
      </c>
      <c r="E1144" s="31">
        <v>113.81067409000001</v>
      </c>
      <c r="F1144" s="27" t="str">
        <f t="shared" si="309"/>
        <v>N/A</v>
      </c>
      <c r="G1144" s="31">
        <v>112.30480243</v>
      </c>
      <c r="H1144" s="27" t="str">
        <f t="shared" si="310"/>
        <v>N/A</v>
      </c>
      <c r="I1144" s="28">
        <v>-0.59599999999999997</v>
      </c>
      <c r="J1144" s="28">
        <v>-1.32</v>
      </c>
      <c r="K1144" s="29" t="s">
        <v>1193</v>
      </c>
      <c r="L1144" s="30" t="str">
        <f t="shared" si="311"/>
        <v>Yes</v>
      </c>
    </row>
    <row r="1145" spans="1:12">
      <c r="A1145" s="46" t="s">
        <v>590</v>
      </c>
      <c r="B1145" s="25" t="s">
        <v>49</v>
      </c>
      <c r="C1145" s="31">
        <v>109527</v>
      </c>
      <c r="D1145" s="27" t="str">
        <f t="shared" si="308"/>
        <v>N/A</v>
      </c>
      <c r="E1145" s="31">
        <v>144461</v>
      </c>
      <c r="F1145" s="27" t="str">
        <f t="shared" si="309"/>
        <v>N/A</v>
      </c>
      <c r="G1145" s="31">
        <v>196108</v>
      </c>
      <c r="H1145" s="27" t="str">
        <f t="shared" si="310"/>
        <v>N/A</v>
      </c>
      <c r="I1145" s="28">
        <v>31.9</v>
      </c>
      <c r="J1145" s="28">
        <v>35.75</v>
      </c>
      <c r="K1145" s="29" t="s">
        <v>1193</v>
      </c>
      <c r="L1145" s="30" t="str">
        <f t="shared" si="311"/>
        <v>No</v>
      </c>
    </row>
    <row r="1146" spans="1:12">
      <c r="A1146" s="46" t="s">
        <v>592</v>
      </c>
      <c r="B1146" s="25" t="s">
        <v>49</v>
      </c>
      <c r="C1146" s="26">
        <v>1112</v>
      </c>
      <c r="D1146" s="27" t="str">
        <f t="shared" si="308"/>
        <v>N/A</v>
      </c>
      <c r="E1146" s="26">
        <v>1431</v>
      </c>
      <c r="F1146" s="27" t="str">
        <f t="shared" si="309"/>
        <v>N/A</v>
      </c>
      <c r="G1146" s="26">
        <v>1703</v>
      </c>
      <c r="H1146" s="27" t="str">
        <f t="shared" si="310"/>
        <v>N/A</v>
      </c>
      <c r="I1146" s="28">
        <v>28.69</v>
      </c>
      <c r="J1146" s="28">
        <v>19.010000000000002</v>
      </c>
      <c r="K1146" s="29" t="s">
        <v>1193</v>
      </c>
      <c r="L1146" s="30" t="str">
        <f t="shared" si="311"/>
        <v>Yes</v>
      </c>
    </row>
    <row r="1147" spans="1:12">
      <c r="A1147" s="46" t="s">
        <v>591</v>
      </c>
      <c r="B1147" s="25" t="s">
        <v>49</v>
      </c>
      <c r="C1147" s="31">
        <v>98.495503596999995</v>
      </c>
      <c r="D1147" s="27" t="str">
        <f t="shared" si="308"/>
        <v>N/A</v>
      </c>
      <c r="E1147" s="31">
        <v>100.95108316</v>
      </c>
      <c r="F1147" s="27" t="str">
        <f t="shared" si="309"/>
        <v>N/A</v>
      </c>
      <c r="G1147" s="31">
        <v>115.15443335000001</v>
      </c>
      <c r="H1147" s="27" t="str">
        <f t="shared" si="310"/>
        <v>N/A</v>
      </c>
      <c r="I1147" s="28">
        <v>2.4929999999999999</v>
      </c>
      <c r="J1147" s="28">
        <v>14.07</v>
      </c>
      <c r="K1147" s="29" t="s">
        <v>1193</v>
      </c>
      <c r="L1147" s="30" t="str">
        <f t="shared" si="311"/>
        <v>Yes</v>
      </c>
    </row>
    <row r="1148" spans="1:12">
      <c r="A1148" s="46" t="s">
        <v>581</v>
      </c>
      <c r="B1148" s="25" t="s">
        <v>49</v>
      </c>
      <c r="C1148" s="31">
        <v>22584</v>
      </c>
      <c r="D1148" s="27" t="str">
        <f t="shared" si="308"/>
        <v>N/A</v>
      </c>
      <c r="E1148" s="31">
        <v>10645</v>
      </c>
      <c r="F1148" s="27" t="str">
        <f t="shared" si="309"/>
        <v>N/A</v>
      </c>
      <c r="G1148" s="31">
        <v>14426</v>
      </c>
      <c r="H1148" s="27" t="str">
        <f t="shared" si="310"/>
        <v>N/A</v>
      </c>
      <c r="I1148" s="28">
        <v>-52.9</v>
      </c>
      <c r="J1148" s="28">
        <v>35.520000000000003</v>
      </c>
      <c r="K1148" s="29" t="s">
        <v>1193</v>
      </c>
      <c r="L1148" s="30" t="str">
        <f t="shared" si="311"/>
        <v>No</v>
      </c>
    </row>
    <row r="1149" spans="1:12">
      <c r="A1149" s="46" t="s">
        <v>582</v>
      </c>
      <c r="B1149" s="25" t="s">
        <v>49</v>
      </c>
      <c r="C1149" s="26">
        <v>16</v>
      </c>
      <c r="D1149" s="27" t="str">
        <f t="shared" si="308"/>
        <v>N/A</v>
      </c>
      <c r="E1149" s="26">
        <v>36</v>
      </c>
      <c r="F1149" s="27" t="str">
        <f t="shared" si="309"/>
        <v>N/A</v>
      </c>
      <c r="G1149" s="26">
        <v>40</v>
      </c>
      <c r="H1149" s="27" t="str">
        <f t="shared" si="310"/>
        <v>N/A</v>
      </c>
      <c r="I1149" s="28">
        <v>125</v>
      </c>
      <c r="J1149" s="28">
        <v>11.11</v>
      </c>
      <c r="K1149" s="29" t="s">
        <v>1193</v>
      </c>
      <c r="L1149" s="30" t="str">
        <f t="shared" si="311"/>
        <v>Yes</v>
      </c>
    </row>
    <row r="1150" spans="1:12">
      <c r="A1150" s="46" t="s">
        <v>583</v>
      </c>
      <c r="B1150" s="25" t="s">
        <v>49</v>
      </c>
      <c r="C1150" s="31">
        <v>1411.5</v>
      </c>
      <c r="D1150" s="27" t="str">
        <f t="shared" si="308"/>
        <v>N/A</v>
      </c>
      <c r="E1150" s="31">
        <v>295.69444443999998</v>
      </c>
      <c r="F1150" s="27" t="str">
        <f t="shared" si="309"/>
        <v>N/A</v>
      </c>
      <c r="G1150" s="31">
        <v>360.65</v>
      </c>
      <c r="H1150" s="27" t="str">
        <f t="shared" si="310"/>
        <v>N/A</v>
      </c>
      <c r="I1150" s="28">
        <v>-79.099999999999994</v>
      </c>
      <c r="J1150" s="28">
        <v>21.97</v>
      </c>
      <c r="K1150" s="29" t="s">
        <v>1193</v>
      </c>
      <c r="L1150" s="30" t="str">
        <f t="shared" si="311"/>
        <v>Yes</v>
      </c>
    </row>
    <row r="1151" spans="1:12" ht="12.75" customHeight="1">
      <c r="A1151" s="46" t="s">
        <v>849</v>
      </c>
      <c r="B1151" s="25" t="s">
        <v>49</v>
      </c>
      <c r="C1151" s="31">
        <v>298235960</v>
      </c>
      <c r="D1151" s="27" t="str">
        <f t="shared" si="308"/>
        <v>N/A</v>
      </c>
      <c r="E1151" s="31">
        <v>338505044</v>
      </c>
      <c r="F1151" s="27" t="str">
        <f t="shared" si="309"/>
        <v>N/A</v>
      </c>
      <c r="G1151" s="31">
        <v>368948743</v>
      </c>
      <c r="H1151" s="27" t="str">
        <f t="shared" si="310"/>
        <v>N/A</v>
      </c>
      <c r="I1151" s="28">
        <v>13.5</v>
      </c>
      <c r="J1151" s="28">
        <v>8.9939999999999998</v>
      </c>
      <c r="K1151" s="29" t="s">
        <v>1193</v>
      </c>
      <c r="L1151" s="30" t="str">
        <f t="shared" si="311"/>
        <v>Yes</v>
      </c>
    </row>
    <row r="1152" spans="1:12">
      <c r="A1152" s="46" t="s">
        <v>584</v>
      </c>
      <c r="B1152" s="25" t="s">
        <v>49</v>
      </c>
      <c r="C1152" s="26">
        <v>16732</v>
      </c>
      <c r="D1152" s="27" t="str">
        <f t="shared" si="308"/>
        <v>N/A</v>
      </c>
      <c r="E1152" s="26">
        <v>17801</v>
      </c>
      <c r="F1152" s="27" t="str">
        <f t="shared" si="309"/>
        <v>N/A</v>
      </c>
      <c r="G1152" s="26">
        <v>18130</v>
      </c>
      <c r="H1152" s="27" t="str">
        <f t="shared" si="310"/>
        <v>N/A</v>
      </c>
      <c r="I1152" s="28">
        <v>6.3890000000000002</v>
      </c>
      <c r="J1152" s="28">
        <v>1.8480000000000001</v>
      </c>
      <c r="K1152" s="29" t="s">
        <v>1193</v>
      </c>
      <c r="L1152" s="30" t="str">
        <f t="shared" si="311"/>
        <v>Yes</v>
      </c>
    </row>
    <row r="1153" spans="1:12">
      <c r="A1153" s="46" t="s">
        <v>585</v>
      </c>
      <c r="B1153" s="25" t="s">
        <v>49</v>
      </c>
      <c r="C1153" s="31">
        <v>17824.286397</v>
      </c>
      <c r="D1153" s="27" t="str">
        <f t="shared" si="308"/>
        <v>N/A</v>
      </c>
      <c r="E1153" s="31">
        <v>19016.068985000002</v>
      </c>
      <c r="F1153" s="27" t="str">
        <f t="shared" si="309"/>
        <v>N/A</v>
      </c>
      <c r="G1153" s="31">
        <v>20350.178875000001</v>
      </c>
      <c r="H1153" s="27" t="str">
        <f t="shared" si="310"/>
        <v>N/A</v>
      </c>
      <c r="I1153" s="28">
        <v>6.6859999999999999</v>
      </c>
      <c r="J1153" s="28">
        <v>7.016</v>
      </c>
      <c r="K1153" s="29" t="s">
        <v>1193</v>
      </c>
      <c r="L1153" s="30" t="str">
        <f t="shared" si="311"/>
        <v>Yes</v>
      </c>
    </row>
    <row r="1154" spans="1:12">
      <c r="A1154" s="218" t="s">
        <v>154</v>
      </c>
      <c r="B1154" s="218"/>
      <c r="C1154" s="218"/>
      <c r="D1154" s="218"/>
      <c r="E1154" s="218"/>
      <c r="F1154" s="218"/>
      <c r="G1154" s="218"/>
      <c r="H1154" s="218"/>
      <c r="I1154" s="218"/>
      <c r="J1154" s="218"/>
      <c r="K1154" s="218"/>
      <c r="L1154" s="218"/>
    </row>
    <row r="1155" spans="1:12" ht="12.75" customHeight="1">
      <c r="A1155" s="49" t="s">
        <v>743</v>
      </c>
      <c r="B1155" s="25" t="s">
        <v>49</v>
      </c>
      <c r="C1155" s="31">
        <v>306966944</v>
      </c>
      <c r="D1155" s="27" t="str">
        <f t="shared" ref="D1155:D1170" si="312">IF($B1155="N/A","N/A",IF(C1155&gt;10,"No",IF(C1155&lt;-10,"No","Yes")))</f>
        <v>N/A</v>
      </c>
      <c r="E1155" s="31">
        <v>346686411</v>
      </c>
      <c r="F1155" s="27" t="str">
        <f t="shared" ref="F1155:F1170" si="313">IF($B1155="N/A","N/A",IF(E1155&gt;10,"No",IF(E1155&lt;-10,"No","Yes")))</f>
        <v>N/A</v>
      </c>
      <c r="G1155" s="31">
        <v>376364692</v>
      </c>
      <c r="H1155" s="27" t="str">
        <f t="shared" ref="H1155:H1170" si="314">IF($B1155="N/A","N/A",IF(G1155&gt;10,"No",IF(G1155&lt;-10,"No","Yes")))</f>
        <v>N/A</v>
      </c>
      <c r="I1155" s="28">
        <v>12.94</v>
      </c>
      <c r="J1155" s="28">
        <v>8.5609999999999999</v>
      </c>
      <c r="K1155" s="29" t="s">
        <v>1193</v>
      </c>
      <c r="L1155" s="30" t="str">
        <f t="shared" ref="L1155:L1170" si="315">IF(J1155="Div by 0", "N/A", IF(K1155="N/A","N/A", IF(J1155&gt;VALUE(MID(K1155,1,2)), "No", IF(J1155&lt;-1*VALUE(MID(K1155,1,2)), "No", "Yes"))))</f>
        <v>Yes</v>
      </c>
    </row>
    <row r="1156" spans="1:12">
      <c r="A1156" s="49" t="s">
        <v>437</v>
      </c>
      <c r="B1156" s="25" t="s">
        <v>49</v>
      </c>
      <c r="C1156" s="26">
        <v>17308</v>
      </c>
      <c r="D1156" s="27" t="str">
        <f t="shared" si="312"/>
        <v>N/A</v>
      </c>
      <c r="E1156" s="26">
        <v>18346</v>
      </c>
      <c r="F1156" s="27" t="str">
        <f t="shared" si="313"/>
        <v>N/A</v>
      </c>
      <c r="G1156" s="26">
        <v>18754</v>
      </c>
      <c r="H1156" s="27" t="str">
        <f t="shared" si="314"/>
        <v>N/A</v>
      </c>
      <c r="I1156" s="28">
        <v>5.9969999999999999</v>
      </c>
      <c r="J1156" s="28">
        <v>2.2240000000000002</v>
      </c>
      <c r="K1156" s="29" t="s">
        <v>1193</v>
      </c>
      <c r="L1156" s="30" t="str">
        <f t="shared" si="315"/>
        <v>Yes</v>
      </c>
    </row>
    <row r="1157" spans="1:12" ht="12.75" customHeight="1">
      <c r="A1157" s="49" t="s">
        <v>749</v>
      </c>
      <c r="B1157" s="25" t="s">
        <v>49</v>
      </c>
      <c r="C1157" s="31">
        <v>17735.552576999999</v>
      </c>
      <c r="D1157" s="27" t="str">
        <f t="shared" si="312"/>
        <v>N/A</v>
      </c>
      <c r="E1157" s="31">
        <v>18897.111686</v>
      </c>
      <c r="F1157" s="27" t="str">
        <f t="shared" si="313"/>
        <v>N/A</v>
      </c>
      <c r="G1157" s="31">
        <v>20068.502293000001</v>
      </c>
      <c r="H1157" s="27" t="str">
        <f t="shared" si="314"/>
        <v>N/A</v>
      </c>
      <c r="I1157" s="28">
        <v>6.5490000000000004</v>
      </c>
      <c r="J1157" s="28">
        <v>6.1989999999999998</v>
      </c>
      <c r="K1157" s="29" t="s">
        <v>1193</v>
      </c>
      <c r="L1157" s="30" t="str">
        <f t="shared" si="315"/>
        <v>Yes</v>
      </c>
    </row>
    <row r="1158" spans="1:12">
      <c r="A1158" s="48" t="s">
        <v>524</v>
      </c>
      <c r="B1158" s="25" t="s">
        <v>49</v>
      </c>
      <c r="C1158" s="31">
        <v>10565.06853</v>
      </c>
      <c r="D1158" s="27" t="str">
        <f t="shared" si="312"/>
        <v>N/A</v>
      </c>
      <c r="E1158" s="31">
        <v>11703.920257</v>
      </c>
      <c r="F1158" s="27" t="str">
        <f t="shared" si="313"/>
        <v>N/A</v>
      </c>
      <c r="G1158" s="31">
        <v>12738.907399</v>
      </c>
      <c r="H1158" s="27" t="str">
        <f t="shared" si="314"/>
        <v>N/A</v>
      </c>
      <c r="I1158" s="28">
        <v>10.78</v>
      </c>
      <c r="J1158" s="28">
        <v>8.843</v>
      </c>
      <c r="K1158" s="29" t="s">
        <v>1193</v>
      </c>
      <c r="L1158" s="30" t="str">
        <f t="shared" si="315"/>
        <v>Yes</v>
      </c>
    </row>
    <row r="1159" spans="1:12">
      <c r="A1159" s="48" t="s">
        <v>527</v>
      </c>
      <c r="B1159" s="25" t="s">
        <v>49</v>
      </c>
      <c r="C1159" s="31">
        <v>24743.913829000001</v>
      </c>
      <c r="D1159" s="27" t="str">
        <f t="shared" si="312"/>
        <v>N/A</v>
      </c>
      <c r="E1159" s="31">
        <v>25201.330365999998</v>
      </c>
      <c r="F1159" s="27" t="str">
        <f t="shared" si="313"/>
        <v>N/A</v>
      </c>
      <c r="G1159" s="31">
        <v>26343.04002</v>
      </c>
      <c r="H1159" s="27" t="str">
        <f t="shared" si="314"/>
        <v>N/A</v>
      </c>
      <c r="I1159" s="28">
        <v>1.849</v>
      </c>
      <c r="J1159" s="28">
        <v>4.53</v>
      </c>
      <c r="K1159" s="29" t="s">
        <v>1193</v>
      </c>
      <c r="L1159" s="30" t="str">
        <f t="shared" si="315"/>
        <v>Yes</v>
      </c>
    </row>
    <row r="1160" spans="1:12" ht="12.75" customHeight="1">
      <c r="A1160" s="46" t="s">
        <v>438</v>
      </c>
      <c r="B1160" s="25" t="s">
        <v>49</v>
      </c>
      <c r="C1160" s="30">
        <v>34.478087649000003</v>
      </c>
      <c r="D1160" s="27" t="str">
        <f t="shared" si="312"/>
        <v>N/A</v>
      </c>
      <c r="E1160" s="30">
        <v>35.459430206</v>
      </c>
      <c r="F1160" s="27" t="str">
        <f t="shared" si="313"/>
        <v>N/A</v>
      </c>
      <c r="G1160" s="30">
        <v>35.778468816999997</v>
      </c>
      <c r="H1160" s="27" t="str">
        <f t="shared" si="314"/>
        <v>N/A</v>
      </c>
      <c r="I1160" s="28">
        <v>2.8460000000000001</v>
      </c>
      <c r="J1160" s="28">
        <v>0.89970000000000006</v>
      </c>
      <c r="K1160" s="29" t="s">
        <v>1193</v>
      </c>
      <c r="L1160" s="30" t="str">
        <f t="shared" si="315"/>
        <v>Yes</v>
      </c>
    </row>
    <row r="1161" spans="1:12">
      <c r="A1161" s="48" t="s">
        <v>524</v>
      </c>
      <c r="B1161" s="25" t="s">
        <v>49</v>
      </c>
      <c r="C1161" s="30">
        <v>32.149033762000002</v>
      </c>
      <c r="D1161" s="27" t="str">
        <f t="shared" si="312"/>
        <v>N/A</v>
      </c>
      <c r="E1161" s="30">
        <v>31.962533119</v>
      </c>
      <c r="F1161" s="27" t="str">
        <f t="shared" si="313"/>
        <v>N/A</v>
      </c>
      <c r="G1161" s="30">
        <v>32.394577185000003</v>
      </c>
      <c r="H1161" s="27" t="str">
        <f t="shared" si="314"/>
        <v>N/A</v>
      </c>
      <c r="I1161" s="28">
        <v>-0.57999999999999996</v>
      </c>
      <c r="J1161" s="28">
        <v>1.3520000000000001</v>
      </c>
      <c r="K1161" s="29" t="s">
        <v>1193</v>
      </c>
      <c r="L1161" s="30" t="str">
        <f t="shared" si="315"/>
        <v>Yes</v>
      </c>
    </row>
    <row r="1162" spans="1:12">
      <c r="A1162" s="48" t="s">
        <v>527</v>
      </c>
      <c r="B1162" s="25" t="s">
        <v>49</v>
      </c>
      <c r="C1162" s="30">
        <v>37.264171032</v>
      </c>
      <c r="D1162" s="27" t="str">
        <f t="shared" si="312"/>
        <v>N/A</v>
      </c>
      <c r="E1162" s="30">
        <v>39.368429532</v>
      </c>
      <c r="F1162" s="27" t="str">
        <f t="shared" si="313"/>
        <v>N/A</v>
      </c>
      <c r="G1162" s="30">
        <v>39.447461998000001</v>
      </c>
      <c r="H1162" s="27" t="str">
        <f t="shared" si="314"/>
        <v>N/A</v>
      </c>
      <c r="I1162" s="28">
        <v>5.6470000000000002</v>
      </c>
      <c r="J1162" s="28">
        <v>0.20080000000000001</v>
      </c>
      <c r="K1162" s="29" t="s">
        <v>1193</v>
      </c>
      <c r="L1162" s="30" t="str">
        <f t="shared" si="315"/>
        <v>Yes</v>
      </c>
    </row>
    <row r="1163" spans="1:12" ht="12.75" customHeight="1">
      <c r="A1163" s="49" t="s">
        <v>745</v>
      </c>
      <c r="B1163" s="25" t="s">
        <v>49</v>
      </c>
      <c r="C1163" s="31">
        <v>298235960</v>
      </c>
      <c r="D1163" s="27" t="str">
        <f t="shared" si="312"/>
        <v>N/A</v>
      </c>
      <c r="E1163" s="31">
        <v>338505044</v>
      </c>
      <c r="F1163" s="27" t="str">
        <f t="shared" si="313"/>
        <v>N/A</v>
      </c>
      <c r="G1163" s="31">
        <v>368948743</v>
      </c>
      <c r="H1163" s="27" t="str">
        <f t="shared" si="314"/>
        <v>N/A</v>
      </c>
      <c r="I1163" s="28">
        <v>13.5</v>
      </c>
      <c r="J1163" s="28">
        <v>8.9939999999999998</v>
      </c>
      <c r="K1163" s="29" t="s">
        <v>1193</v>
      </c>
      <c r="L1163" s="30" t="str">
        <f t="shared" si="315"/>
        <v>Yes</v>
      </c>
    </row>
    <row r="1164" spans="1:12" ht="13.5" customHeight="1">
      <c r="A1164" s="49" t="s">
        <v>852</v>
      </c>
      <c r="B1164" s="25" t="s">
        <v>49</v>
      </c>
      <c r="C1164" s="26">
        <v>16732</v>
      </c>
      <c r="D1164" s="27" t="str">
        <f t="shared" si="312"/>
        <v>N/A</v>
      </c>
      <c r="E1164" s="26">
        <v>17801</v>
      </c>
      <c r="F1164" s="27" t="str">
        <f t="shared" si="313"/>
        <v>N/A</v>
      </c>
      <c r="G1164" s="26">
        <v>18130</v>
      </c>
      <c r="H1164" s="27" t="str">
        <f t="shared" si="314"/>
        <v>N/A</v>
      </c>
      <c r="I1164" s="28">
        <v>6.3890000000000002</v>
      </c>
      <c r="J1164" s="28">
        <v>1.8480000000000001</v>
      </c>
      <c r="K1164" s="29" t="s">
        <v>1193</v>
      </c>
      <c r="L1164" s="30" t="str">
        <f t="shared" si="315"/>
        <v>Yes</v>
      </c>
    </row>
    <row r="1165" spans="1:12" ht="25.5">
      <c r="A1165" s="49" t="s">
        <v>750</v>
      </c>
      <c r="B1165" s="25" t="s">
        <v>49</v>
      </c>
      <c r="C1165" s="31">
        <v>17824.286397</v>
      </c>
      <c r="D1165" s="27" t="str">
        <f t="shared" si="312"/>
        <v>N/A</v>
      </c>
      <c r="E1165" s="31">
        <v>19016.068985000002</v>
      </c>
      <c r="F1165" s="27" t="str">
        <f t="shared" si="313"/>
        <v>N/A</v>
      </c>
      <c r="G1165" s="31">
        <v>20350.178875000001</v>
      </c>
      <c r="H1165" s="27" t="str">
        <f t="shared" si="314"/>
        <v>N/A</v>
      </c>
      <c r="I1165" s="28">
        <v>6.6859999999999999</v>
      </c>
      <c r="J1165" s="28">
        <v>7.016</v>
      </c>
      <c r="K1165" s="29" t="s">
        <v>1193</v>
      </c>
      <c r="L1165" s="30" t="str">
        <f t="shared" si="315"/>
        <v>Yes</v>
      </c>
    </row>
    <row r="1166" spans="1:12">
      <c r="A1166" s="48" t="s">
        <v>586</v>
      </c>
      <c r="B1166" s="25" t="s">
        <v>49</v>
      </c>
      <c r="C1166" s="31">
        <v>10308.468513</v>
      </c>
      <c r="D1166" s="27" t="str">
        <f t="shared" si="312"/>
        <v>N/A</v>
      </c>
      <c r="E1166" s="31">
        <v>11483.294958</v>
      </c>
      <c r="F1166" s="27" t="str">
        <f t="shared" si="313"/>
        <v>N/A</v>
      </c>
      <c r="G1166" s="31">
        <v>12579.929047</v>
      </c>
      <c r="H1166" s="27" t="str">
        <f t="shared" si="314"/>
        <v>N/A</v>
      </c>
      <c r="I1166" s="28">
        <v>11.4</v>
      </c>
      <c r="J1166" s="28">
        <v>9.5500000000000007</v>
      </c>
      <c r="K1166" s="29" t="s">
        <v>1193</v>
      </c>
      <c r="L1166" s="30" t="str">
        <f t="shared" si="315"/>
        <v>Yes</v>
      </c>
    </row>
    <row r="1167" spans="1:12">
      <c r="A1167" s="48" t="s">
        <v>587</v>
      </c>
      <c r="B1167" s="25" t="s">
        <v>49</v>
      </c>
      <c r="C1167" s="31">
        <v>25488.671859999999</v>
      </c>
      <c r="D1167" s="27" t="str">
        <f t="shared" si="312"/>
        <v>N/A</v>
      </c>
      <c r="E1167" s="31">
        <v>25852.774740000001</v>
      </c>
      <c r="F1167" s="27" t="str">
        <f t="shared" si="313"/>
        <v>N/A</v>
      </c>
      <c r="G1167" s="31">
        <v>27290.425524999999</v>
      </c>
      <c r="H1167" s="27" t="str">
        <f t="shared" si="314"/>
        <v>N/A</v>
      </c>
      <c r="I1167" s="28">
        <v>1.4279999999999999</v>
      </c>
      <c r="J1167" s="28">
        <v>5.5609999999999999</v>
      </c>
      <c r="K1167" s="29" t="s">
        <v>1193</v>
      </c>
      <c r="L1167" s="30" t="str">
        <f t="shared" si="315"/>
        <v>Yes</v>
      </c>
    </row>
    <row r="1168" spans="1:12" ht="25.5">
      <c r="A1168" s="46" t="s">
        <v>439</v>
      </c>
      <c r="B1168" s="25" t="s">
        <v>49</v>
      </c>
      <c r="C1168" s="30">
        <v>33.330677291000001</v>
      </c>
      <c r="D1168" s="27" t="str">
        <f t="shared" si="312"/>
        <v>N/A</v>
      </c>
      <c r="E1168" s="30">
        <v>34.406045845999998</v>
      </c>
      <c r="F1168" s="27" t="str">
        <f t="shared" si="313"/>
        <v>N/A</v>
      </c>
      <c r="G1168" s="30">
        <v>34.588015339000002</v>
      </c>
      <c r="H1168" s="27" t="str">
        <f t="shared" si="314"/>
        <v>N/A</v>
      </c>
      <c r="I1168" s="28">
        <v>3.226</v>
      </c>
      <c r="J1168" s="28">
        <v>0.52890000000000004</v>
      </c>
      <c r="K1168" s="29" t="s">
        <v>1193</v>
      </c>
      <c r="L1168" s="30" t="str">
        <f t="shared" si="315"/>
        <v>Yes</v>
      </c>
    </row>
    <row r="1169" spans="1:12">
      <c r="A1169" s="48" t="s">
        <v>524</v>
      </c>
      <c r="B1169" s="25" t="s">
        <v>49</v>
      </c>
      <c r="C1169" s="30">
        <v>31.761786600000001</v>
      </c>
      <c r="D1169" s="27" t="str">
        <f t="shared" si="312"/>
        <v>N/A</v>
      </c>
      <c r="E1169" s="30">
        <v>31.604284062000001</v>
      </c>
      <c r="F1169" s="27" t="str">
        <f t="shared" si="313"/>
        <v>N/A</v>
      </c>
      <c r="G1169" s="30">
        <v>32.038798591999999</v>
      </c>
      <c r="H1169" s="27" t="str">
        <f t="shared" si="314"/>
        <v>N/A</v>
      </c>
      <c r="I1169" s="28">
        <v>-0.496</v>
      </c>
      <c r="J1169" s="28">
        <v>1.375</v>
      </c>
      <c r="K1169" s="29" t="s">
        <v>1193</v>
      </c>
      <c r="L1169" s="30" t="str">
        <f t="shared" si="315"/>
        <v>Yes</v>
      </c>
    </row>
    <row r="1170" spans="1:12">
      <c r="A1170" s="48" t="s">
        <v>527</v>
      </c>
      <c r="B1170" s="25" t="s">
        <v>49</v>
      </c>
      <c r="C1170" s="30">
        <v>35.262552702000001</v>
      </c>
      <c r="D1170" s="27" t="str">
        <f t="shared" si="312"/>
        <v>N/A</v>
      </c>
      <c r="E1170" s="30">
        <v>37.567970355</v>
      </c>
      <c r="F1170" s="27" t="str">
        <f t="shared" si="313"/>
        <v>N/A</v>
      </c>
      <c r="G1170" s="30">
        <v>37.384236645999998</v>
      </c>
      <c r="H1170" s="27" t="str">
        <f t="shared" si="314"/>
        <v>N/A</v>
      </c>
      <c r="I1170" s="28">
        <v>6.5380000000000003</v>
      </c>
      <c r="J1170" s="28">
        <v>-0.48899999999999999</v>
      </c>
      <c r="K1170" s="29" t="s">
        <v>1193</v>
      </c>
      <c r="L1170" s="30" t="str">
        <f t="shared" si="315"/>
        <v>Yes</v>
      </c>
    </row>
    <row r="1171" spans="1:12" ht="38.25" customHeight="1">
      <c r="A1171" s="224" t="s">
        <v>1212</v>
      </c>
      <c r="B1171" s="225"/>
      <c r="C1171" s="225"/>
      <c r="D1171" s="225"/>
      <c r="E1171" s="225"/>
      <c r="F1171" s="225"/>
      <c r="G1171" s="225"/>
      <c r="H1171" s="225"/>
      <c r="I1171" s="225"/>
      <c r="J1171" s="225"/>
      <c r="K1171" s="225"/>
      <c r="L1171" s="225"/>
    </row>
    <row r="1172" spans="1:12">
      <c r="A1172" s="51" t="s">
        <v>36</v>
      </c>
      <c r="B1172" s="25" t="s">
        <v>49</v>
      </c>
      <c r="C1172" s="26">
        <v>143206</v>
      </c>
      <c r="D1172" s="27" t="str">
        <f>IF($B1172="N/A","N/A",IF(C1172&gt;10,"No",IF(C1172&lt;-10,"No","Yes")))</f>
        <v>N/A</v>
      </c>
      <c r="E1172" s="26">
        <v>146773</v>
      </c>
      <c r="F1172" s="27" t="str">
        <f>IF($B1172="N/A","N/A",IF(E1172&gt;10,"No",IF(E1172&lt;-10,"No","Yes")))</f>
        <v>N/A</v>
      </c>
      <c r="G1172" s="26">
        <v>148884</v>
      </c>
      <c r="H1172" s="27" t="str">
        <f>IF($B1172="N/A","N/A",IF(G1172&gt;10,"No",IF(G1172&lt;-10,"No","Yes")))</f>
        <v>N/A</v>
      </c>
      <c r="I1172" s="28">
        <v>2.4910000000000001</v>
      </c>
      <c r="J1172" s="28">
        <v>1.4379999999999999</v>
      </c>
      <c r="K1172" s="29" t="s">
        <v>1193</v>
      </c>
      <c r="L1172" s="30" t="str">
        <f t="shared" ref="L1172:L1212" si="316">IF(J1172="Div by 0", "N/A", IF(K1172="N/A","N/A", IF(J1172&gt;VALUE(MID(K1172,1,2)), "No", IF(J1172&lt;-1*VALUE(MID(K1172,1,2)), "No", "Yes"))))</f>
        <v>Yes</v>
      </c>
    </row>
    <row r="1173" spans="1:12">
      <c r="A1173" s="46" t="s">
        <v>37</v>
      </c>
      <c r="B1173" s="25" t="s">
        <v>49</v>
      </c>
      <c r="C1173" s="26">
        <v>119980</v>
      </c>
      <c r="D1173" s="27" t="str">
        <f>IF($B1173="N/A","N/A",IF(C1173&gt;10,"No",IF(C1173&lt;-10,"No","Yes")))</f>
        <v>N/A</v>
      </c>
      <c r="E1173" s="26">
        <v>121280</v>
      </c>
      <c r="F1173" s="27" t="str">
        <f>IF($B1173="N/A","N/A",IF(E1173&gt;10,"No",IF(E1173&lt;-10,"No","Yes")))</f>
        <v>N/A</v>
      </c>
      <c r="G1173" s="26">
        <v>123032</v>
      </c>
      <c r="H1173" s="27" t="str">
        <f>IF($B1173="N/A","N/A",IF(G1173&gt;10,"No",IF(G1173&lt;-10,"No","Yes")))</f>
        <v>N/A</v>
      </c>
      <c r="I1173" s="28">
        <v>1.0840000000000001</v>
      </c>
      <c r="J1173" s="28">
        <v>1.4450000000000001</v>
      </c>
      <c r="K1173" s="29" t="s">
        <v>1193</v>
      </c>
      <c r="L1173" s="30" t="str">
        <f t="shared" si="316"/>
        <v>Yes</v>
      </c>
    </row>
    <row r="1174" spans="1:12">
      <c r="A1174" s="46" t="s">
        <v>440</v>
      </c>
      <c r="B1174" s="30" t="s">
        <v>104</v>
      </c>
      <c r="C1174" s="32">
        <v>83.781405806999999</v>
      </c>
      <c r="D1174" s="27" t="str">
        <f>IF($B1174="N/A","N/A",IF(C1174&gt;90,"No",IF(C1174&lt;65,"No","Yes")))</f>
        <v>Yes</v>
      </c>
      <c r="E1174" s="32">
        <v>82.631001615000002</v>
      </c>
      <c r="F1174" s="27" t="str">
        <f>IF($B1174="N/A","N/A",IF(E1174&gt;90,"No",IF(E1174&lt;65,"No","Yes")))</f>
        <v>Yes</v>
      </c>
      <c r="G1174" s="32">
        <v>82.636146261999997</v>
      </c>
      <c r="H1174" s="27" t="str">
        <f>IF($B1174="N/A","N/A",IF(G1174&gt;90,"No",IF(G1174&lt;65,"No","Yes")))</f>
        <v>Yes</v>
      </c>
      <c r="I1174" s="28">
        <v>-1.37</v>
      </c>
      <c r="J1174" s="28">
        <v>6.1999999999999998E-3</v>
      </c>
      <c r="K1174" s="29" t="s">
        <v>1193</v>
      </c>
      <c r="L1174" s="30" t="str">
        <f t="shared" si="316"/>
        <v>Yes</v>
      </c>
    </row>
    <row r="1175" spans="1:12">
      <c r="A1175" s="46" t="s">
        <v>441</v>
      </c>
      <c r="B1175" s="30" t="s">
        <v>103</v>
      </c>
      <c r="C1175" s="32">
        <v>92.073407446999994</v>
      </c>
      <c r="D1175" s="27" t="str">
        <f>IF($B1175="N/A","N/A",IF(C1175&gt;100,"No",IF(C1175&lt;90,"No","Yes")))</f>
        <v>Yes</v>
      </c>
      <c r="E1175" s="32">
        <v>90.769069572999996</v>
      </c>
      <c r="F1175" s="27" t="str">
        <f>IF($B1175="N/A","N/A",IF(E1175&gt;100,"No",IF(E1175&lt;90,"No","Yes")))</f>
        <v>Yes</v>
      </c>
      <c r="G1175" s="32">
        <v>90.504555010999994</v>
      </c>
      <c r="H1175" s="27" t="str">
        <f>IF($B1175="N/A","N/A",IF(G1175&gt;100,"No",IF(G1175&lt;90,"No","Yes")))</f>
        <v>Yes</v>
      </c>
      <c r="I1175" s="28">
        <v>-1.42</v>
      </c>
      <c r="J1175" s="28">
        <v>-0.29099999999999998</v>
      </c>
      <c r="K1175" s="29" t="s">
        <v>1193</v>
      </c>
      <c r="L1175" s="30" t="str">
        <f t="shared" si="316"/>
        <v>Yes</v>
      </c>
    </row>
    <row r="1176" spans="1:12">
      <c r="A1176" s="46" t="s">
        <v>442</v>
      </c>
      <c r="B1176" s="30" t="s">
        <v>105</v>
      </c>
      <c r="C1176" s="32">
        <v>88.887551168000002</v>
      </c>
      <c r="D1176" s="27" t="str">
        <f>IF($B1176="N/A","N/A",IF(C1176&gt;100,"No",IF(C1176&lt;85,"No","Yes")))</f>
        <v>Yes</v>
      </c>
      <c r="E1176" s="32">
        <v>86.66208374</v>
      </c>
      <c r="F1176" s="27" t="str">
        <f>IF($B1176="N/A","N/A",IF(E1176&gt;100,"No",IF(E1176&lt;85,"No","Yes")))</f>
        <v>Yes</v>
      </c>
      <c r="G1176" s="32">
        <v>87.351467982000003</v>
      </c>
      <c r="H1176" s="27" t="str">
        <f>IF($B1176="N/A","N/A",IF(G1176&gt;100,"No",IF(G1176&lt;85,"No","Yes")))</f>
        <v>Yes</v>
      </c>
      <c r="I1176" s="28">
        <v>-2.5</v>
      </c>
      <c r="J1176" s="28">
        <v>0.79549999999999998</v>
      </c>
      <c r="K1176" s="29" t="s">
        <v>1193</v>
      </c>
      <c r="L1176" s="30" t="str">
        <f t="shared" si="316"/>
        <v>Yes</v>
      </c>
    </row>
    <row r="1177" spans="1:12">
      <c r="A1177" s="46" t="s">
        <v>443</v>
      </c>
      <c r="B1177" s="30" t="s">
        <v>106</v>
      </c>
      <c r="C1177" s="32">
        <v>76.708437024999995</v>
      </c>
      <c r="D1177" s="27" t="str">
        <f>IF($B1177="N/A","N/A",IF(C1177&gt;100,"No",IF(C1177&lt;80,"No","Yes")))</f>
        <v>No</v>
      </c>
      <c r="E1177" s="32">
        <v>75.968240363000007</v>
      </c>
      <c r="F1177" s="27" t="str">
        <f>IF($B1177="N/A","N/A",IF(E1177&gt;100,"No",IF(E1177&lt;80,"No","Yes")))</f>
        <v>No</v>
      </c>
      <c r="G1177" s="32">
        <v>75.029914433000002</v>
      </c>
      <c r="H1177" s="27" t="str">
        <f>IF($B1177="N/A","N/A",IF(G1177&gt;100,"No",IF(G1177&lt;80,"No","Yes")))</f>
        <v>No</v>
      </c>
      <c r="I1177" s="28">
        <v>-0.96499999999999997</v>
      </c>
      <c r="J1177" s="28">
        <v>-1.24</v>
      </c>
      <c r="K1177" s="29" t="s">
        <v>1193</v>
      </c>
      <c r="L1177" s="30" t="str">
        <f t="shared" si="316"/>
        <v>Yes</v>
      </c>
    </row>
    <row r="1178" spans="1:12">
      <c r="A1178" s="46" t="s">
        <v>444</v>
      </c>
      <c r="B1178" s="30" t="s">
        <v>106</v>
      </c>
      <c r="C1178" s="32">
        <v>65.173997526999997</v>
      </c>
      <c r="D1178" s="27" t="str">
        <f>IF($B1178="N/A","N/A",IF(C1178&gt;100,"No",IF(C1178&lt;80,"No","Yes")))</f>
        <v>No</v>
      </c>
      <c r="E1178" s="32">
        <v>65.772408279000004</v>
      </c>
      <c r="F1178" s="27" t="str">
        <f>IF($B1178="N/A","N/A",IF(E1178&gt;100,"No",IF(E1178&lt;80,"No","Yes")))</f>
        <v>No</v>
      </c>
      <c r="G1178" s="32">
        <v>65.296435607999996</v>
      </c>
      <c r="H1178" s="27" t="str">
        <f>IF($B1178="N/A","N/A",IF(G1178&gt;100,"No",IF(G1178&lt;80,"No","Yes")))</f>
        <v>No</v>
      </c>
      <c r="I1178" s="28">
        <v>0.91820000000000002</v>
      </c>
      <c r="J1178" s="28">
        <v>-0.72399999999999998</v>
      </c>
      <c r="K1178" s="29" t="s">
        <v>1193</v>
      </c>
      <c r="L1178" s="30" t="str">
        <f t="shared" si="316"/>
        <v>Yes</v>
      </c>
    </row>
    <row r="1179" spans="1:12">
      <c r="A1179" s="51" t="s">
        <v>445</v>
      </c>
      <c r="B1179" s="25" t="s">
        <v>49</v>
      </c>
      <c r="C1179" s="26">
        <v>107900.55</v>
      </c>
      <c r="D1179" s="27" t="str">
        <f t="shared" ref="D1179:D1210" si="317">IF($B1179="N/A","N/A",IF(C1179&gt;10,"No",IF(C1179&lt;-10,"No","Yes")))</f>
        <v>N/A</v>
      </c>
      <c r="E1179" s="26">
        <v>110395.34</v>
      </c>
      <c r="F1179" s="27" t="str">
        <f t="shared" ref="F1179:F1210" si="318">IF($B1179="N/A","N/A",IF(E1179&gt;10,"No",IF(E1179&lt;-10,"No","Yes")))</f>
        <v>N/A</v>
      </c>
      <c r="G1179" s="26">
        <v>114027.24</v>
      </c>
      <c r="H1179" s="27" t="str">
        <f t="shared" ref="H1179:H1210" si="319">IF($B1179="N/A","N/A",IF(G1179&gt;10,"No",IF(G1179&lt;-10,"No","Yes")))</f>
        <v>N/A</v>
      </c>
      <c r="I1179" s="28">
        <v>2.3119999999999998</v>
      </c>
      <c r="J1179" s="28">
        <v>3.29</v>
      </c>
      <c r="K1179" s="29" t="s">
        <v>1193</v>
      </c>
      <c r="L1179" s="30" t="str">
        <f t="shared" si="316"/>
        <v>Yes</v>
      </c>
    </row>
    <row r="1180" spans="1:12">
      <c r="A1180" s="51" t="s">
        <v>523</v>
      </c>
      <c r="B1180" s="25" t="s">
        <v>49</v>
      </c>
      <c r="C1180" s="26">
        <v>28335</v>
      </c>
      <c r="D1180" s="27" t="str">
        <f t="shared" si="317"/>
        <v>N/A</v>
      </c>
      <c r="E1180" s="26">
        <v>28632</v>
      </c>
      <c r="F1180" s="27" t="str">
        <f t="shared" si="318"/>
        <v>N/A</v>
      </c>
      <c r="G1180" s="26">
        <v>28540</v>
      </c>
      <c r="H1180" s="27" t="str">
        <f t="shared" si="319"/>
        <v>N/A</v>
      </c>
      <c r="I1180" s="28">
        <v>1.048</v>
      </c>
      <c r="J1180" s="28">
        <v>-0.32100000000000001</v>
      </c>
      <c r="K1180" s="29" t="s">
        <v>1193</v>
      </c>
      <c r="L1180" s="30" t="str">
        <f t="shared" si="316"/>
        <v>Yes</v>
      </c>
    </row>
    <row r="1181" spans="1:12">
      <c r="A1181" s="48" t="s">
        <v>702</v>
      </c>
      <c r="B1181" s="25" t="s">
        <v>49</v>
      </c>
      <c r="C1181" s="26">
        <v>6934</v>
      </c>
      <c r="D1181" s="27" t="str">
        <f t="shared" si="317"/>
        <v>N/A</v>
      </c>
      <c r="E1181" s="26">
        <v>7025</v>
      </c>
      <c r="F1181" s="27" t="str">
        <f t="shared" si="318"/>
        <v>N/A</v>
      </c>
      <c r="G1181" s="26">
        <v>7042</v>
      </c>
      <c r="H1181" s="27" t="str">
        <f t="shared" si="319"/>
        <v>N/A</v>
      </c>
      <c r="I1181" s="28">
        <v>1.3120000000000001</v>
      </c>
      <c r="J1181" s="28">
        <v>0.24199999999999999</v>
      </c>
      <c r="K1181" s="29" t="s">
        <v>1193</v>
      </c>
      <c r="L1181" s="30" t="str">
        <f t="shared" si="316"/>
        <v>Yes</v>
      </c>
    </row>
    <row r="1182" spans="1:12">
      <c r="A1182" s="48" t="s">
        <v>703</v>
      </c>
      <c r="B1182" s="25" t="s">
        <v>49</v>
      </c>
      <c r="C1182" s="26">
        <v>979</v>
      </c>
      <c r="D1182" s="27" t="str">
        <f t="shared" si="317"/>
        <v>N/A</v>
      </c>
      <c r="E1182" s="26">
        <v>1021</v>
      </c>
      <c r="F1182" s="27" t="str">
        <f t="shared" si="318"/>
        <v>N/A</v>
      </c>
      <c r="G1182" s="26">
        <v>918</v>
      </c>
      <c r="H1182" s="27" t="str">
        <f t="shared" si="319"/>
        <v>N/A</v>
      </c>
      <c r="I1182" s="28">
        <v>4.29</v>
      </c>
      <c r="J1182" s="28">
        <v>-10.1</v>
      </c>
      <c r="K1182" s="29" t="s">
        <v>1193</v>
      </c>
      <c r="L1182" s="30" t="str">
        <f t="shared" si="316"/>
        <v>Yes</v>
      </c>
    </row>
    <row r="1183" spans="1:12">
      <c r="A1183" s="48" t="s">
        <v>704</v>
      </c>
      <c r="B1183" s="25" t="s">
        <v>49</v>
      </c>
      <c r="C1183" s="26">
        <v>1081</v>
      </c>
      <c r="D1183" s="27" t="str">
        <f t="shared" si="317"/>
        <v>N/A</v>
      </c>
      <c r="E1183" s="26">
        <v>1780</v>
      </c>
      <c r="F1183" s="27" t="str">
        <f t="shared" si="318"/>
        <v>N/A</v>
      </c>
      <c r="G1183" s="26">
        <v>2138</v>
      </c>
      <c r="H1183" s="27" t="str">
        <f t="shared" si="319"/>
        <v>N/A</v>
      </c>
      <c r="I1183" s="28">
        <v>64.66</v>
      </c>
      <c r="J1183" s="28">
        <v>20.11</v>
      </c>
      <c r="K1183" s="29" t="s">
        <v>1193</v>
      </c>
      <c r="L1183" s="30" t="str">
        <f t="shared" si="316"/>
        <v>Yes</v>
      </c>
    </row>
    <row r="1184" spans="1:12">
      <c r="A1184" s="48" t="s">
        <v>705</v>
      </c>
      <c r="B1184" s="25" t="s">
        <v>49</v>
      </c>
      <c r="C1184" s="26">
        <v>19341</v>
      </c>
      <c r="D1184" s="27" t="str">
        <f t="shared" si="317"/>
        <v>N/A</v>
      </c>
      <c r="E1184" s="26">
        <v>18806</v>
      </c>
      <c r="F1184" s="27" t="str">
        <f t="shared" si="318"/>
        <v>N/A</v>
      </c>
      <c r="G1184" s="26">
        <v>18442</v>
      </c>
      <c r="H1184" s="27" t="str">
        <f t="shared" si="319"/>
        <v>N/A</v>
      </c>
      <c r="I1184" s="28">
        <v>-2.77</v>
      </c>
      <c r="J1184" s="28">
        <v>-1.94</v>
      </c>
      <c r="K1184" s="29" t="s">
        <v>1193</v>
      </c>
      <c r="L1184" s="30" t="str">
        <f t="shared" si="316"/>
        <v>Yes</v>
      </c>
    </row>
    <row r="1185" spans="1:12">
      <c r="A1185" s="48" t="s">
        <v>706</v>
      </c>
      <c r="B1185" s="25" t="s">
        <v>49</v>
      </c>
      <c r="C1185" s="26">
        <v>0</v>
      </c>
      <c r="D1185" s="27" t="str">
        <f t="shared" si="317"/>
        <v>N/A</v>
      </c>
      <c r="E1185" s="26">
        <v>0</v>
      </c>
      <c r="F1185" s="27" t="str">
        <f t="shared" si="318"/>
        <v>N/A</v>
      </c>
      <c r="G1185" s="26">
        <v>0</v>
      </c>
      <c r="H1185" s="27" t="str">
        <f t="shared" si="319"/>
        <v>N/A</v>
      </c>
      <c r="I1185" s="28" t="s">
        <v>1207</v>
      </c>
      <c r="J1185" s="28" t="s">
        <v>1207</v>
      </c>
      <c r="K1185" s="29" t="s">
        <v>1193</v>
      </c>
      <c r="L1185" s="30" t="str">
        <f t="shared" si="316"/>
        <v>N/A</v>
      </c>
    </row>
    <row r="1186" spans="1:12">
      <c r="A1186" s="51" t="s">
        <v>526</v>
      </c>
      <c r="B1186" s="25" t="s">
        <v>49</v>
      </c>
      <c r="C1186" s="26">
        <v>58142</v>
      </c>
      <c r="D1186" s="27" t="str">
        <f t="shared" si="317"/>
        <v>N/A</v>
      </c>
      <c r="E1186" s="26">
        <v>62551</v>
      </c>
      <c r="F1186" s="27" t="str">
        <f t="shared" si="318"/>
        <v>N/A</v>
      </c>
      <c r="G1186" s="26">
        <v>64885</v>
      </c>
      <c r="H1186" s="27" t="str">
        <f t="shared" si="319"/>
        <v>N/A</v>
      </c>
      <c r="I1186" s="28">
        <v>7.5830000000000002</v>
      </c>
      <c r="J1186" s="28">
        <v>3.7309999999999999</v>
      </c>
      <c r="K1186" s="29" t="s">
        <v>1193</v>
      </c>
      <c r="L1186" s="30" t="str">
        <f t="shared" si="316"/>
        <v>Yes</v>
      </c>
    </row>
    <row r="1187" spans="1:12">
      <c r="A1187" s="48" t="s">
        <v>707</v>
      </c>
      <c r="B1187" s="25" t="s">
        <v>49</v>
      </c>
      <c r="C1187" s="26">
        <v>38344</v>
      </c>
      <c r="D1187" s="27" t="str">
        <f t="shared" si="317"/>
        <v>N/A</v>
      </c>
      <c r="E1187" s="26">
        <v>40103</v>
      </c>
      <c r="F1187" s="27" t="str">
        <f t="shared" si="318"/>
        <v>N/A</v>
      </c>
      <c r="G1187" s="26">
        <v>41013</v>
      </c>
      <c r="H1187" s="27" t="str">
        <f t="shared" si="319"/>
        <v>N/A</v>
      </c>
      <c r="I1187" s="28">
        <v>4.5869999999999997</v>
      </c>
      <c r="J1187" s="28">
        <v>2.2690000000000001</v>
      </c>
      <c r="K1187" s="29" t="s">
        <v>1193</v>
      </c>
      <c r="L1187" s="30" t="str">
        <f t="shared" si="316"/>
        <v>Yes</v>
      </c>
    </row>
    <row r="1188" spans="1:12">
      <c r="A1188" s="48" t="s">
        <v>708</v>
      </c>
      <c r="B1188" s="25" t="s">
        <v>49</v>
      </c>
      <c r="C1188" s="26">
        <v>3119</v>
      </c>
      <c r="D1188" s="27" t="str">
        <f t="shared" si="317"/>
        <v>N/A</v>
      </c>
      <c r="E1188" s="26">
        <v>3518</v>
      </c>
      <c r="F1188" s="27" t="str">
        <f t="shared" si="318"/>
        <v>N/A</v>
      </c>
      <c r="G1188" s="26">
        <v>3376</v>
      </c>
      <c r="H1188" s="27" t="str">
        <f t="shared" si="319"/>
        <v>N/A</v>
      </c>
      <c r="I1188" s="28">
        <v>12.79</v>
      </c>
      <c r="J1188" s="28">
        <v>-4.04</v>
      </c>
      <c r="K1188" s="29" t="s">
        <v>1193</v>
      </c>
      <c r="L1188" s="30" t="str">
        <f t="shared" si="316"/>
        <v>Yes</v>
      </c>
    </row>
    <row r="1189" spans="1:12">
      <c r="A1189" s="48" t="s">
        <v>791</v>
      </c>
      <c r="B1189" s="25" t="s">
        <v>49</v>
      </c>
      <c r="C1189" s="26">
        <v>2535</v>
      </c>
      <c r="D1189" s="27" t="str">
        <f t="shared" si="317"/>
        <v>N/A</v>
      </c>
      <c r="E1189" s="26">
        <v>4363</v>
      </c>
      <c r="F1189" s="27" t="str">
        <f t="shared" si="318"/>
        <v>N/A</v>
      </c>
      <c r="G1189" s="26">
        <v>5845</v>
      </c>
      <c r="H1189" s="27" t="str">
        <f t="shared" si="319"/>
        <v>N/A</v>
      </c>
      <c r="I1189" s="28">
        <v>72.11</v>
      </c>
      <c r="J1189" s="28">
        <v>33.97</v>
      </c>
      <c r="K1189" s="29" t="s">
        <v>1193</v>
      </c>
      <c r="L1189" s="30" t="str">
        <f t="shared" si="316"/>
        <v>No</v>
      </c>
    </row>
    <row r="1190" spans="1:12">
      <c r="A1190" s="48" t="s">
        <v>723</v>
      </c>
      <c r="B1190" s="25" t="s">
        <v>49</v>
      </c>
      <c r="C1190" s="26">
        <v>14144</v>
      </c>
      <c r="D1190" s="27" t="str">
        <f t="shared" si="317"/>
        <v>N/A</v>
      </c>
      <c r="E1190" s="26">
        <v>14567</v>
      </c>
      <c r="F1190" s="27" t="str">
        <f t="shared" si="318"/>
        <v>N/A</v>
      </c>
      <c r="G1190" s="26">
        <v>14651</v>
      </c>
      <c r="H1190" s="27" t="str">
        <f t="shared" si="319"/>
        <v>N/A</v>
      </c>
      <c r="I1190" s="28">
        <v>2.9910000000000001</v>
      </c>
      <c r="J1190" s="28">
        <v>0.5766</v>
      </c>
      <c r="K1190" s="29" t="s">
        <v>1193</v>
      </c>
      <c r="L1190" s="30" t="str">
        <f t="shared" si="316"/>
        <v>Yes</v>
      </c>
    </row>
    <row r="1191" spans="1:12">
      <c r="A1191" s="48" t="s">
        <v>709</v>
      </c>
      <c r="B1191" s="25" t="s">
        <v>49</v>
      </c>
      <c r="C1191" s="26">
        <v>0</v>
      </c>
      <c r="D1191" s="27" t="str">
        <f t="shared" si="317"/>
        <v>N/A</v>
      </c>
      <c r="E1191" s="26">
        <v>0</v>
      </c>
      <c r="F1191" s="27" t="str">
        <f t="shared" si="318"/>
        <v>N/A</v>
      </c>
      <c r="G1191" s="26">
        <v>0</v>
      </c>
      <c r="H1191" s="27" t="str">
        <f t="shared" si="319"/>
        <v>N/A</v>
      </c>
      <c r="I1191" s="28" t="s">
        <v>1207</v>
      </c>
      <c r="J1191" s="28" t="s">
        <v>1207</v>
      </c>
      <c r="K1191" s="29" t="s">
        <v>1193</v>
      </c>
      <c r="L1191" s="30" t="str">
        <f t="shared" si="316"/>
        <v>N/A</v>
      </c>
    </row>
    <row r="1192" spans="1:12">
      <c r="A1192" s="51" t="s">
        <v>529</v>
      </c>
      <c r="B1192" s="25" t="s">
        <v>49</v>
      </c>
      <c r="C1192" s="26">
        <v>45407</v>
      </c>
      <c r="D1192" s="27" t="str">
        <f t="shared" si="317"/>
        <v>N/A</v>
      </c>
      <c r="E1192" s="26">
        <v>44333</v>
      </c>
      <c r="F1192" s="27" t="str">
        <f t="shared" si="318"/>
        <v>N/A</v>
      </c>
      <c r="G1192" s="26">
        <v>44293</v>
      </c>
      <c r="H1192" s="27" t="str">
        <f t="shared" si="319"/>
        <v>N/A</v>
      </c>
      <c r="I1192" s="28">
        <v>-2.37</v>
      </c>
      <c r="J1192" s="28">
        <v>-0.09</v>
      </c>
      <c r="K1192" s="29" t="s">
        <v>1193</v>
      </c>
      <c r="L1192" s="30" t="str">
        <f t="shared" si="316"/>
        <v>Yes</v>
      </c>
    </row>
    <row r="1193" spans="1:12">
      <c r="A1193" s="48" t="s">
        <v>710</v>
      </c>
      <c r="B1193" s="25" t="s">
        <v>49</v>
      </c>
      <c r="C1193" s="26">
        <v>6051</v>
      </c>
      <c r="D1193" s="27" t="str">
        <f t="shared" si="317"/>
        <v>N/A</v>
      </c>
      <c r="E1193" s="26">
        <v>5964</v>
      </c>
      <c r="F1193" s="27" t="str">
        <f t="shared" si="318"/>
        <v>N/A</v>
      </c>
      <c r="G1193" s="26">
        <v>5883</v>
      </c>
      <c r="H1193" s="27" t="str">
        <f t="shared" si="319"/>
        <v>N/A</v>
      </c>
      <c r="I1193" s="28">
        <v>-1.44</v>
      </c>
      <c r="J1193" s="28">
        <v>-1.36</v>
      </c>
      <c r="K1193" s="29" t="s">
        <v>1193</v>
      </c>
      <c r="L1193" s="30" t="str">
        <f t="shared" si="316"/>
        <v>Yes</v>
      </c>
    </row>
    <row r="1194" spans="1:12">
      <c r="A1194" s="48" t="s">
        <v>711</v>
      </c>
      <c r="B1194" s="25" t="s">
        <v>49</v>
      </c>
      <c r="C1194" s="26">
        <v>0</v>
      </c>
      <c r="D1194" s="27" t="str">
        <f t="shared" si="317"/>
        <v>N/A</v>
      </c>
      <c r="E1194" s="26">
        <v>0</v>
      </c>
      <c r="F1194" s="27" t="str">
        <f t="shared" si="318"/>
        <v>N/A</v>
      </c>
      <c r="G1194" s="26">
        <v>0</v>
      </c>
      <c r="H1194" s="27" t="str">
        <f t="shared" si="319"/>
        <v>N/A</v>
      </c>
      <c r="I1194" s="28" t="s">
        <v>1207</v>
      </c>
      <c r="J1194" s="28" t="s">
        <v>1207</v>
      </c>
      <c r="K1194" s="29" t="s">
        <v>1193</v>
      </c>
      <c r="L1194" s="30" t="str">
        <f t="shared" si="316"/>
        <v>N/A</v>
      </c>
    </row>
    <row r="1195" spans="1:12">
      <c r="A1195" s="48" t="s">
        <v>712</v>
      </c>
      <c r="B1195" s="25" t="s">
        <v>49</v>
      </c>
      <c r="C1195" s="26">
        <v>578</v>
      </c>
      <c r="D1195" s="27" t="str">
        <f t="shared" si="317"/>
        <v>N/A</v>
      </c>
      <c r="E1195" s="26">
        <v>498</v>
      </c>
      <c r="F1195" s="27" t="str">
        <f t="shared" si="318"/>
        <v>N/A</v>
      </c>
      <c r="G1195" s="26">
        <v>270</v>
      </c>
      <c r="H1195" s="27" t="str">
        <f t="shared" si="319"/>
        <v>N/A</v>
      </c>
      <c r="I1195" s="28">
        <v>-13.8</v>
      </c>
      <c r="J1195" s="28">
        <v>-45.8</v>
      </c>
      <c r="K1195" s="29" t="s">
        <v>1193</v>
      </c>
      <c r="L1195" s="30" t="str">
        <f t="shared" si="316"/>
        <v>No</v>
      </c>
    </row>
    <row r="1196" spans="1:12">
      <c r="A1196" s="48" t="s">
        <v>713</v>
      </c>
      <c r="B1196" s="25" t="s">
        <v>49</v>
      </c>
      <c r="C1196" s="26">
        <v>23677</v>
      </c>
      <c r="D1196" s="27" t="str">
        <f t="shared" si="317"/>
        <v>N/A</v>
      </c>
      <c r="E1196" s="26">
        <v>22774</v>
      </c>
      <c r="F1196" s="27" t="str">
        <f t="shared" si="318"/>
        <v>N/A</v>
      </c>
      <c r="G1196" s="26">
        <v>23403</v>
      </c>
      <c r="H1196" s="27" t="str">
        <f t="shared" si="319"/>
        <v>N/A</v>
      </c>
      <c r="I1196" s="28">
        <v>-3.81</v>
      </c>
      <c r="J1196" s="28">
        <v>2.762</v>
      </c>
      <c r="K1196" s="29" t="s">
        <v>1193</v>
      </c>
      <c r="L1196" s="30" t="str">
        <f t="shared" si="316"/>
        <v>Yes</v>
      </c>
    </row>
    <row r="1197" spans="1:12">
      <c r="A1197" s="48" t="s">
        <v>714</v>
      </c>
      <c r="B1197" s="25" t="s">
        <v>49</v>
      </c>
      <c r="C1197" s="26">
        <v>783</v>
      </c>
      <c r="D1197" s="27" t="str">
        <f t="shared" si="317"/>
        <v>N/A</v>
      </c>
      <c r="E1197" s="26">
        <v>744</v>
      </c>
      <c r="F1197" s="27" t="str">
        <f t="shared" si="318"/>
        <v>N/A</v>
      </c>
      <c r="G1197" s="26">
        <v>546</v>
      </c>
      <c r="H1197" s="27" t="str">
        <f t="shared" si="319"/>
        <v>N/A</v>
      </c>
      <c r="I1197" s="28">
        <v>-4.9800000000000004</v>
      </c>
      <c r="J1197" s="28">
        <v>-26.6</v>
      </c>
      <c r="K1197" s="29" t="s">
        <v>1193</v>
      </c>
      <c r="L1197" s="30" t="str">
        <f t="shared" si="316"/>
        <v>Yes</v>
      </c>
    </row>
    <row r="1198" spans="1:12">
      <c r="A1198" s="48" t="s">
        <v>715</v>
      </c>
      <c r="B1198" s="25" t="s">
        <v>49</v>
      </c>
      <c r="C1198" s="26">
        <v>14318</v>
      </c>
      <c r="D1198" s="27" t="str">
        <f t="shared" si="317"/>
        <v>N/A</v>
      </c>
      <c r="E1198" s="26">
        <v>14353</v>
      </c>
      <c r="F1198" s="27" t="str">
        <f t="shared" si="318"/>
        <v>N/A</v>
      </c>
      <c r="G1198" s="26">
        <v>14191</v>
      </c>
      <c r="H1198" s="27" t="str">
        <f t="shared" si="319"/>
        <v>N/A</v>
      </c>
      <c r="I1198" s="28">
        <v>0.24440000000000001</v>
      </c>
      <c r="J1198" s="28">
        <v>-1.1299999999999999</v>
      </c>
      <c r="K1198" s="29" t="s">
        <v>1193</v>
      </c>
      <c r="L1198" s="30" t="str">
        <f t="shared" si="316"/>
        <v>Yes</v>
      </c>
    </row>
    <row r="1199" spans="1:12">
      <c r="A1199" s="48" t="s">
        <v>716</v>
      </c>
      <c r="B1199" s="25" t="s">
        <v>49</v>
      </c>
      <c r="C1199" s="26">
        <v>0</v>
      </c>
      <c r="D1199" s="27" t="str">
        <f t="shared" si="317"/>
        <v>N/A</v>
      </c>
      <c r="E1199" s="26">
        <v>0</v>
      </c>
      <c r="F1199" s="27" t="str">
        <f t="shared" si="318"/>
        <v>N/A</v>
      </c>
      <c r="G1199" s="26">
        <v>0</v>
      </c>
      <c r="H1199" s="27" t="str">
        <f t="shared" si="319"/>
        <v>N/A</v>
      </c>
      <c r="I1199" s="28" t="s">
        <v>1207</v>
      </c>
      <c r="J1199" s="28" t="s">
        <v>1207</v>
      </c>
      <c r="K1199" s="29" t="s">
        <v>1193</v>
      </c>
      <c r="L1199" s="30" t="str">
        <f t="shared" si="316"/>
        <v>N/A</v>
      </c>
    </row>
    <row r="1200" spans="1:12">
      <c r="A1200" s="51" t="s">
        <v>531</v>
      </c>
      <c r="B1200" s="25" t="s">
        <v>49</v>
      </c>
      <c r="C1200" s="26">
        <v>11322</v>
      </c>
      <c r="D1200" s="27" t="str">
        <f t="shared" si="317"/>
        <v>N/A</v>
      </c>
      <c r="E1200" s="26">
        <v>11257</v>
      </c>
      <c r="F1200" s="27" t="str">
        <f t="shared" si="318"/>
        <v>N/A</v>
      </c>
      <c r="G1200" s="26">
        <v>11166</v>
      </c>
      <c r="H1200" s="27" t="str">
        <f t="shared" si="319"/>
        <v>N/A</v>
      </c>
      <c r="I1200" s="28">
        <v>-0.57399999999999995</v>
      </c>
      <c r="J1200" s="28">
        <v>-0.80800000000000005</v>
      </c>
      <c r="K1200" s="29" t="s">
        <v>1193</v>
      </c>
      <c r="L1200" s="30" t="str">
        <f t="shared" si="316"/>
        <v>Yes</v>
      </c>
    </row>
    <row r="1201" spans="1:12">
      <c r="A1201" s="48" t="s">
        <v>717</v>
      </c>
      <c r="B1201" s="25" t="s">
        <v>49</v>
      </c>
      <c r="C1201" s="26">
        <v>5506</v>
      </c>
      <c r="D1201" s="27" t="str">
        <f t="shared" si="317"/>
        <v>N/A</v>
      </c>
      <c r="E1201" s="26">
        <v>5695</v>
      </c>
      <c r="F1201" s="27" t="str">
        <f t="shared" si="318"/>
        <v>N/A</v>
      </c>
      <c r="G1201" s="26">
        <v>5814</v>
      </c>
      <c r="H1201" s="27" t="str">
        <f t="shared" si="319"/>
        <v>N/A</v>
      </c>
      <c r="I1201" s="28">
        <v>3.4329999999999998</v>
      </c>
      <c r="J1201" s="28">
        <v>2.09</v>
      </c>
      <c r="K1201" s="29" t="s">
        <v>1193</v>
      </c>
      <c r="L1201" s="30" t="str">
        <f t="shared" si="316"/>
        <v>Yes</v>
      </c>
    </row>
    <row r="1202" spans="1:12">
      <c r="A1202" s="48" t="s">
        <v>718</v>
      </c>
      <c r="B1202" s="25" t="s">
        <v>49</v>
      </c>
      <c r="C1202" s="26">
        <v>0</v>
      </c>
      <c r="D1202" s="27" t="str">
        <f t="shared" si="317"/>
        <v>N/A</v>
      </c>
      <c r="E1202" s="26">
        <v>0</v>
      </c>
      <c r="F1202" s="27" t="str">
        <f t="shared" si="318"/>
        <v>N/A</v>
      </c>
      <c r="G1202" s="26">
        <v>0</v>
      </c>
      <c r="H1202" s="27" t="str">
        <f t="shared" si="319"/>
        <v>N/A</v>
      </c>
      <c r="I1202" s="28" t="s">
        <v>1207</v>
      </c>
      <c r="J1202" s="28" t="s">
        <v>1207</v>
      </c>
      <c r="K1202" s="29" t="s">
        <v>1193</v>
      </c>
      <c r="L1202" s="30" t="str">
        <f t="shared" si="316"/>
        <v>N/A</v>
      </c>
    </row>
    <row r="1203" spans="1:12">
      <c r="A1203" s="48" t="s">
        <v>719</v>
      </c>
      <c r="B1203" s="25" t="s">
        <v>49</v>
      </c>
      <c r="C1203" s="26">
        <v>541</v>
      </c>
      <c r="D1203" s="27" t="str">
        <f t="shared" si="317"/>
        <v>N/A</v>
      </c>
      <c r="E1203" s="26">
        <v>622</v>
      </c>
      <c r="F1203" s="27" t="str">
        <f t="shared" si="318"/>
        <v>N/A</v>
      </c>
      <c r="G1203" s="26">
        <v>497</v>
      </c>
      <c r="H1203" s="27" t="str">
        <f t="shared" si="319"/>
        <v>N/A</v>
      </c>
      <c r="I1203" s="28">
        <v>14.97</v>
      </c>
      <c r="J1203" s="28">
        <v>-20.100000000000001</v>
      </c>
      <c r="K1203" s="29" t="s">
        <v>1193</v>
      </c>
      <c r="L1203" s="30" t="str">
        <f t="shared" si="316"/>
        <v>Yes</v>
      </c>
    </row>
    <row r="1204" spans="1:12">
      <c r="A1204" s="48" t="s">
        <v>720</v>
      </c>
      <c r="B1204" s="25" t="s">
        <v>49</v>
      </c>
      <c r="C1204" s="26">
        <v>4645</v>
      </c>
      <c r="D1204" s="27" t="str">
        <f t="shared" si="317"/>
        <v>N/A</v>
      </c>
      <c r="E1204" s="26">
        <v>4515</v>
      </c>
      <c r="F1204" s="27" t="str">
        <f t="shared" si="318"/>
        <v>N/A</v>
      </c>
      <c r="G1204" s="26">
        <v>4545</v>
      </c>
      <c r="H1204" s="27" t="str">
        <f t="shared" si="319"/>
        <v>N/A</v>
      </c>
      <c r="I1204" s="28">
        <v>-2.8</v>
      </c>
      <c r="J1204" s="28">
        <v>0.66449999999999998</v>
      </c>
      <c r="K1204" s="29" t="s">
        <v>1193</v>
      </c>
      <c r="L1204" s="30" t="str">
        <f t="shared" si="316"/>
        <v>Yes</v>
      </c>
    </row>
    <row r="1205" spans="1:12">
      <c r="A1205" s="48" t="s">
        <v>721</v>
      </c>
      <c r="B1205" s="25" t="s">
        <v>49</v>
      </c>
      <c r="C1205" s="26">
        <v>630</v>
      </c>
      <c r="D1205" s="27" t="str">
        <f t="shared" si="317"/>
        <v>N/A</v>
      </c>
      <c r="E1205" s="26">
        <v>425</v>
      </c>
      <c r="F1205" s="27" t="str">
        <f t="shared" si="318"/>
        <v>N/A</v>
      </c>
      <c r="G1205" s="26">
        <v>310</v>
      </c>
      <c r="H1205" s="27" t="str">
        <f t="shared" si="319"/>
        <v>N/A</v>
      </c>
      <c r="I1205" s="28">
        <v>-32.5</v>
      </c>
      <c r="J1205" s="28">
        <v>-27.1</v>
      </c>
      <c r="K1205" s="29" t="s">
        <v>1193</v>
      </c>
      <c r="L1205" s="30" t="str">
        <f t="shared" si="316"/>
        <v>Yes</v>
      </c>
    </row>
    <row r="1206" spans="1:12">
      <c r="A1206" s="48" t="s">
        <v>722</v>
      </c>
      <c r="B1206" s="25" t="s">
        <v>49</v>
      </c>
      <c r="C1206" s="26">
        <v>0</v>
      </c>
      <c r="D1206" s="27" t="str">
        <f t="shared" si="317"/>
        <v>N/A</v>
      </c>
      <c r="E1206" s="26">
        <v>0</v>
      </c>
      <c r="F1206" s="27" t="str">
        <f t="shared" si="318"/>
        <v>N/A</v>
      </c>
      <c r="G1206" s="26">
        <v>0</v>
      </c>
      <c r="H1206" s="27" t="str">
        <f t="shared" si="319"/>
        <v>N/A</v>
      </c>
      <c r="I1206" s="28" t="s">
        <v>1207</v>
      </c>
      <c r="J1206" s="28" t="s">
        <v>1207</v>
      </c>
      <c r="K1206" s="29" t="s">
        <v>1193</v>
      </c>
      <c r="L1206" s="30" t="str">
        <f t="shared" si="316"/>
        <v>N/A</v>
      </c>
    </row>
    <row r="1207" spans="1:12">
      <c r="A1207" s="46" t="s">
        <v>354</v>
      </c>
      <c r="B1207" s="25" t="s">
        <v>49</v>
      </c>
      <c r="C1207" s="31">
        <v>1536806164</v>
      </c>
      <c r="D1207" s="27" t="str">
        <f t="shared" si="317"/>
        <v>N/A</v>
      </c>
      <c r="E1207" s="31">
        <v>1574028136</v>
      </c>
      <c r="F1207" s="27" t="str">
        <f t="shared" si="318"/>
        <v>N/A</v>
      </c>
      <c r="G1207" s="31">
        <v>1634648936</v>
      </c>
      <c r="H1207" s="27" t="str">
        <f t="shared" si="319"/>
        <v>N/A</v>
      </c>
      <c r="I1207" s="28">
        <v>2.4220000000000002</v>
      </c>
      <c r="J1207" s="28">
        <v>3.851</v>
      </c>
      <c r="K1207" s="29" t="s">
        <v>1193</v>
      </c>
      <c r="L1207" s="30" t="str">
        <f t="shared" si="316"/>
        <v>Yes</v>
      </c>
    </row>
    <row r="1208" spans="1:12">
      <c r="A1208" s="46" t="s">
        <v>446</v>
      </c>
      <c r="B1208" s="25" t="s">
        <v>49</v>
      </c>
      <c r="C1208" s="31">
        <v>10731.436979</v>
      </c>
      <c r="D1208" s="27" t="str">
        <f t="shared" si="317"/>
        <v>N/A</v>
      </c>
      <c r="E1208" s="31">
        <v>10724.234947999999</v>
      </c>
      <c r="F1208" s="27" t="str">
        <f t="shared" si="318"/>
        <v>N/A</v>
      </c>
      <c r="G1208" s="31">
        <v>10979.345907000001</v>
      </c>
      <c r="H1208" s="27" t="str">
        <f t="shared" si="319"/>
        <v>N/A</v>
      </c>
      <c r="I1208" s="28">
        <v>-6.7000000000000004E-2</v>
      </c>
      <c r="J1208" s="28">
        <v>2.379</v>
      </c>
      <c r="K1208" s="29" t="s">
        <v>1193</v>
      </c>
      <c r="L1208" s="30" t="str">
        <f t="shared" si="316"/>
        <v>Yes</v>
      </c>
    </row>
    <row r="1209" spans="1:12" ht="12.75" customHeight="1">
      <c r="A1209" s="46" t="s">
        <v>447</v>
      </c>
      <c r="B1209" s="25" t="s">
        <v>49</v>
      </c>
      <c r="C1209" s="31">
        <v>12808.852842</v>
      </c>
      <c r="D1209" s="27" t="str">
        <f t="shared" si="317"/>
        <v>N/A</v>
      </c>
      <c r="E1209" s="31">
        <v>12978.464182</v>
      </c>
      <c r="F1209" s="27" t="str">
        <f t="shared" si="318"/>
        <v>N/A</v>
      </c>
      <c r="G1209" s="31">
        <v>13286.372131</v>
      </c>
      <c r="H1209" s="27" t="str">
        <f t="shared" si="319"/>
        <v>N/A</v>
      </c>
      <c r="I1209" s="28">
        <v>1.3240000000000001</v>
      </c>
      <c r="J1209" s="28">
        <v>2.3719999999999999</v>
      </c>
      <c r="K1209" s="29" t="s">
        <v>1193</v>
      </c>
      <c r="L1209" s="30" t="str">
        <f t="shared" si="316"/>
        <v>Yes</v>
      </c>
    </row>
    <row r="1210" spans="1:12">
      <c r="A1210" s="54" t="s">
        <v>533</v>
      </c>
      <c r="B1210" s="25" t="s">
        <v>49</v>
      </c>
      <c r="C1210" s="31">
        <v>67714957</v>
      </c>
      <c r="D1210" s="27" t="str">
        <f t="shared" si="317"/>
        <v>N/A</v>
      </c>
      <c r="E1210" s="31">
        <v>135808594</v>
      </c>
      <c r="F1210" s="27" t="str">
        <f t="shared" si="318"/>
        <v>N/A</v>
      </c>
      <c r="G1210" s="31">
        <v>150614997</v>
      </c>
      <c r="H1210" s="27" t="str">
        <f t="shared" si="319"/>
        <v>N/A</v>
      </c>
      <c r="I1210" s="28">
        <v>100.6</v>
      </c>
      <c r="J1210" s="28">
        <v>10.9</v>
      </c>
      <c r="K1210" s="29" t="s">
        <v>1193</v>
      </c>
      <c r="L1210" s="30" t="str">
        <f t="shared" si="316"/>
        <v>Yes</v>
      </c>
    </row>
    <row r="1211" spans="1:12" ht="12.75" customHeight="1">
      <c r="A1211" s="55" t="s">
        <v>850</v>
      </c>
      <c r="B1211" s="36" t="s">
        <v>121</v>
      </c>
      <c r="C1211" s="34">
        <v>11</v>
      </c>
      <c r="D1211" s="27" t="str">
        <f>IF($B1211="N/A","N/A",IF(C1211&gt;0,"No",IF(C1211&lt;0,"No","Yes")))</f>
        <v>No</v>
      </c>
      <c r="E1211" s="34">
        <v>11</v>
      </c>
      <c r="F1211" s="27" t="str">
        <f>IF($B1211="N/A","N/A",IF(E1211&gt;0,"No",IF(E1211&lt;0,"No","Yes")))</f>
        <v>No</v>
      </c>
      <c r="G1211" s="34">
        <v>11</v>
      </c>
      <c r="H1211" s="27" t="str">
        <f>IF($B1211="N/A","N/A",IF(G1211&gt;0,"No",IF(G1211&lt;0,"No","Yes")))</f>
        <v>No</v>
      </c>
      <c r="I1211" s="28">
        <v>0</v>
      </c>
      <c r="J1211" s="28">
        <v>-33.299999999999997</v>
      </c>
      <c r="K1211" s="29" t="s">
        <v>1193</v>
      </c>
      <c r="L1211" s="30" t="str">
        <f t="shared" si="316"/>
        <v>No</v>
      </c>
    </row>
    <row r="1212" spans="1:12">
      <c r="A1212" s="55" t="s">
        <v>836</v>
      </c>
      <c r="B1212" s="25" t="s">
        <v>49</v>
      </c>
      <c r="C1212" s="31">
        <v>4</v>
      </c>
      <c r="D1212" s="27" t="str">
        <f t="shared" ref="D1212:D1213" si="320">IF($B1212="N/A","N/A",IF(C1212&gt;10,"No",IF(C1212&lt;-10,"No","Yes")))</f>
        <v>N/A</v>
      </c>
      <c r="E1212" s="31">
        <v>2212</v>
      </c>
      <c r="F1212" s="27" t="str">
        <f t="shared" ref="F1212:F1213" si="321">IF($B1212="N/A","N/A",IF(E1212&gt;10,"No",IF(E1212&lt;-10,"No","Yes")))</f>
        <v>N/A</v>
      </c>
      <c r="G1212" s="31">
        <v>1114</v>
      </c>
      <c r="H1212" s="27" t="str">
        <f t="shared" ref="H1212:H1213" si="322">IF($B1212="N/A","N/A",IF(G1212&gt;10,"No",IF(G1212&lt;-10,"No","Yes")))</f>
        <v>N/A</v>
      </c>
      <c r="I1212" s="28">
        <v>55200</v>
      </c>
      <c r="J1212" s="28">
        <v>-49.6</v>
      </c>
      <c r="K1212" s="29" t="s">
        <v>1193</v>
      </c>
      <c r="L1212" s="30" t="str">
        <f t="shared" si="316"/>
        <v>No</v>
      </c>
    </row>
    <row r="1213" spans="1:12">
      <c r="A1213" s="55" t="s">
        <v>951</v>
      </c>
      <c r="B1213" s="25" t="s">
        <v>49</v>
      </c>
      <c r="C1213" s="31" t="s">
        <v>49</v>
      </c>
      <c r="D1213" s="27" t="str">
        <f t="shared" si="320"/>
        <v>N/A</v>
      </c>
      <c r="E1213" s="31">
        <v>737.33333332999996</v>
      </c>
      <c r="F1213" s="27" t="str">
        <f t="shared" si="321"/>
        <v>N/A</v>
      </c>
      <c r="G1213" s="31">
        <v>557</v>
      </c>
      <c r="H1213" s="27" t="str">
        <f t="shared" si="322"/>
        <v>N/A</v>
      </c>
      <c r="I1213" s="28" t="s">
        <v>49</v>
      </c>
      <c r="J1213" s="28">
        <v>-24.5</v>
      </c>
      <c r="K1213" s="29" t="s">
        <v>1193</v>
      </c>
      <c r="L1213" s="30" t="str">
        <f>IF(J1213="Div by 0", "N/A", IF(OR(J1213="N/A",K1213="N/A"),"N/A", IF(J1213&gt;VALUE(MID(K1213,1,2)), "No", IF(J1213&lt;-1*VALUE(MID(K1213,1,2)), "No", "Yes"))))</f>
        <v>Yes</v>
      </c>
    </row>
    <row r="1214" spans="1:12">
      <c r="A1214" s="218" t="s">
        <v>448</v>
      </c>
      <c r="B1214" s="218"/>
      <c r="C1214" s="218"/>
      <c r="D1214" s="218"/>
      <c r="E1214" s="218"/>
      <c r="F1214" s="218"/>
      <c r="G1214" s="218"/>
      <c r="H1214" s="218"/>
      <c r="I1214" s="218"/>
      <c r="J1214" s="218"/>
      <c r="K1214" s="218"/>
      <c r="L1214" s="218"/>
    </row>
    <row r="1215" spans="1:12">
      <c r="A1215" s="46" t="s">
        <v>524</v>
      </c>
      <c r="B1215" s="25" t="s">
        <v>49</v>
      </c>
      <c r="C1215" s="31">
        <v>16536.367248999999</v>
      </c>
      <c r="D1215" s="27" t="str">
        <f t="shared" ref="D1215:D1241" si="323">IF($B1215="N/A","N/A",IF(C1215&gt;10,"No",IF(C1215&lt;-10,"No","Yes")))</f>
        <v>N/A</v>
      </c>
      <c r="E1215" s="31">
        <v>16946.533424000001</v>
      </c>
      <c r="F1215" s="27" t="str">
        <f t="shared" ref="F1215:F1241" si="324">IF($B1215="N/A","N/A",IF(E1215&gt;10,"No",IF(E1215&lt;-10,"No","Yes")))</f>
        <v>N/A</v>
      </c>
      <c r="G1215" s="31">
        <v>17680.854485</v>
      </c>
      <c r="H1215" s="27" t="str">
        <f t="shared" ref="H1215:H1241" si="325">IF($B1215="N/A","N/A",IF(G1215&gt;10,"No",IF(G1215&lt;-10,"No","Yes")))</f>
        <v>N/A</v>
      </c>
      <c r="I1215" s="28">
        <v>2.48</v>
      </c>
      <c r="J1215" s="28">
        <v>4.3330000000000002</v>
      </c>
      <c r="K1215" s="29" t="s">
        <v>1193</v>
      </c>
      <c r="L1215" s="30" t="str">
        <f t="shared" ref="L1215:L1241" si="326">IF(J1215="Div by 0", "N/A", IF(K1215="N/A","N/A", IF(J1215&gt;VALUE(MID(K1215,1,2)), "No", IF(J1215&lt;-1*VALUE(MID(K1215,1,2)), "No", "Yes"))))</f>
        <v>Yes</v>
      </c>
    </row>
    <row r="1216" spans="1:12">
      <c r="A1216" s="48" t="s">
        <v>702</v>
      </c>
      <c r="B1216" s="25" t="s">
        <v>49</v>
      </c>
      <c r="C1216" s="31">
        <v>9852.6192673999994</v>
      </c>
      <c r="D1216" s="27" t="str">
        <f t="shared" si="323"/>
        <v>N/A</v>
      </c>
      <c r="E1216" s="31">
        <v>10265.761423</v>
      </c>
      <c r="F1216" s="27" t="str">
        <f t="shared" si="324"/>
        <v>N/A</v>
      </c>
      <c r="G1216" s="31">
        <v>11135.484662999999</v>
      </c>
      <c r="H1216" s="27" t="str">
        <f t="shared" si="325"/>
        <v>N/A</v>
      </c>
      <c r="I1216" s="28">
        <v>4.1929999999999996</v>
      </c>
      <c r="J1216" s="28">
        <v>8.4719999999999995</v>
      </c>
      <c r="K1216" s="29" t="s">
        <v>1193</v>
      </c>
      <c r="L1216" s="30" t="str">
        <f t="shared" si="326"/>
        <v>Yes</v>
      </c>
    </row>
    <row r="1217" spans="1:12">
      <c r="A1217" s="48" t="s">
        <v>703</v>
      </c>
      <c r="B1217" s="25" t="s">
        <v>49</v>
      </c>
      <c r="C1217" s="31">
        <v>2612.2941777000001</v>
      </c>
      <c r="D1217" s="27" t="str">
        <f t="shared" si="323"/>
        <v>N/A</v>
      </c>
      <c r="E1217" s="31">
        <v>3015.8442703000001</v>
      </c>
      <c r="F1217" s="27" t="str">
        <f t="shared" si="324"/>
        <v>N/A</v>
      </c>
      <c r="G1217" s="31">
        <v>3319.1851852</v>
      </c>
      <c r="H1217" s="27" t="str">
        <f t="shared" si="325"/>
        <v>N/A</v>
      </c>
      <c r="I1217" s="28">
        <v>15.45</v>
      </c>
      <c r="J1217" s="28">
        <v>10.06</v>
      </c>
      <c r="K1217" s="29" t="s">
        <v>1193</v>
      </c>
      <c r="L1217" s="30" t="str">
        <f t="shared" si="326"/>
        <v>Yes</v>
      </c>
    </row>
    <row r="1218" spans="1:12">
      <c r="A1218" s="48" t="s">
        <v>704</v>
      </c>
      <c r="B1218" s="25" t="s">
        <v>49</v>
      </c>
      <c r="C1218" s="31">
        <v>1466.5615170999999</v>
      </c>
      <c r="D1218" s="27" t="str">
        <f t="shared" si="323"/>
        <v>N/A</v>
      </c>
      <c r="E1218" s="31">
        <v>1109.3370786999999</v>
      </c>
      <c r="F1218" s="27" t="str">
        <f t="shared" si="324"/>
        <v>N/A</v>
      </c>
      <c r="G1218" s="31">
        <v>815.41393826000001</v>
      </c>
      <c r="H1218" s="27" t="str">
        <f t="shared" si="325"/>
        <v>N/A</v>
      </c>
      <c r="I1218" s="28">
        <v>-24.4</v>
      </c>
      <c r="J1218" s="28">
        <v>-26.5</v>
      </c>
      <c r="K1218" s="29" t="s">
        <v>1193</v>
      </c>
      <c r="L1218" s="30" t="str">
        <f t="shared" si="326"/>
        <v>Yes</v>
      </c>
    </row>
    <row r="1219" spans="1:12">
      <c r="A1219" s="48" t="s">
        <v>705</v>
      </c>
      <c r="B1219" s="25" t="s">
        <v>49</v>
      </c>
      <c r="C1219" s="31">
        <v>20479.660565999999</v>
      </c>
      <c r="D1219" s="27" t="str">
        <f t="shared" si="323"/>
        <v>N/A</v>
      </c>
      <c r="E1219" s="31">
        <v>21697.456875</v>
      </c>
      <c r="F1219" s="27" t="str">
        <f t="shared" si="324"/>
        <v>N/A</v>
      </c>
      <c r="G1219" s="31">
        <v>22850.294816000001</v>
      </c>
      <c r="H1219" s="27" t="str">
        <f t="shared" si="325"/>
        <v>N/A</v>
      </c>
      <c r="I1219" s="28">
        <v>5.9459999999999997</v>
      </c>
      <c r="J1219" s="28">
        <v>5.3129999999999997</v>
      </c>
      <c r="K1219" s="29" t="s">
        <v>1193</v>
      </c>
      <c r="L1219" s="30" t="str">
        <f t="shared" si="326"/>
        <v>Yes</v>
      </c>
    </row>
    <row r="1220" spans="1:12">
      <c r="A1220" s="48" t="s">
        <v>706</v>
      </c>
      <c r="B1220" s="25" t="s">
        <v>49</v>
      </c>
      <c r="C1220" s="31" t="s">
        <v>1207</v>
      </c>
      <c r="D1220" s="27" t="str">
        <f t="shared" si="323"/>
        <v>N/A</v>
      </c>
      <c r="E1220" s="31" t="s">
        <v>1207</v>
      </c>
      <c r="F1220" s="27" t="str">
        <f t="shared" si="324"/>
        <v>N/A</v>
      </c>
      <c r="G1220" s="31" t="s">
        <v>1207</v>
      </c>
      <c r="H1220" s="27" t="str">
        <f t="shared" si="325"/>
        <v>N/A</v>
      </c>
      <c r="I1220" s="28" t="s">
        <v>1207</v>
      </c>
      <c r="J1220" s="28" t="s">
        <v>1207</v>
      </c>
      <c r="K1220" s="29" t="s">
        <v>1193</v>
      </c>
      <c r="L1220" s="30" t="str">
        <f t="shared" si="326"/>
        <v>N/A</v>
      </c>
    </row>
    <row r="1221" spans="1:12">
      <c r="A1221" s="46" t="s">
        <v>527</v>
      </c>
      <c r="B1221" s="25" t="s">
        <v>49</v>
      </c>
      <c r="C1221" s="31">
        <v>15736.780262</v>
      </c>
      <c r="D1221" s="27" t="str">
        <f t="shared" si="323"/>
        <v>N/A</v>
      </c>
      <c r="E1221" s="31">
        <v>15329.497594</v>
      </c>
      <c r="F1221" s="27" t="str">
        <f t="shared" si="324"/>
        <v>N/A</v>
      </c>
      <c r="G1221" s="31">
        <v>15497.537952000001</v>
      </c>
      <c r="H1221" s="27" t="str">
        <f t="shared" si="325"/>
        <v>N/A</v>
      </c>
      <c r="I1221" s="28">
        <v>-2.59</v>
      </c>
      <c r="J1221" s="28">
        <v>1.0960000000000001</v>
      </c>
      <c r="K1221" s="29" t="s">
        <v>1193</v>
      </c>
      <c r="L1221" s="30" t="str">
        <f t="shared" si="326"/>
        <v>Yes</v>
      </c>
    </row>
    <row r="1222" spans="1:12">
      <c r="A1222" s="48" t="s">
        <v>707</v>
      </c>
      <c r="B1222" s="25" t="s">
        <v>49</v>
      </c>
      <c r="C1222" s="31">
        <v>14641.739151</v>
      </c>
      <c r="D1222" s="27" t="str">
        <f t="shared" si="323"/>
        <v>N/A</v>
      </c>
      <c r="E1222" s="31">
        <v>14667.892003000001</v>
      </c>
      <c r="F1222" s="27" t="str">
        <f t="shared" si="324"/>
        <v>N/A</v>
      </c>
      <c r="G1222" s="31">
        <v>14839.347572999999</v>
      </c>
      <c r="H1222" s="27" t="str">
        <f t="shared" si="325"/>
        <v>N/A</v>
      </c>
      <c r="I1222" s="28">
        <v>0.17860000000000001</v>
      </c>
      <c r="J1222" s="28">
        <v>1.169</v>
      </c>
      <c r="K1222" s="29" t="s">
        <v>1193</v>
      </c>
      <c r="L1222" s="30" t="str">
        <f t="shared" si="326"/>
        <v>Yes</v>
      </c>
    </row>
    <row r="1223" spans="1:12">
      <c r="A1223" s="48" t="s">
        <v>708</v>
      </c>
      <c r="B1223" s="25" t="s">
        <v>49</v>
      </c>
      <c r="C1223" s="31">
        <v>12704.416159</v>
      </c>
      <c r="D1223" s="27" t="str">
        <f t="shared" si="323"/>
        <v>N/A</v>
      </c>
      <c r="E1223" s="31">
        <v>10175.149233</v>
      </c>
      <c r="F1223" s="27" t="str">
        <f t="shared" si="324"/>
        <v>N/A</v>
      </c>
      <c r="G1223" s="31">
        <v>12183.410545000001</v>
      </c>
      <c r="H1223" s="27" t="str">
        <f t="shared" si="325"/>
        <v>N/A</v>
      </c>
      <c r="I1223" s="28">
        <v>-19.899999999999999</v>
      </c>
      <c r="J1223" s="28">
        <v>19.739999999999998</v>
      </c>
      <c r="K1223" s="29" t="s">
        <v>1193</v>
      </c>
      <c r="L1223" s="30" t="str">
        <f t="shared" si="326"/>
        <v>Yes</v>
      </c>
    </row>
    <row r="1224" spans="1:12">
      <c r="A1224" s="48" t="s">
        <v>791</v>
      </c>
      <c r="B1224" s="25" t="s">
        <v>49</v>
      </c>
      <c r="C1224" s="31">
        <v>3026.7325443999998</v>
      </c>
      <c r="D1224" s="27" t="str">
        <f t="shared" si="323"/>
        <v>N/A</v>
      </c>
      <c r="E1224" s="31">
        <v>2567.0953472000001</v>
      </c>
      <c r="F1224" s="27" t="str">
        <f t="shared" si="324"/>
        <v>N/A</v>
      </c>
      <c r="G1224" s="31">
        <v>2067.211976</v>
      </c>
      <c r="H1224" s="27" t="str">
        <f t="shared" si="325"/>
        <v>N/A</v>
      </c>
      <c r="I1224" s="28">
        <v>-15.2</v>
      </c>
      <c r="J1224" s="28">
        <v>-19.5</v>
      </c>
      <c r="K1224" s="29" t="s">
        <v>1193</v>
      </c>
      <c r="L1224" s="30" t="str">
        <f t="shared" si="326"/>
        <v>Yes</v>
      </c>
    </row>
    <row r="1225" spans="1:12">
      <c r="A1225" s="48" t="s">
        <v>723</v>
      </c>
      <c r="B1225" s="25" t="s">
        <v>49</v>
      </c>
      <c r="C1225" s="31">
        <v>21652.092123999999</v>
      </c>
      <c r="D1225" s="27" t="str">
        <f t="shared" si="323"/>
        <v>N/A</v>
      </c>
      <c r="E1225" s="31">
        <v>22218.199972999999</v>
      </c>
      <c r="F1225" s="27" t="str">
        <f t="shared" si="324"/>
        <v>N/A</v>
      </c>
      <c r="G1225" s="31">
        <v>23461.711829</v>
      </c>
      <c r="H1225" s="27" t="str">
        <f t="shared" si="325"/>
        <v>N/A</v>
      </c>
      <c r="I1225" s="28">
        <v>2.6150000000000002</v>
      </c>
      <c r="J1225" s="28">
        <v>5.5970000000000004</v>
      </c>
      <c r="K1225" s="29" t="s">
        <v>1193</v>
      </c>
      <c r="L1225" s="30" t="str">
        <f t="shared" si="326"/>
        <v>Yes</v>
      </c>
    </row>
    <row r="1226" spans="1:12">
      <c r="A1226" s="48" t="s">
        <v>709</v>
      </c>
      <c r="B1226" s="25" t="s">
        <v>49</v>
      </c>
      <c r="C1226" s="31" t="s">
        <v>1207</v>
      </c>
      <c r="D1226" s="27" t="str">
        <f t="shared" si="323"/>
        <v>N/A</v>
      </c>
      <c r="E1226" s="31" t="s">
        <v>1207</v>
      </c>
      <c r="F1226" s="27" t="str">
        <f t="shared" si="324"/>
        <v>N/A</v>
      </c>
      <c r="G1226" s="31" t="s">
        <v>1207</v>
      </c>
      <c r="H1226" s="27" t="str">
        <f t="shared" si="325"/>
        <v>N/A</v>
      </c>
      <c r="I1226" s="28" t="s">
        <v>1207</v>
      </c>
      <c r="J1226" s="28" t="s">
        <v>1207</v>
      </c>
      <c r="K1226" s="29" t="s">
        <v>1193</v>
      </c>
      <c r="L1226" s="30" t="str">
        <f t="shared" si="326"/>
        <v>N/A</v>
      </c>
    </row>
    <row r="1227" spans="1:12">
      <c r="A1227" s="46" t="s">
        <v>530</v>
      </c>
      <c r="B1227" s="25" t="s">
        <v>49</v>
      </c>
      <c r="C1227" s="31">
        <v>3041.6595238999998</v>
      </c>
      <c r="D1227" s="27" t="str">
        <f t="shared" si="323"/>
        <v>N/A</v>
      </c>
      <c r="E1227" s="31">
        <v>2595.6001173</v>
      </c>
      <c r="F1227" s="27" t="str">
        <f t="shared" si="324"/>
        <v>N/A</v>
      </c>
      <c r="G1227" s="31">
        <v>2491.2896393999999</v>
      </c>
      <c r="H1227" s="27" t="str">
        <f t="shared" si="325"/>
        <v>N/A</v>
      </c>
      <c r="I1227" s="28">
        <v>-14.7</v>
      </c>
      <c r="J1227" s="28">
        <v>-4.0199999999999996</v>
      </c>
      <c r="K1227" s="29" t="s">
        <v>1193</v>
      </c>
      <c r="L1227" s="30" t="str">
        <f t="shared" si="326"/>
        <v>Yes</v>
      </c>
    </row>
    <row r="1228" spans="1:12">
      <c r="A1228" s="48" t="s">
        <v>710</v>
      </c>
      <c r="B1228" s="25" t="s">
        <v>49</v>
      </c>
      <c r="C1228" s="31">
        <v>1132.8691125</v>
      </c>
      <c r="D1228" s="27" t="str">
        <f t="shared" si="323"/>
        <v>N/A</v>
      </c>
      <c r="E1228" s="31">
        <v>771.28169014000002</v>
      </c>
      <c r="F1228" s="27" t="str">
        <f t="shared" si="324"/>
        <v>N/A</v>
      </c>
      <c r="G1228" s="31">
        <v>799.70117287000005</v>
      </c>
      <c r="H1228" s="27" t="str">
        <f t="shared" si="325"/>
        <v>N/A</v>
      </c>
      <c r="I1228" s="28">
        <v>-31.9</v>
      </c>
      <c r="J1228" s="28">
        <v>3.6850000000000001</v>
      </c>
      <c r="K1228" s="29" t="s">
        <v>1193</v>
      </c>
      <c r="L1228" s="30" t="str">
        <f t="shared" si="326"/>
        <v>Yes</v>
      </c>
    </row>
    <row r="1229" spans="1:12">
      <c r="A1229" s="48" t="s">
        <v>711</v>
      </c>
      <c r="B1229" s="25" t="s">
        <v>49</v>
      </c>
      <c r="C1229" s="31" t="s">
        <v>1207</v>
      </c>
      <c r="D1229" s="27" t="str">
        <f t="shared" si="323"/>
        <v>N/A</v>
      </c>
      <c r="E1229" s="31" t="s">
        <v>1207</v>
      </c>
      <c r="F1229" s="27" t="str">
        <f t="shared" si="324"/>
        <v>N/A</v>
      </c>
      <c r="G1229" s="31" t="s">
        <v>1207</v>
      </c>
      <c r="H1229" s="27" t="str">
        <f t="shared" si="325"/>
        <v>N/A</v>
      </c>
      <c r="I1229" s="28" t="s">
        <v>1207</v>
      </c>
      <c r="J1229" s="28" t="s">
        <v>1207</v>
      </c>
      <c r="K1229" s="29" t="s">
        <v>1193</v>
      </c>
      <c r="L1229" s="30" t="str">
        <f t="shared" si="326"/>
        <v>N/A</v>
      </c>
    </row>
    <row r="1230" spans="1:12">
      <c r="A1230" s="48" t="s">
        <v>712</v>
      </c>
      <c r="B1230" s="25" t="s">
        <v>49</v>
      </c>
      <c r="C1230" s="31">
        <v>1239.3010380999999</v>
      </c>
      <c r="D1230" s="27" t="str">
        <f t="shared" si="323"/>
        <v>N/A</v>
      </c>
      <c r="E1230" s="31">
        <v>5164.2550201000004</v>
      </c>
      <c r="F1230" s="27" t="str">
        <f t="shared" si="324"/>
        <v>N/A</v>
      </c>
      <c r="G1230" s="31">
        <v>2754.6740740999999</v>
      </c>
      <c r="H1230" s="27" t="str">
        <f t="shared" si="325"/>
        <v>N/A</v>
      </c>
      <c r="I1230" s="28">
        <v>316.7</v>
      </c>
      <c r="J1230" s="28">
        <v>-46.7</v>
      </c>
      <c r="K1230" s="29" t="s">
        <v>1193</v>
      </c>
      <c r="L1230" s="30" t="str">
        <f t="shared" si="326"/>
        <v>No</v>
      </c>
    </row>
    <row r="1231" spans="1:12">
      <c r="A1231" s="48" t="s">
        <v>713</v>
      </c>
      <c r="B1231" s="25" t="s">
        <v>49</v>
      </c>
      <c r="C1231" s="31">
        <v>1047.7165603999999</v>
      </c>
      <c r="D1231" s="27" t="str">
        <f t="shared" si="323"/>
        <v>N/A</v>
      </c>
      <c r="E1231" s="31">
        <v>919.96689206999997</v>
      </c>
      <c r="F1231" s="27" t="str">
        <f t="shared" si="324"/>
        <v>N/A</v>
      </c>
      <c r="G1231" s="31">
        <v>931.04037944000004</v>
      </c>
      <c r="H1231" s="27" t="str">
        <f t="shared" si="325"/>
        <v>N/A</v>
      </c>
      <c r="I1231" s="28">
        <v>-12.2</v>
      </c>
      <c r="J1231" s="28">
        <v>1.204</v>
      </c>
      <c r="K1231" s="29" t="s">
        <v>1193</v>
      </c>
      <c r="L1231" s="30" t="str">
        <f t="shared" si="326"/>
        <v>Yes</v>
      </c>
    </row>
    <row r="1232" spans="1:12">
      <c r="A1232" s="48" t="s">
        <v>714</v>
      </c>
      <c r="B1232" s="25" t="s">
        <v>49</v>
      </c>
      <c r="C1232" s="31">
        <v>6144.394636</v>
      </c>
      <c r="D1232" s="27" t="str">
        <f t="shared" si="323"/>
        <v>N/A</v>
      </c>
      <c r="E1232" s="31">
        <v>8831.8696237000004</v>
      </c>
      <c r="F1232" s="27" t="str">
        <f t="shared" si="324"/>
        <v>N/A</v>
      </c>
      <c r="G1232" s="31">
        <v>9263.8791208999992</v>
      </c>
      <c r="H1232" s="27" t="str">
        <f t="shared" si="325"/>
        <v>N/A</v>
      </c>
      <c r="I1232" s="28">
        <v>43.74</v>
      </c>
      <c r="J1232" s="28">
        <v>4.891</v>
      </c>
      <c r="K1232" s="29" t="s">
        <v>1193</v>
      </c>
      <c r="L1232" s="30" t="str">
        <f t="shared" si="326"/>
        <v>Yes</v>
      </c>
    </row>
    <row r="1233" spans="1:12">
      <c r="A1233" s="48" t="s">
        <v>715</v>
      </c>
      <c r="B1233" s="25" t="s">
        <v>49</v>
      </c>
      <c r="C1233" s="31">
        <v>7048.7135773</v>
      </c>
      <c r="D1233" s="27" t="str">
        <f t="shared" si="323"/>
        <v>N/A</v>
      </c>
      <c r="E1233" s="31">
        <v>5599.9986066000001</v>
      </c>
      <c r="F1233" s="27" t="str">
        <f t="shared" si="324"/>
        <v>N/A</v>
      </c>
      <c r="G1233" s="31">
        <v>5500.0403071999999</v>
      </c>
      <c r="H1233" s="27" t="str">
        <f t="shared" si="325"/>
        <v>N/A</v>
      </c>
      <c r="I1233" s="28">
        <v>-20.6</v>
      </c>
      <c r="J1233" s="28">
        <v>-1.78</v>
      </c>
      <c r="K1233" s="29" t="s">
        <v>1193</v>
      </c>
      <c r="L1233" s="30" t="str">
        <f t="shared" si="326"/>
        <v>Yes</v>
      </c>
    </row>
    <row r="1234" spans="1:12">
      <c r="A1234" s="48" t="s">
        <v>716</v>
      </c>
      <c r="B1234" s="25" t="s">
        <v>49</v>
      </c>
      <c r="C1234" s="31" t="s">
        <v>1207</v>
      </c>
      <c r="D1234" s="27" t="str">
        <f t="shared" si="323"/>
        <v>N/A</v>
      </c>
      <c r="E1234" s="31" t="s">
        <v>1207</v>
      </c>
      <c r="F1234" s="27" t="str">
        <f t="shared" si="324"/>
        <v>N/A</v>
      </c>
      <c r="G1234" s="31" t="s">
        <v>1207</v>
      </c>
      <c r="H1234" s="27" t="str">
        <f t="shared" si="325"/>
        <v>N/A</v>
      </c>
      <c r="I1234" s="28" t="s">
        <v>1207</v>
      </c>
      <c r="J1234" s="28" t="s">
        <v>1207</v>
      </c>
      <c r="K1234" s="29" t="s">
        <v>1193</v>
      </c>
      <c r="L1234" s="30" t="str">
        <f t="shared" si="326"/>
        <v>N/A</v>
      </c>
    </row>
    <row r="1235" spans="1:12">
      <c r="A1235" s="46" t="s">
        <v>532</v>
      </c>
      <c r="B1235" s="25" t="s">
        <v>49</v>
      </c>
      <c r="C1235" s="31">
        <v>1339.6649001999999</v>
      </c>
      <c r="D1235" s="27" t="str">
        <f t="shared" si="323"/>
        <v>N/A</v>
      </c>
      <c r="E1235" s="31">
        <v>1320.8534245000001</v>
      </c>
      <c r="F1235" s="27" t="str">
        <f t="shared" si="324"/>
        <v>N/A</v>
      </c>
      <c r="G1235" s="31">
        <v>1265.7090274</v>
      </c>
      <c r="H1235" s="27" t="str">
        <f t="shared" si="325"/>
        <v>N/A</v>
      </c>
      <c r="I1235" s="28">
        <v>-1.4</v>
      </c>
      <c r="J1235" s="28">
        <v>-4.17</v>
      </c>
      <c r="K1235" s="29" t="s">
        <v>1193</v>
      </c>
      <c r="L1235" s="30" t="str">
        <f t="shared" si="326"/>
        <v>Yes</v>
      </c>
    </row>
    <row r="1236" spans="1:12">
      <c r="A1236" s="48" t="s">
        <v>717</v>
      </c>
      <c r="B1236" s="25" t="s">
        <v>49</v>
      </c>
      <c r="C1236" s="31">
        <v>1298.4827461</v>
      </c>
      <c r="D1236" s="27" t="str">
        <f t="shared" si="323"/>
        <v>N/A</v>
      </c>
      <c r="E1236" s="31">
        <v>1267.9345040000001</v>
      </c>
      <c r="F1236" s="27" t="str">
        <f t="shared" si="324"/>
        <v>N/A</v>
      </c>
      <c r="G1236" s="31">
        <v>1136.4549364</v>
      </c>
      <c r="H1236" s="27" t="str">
        <f t="shared" si="325"/>
        <v>N/A</v>
      </c>
      <c r="I1236" s="28">
        <v>-2.35</v>
      </c>
      <c r="J1236" s="28">
        <v>-10.4</v>
      </c>
      <c r="K1236" s="29" t="s">
        <v>1193</v>
      </c>
      <c r="L1236" s="30" t="str">
        <f t="shared" si="326"/>
        <v>Yes</v>
      </c>
    </row>
    <row r="1237" spans="1:12">
      <c r="A1237" s="48" t="s">
        <v>718</v>
      </c>
      <c r="B1237" s="25" t="s">
        <v>49</v>
      </c>
      <c r="C1237" s="31" t="s">
        <v>1207</v>
      </c>
      <c r="D1237" s="27" t="str">
        <f t="shared" si="323"/>
        <v>N/A</v>
      </c>
      <c r="E1237" s="31" t="s">
        <v>1207</v>
      </c>
      <c r="F1237" s="27" t="str">
        <f t="shared" si="324"/>
        <v>N/A</v>
      </c>
      <c r="G1237" s="31" t="s">
        <v>1207</v>
      </c>
      <c r="H1237" s="27" t="str">
        <f t="shared" si="325"/>
        <v>N/A</v>
      </c>
      <c r="I1237" s="28" t="s">
        <v>1207</v>
      </c>
      <c r="J1237" s="28" t="s">
        <v>1207</v>
      </c>
      <c r="K1237" s="29" t="s">
        <v>1193</v>
      </c>
      <c r="L1237" s="30" t="str">
        <f t="shared" si="326"/>
        <v>N/A</v>
      </c>
    </row>
    <row r="1238" spans="1:12">
      <c r="A1238" s="48" t="s">
        <v>719</v>
      </c>
      <c r="B1238" s="25" t="s">
        <v>49</v>
      </c>
      <c r="C1238" s="31">
        <v>1627.6968577</v>
      </c>
      <c r="D1238" s="27" t="str">
        <f t="shared" si="323"/>
        <v>N/A</v>
      </c>
      <c r="E1238" s="31">
        <v>1334.0530547000001</v>
      </c>
      <c r="F1238" s="27" t="str">
        <f t="shared" si="324"/>
        <v>N/A</v>
      </c>
      <c r="G1238" s="31">
        <v>1385.2535210999999</v>
      </c>
      <c r="H1238" s="27" t="str">
        <f t="shared" si="325"/>
        <v>N/A</v>
      </c>
      <c r="I1238" s="28">
        <v>-18</v>
      </c>
      <c r="J1238" s="28">
        <v>3.8380000000000001</v>
      </c>
      <c r="K1238" s="29" t="s">
        <v>1193</v>
      </c>
      <c r="L1238" s="30" t="str">
        <f t="shared" si="326"/>
        <v>Yes</v>
      </c>
    </row>
    <row r="1239" spans="1:12">
      <c r="A1239" s="48" t="s">
        <v>720</v>
      </c>
      <c r="B1239" s="25" t="s">
        <v>49</v>
      </c>
      <c r="C1239" s="31">
        <v>1379.6628633</v>
      </c>
      <c r="D1239" s="27" t="str">
        <f t="shared" si="323"/>
        <v>N/A</v>
      </c>
      <c r="E1239" s="31">
        <v>1387.5878184000001</v>
      </c>
      <c r="F1239" s="27" t="str">
        <f t="shared" si="324"/>
        <v>N/A</v>
      </c>
      <c r="G1239" s="31">
        <v>1399.5612761</v>
      </c>
      <c r="H1239" s="27" t="str">
        <f t="shared" si="325"/>
        <v>N/A</v>
      </c>
      <c r="I1239" s="28">
        <v>0.57440000000000002</v>
      </c>
      <c r="J1239" s="28">
        <v>0.8629</v>
      </c>
      <c r="K1239" s="29" t="s">
        <v>1193</v>
      </c>
      <c r="L1239" s="30" t="str">
        <f t="shared" si="326"/>
        <v>Yes</v>
      </c>
    </row>
    <row r="1240" spans="1:12">
      <c r="A1240" s="48" t="s">
        <v>721</v>
      </c>
      <c r="B1240" s="25" t="s">
        <v>49</v>
      </c>
      <c r="C1240" s="31">
        <v>1157.3365079</v>
      </c>
      <c r="D1240" s="27" t="str">
        <f t="shared" si="323"/>
        <v>N/A</v>
      </c>
      <c r="E1240" s="31">
        <v>1301.6941176</v>
      </c>
      <c r="F1240" s="27" t="str">
        <f t="shared" si="324"/>
        <v>N/A</v>
      </c>
      <c r="G1240" s="31">
        <v>1535.7451613000001</v>
      </c>
      <c r="H1240" s="27" t="str">
        <f t="shared" si="325"/>
        <v>N/A</v>
      </c>
      <c r="I1240" s="28">
        <v>12.47</v>
      </c>
      <c r="J1240" s="28">
        <v>17.98</v>
      </c>
      <c r="K1240" s="29" t="s">
        <v>1193</v>
      </c>
      <c r="L1240" s="30" t="str">
        <f t="shared" si="326"/>
        <v>Yes</v>
      </c>
    </row>
    <row r="1241" spans="1:12">
      <c r="A1241" s="48" t="s">
        <v>722</v>
      </c>
      <c r="B1241" s="25" t="s">
        <v>49</v>
      </c>
      <c r="C1241" s="31" t="s">
        <v>1207</v>
      </c>
      <c r="D1241" s="27" t="str">
        <f t="shared" si="323"/>
        <v>N/A</v>
      </c>
      <c r="E1241" s="31" t="s">
        <v>1207</v>
      </c>
      <c r="F1241" s="27" t="str">
        <f t="shared" si="324"/>
        <v>N/A</v>
      </c>
      <c r="G1241" s="31" t="s">
        <v>1207</v>
      </c>
      <c r="H1241" s="27" t="str">
        <f t="shared" si="325"/>
        <v>N/A</v>
      </c>
      <c r="I1241" s="28" t="s">
        <v>1207</v>
      </c>
      <c r="J1241" s="28" t="s">
        <v>1207</v>
      </c>
      <c r="K1241" s="29" t="s">
        <v>1193</v>
      </c>
      <c r="L1241" s="30" t="str">
        <f t="shared" si="326"/>
        <v>N/A</v>
      </c>
    </row>
    <row r="1242" spans="1:12">
      <c r="A1242" s="218" t="s">
        <v>358</v>
      </c>
      <c r="B1242" s="218"/>
      <c r="C1242" s="218"/>
      <c r="D1242" s="218"/>
      <c r="E1242" s="218"/>
      <c r="F1242" s="218"/>
      <c r="G1242" s="218"/>
      <c r="H1242" s="218"/>
      <c r="I1242" s="218"/>
      <c r="J1242" s="218"/>
      <c r="K1242" s="218"/>
      <c r="L1242" s="218"/>
    </row>
    <row r="1243" spans="1:12">
      <c r="A1243" s="46" t="s">
        <v>359</v>
      </c>
      <c r="B1243" s="25" t="s">
        <v>49</v>
      </c>
      <c r="C1243" s="31">
        <v>193757084</v>
      </c>
      <c r="D1243" s="27" t="str">
        <f t="shared" ref="D1243:D1312" si="327">IF($B1243="N/A","N/A",IF(C1243&gt;10,"No",IF(C1243&lt;-10,"No","Yes")))</f>
        <v>N/A</v>
      </c>
      <c r="E1243" s="31">
        <v>204260816</v>
      </c>
      <c r="F1243" s="27" t="str">
        <f t="shared" ref="F1243:F1312" si="328">IF($B1243="N/A","N/A",IF(E1243&gt;10,"No",IF(E1243&lt;-10,"No","Yes")))</f>
        <v>N/A</v>
      </c>
      <c r="G1243" s="31">
        <v>198506981</v>
      </c>
      <c r="H1243" s="27" t="str">
        <f t="shared" ref="H1243:H1312" si="329">IF($B1243="N/A","N/A",IF(G1243&gt;10,"No",IF(G1243&lt;-10,"No","Yes")))</f>
        <v>N/A</v>
      </c>
      <c r="I1243" s="28">
        <v>5.4210000000000003</v>
      </c>
      <c r="J1243" s="28">
        <v>-2.82</v>
      </c>
      <c r="K1243" s="29" t="s">
        <v>1193</v>
      </c>
      <c r="L1243" s="30" t="str">
        <f t="shared" ref="L1243:L1274" si="330">IF(J1243="Div by 0", "N/A", IF(K1243="N/A","N/A", IF(J1243&gt;VALUE(MID(K1243,1,2)), "No", IF(J1243&lt;-1*VALUE(MID(K1243,1,2)), "No", "Yes"))))</f>
        <v>Yes</v>
      </c>
    </row>
    <row r="1244" spans="1:12">
      <c r="A1244" s="46" t="s">
        <v>94</v>
      </c>
      <c r="B1244" s="25" t="s">
        <v>49</v>
      </c>
      <c r="C1244" s="26">
        <v>20775</v>
      </c>
      <c r="D1244" s="27" t="str">
        <f t="shared" si="327"/>
        <v>N/A</v>
      </c>
      <c r="E1244" s="26">
        <v>20388</v>
      </c>
      <c r="F1244" s="27" t="str">
        <f t="shared" si="328"/>
        <v>N/A</v>
      </c>
      <c r="G1244" s="26">
        <v>20734</v>
      </c>
      <c r="H1244" s="27" t="str">
        <f t="shared" si="329"/>
        <v>N/A</v>
      </c>
      <c r="I1244" s="28">
        <v>-1.86</v>
      </c>
      <c r="J1244" s="28">
        <v>1.6970000000000001</v>
      </c>
      <c r="K1244" s="29" t="s">
        <v>1193</v>
      </c>
      <c r="L1244" s="30" t="str">
        <f t="shared" si="330"/>
        <v>Yes</v>
      </c>
    </row>
    <row r="1245" spans="1:12">
      <c r="A1245" s="46" t="s">
        <v>360</v>
      </c>
      <c r="B1245" s="25" t="s">
        <v>49</v>
      </c>
      <c r="C1245" s="31">
        <v>9326.4541035000002</v>
      </c>
      <c r="D1245" s="27" t="str">
        <f t="shared" si="327"/>
        <v>N/A</v>
      </c>
      <c r="E1245" s="31">
        <v>10018.678438000001</v>
      </c>
      <c r="F1245" s="27" t="str">
        <f t="shared" si="328"/>
        <v>N/A</v>
      </c>
      <c r="G1245" s="31">
        <v>9573.983843</v>
      </c>
      <c r="H1245" s="27" t="str">
        <f t="shared" si="329"/>
        <v>N/A</v>
      </c>
      <c r="I1245" s="28">
        <v>7.4219999999999997</v>
      </c>
      <c r="J1245" s="28">
        <v>-4.4400000000000004</v>
      </c>
      <c r="K1245" s="29" t="s">
        <v>1193</v>
      </c>
      <c r="L1245" s="30" t="str">
        <f t="shared" si="330"/>
        <v>Yes</v>
      </c>
    </row>
    <row r="1246" spans="1:12">
      <c r="A1246" s="46" t="s">
        <v>361</v>
      </c>
      <c r="B1246" s="25" t="s">
        <v>49</v>
      </c>
      <c r="C1246" s="26">
        <v>5.4448134777000003</v>
      </c>
      <c r="D1246" s="27" t="str">
        <f t="shared" si="327"/>
        <v>N/A</v>
      </c>
      <c r="E1246" s="26">
        <v>6.1723562879999996</v>
      </c>
      <c r="F1246" s="27" t="str">
        <f t="shared" si="328"/>
        <v>N/A</v>
      </c>
      <c r="G1246" s="26">
        <v>5.9783929777000004</v>
      </c>
      <c r="H1246" s="27" t="str">
        <f t="shared" si="329"/>
        <v>N/A</v>
      </c>
      <c r="I1246" s="28">
        <v>13.36</v>
      </c>
      <c r="J1246" s="28">
        <v>-3.14</v>
      </c>
      <c r="K1246" s="29" t="s">
        <v>1193</v>
      </c>
      <c r="L1246" s="30" t="str">
        <f t="shared" si="330"/>
        <v>Yes</v>
      </c>
    </row>
    <row r="1247" spans="1:12">
      <c r="A1247" s="46" t="s">
        <v>362</v>
      </c>
      <c r="B1247" s="25" t="s">
        <v>49</v>
      </c>
      <c r="C1247" s="31">
        <v>3772400</v>
      </c>
      <c r="D1247" s="27" t="str">
        <f t="shared" si="327"/>
        <v>N/A</v>
      </c>
      <c r="E1247" s="31">
        <v>4472637</v>
      </c>
      <c r="F1247" s="27" t="str">
        <f t="shared" si="328"/>
        <v>N/A</v>
      </c>
      <c r="G1247" s="31">
        <v>4511080</v>
      </c>
      <c r="H1247" s="27" t="str">
        <f t="shared" si="329"/>
        <v>N/A</v>
      </c>
      <c r="I1247" s="28">
        <v>18.559999999999999</v>
      </c>
      <c r="J1247" s="28">
        <v>0.85950000000000004</v>
      </c>
      <c r="K1247" s="29" t="s">
        <v>1193</v>
      </c>
      <c r="L1247" s="30" t="str">
        <f t="shared" si="330"/>
        <v>Yes</v>
      </c>
    </row>
    <row r="1248" spans="1:12">
      <c r="A1248" s="46" t="s">
        <v>95</v>
      </c>
      <c r="B1248" s="25" t="s">
        <v>49</v>
      </c>
      <c r="C1248" s="26">
        <v>167</v>
      </c>
      <c r="D1248" s="27" t="str">
        <f t="shared" si="327"/>
        <v>N/A</v>
      </c>
      <c r="E1248" s="26">
        <v>173</v>
      </c>
      <c r="F1248" s="27" t="str">
        <f t="shared" si="328"/>
        <v>N/A</v>
      </c>
      <c r="G1248" s="26">
        <v>163</v>
      </c>
      <c r="H1248" s="27" t="str">
        <f t="shared" si="329"/>
        <v>N/A</v>
      </c>
      <c r="I1248" s="28">
        <v>3.593</v>
      </c>
      <c r="J1248" s="28">
        <v>-5.78</v>
      </c>
      <c r="K1248" s="29" t="s">
        <v>1193</v>
      </c>
      <c r="L1248" s="30" t="str">
        <f t="shared" si="330"/>
        <v>Yes</v>
      </c>
    </row>
    <row r="1249" spans="1:12">
      <c r="A1249" s="46" t="s">
        <v>363</v>
      </c>
      <c r="B1249" s="25" t="s">
        <v>49</v>
      </c>
      <c r="C1249" s="31">
        <v>22589.221557000001</v>
      </c>
      <c r="D1249" s="27" t="str">
        <f t="shared" si="327"/>
        <v>N/A</v>
      </c>
      <c r="E1249" s="31">
        <v>25853.393064</v>
      </c>
      <c r="F1249" s="27" t="str">
        <f t="shared" si="328"/>
        <v>N/A</v>
      </c>
      <c r="G1249" s="31">
        <v>27675.337423000001</v>
      </c>
      <c r="H1249" s="27" t="str">
        <f t="shared" si="329"/>
        <v>N/A</v>
      </c>
      <c r="I1249" s="28">
        <v>14.45</v>
      </c>
      <c r="J1249" s="28">
        <v>7.0469999999999997</v>
      </c>
      <c r="K1249" s="29" t="s">
        <v>1193</v>
      </c>
      <c r="L1249" s="30" t="str">
        <f t="shared" si="330"/>
        <v>Yes</v>
      </c>
    </row>
    <row r="1250" spans="1:12">
      <c r="A1250" s="46" t="s">
        <v>364</v>
      </c>
      <c r="B1250" s="25" t="s">
        <v>49</v>
      </c>
      <c r="C1250" s="31">
        <v>2741260</v>
      </c>
      <c r="D1250" s="27" t="str">
        <f t="shared" si="327"/>
        <v>N/A</v>
      </c>
      <c r="E1250" s="31">
        <v>2184053</v>
      </c>
      <c r="F1250" s="27" t="str">
        <f t="shared" si="328"/>
        <v>N/A</v>
      </c>
      <c r="G1250" s="31">
        <v>17731206</v>
      </c>
      <c r="H1250" s="27" t="str">
        <f t="shared" si="329"/>
        <v>N/A</v>
      </c>
      <c r="I1250" s="28">
        <v>-20.3</v>
      </c>
      <c r="J1250" s="28">
        <v>711.8</v>
      </c>
      <c r="K1250" s="29" t="s">
        <v>1193</v>
      </c>
      <c r="L1250" s="30" t="str">
        <f t="shared" si="330"/>
        <v>No</v>
      </c>
    </row>
    <row r="1251" spans="1:12">
      <c r="A1251" s="46" t="s">
        <v>365</v>
      </c>
      <c r="B1251" s="25" t="s">
        <v>49</v>
      </c>
      <c r="C1251" s="26">
        <v>246</v>
      </c>
      <c r="D1251" s="27" t="str">
        <f t="shared" si="327"/>
        <v>N/A</v>
      </c>
      <c r="E1251" s="26">
        <v>200</v>
      </c>
      <c r="F1251" s="27" t="str">
        <f t="shared" si="328"/>
        <v>N/A</v>
      </c>
      <c r="G1251" s="26">
        <v>985</v>
      </c>
      <c r="H1251" s="27" t="str">
        <f t="shared" si="329"/>
        <v>N/A</v>
      </c>
      <c r="I1251" s="28">
        <v>-18.7</v>
      </c>
      <c r="J1251" s="28">
        <v>392.5</v>
      </c>
      <c r="K1251" s="29" t="s">
        <v>1193</v>
      </c>
      <c r="L1251" s="30" t="str">
        <f t="shared" si="330"/>
        <v>No</v>
      </c>
    </row>
    <row r="1252" spans="1:12">
      <c r="A1252" s="46" t="s">
        <v>739</v>
      </c>
      <c r="B1252" s="25" t="s">
        <v>49</v>
      </c>
      <c r="C1252" s="31">
        <v>11143.333333</v>
      </c>
      <c r="D1252" s="27" t="str">
        <f t="shared" si="327"/>
        <v>N/A</v>
      </c>
      <c r="E1252" s="31">
        <v>10920.264999999999</v>
      </c>
      <c r="F1252" s="27" t="str">
        <f t="shared" si="328"/>
        <v>N/A</v>
      </c>
      <c r="G1252" s="31">
        <v>18001.224364999998</v>
      </c>
      <c r="H1252" s="27" t="str">
        <f t="shared" si="329"/>
        <v>N/A</v>
      </c>
      <c r="I1252" s="28">
        <v>-2</v>
      </c>
      <c r="J1252" s="28">
        <v>64.84</v>
      </c>
      <c r="K1252" s="29" t="s">
        <v>1193</v>
      </c>
      <c r="L1252" s="30" t="str">
        <f t="shared" si="330"/>
        <v>No</v>
      </c>
    </row>
    <row r="1253" spans="1:12">
      <c r="A1253" s="46" t="s">
        <v>366</v>
      </c>
      <c r="B1253" s="25" t="s">
        <v>49</v>
      </c>
      <c r="C1253" s="31">
        <v>64773082</v>
      </c>
      <c r="D1253" s="27" t="str">
        <f t="shared" si="327"/>
        <v>N/A</v>
      </c>
      <c r="E1253" s="31">
        <v>64915940</v>
      </c>
      <c r="F1253" s="27" t="str">
        <f t="shared" si="328"/>
        <v>N/A</v>
      </c>
      <c r="G1253" s="31">
        <v>63247512</v>
      </c>
      <c r="H1253" s="27" t="str">
        <f t="shared" si="329"/>
        <v>N/A</v>
      </c>
      <c r="I1253" s="28">
        <v>0.22059999999999999</v>
      </c>
      <c r="J1253" s="28">
        <v>-2.57</v>
      </c>
      <c r="K1253" s="29" t="s">
        <v>1193</v>
      </c>
      <c r="L1253" s="30" t="str">
        <f t="shared" si="330"/>
        <v>Yes</v>
      </c>
    </row>
    <row r="1254" spans="1:12">
      <c r="A1254" s="46" t="s">
        <v>96</v>
      </c>
      <c r="B1254" s="25" t="s">
        <v>49</v>
      </c>
      <c r="C1254" s="26">
        <v>635</v>
      </c>
      <c r="D1254" s="27" t="str">
        <f t="shared" si="327"/>
        <v>N/A</v>
      </c>
      <c r="E1254" s="26">
        <v>624</v>
      </c>
      <c r="F1254" s="27" t="str">
        <f t="shared" si="328"/>
        <v>N/A</v>
      </c>
      <c r="G1254" s="26">
        <v>551</v>
      </c>
      <c r="H1254" s="27" t="str">
        <f t="shared" si="329"/>
        <v>N/A</v>
      </c>
      <c r="I1254" s="28">
        <v>-1.73</v>
      </c>
      <c r="J1254" s="28">
        <v>-11.7</v>
      </c>
      <c r="K1254" s="29" t="s">
        <v>1193</v>
      </c>
      <c r="L1254" s="30" t="str">
        <f t="shared" si="330"/>
        <v>Yes</v>
      </c>
    </row>
    <row r="1255" spans="1:12">
      <c r="A1255" s="46" t="s">
        <v>367</v>
      </c>
      <c r="B1255" s="25" t="s">
        <v>49</v>
      </c>
      <c r="C1255" s="31">
        <v>102004.85354</v>
      </c>
      <c r="D1255" s="27" t="str">
        <f t="shared" si="327"/>
        <v>N/A</v>
      </c>
      <c r="E1255" s="31">
        <v>104031.95513</v>
      </c>
      <c r="F1255" s="27" t="str">
        <f t="shared" si="328"/>
        <v>N/A</v>
      </c>
      <c r="G1255" s="31">
        <v>114786.77314</v>
      </c>
      <c r="H1255" s="27" t="str">
        <f t="shared" si="329"/>
        <v>N/A</v>
      </c>
      <c r="I1255" s="28">
        <v>1.9870000000000001</v>
      </c>
      <c r="J1255" s="28">
        <v>10.34</v>
      </c>
      <c r="K1255" s="29" t="s">
        <v>1193</v>
      </c>
      <c r="L1255" s="30" t="str">
        <f t="shared" si="330"/>
        <v>Yes</v>
      </c>
    </row>
    <row r="1256" spans="1:12">
      <c r="A1256" s="46" t="s">
        <v>368</v>
      </c>
      <c r="B1256" s="25" t="s">
        <v>49</v>
      </c>
      <c r="C1256" s="31">
        <v>351025800</v>
      </c>
      <c r="D1256" s="27" t="str">
        <f t="shared" si="327"/>
        <v>N/A</v>
      </c>
      <c r="E1256" s="31">
        <v>363540073</v>
      </c>
      <c r="F1256" s="27" t="str">
        <f t="shared" si="328"/>
        <v>N/A</v>
      </c>
      <c r="G1256" s="31">
        <v>368562413</v>
      </c>
      <c r="H1256" s="27" t="str">
        <f t="shared" si="329"/>
        <v>N/A</v>
      </c>
      <c r="I1256" s="28">
        <v>3.5649999999999999</v>
      </c>
      <c r="J1256" s="28">
        <v>1.3819999999999999</v>
      </c>
      <c r="K1256" s="29" t="s">
        <v>1193</v>
      </c>
      <c r="L1256" s="30" t="str">
        <f t="shared" si="330"/>
        <v>Yes</v>
      </c>
    </row>
    <row r="1257" spans="1:12">
      <c r="A1257" s="93" t="s">
        <v>369</v>
      </c>
      <c r="B1257" s="26" t="s">
        <v>49</v>
      </c>
      <c r="C1257" s="26">
        <v>14469</v>
      </c>
      <c r="D1257" s="27" t="str">
        <f t="shared" si="327"/>
        <v>N/A</v>
      </c>
      <c r="E1257" s="26">
        <v>14403</v>
      </c>
      <c r="F1257" s="27" t="str">
        <f t="shared" si="328"/>
        <v>N/A</v>
      </c>
      <c r="G1257" s="26">
        <v>14051</v>
      </c>
      <c r="H1257" s="27" t="str">
        <f t="shared" si="329"/>
        <v>N/A</v>
      </c>
      <c r="I1257" s="28">
        <v>-0.45600000000000002</v>
      </c>
      <c r="J1257" s="28">
        <v>-2.44</v>
      </c>
      <c r="K1257" s="37" t="s">
        <v>1193</v>
      </c>
      <c r="L1257" s="30" t="str">
        <f t="shared" si="330"/>
        <v>Yes</v>
      </c>
    </row>
    <row r="1258" spans="1:12">
      <c r="A1258" s="46" t="s">
        <v>370</v>
      </c>
      <c r="B1258" s="25" t="s">
        <v>49</v>
      </c>
      <c r="C1258" s="31">
        <v>24260.543229999999</v>
      </c>
      <c r="D1258" s="27" t="str">
        <f t="shared" si="327"/>
        <v>N/A</v>
      </c>
      <c r="E1258" s="31">
        <v>25240.579948999999</v>
      </c>
      <c r="F1258" s="27" t="str">
        <f t="shared" si="328"/>
        <v>N/A</v>
      </c>
      <c r="G1258" s="31">
        <v>26230.333286000001</v>
      </c>
      <c r="H1258" s="27" t="str">
        <f t="shared" si="329"/>
        <v>N/A</v>
      </c>
      <c r="I1258" s="28">
        <v>4.04</v>
      </c>
      <c r="J1258" s="28">
        <v>3.9209999999999998</v>
      </c>
      <c r="K1258" s="29" t="s">
        <v>1193</v>
      </c>
      <c r="L1258" s="30" t="str">
        <f t="shared" si="330"/>
        <v>Yes</v>
      </c>
    </row>
    <row r="1259" spans="1:12">
      <c r="A1259" s="46" t="s">
        <v>371</v>
      </c>
      <c r="B1259" s="25" t="s">
        <v>49</v>
      </c>
      <c r="C1259" s="31">
        <v>56334494</v>
      </c>
      <c r="D1259" s="27" t="str">
        <f t="shared" si="327"/>
        <v>N/A</v>
      </c>
      <c r="E1259" s="31">
        <v>60880372</v>
      </c>
      <c r="F1259" s="27" t="str">
        <f t="shared" si="328"/>
        <v>N/A</v>
      </c>
      <c r="G1259" s="31">
        <v>64638125</v>
      </c>
      <c r="H1259" s="27" t="str">
        <f t="shared" si="329"/>
        <v>N/A</v>
      </c>
      <c r="I1259" s="28">
        <v>8.0690000000000008</v>
      </c>
      <c r="J1259" s="28">
        <v>6.1719999999999997</v>
      </c>
      <c r="K1259" s="29" t="s">
        <v>1193</v>
      </c>
      <c r="L1259" s="30" t="str">
        <f t="shared" si="330"/>
        <v>Yes</v>
      </c>
    </row>
    <row r="1260" spans="1:12">
      <c r="A1260" s="46" t="s">
        <v>97</v>
      </c>
      <c r="B1260" s="25" t="s">
        <v>49</v>
      </c>
      <c r="C1260" s="26">
        <v>89468</v>
      </c>
      <c r="D1260" s="27" t="str">
        <f t="shared" si="327"/>
        <v>N/A</v>
      </c>
      <c r="E1260" s="26">
        <v>90329</v>
      </c>
      <c r="F1260" s="27" t="str">
        <f t="shared" si="328"/>
        <v>N/A</v>
      </c>
      <c r="G1260" s="26">
        <v>90735</v>
      </c>
      <c r="H1260" s="27" t="str">
        <f t="shared" si="329"/>
        <v>N/A</v>
      </c>
      <c r="I1260" s="28">
        <v>0.96240000000000003</v>
      </c>
      <c r="J1260" s="28">
        <v>0.44950000000000001</v>
      </c>
      <c r="K1260" s="29" t="s">
        <v>1193</v>
      </c>
      <c r="L1260" s="30" t="str">
        <f t="shared" si="330"/>
        <v>Yes</v>
      </c>
    </row>
    <row r="1261" spans="1:12">
      <c r="A1261" s="46" t="s">
        <v>372</v>
      </c>
      <c r="B1261" s="25" t="s">
        <v>49</v>
      </c>
      <c r="C1261" s="31">
        <v>629.66081727999995</v>
      </c>
      <c r="D1261" s="27" t="str">
        <f t="shared" si="327"/>
        <v>N/A</v>
      </c>
      <c r="E1261" s="31">
        <v>673.98478894000004</v>
      </c>
      <c r="F1261" s="27" t="str">
        <f t="shared" si="328"/>
        <v>N/A</v>
      </c>
      <c r="G1261" s="31">
        <v>712.38358957000003</v>
      </c>
      <c r="H1261" s="27" t="str">
        <f t="shared" si="329"/>
        <v>N/A</v>
      </c>
      <c r="I1261" s="28">
        <v>7.0389999999999997</v>
      </c>
      <c r="J1261" s="28">
        <v>5.6970000000000001</v>
      </c>
      <c r="K1261" s="29" t="s">
        <v>1193</v>
      </c>
      <c r="L1261" s="30" t="str">
        <f t="shared" si="330"/>
        <v>Yes</v>
      </c>
    </row>
    <row r="1262" spans="1:12">
      <c r="A1262" s="46" t="s">
        <v>373</v>
      </c>
      <c r="B1262" s="25" t="s">
        <v>49</v>
      </c>
      <c r="C1262" s="31">
        <v>7290306</v>
      </c>
      <c r="D1262" s="27" t="str">
        <f t="shared" si="327"/>
        <v>N/A</v>
      </c>
      <c r="E1262" s="31">
        <v>7633473</v>
      </c>
      <c r="F1262" s="27" t="str">
        <f t="shared" si="328"/>
        <v>N/A</v>
      </c>
      <c r="G1262" s="31">
        <v>8370741</v>
      </c>
      <c r="H1262" s="27" t="str">
        <f t="shared" si="329"/>
        <v>N/A</v>
      </c>
      <c r="I1262" s="28">
        <v>4.7069999999999999</v>
      </c>
      <c r="J1262" s="28">
        <v>9.6579999999999995</v>
      </c>
      <c r="K1262" s="29" t="s">
        <v>1193</v>
      </c>
      <c r="L1262" s="30" t="str">
        <f t="shared" si="330"/>
        <v>Yes</v>
      </c>
    </row>
    <row r="1263" spans="1:12">
      <c r="A1263" s="46" t="s">
        <v>98</v>
      </c>
      <c r="B1263" s="25" t="s">
        <v>49</v>
      </c>
      <c r="C1263" s="26">
        <v>22217</v>
      </c>
      <c r="D1263" s="27" t="str">
        <f t="shared" si="327"/>
        <v>N/A</v>
      </c>
      <c r="E1263" s="26">
        <v>23966</v>
      </c>
      <c r="F1263" s="27" t="str">
        <f t="shared" si="328"/>
        <v>N/A</v>
      </c>
      <c r="G1263" s="26">
        <v>25517</v>
      </c>
      <c r="H1263" s="27" t="str">
        <f t="shared" si="329"/>
        <v>N/A</v>
      </c>
      <c r="I1263" s="28">
        <v>7.8719999999999999</v>
      </c>
      <c r="J1263" s="28">
        <v>6.4720000000000004</v>
      </c>
      <c r="K1263" s="29" t="s">
        <v>1193</v>
      </c>
      <c r="L1263" s="30" t="str">
        <f t="shared" si="330"/>
        <v>Yes</v>
      </c>
    </row>
    <row r="1264" spans="1:12">
      <c r="A1264" s="46" t="s">
        <v>374</v>
      </c>
      <c r="B1264" s="25" t="s">
        <v>49</v>
      </c>
      <c r="C1264" s="31">
        <v>328.14088311</v>
      </c>
      <c r="D1264" s="27" t="str">
        <f t="shared" si="327"/>
        <v>N/A</v>
      </c>
      <c r="E1264" s="31">
        <v>318.51260119</v>
      </c>
      <c r="F1264" s="27" t="str">
        <f t="shared" si="328"/>
        <v>N/A</v>
      </c>
      <c r="G1264" s="31">
        <v>328.04565583999999</v>
      </c>
      <c r="H1264" s="27" t="str">
        <f t="shared" si="329"/>
        <v>N/A</v>
      </c>
      <c r="I1264" s="28">
        <v>-2.93</v>
      </c>
      <c r="J1264" s="28">
        <v>2.9929999999999999</v>
      </c>
      <c r="K1264" s="29" t="s">
        <v>1193</v>
      </c>
      <c r="L1264" s="30" t="str">
        <f t="shared" si="330"/>
        <v>Yes</v>
      </c>
    </row>
    <row r="1265" spans="1:12">
      <c r="A1265" s="46" t="s">
        <v>375</v>
      </c>
      <c r="B1265" s="25" t="s">
        <v>49</v>
      </c>
      <c r="C1265" s="31">
        <v>1264880</v>
      </c>
      <c r="D1265" s="27" t="str">
        <f t="shared" si="327"/>
        <v>N/A</v>
      </c>
      <c r="E1265" s="31">
        <v>1334967</v>
      </c>
      <c r="F1265" s="27" t="str">
        <f t="shared" si="328"/>
        <v>N/A</v>
      </c>
      <c r="G1265" s="31">
        <v>1451113</v>
      </c>
      <c r="H1265" s="27" t="str">
        <f t="shared" si="329"/>
        <v>N/A</v>
      </c>
      <c r="I1265" s="28">
        <v>5.5410000000000004</v>
      </c>
      <c r="J1265" s="28">
        <v>8.6999999999999993</v>
      </c>
      <c r="K1265" s="29" t="s">
        <v>1193</v>
      </c>
      <c r="L1265" s="30" t="str">
        <f t="shared" si="330"/>
        <v>Yes</v>
      </c>
    </row>
    <row r="1266" spans="1:12">
      <c r="A1266" s="46" t="s">
        <v>99</v>
      </c>
      <c r="B1266" s="25" t="s">
        <v>49</v>
      </c>
      <c r="C1266" s="26">
        <v>18633</v>
      </c>
      <c r="D1266" s="27" t="str">
        <f t="shared" si="327"/>
        <v>N/A</v>
      </c>
      <c r="E1266" s="26">
        <v>19281</v>
      </c>
      <c r="F1266" s="27" t="str">
        <f t="shared" si="328"/>
        <v>N/A</v>
      </c>
      <c r="G1266" s="26">
        <v>20282</v>
      </c>
      <c r="H1266" s="27" t="str">
        <f t="shared" si="329"/>
        <v>N/A</v>
      </c>
      <c r="I1266" s="28">
        <v>3.4780000000000002</v>
      </c>
      <c r="J1266" s="28">
        <v>5.1920000000000002</v>
      </c>
      <c r="K1266" s="29" t="s">
        <v>1193</v>
      </c>
      <c r="L1266" s="30" t="str">
        <f t="shared" si="330"/>
        <v>Yes</v>
      </c>
    </row>
    <row r="1267" spans="1:12">
      <c r="A1267" s="46" t="s">
        <v>376</v>
      </c>
      <c r="B1267" s="25" t="s">
        <v>49</v>
      </c>
      <c r="C1267" s="31">
        <v>67.883861964999994</v>
      </c>
      <c r="D1267" s="27" t="str">
        <f t="shared" si="327"/>
        <v>N/A</v>
      </c>
      <c r="E1267" s="31">
        <v>69.237435817999994</v>
      </c>
      <c r="F1267" s="27" t="str">
        <f t="shared" si="328"/>
        <v>N/A</v>
      </c>
      <c r="G1267" s="31">
        <v>71.546839562000002</v>
      </c>
      <c r="H1267" s="27" t="str">
        <f t="shared" si="329"/>
        <v>N/A</v>
      </c>
      <c r="I1267" s="28">
        <v>1.994</v>
      </c>
      <c r="J1267" s="28">
        <v>3.335</v>
      </c>
      <c r="K1267" s="29" t="s">
        <v>1193</v>
      </c>
      <c r="L1267" s="30" t="str">
        <f t="shared" si="330"/>
        <v>Yes</v>
      </c>
    </row>
    <row r="1268" spans="1:12">
      <c r="A1268" s="46" t="s">
        <v>377</v>
      </c>
      <c r="B1268" s="25" t="s">
        <v>49</v>
      </c>
      <c r="C1268" s="31">
        <v>17211702</v>
      </c>
      <c r="D1268" s="27" t="str">
        <f t="shared" si="327"/>
        <v>N/A</v>
      </c>
      <c r="E1268" s="31">
        <v>19624436</v>
      </c>
      <c r="F1268" s="27" t="str">
        <f t="shared" si="328"/>
        <v>N/A</v>
      </c>
      <c r="G1268" s="31">
        <v>21244329</v>
      </c>
      <c r="H1268" s="27" t="str">
        <f t="shared" si="329"/>
        <v>N/A</v>
      </c>
      <c r="I1268" s="28">
        <v>14.02</v>
      </c>
      <c r="J1268" s="28">
        <v>8.2539999999999996</v>
      </c>
      <c r="K1268" s="29" t="s">
        <v>1193</v>
      </c>
      <c r="L1268" s="30" t="str">
        <f t="shared" si="330"/>
        <v>Yes</v>
      </c>
    </row>
    <row r="1269" spans="1:12">
      <c r="A1269" s="46" t="s">
        <v>378</v>
      </c>
      <c r="B1269" s="25" t="s">
        <v>49</v>
      </c>
      <c r="C1269" s="26">
        <v>40623</v>
      </c>
      <c r="D1269" s="27" t="str">
        <f t="shared" si="327"/>
        <v>N/A</v>
      </c>
      <c r="E1269" s="26">
        <v>41739</v>
      </c>
      <c r="F1269" s="27" t="str">
        <f t="shared" si="328"/>
        <v>N/A</v>
      </c>
      <c r="G1269" s="26">
        <v>41973</v>
      </c>
      <c r="H1269" s="27" t="str">
        <f t="shared" si="329"/>
        <v>N/A</v>
      </c>
      <c r="I1269" s="28">
        <v>2.7469999999999999</v>
      </c>
      <c r="J1269" s="28">
        <v>0.56059999999999999</v>
      </c>
      <c r="K1269" s="29" t="s">
        <v>1193</v>
      </c>
      <c r="L1269" s="30" t="str">
        <f t="shared" si="330"/>
        <v>Yes</v>
      </c>
    </row>
    <row r="1270" spans="1:12">
      <c r="A1270" s="46" t="s">
        <v>379</v>
      </c>
      <c r="B1270" s="25" t="s">
        <v>49</v>
      </c>
      <c r="C1270" s="31">
        <v>423.69352336999998</v>
      </c>
      <c r="D1270" s="27" t="str">
        <f t="shared" si="327"/>
        <v>N/A</v>
      </c>
      <c r="E1270" s="31">
        <v>470.17024844999997</v>
      </c>
      <c r="F1270" s="27" t="str">
        <f t="shared" si="328"/>
        <v>N/A</v>
      </c>
      <c r="G1270" s="31">
        <v>506.14273462</v>
      </c>
      <c r="H1270" s="27" t="str">
        <f t="shared" si="329"/>
        <v>N/A</v>
      </c>
      <c r="I1270" s="28">
        <v>10.97</v>
      </c>
      <c r="J1270" s="28">
        <v>7.6509999999999998</v>
      </c>
      <c r="K1270" s="29" t="s">
        <v>1193</v>
      </c>
      <c r="L1270" s="30" t="str">
        <f t="shared" si="330"/>
        <v>Yes</v>
      </c>
    </row>
    <row r="1271" spans="1:12">
      <c r="A1271" s="46" t="s">
        <v>380</v>
      </c>
      <c r="B1271" s="25" t="s">
        <v>49</v>
      </c>
      <c r="C1271" s="31">
        <v>20993206</v>
      </c>
      <c r="D1271" s="27" t="str">
        <f t="shared" si="327"/>
        <v>N/A</v>
      </c>
      <c r="E1271" s="31">
        <v>9617087</v>
      </c>
      <c r="F1271" s="27" t="str">
        <f t="shared" si="328"/>
        <v>N/A</v>
      </c>
      <c r="G1271" s="31">
        <v>10211944</v>
      </c>
      <c r="H1271" s="27" t="str">
        <f t="shared" si="329"/>
        <v>N/A</v>
      </c>
      <c r="I1271" s="28">
        <v>-54.2</v>
      </c>
      <c r="J1271" s="28">
        <v>6.1849999999999996</v>
      </c>
      <c r="K1271" s="29" t="s">
        <v>1193</v>
      </c>
      <c r="L1271" s="30" t="str">
        <f t="shared" si="330"/>
        <v>Yes</v>
      </c>
    </row>
    <row r="1272" spans="1:12">
      <c r="A1272" s="46" t="s">
        <v>100</v>
      </c>
      <c r="B1272" s="25" t="s">
        <v>49</v>
      </c>
      <c r="C1272" s="26">
        <v>42319</v>
      </c>
      <c r="D1272" s="27" t="str">
        <f t="shared" si="327"/>
        <v>N/A</v>
      </c>
      <c r="E1272" s="26">
        <v>37015</v>
      </c>
      <c r="F1272" s="27" t="str">
        <f t="shared" si="328"/>
        <v>N/A</v>
      </c>
      <c r="G1272" s="26">
        <v>38897</v>
      </c>
      <c r="H1272" s="27" t="str">
        <f t="shared" si="329"/>
        <v>N/A</v>
      </c>
      <c r="I1272" s="28">
        <v>-12.5</v>
      </c>
      <c r="J1272" s="28">
        <v>5.0839999999999996</v>
      </c>
      <c r="K1272" s="29" t="s">
        <v>1193</v>
      </c>
      <c r="L1272" s="30" t="str">
        <f t="shared" si="330"/>
        <v>Yes</v>
      </c>
    </row>
    <row r="1273" spans="1:12">
      <c r="A1273" s="46" t="s">
        <v>381</v>
      </c>
      <c r="B1273" s="25" t="s">
        <v>49</v>
      </c>
      <c r="C1273" s="31">
        <v>496.07046480000002</v>
      </c>
      <c r="D1273" s="27" t="str">
        <f t="shared" si="327"/>
        <v>N/A</v>
      </c>
      <c r="E1273" s="31">
        <v>259.81593948</v>
      </c>
      <c r="F1273" s="27" t="str">
        <f t="shared" si="328"/>
        <v>N/A</v>
      </c>
      <c r="G1273" s="31">
        <v>262.53808777</v>
      </c>
      <c r="H1273" s="27" t="str">
        <f t="shared" si="329"/>
        <v>N/A</v>
      </c>
      <c r="I1273" s="28">
        <v>-47.6</v>
      </c>
      <c r="J1273" s="28">
        <v>1.048</v>
      </c>
      <c r="K1273" s="29" t="s">
        <v>1193</v>
      </c>
      <c r="L1273" s="30" t="str">
        <f t="shared" si="330"/>
        <v>Yes</v>
      </c>
    </row>
    <row r="1274" spans="1:12">
      <c r="A1274" s="46" t="s">
        <v>382</v>
      </c>
      <c r="B1274" s="25" t="s">
        <v>49</v>
      </c>
      <c r="C1274" s="31">
        <v>12382829</v>
      </c>
      <c r="D1274" s="27" t="str">
        <f t="shared" si="327"/>
        <v>N/A</v>
      </c>
      <c r="E1274" s="31">
        <v>12255912</v>
      </c>
      <c r="F1274" s="27" t="str">
        <f t="shared" si="328"/>
        <v>N/A</v>
      </c>
      <c r="G1274" s="31">
        <v>12297961</v>
      </c>
      <c r="H1274" s="27" t="str">
        <f t="shared" si="329"/>
        <v>N/A</v>
      </c>
      <c r="I1274" s="28">
        <v>-1.02</v>
      </c>
      <c r="J1274" s="28">
        <v>0.34310000000000002</v>
      </c>
      <c r="K1274" s="29" t="s">
        <v>1193</v>
      </c>
      <c r="L1274" s="30" t="str">
        <f t="shared" si="330"/>
        <v>Yes</v>
      </c>
    </row>
    <row r="1275" spans="1:12">
      <c r="A1275" s="46" t="s">
        <v>383</v>
      </c>
      <c r="B1275" s="25" t="s">
        <v>49</v>
      </c>
      <c r="C1275" s="26">
        <v>3573</v>
      </c>
      <c r="D1275" s="27" t="str">
        <f t="shared" si="327"/>
        <v>N/A</v>
      </c>
      <c r="E1275" s="26">
        <v>3532</v>
      </c>
      <c r="F1275" s="27" t="str">
        <f t="shared" si="328"/>
        <v>N/A</v>
      </c>
      <c r="G1275" s="26">
        <v>3500</v>
      </c>
      <c r="H1275" s="27" t="str">
        <f t="shared" si="329"/>
        <v>N/A</v>
      </c>
      <c r="I1275" s="28">
        <v>-1.1499999999999999</v>
      </c>
      <c r="J1275" s="28">
        <v>-0.90600000000000003</v>
      </c>
      <c r="K1275" s="29" t="s">
        <v>1193</v>
      </c>
      <c r="L1275" s="30" t="str">
        <f t="shared" ref="L1275:L1312" si="331">IF(J1275="Div by 0", "N/A", IF(K1275="N/A","N/A", IF(J1275&gt;VALUE(MID(K1275,1,2)), "No", IF(J1275&lt;-1*VALUE(MID(K1275,1,2)), "No", "Yes"))))</f>
        <v>Yes</v>
      </c>
    </row>
    <row r="1276" spans="1:12">
      <c r="A1276" s="46" t="s">
        <v>384</v>
      </c>
      <c r="B1276" s="25" t="s">
        <v>49</v>
      </c>
      <c r="C1276" s="31">
        <v>3465.6672263999999</v>
      </c>
      <c r="D1276" s="27" t="str">
        <f t="shared" si="327"/>
        <v>N/A</v>
      </c>
      <c r="E1276" s="31">
        <v>3469.9637598999998</v>
      </c>
      <c r="F1276" s="27" t="str">
        <f t="shared" si="328"/>
        <v>N/A</v>
      </c>
      <c r="G1276" s="31">
        <v>3513.7031428999999</v>
      </c>
      <c r="H1276" s="27" t="str">
        <f t="shared" si="329"/>
        <v>N/A</v>
      </c>
      <c r="I1276" s="28">
        <v>0.124</v>
      </c>
      <c r="J1276" s="28">
        <v>1.2609999999999999</v>
      </c>
      <c r="K1276" s="29" t="s">
        <v>1193</v>
      </c>
      <c r="L1276" s="30" t="str">
        <f t="shared" si="331"/>
        <v>Yes</v>
      </c>
    </row>
    <row r="1277" spans="1:12">
      <c r="A1277" s="46" t="s">
        <v>385</v>
      </c>
      <c r="B1277" s="25" t="s">
        <v>49</v>
      </c>
      <c r="C1277" s="31">
        <v>20138785</v>
      </c>
      <c r="D1277" s="27" t="str">
        <f t="shared" si="327"/>
        <v>N/A</v>
      </c>
      <c r="E1277" s="31">
        <v>23807859</v>
      </c>
      <c r="F1277" s="27" t="str">
        <f t="shared" si="328"/>
        <v>N/A</v>
      </c>
      <c r="G1277" s="31">
        <v>25441984</v>
      </c>
      <c r="H1277" s="27" t="str">
        <f t="shared" si="329"/>
        <v>N/A</v>
      </c>
      <c r="I1277" s="28">
        <v>18.22</v>
      </c>
      <c r="J1277" s="28">
        <v>6.8639999999999999</v>
      </c>
      <c r="K1277" s="29" t="s">
        <v>1193</v>
      </c>
      <c r="L1277" s="30" t="str">
        <f t="shared" si="331"/>
        <v>Yes</v>
      </c>
    </row>
    <row r="1278" spans="1:12">
      <c r="A1278" s="46" t="s">
        <v>101</v>
      </c>
      <c r="B1278" s="25" t="s">
        <v>49</v>
      </c>
      <c r="C1278" s="26">
        <v>60609</v>
      </c>
      <c r="D1278" s="27" t="str">
        <f t="shared" si="327"/>
        <v>N/A</v>
      </c>
      <c r="E1278" s="26">
        <v>70094</v>
      </c>
      <c r="F1278" s="27" t="str">
        <f t="shared" si="328"/>
        <v>N/A</v>
      </c>
      <c r="G1278" s="26">
        <v>72376</v>
      </c>
      <c r="H1278" s="27" t="str">
        <f t="shared" si="329"/>
        <v>N/A</v>
      </c>
      <c r="I1278" s="28">
        <v>15.65</v>
      </c>
      <c r="J1278" s="28">
        <v>3.2559999999999998</v>
      </c>
      <c r="K1278" s="29" t="s">
        <v>1193</v>
      </c>
      <c r="L1278" s="30" t="str">
        <f t="shared" si="331"/>
        <v>Yes</v>
      </c>
    </row>
    <row r="1279" spans="1:12">
      <c r="A1279" s="46" t="s">
        <v>386</v>
      </c>
      <c r="B1279" s="25" t="s">
        <v>49</v>
      </c>
      <c r="C1279" s="31">
        <v>332.27383722000002</v>
      </c>
      <c r="D1279" s="27" t="str">
        <f t="shared" si="327"/>
        <v>N/A</v>
      </c>
      <c r="E1279" s="31">
        <v>339.65616173000001</v>
      </c>
      <c r="F1279" s="27" t="str">
        <f t="shared" si="328"/>
        <v>N/A</v>
      </c>
      <c r="G1279" s="31">
        <v>351.52514645999997</v>
      </c>
      <c r="H1279" s="27" t="str">
        <f t="shared" si="329"/>
        <v>N/A</v>
      </c>
      <c r="I1279" s="28">
        <v>2.222</v>
      </c>
      <c r="J1279" s="28">
        <v>3.4940000000000002</v>
      </c>
      <c r="K1279" s="29" t="s">
        <v>1193</v>
      </c>
      <c r="L1279" s="30" t="str">
        <f t="shared" si="331"/>
        <v>Yes</v>
      </c>
    </row>
    <row r="1280" spans="1:12">
      <c r="A1280" s="46" t="s">
        <v>387</v>
      </c>
      <c r="B1280" s="25" t="s">
        <v>49</v>
      </c>
      <c r="C1280" s="31">
        <v>128803173</v>
      </c>
      <c r="D1280" s="27" t="str">
        <f t="shared" si="327"/>
        <v>N/A</v>
      </c>
      <c r="E1280" s="31">
        <v>149428603</v>
      </c>
      <c r="F1280" s="27" t="str">
        <f t="shared" si="328"/>
        <v>N/A</v>
      </c>
      <c r="G1280" s="31">
        <v>143967828</v>
      </c>
      <c r="H1280" s="27" t="str">
        <f t="shared" si="329"/>
        <v>N/A</v>
      </c>
      <c r="I1280" s="28">
        <v>16.010000000000002</v>
      </c>
      <c r="J1280" s="28">
        <v>-3.65</v>
      </c>
      <c r="K1280" s="29" t="s">
        <v>1193</v>
      </c>
      <c r="L1280" s="30" t="str">
        <f t="shared" si="331"/>
        <v>Yes</v>
      </c>
    </row>
    <row r="1281" spans="1:12">
      <c r="A1281" s="46" t="s">
        <v>102</v>
      </c>
      <c r="B1281" s="25" t="s">
        <v>49</v>
      </c>
      <c r="C1281" s="26">
        <v>81917</v>
      </c>
      <c r="D1281" s="27" t="str">
        <f t="shared" si="327"/>
        <v>N/A</v>
      </c>
      <c r="E1281" s="26">
        <v>84915</v>
      </c>
      <c r="F1281" s="27" t="str">
        <f t="shared" si="328"/>
        <v>N/A</v>
      </c>
      <c r="G1281" s="26">
        <v>85556</v>
      </c>
      <c r="H1281" s="27" t="str">
        <f t="shared" si="329"/>
        <v>N/A</v>
      </c>
      <c r="I1281" s="28">
        <v>3.66</v>
      </c>
      <c r="J1281" s="28">
        <v>0.75490000000000002</v>
      </c>
      <c r="K1281" s="29" t="s">
        <v>1193</v>
      </c>
      <c r="L1281" s="30" t="str">
        <f t="shared" si="331"/>
        <v>Yes</v>
      </c>
    </row>
    <row r="1282" spans="1:12">
      <c r="A1282" s="46" t="s">
        <v>388</v>
      </c>
      <c r="B1282" s="25" t="s">
        <v>49</v>
      </c>
      <c r="C1282" s="31">
        <v>1572.3619395000001</v>
      </c>
      <c r="D1282" s="27" t="str">
        <f t="shared" si="327"/>
        <v>N/A</v>
      </c>
      <c r="E1282" s="31">
        <v>1759.7433080000001</v>
      </c>
      <c r="F1282" s="27" t="str">
        <f t="shared" si="328"/>
        <v>N/A</v>
      </c>
      <c r="G1282" s="31">
        <v>1682.7321053000001</v>
      </c>
      <c r="H1282" s="27" t="str">
        <f t="shared" si="329"/>
        <v>N/A</v>
      </c>
      <c r="I1282" s="28">
        <v>11.92</v>
      </c>
      <c r="J1282" s="28">
        <v>-4.38</v>
      </c>
      <c r="K1282" s="29" t="s">
        <v>1193</v>
      </c>
      <c r="L1282" s="30" t="str">
        <f t="shared" si="331"/>
        <v>Yes</v>
      </c>
    </row>
    <row r="1283" spans="1:12">
      <c r="A1283" s="46" t="s">
        <v>389</v>
      </c>
      <c r="B1283" s="25" t="s">
        <v>49</v>
      </c>
      <c r="C1283" s="31">
        <v>312139006</v>
      </c>
      <c r="D1283" s="27" t="str">
        <f t="shared" si="327"/>
        <v>N/A</v>
      </c>
      <c r="E1283" s="31">
        <v>352111872</v>
      </c>
      <c r="F1283" s="27" t="str">
        <f t="shared" si="328"/>
        <v>N/A</v>
      </c>
      <c r="G1283" s="31">
        <v>322723642</v>
      </c>
      <c r="H1283" s="27" t="str">
        <f t="shared" si="329"/>
        <v>N/A</v>
      </c>
      <c r="I1283" s="28">
        <v>12.81</v>
      </c>
      <c r="J1283" s="28">
        <v>-8.35</v>
      </c>
      <c r="K1283" s="29" t="s">
        <v>1193</v>
      </c>
      <c r="L1283" s="30" t="str">
        <f t="shared" si="331"/>
        <v>Yes</v>
      </c>
    </row>
    <row r="1284" spans="1:12">
      <c r="A1284" s="93" t="s">
        <v>625</v>
      </c>
      <c r="B1284" s="26" t="s">
        <v>49</v>
      </c>
      <c r="C1284" s="26">
        <v>39077</v>
      </c>
      <c r="D1284" s="27" t="str">
        <f t="shared" si="327"/>
        <v>N/A</v>
      </c>
      <c r="E1284" s="26">
        <v>35442</v>
      </c>
      <c r="F1284" s="27" t="str">
        <f t="shared" si="328"/>
        <v>N/A</v>
      </c>
      <c r="G1284" s="26">
        <v>35963</v>
      </c>
      <c r="H1284" s="27" t="str">
        <f t="shared" si="329"/>
        <v>N/A</v>
      </c>
      <c r="I1284" s="28">
        <v>-9.3000000000000007</v>
      </c>
      <c r="J1284" s="28">
        <v>1.47</v>
      </c>
      <c r="K1284" s="37" t="s">
        <v>1193</v>
      </c>
      <c r="L1284" s="30" t="str">
        <f t="shared" si="331"/>
        <v>Yes</v>
      </c>
    </row>
    <row r="1285" spans="1:12">
      <c r="A1285" s="46" t="s">
        <v>390</v>
      </c>
      <c r="B1285" s="25" t="s">
        <v>49</v>
      </c>
      <c r="C1285" s="31">
        <v>7987.7934846999997</v>
      </c>
      <c r="D1285" s="27" t="str">
        <f t="shared" si="327"/>
        <v>N/A</v>
      </c>
      <c r="E1285" s="31">
        <v>9934.8759098999999</v>
      </c>
      <c r="F1285" s="27" t="str">
        <f t="shared" si="328"/>
        <v>N/A</v>
      </c>
      <c r="G1285" s="31">
        <v>8973.7686510999993</v>
      </c>
      <c r="H1285" s="27" t="str">
        <f t="shared" si="329"/>
        <v>N/A</v>
      </c>
      <c r="I1285" s="28">
        <v>24.38</v>
      </c>
      <c r="J1285" s="28">
        <v>-9.67</v>
      </c>
      <c r="K1285" s="29" t="s">
        <v>1193</v>
      </c>
      <c r="L1285" s="30" t="str">
        <f t="shared" si="331"/>
        <v>Yes</v>
      </c>
    </row>
    <row r="1286" spans="1:12">
      <c r="A1286" s="46" t="s">
        <v>391</v>
      </c>
      <c r="B1286" s="25" t="s">
        <v>49</v>
      </c>
      <c r="C1286" s="31">
        <v>8106895</v>
      </c>
      <c r="D1286" s="27" t="str">
        <f t="shared" si="327"/>
        <v>N/A</v>
      </c>
      <c r="E1286" s="31">
        <v>8263024</v>
      </c>
      <c r="F1286" s="27" t="str">
        <f t="shared" si="328"/>
        <v>N/A</v>
      </c>
      <c r="G1286" s="31">
        <v>7953109</v>
      </c>
      <c r="H1286" s="27" t="str">
        <f t="shared" si="329"/>
        <v>N/A</v>
      </c>
      <c r="I1286" s="28">
        <v>1.9259999999999999</v>
      </c>
      <c r="J1286" s="28">
        <v>-3.75</v>
      </c>
      <c r="K1286" s="29" t="s">
        <v>1193</v>
      </c>
      <c r="L1286" s="30" t="str">
        <f t="shared" si="331"/>
        <v>Yes</v>
      </c>
    </row>
    <row r="1287" spans="1:12">
      <c r="A1287" s="46" t="s">
        <v>38</v>
      </c>
      <c r="B1287" s="25" t="s">
        <v>49</v>
      </c>
      <c r="C1287" s="26">
        <v>15350</v>
      </c>
      <c r="D1287" s="27" t="str">
        <f t="shared" si="327"/>
        <v>N/A</v>
      </c>
      <c r="E1287" s="26">
        <v>14849</v>
      </c>
      <c r="F1287" s="27" t="str">
        <f t="shared" si="328"/>
        <v>N/A</v>
      </c>
      <c r="G1287" s="26">
        <v>14777</v>
      </c>
      <c r="H1287" s="27" t="str">
        <f t="shared" si="329"/>
        <v>N/A</v>
      </c>
      <c r="I1287" s="28">
        <v>-3.26</v>
      </c>
      <c r="J1287" s="28">
        <v>-0.48499999999999999</v>
      </c>
      <c r="K1287" s="29" t="s">
        <v>1193</v>
      </c>
      <c r="L1287" s="30" t="str">
        <f t="shared" si="331"/>
        <v>Yes</v>
      </c>
    </row>
    <row r="1288" spans="1:12">
      <c r="A1288" s="46" t="s">
        <v>392</v>
      </c>
      <c r="B1288" s="25" t="s">
        <v>49</v>
      </c>
      <c r="C1288" s="31">
        <v>528.13648207999995</v>
      </c>
      <c r="D1288" s="27" t="str">
        <f t="shared" si="327"/>
        <v>N/A</v>
      </c>
      <c r="E1288" s="31">
        <v>556.47006532</v>
      </c>
      <c r="F1288" s="27" t="str">
        <f t="shared" si="328"/>
        <v>N/A</v>
      </c>
      <c r="G1288" s="31">
        <v>538.20863503999999</v>
      </c>
      <c r="H1288" s="27" t="str">
        <f t="shared" si="329"/>
        <v>N/A</v>
      </c>
      <c r="I1288" s="28">
        <v>5.3650000000000002</v>
      </c>
      <c r="J1288" s="28">
        <v>-3.28</v>
      </c>
      <c r="K1288" s="29" t="s">
        <v>1193</v>
      </c>
      <c r="L1288" s="30" t="str">
        <f t="shared" si="331"/>
        <v>Yes</v>
      </c>
    </row>
    <row r="1289" spans="1:12" ht="12.75" customHeight="1">
      <c r="A1289" s="46" t="s">
        <v>393</v>
      </c>
      <c r="B1289" s="25" t="s">
        <v>49</v>
      </c>
      <c r="C1289" s="31">
        <v>17414950</v>
      </c>
      <c r="D1289" s="27" t="str">
        <f t="shared" si="327"/>
        <v>N/A</v>
      </c>
      <c r="E1289" s="31">
        <v>11034380</v>
      </c>
      <c r="F1289" s="27" t="str">
        <f t="shared" si="328"/>
        <v>N/A</v>
      </c>
      <c r="G1289" s="31">
        <v>248922</v>
      </c>
      <c r="H1289" s="27" t="str">
        <f t="shared" si="329"/>
        <v>N/A</v>
      </c>
      <c r="I1289" s="28">
        <v>-36.6</v>
      </c>
      <c r="J1289" s="28">
        <v>-97.7</v>
      </c>
      <c r="K1289" s="29" t="s">
        <v>1193</v>
      </c>
      <c r="L1289" s="30" t="str">
        <f t="shared" si="331"/>
        <v>No</v>
      </c>
    </row>
    <row r="1290" spans="1:12">
      <c r="A1290" s="46" t="s">
        <v>394</v>
      </c>
      <c r="B1290" s="25" t="s">
        <v>49</v>
      </c>
      <c r="C1290" s="26">
        <v>382</v>
      </c>
      <c r="D1290" s="27" t="str">
        <f t="shared" si="327"/>
        <v>N/A</v>
      </c>
      <c r="E1290" s="26">
        <v>443</v>
      </c>
      <c r="F1290" s="27" t="str">
        <f t="shared" si="328"/>
        <v>N/A</v>
      </c>
      <c r="G1290" s="26">
        <v>208</v>
      </c>
      <c r="H1290" s="27" t="str">
        <f t="shared" si="329"/>
        <v>N/A</v>
      </c>
      <c r="I1290" s="28">
        <v>15.97</v>
      </c>
      <c r="J1290" s="28">
        <v>-53</v>
      </c>
      <c r="K1290" s="29" t="s">
        <v>1193</v>
      </c>
      <c r="L1290" s="30" t="str">
        <f t="shared" si="331"/>
        <v>No</v>
      </c>
    </row>
    <row r="1291" spans="1:12">
      <c r="A1291" s="46" t="s">
        <v>395</v>
      </c>
      <c r="B1291" s="25" t="s">
        <v>49</v>
      </c>
      <c r="C1291" s="31">
        <v>45588.874345999997</v>
      </c>
      <c r="D1291" s="27" t="str">
        <f t="shared" si="327"/>
        <v>N/A</v>
      </c>
      <c r="E1291" s="31">
        <v>24908.306998</v>
      </c>
      <c r="F1291" s="27" t="str">
        <f t="shared" si="328"/>
        <v>N/A</v>
      </c>
      <c r="G1291" s="31">
        <v>1196.7403846</v>
      </c>
      <c r="H1291" s="27" t="str">
        <f t="shared" si="329"/>
        <v>N/A</v>
      </c>
      <c r="I1291" s="28">
        <v>-45.4</v>
      </c>
      <c r="J1291" s="28">
        <v>-95.2</v>
      </c>
      <c r="K1291" s="29" t="s">
        <v>1193</v>
      </c>
      <c r="L1291" s="30" t="str">
        <f t="shared" si="331"/>
        <v>No</v>
      </c>
    </row>
    <row r="1292" spans="1:12" ht="12.75" customHeight="1">
      <c r="A1292" s="46" t="s">
        <v>396</v>
      </c>
      <c r="B1292" s="25" t="s">
        <v>49</v>
      </c>
      <c r="C1292" s="31">
        <v>35855679</v>
      </c>
      <c r="D1292" s="27" t="str">
        <f t="shared" si="327"/>
        <v>N/A</v>
      </c>
      <c r="E1292" s="31">
        <v>26848554</v>
      </c>
      <c r="F1292" s="27" t="str">
        <f t="shared" si="328"/>
        <v>N/A</v>
      </c>
      <c r="G1292" s="31">
        <v>27765065</v>
      </c>
      <c r="H1292" s="27" t="str">
        <f t="shared" si="329"/>
        <v>N/A</v>
      </c>
      <c r="I1292" s="28">
        <v>-25.1</v>
      </c>
      <c r="J1292" s="28">
        <v>3.4140000000000001</v>
      </c>
      <c r="K1292" s="29" t="s">
        <v>1193</v>
      </c>
      <c r="L1292" s="30" t="str">
        <f t="shared" si="331"/>
        <v>Yes</v>
      </c>
    </row>
    <row r="1293" spans="1:12">
      <c r="A1293" s="46" t="s">
        <v>397</v>
      </c>
      <c r="B1293" s="25" t="s">
        <v>49</v>
      </c>
      <c r="C1293" s="26">
        <v>26153</v>
      </c>
      <c r="D1293" s="27" t="str">
        <f t="shared" si="327"/>
        <v>N/A</v>
      </c>
      <c r="E1293" s="26">
        <v>28003</v>
      </c>
      <c r="F1293" s="27" t="str">
        <f t="shared" si="328"/>
        <v>N/A</v>
      </c>
      <c r="G1293" s="26">
        <v>28525</v>
      </c>
      <c r="H1293" s="27" t="str">
        <f t="shared" si="329"/>
        <v>N/A</v>
      </c>
      <c r="I1293" s="28">
        <v>7.0739999999999998</v>
      </c>
      <c r="J1293" s="28">
        <v>1.8640000000000001</v>
      </c>
      <c r="K1293" s="29" t="s">
        <v>1193</v>
      </c>
      <c r="L1293" s="30" t="str">
        <f t="shared" si="331"/>
        <v>Yes</v>
      </c>
    </row>
    <row r="1294" spans="1:12">
      <c r="A1294" s="46" t="s">
        <v>398</v>
      </c>
      <c r="B1294" s="25" t="s">
        <v>49</v>
      </c>
      <c r="C1294" s="31">
        <v>1370.9967881</v>
      </c>
      <c r="D1294" s="27" t="str">
        <f t="shared" si="327"/>
        <v>N/A</v>
      </c>
      <c r="E1294" s="31">
        <v>958.77420275999998</v>
      </c>
      <c r="F1294" s="27" t="str">
        <f t="shared" si="328"/>
        <v>N/A</v>
      </c>
      <c r="G1294" s="31">
        <v>973.35898335000002</v>
      </c>
      <c r="H1294" s="27" t="str">
        <f t="shared" si="329"/>
        <v>N/A</v>
      </c>
      <c r="I1294" s="28">
        <v>-30.1</v>
      </c>
      <c r="J1294" s="28">
        <v>1.5209999999999999</v>
      </c>
      <c r="K1294" s="29" t="s">
        <v>1193</v>
      </c>
      <c r="L1294" s="30" t="str">
        <f t="shared" si="331"/>
        <v>Yes</v>
      </c>
    </row>
    <row r="1295" spans="1:12">
      <c r="A1295" s="46" t="s">
        <v>399</v>
      </c>
      <c r="B1295" s="25" t="s">
        <v>49</v>
      </c>
      <c r="C1295" s="31">
        <v>62600</v>
      </c>
      <c r="D1295" s="27" t="str">
        <f t="shared" si="327"/>
        <v>N/A</v>
      </c>
      <c r="E1295" s="31">
        <v>1524</v>
      </c>
      <c r="F1295" s="27" t="str">
        <f t="shared" si="328"/>
        <v>N/A</v>
      </c>
      <c r="G1295" s="31">
        <v>206</v>
      </c>
      <c r="H1295" s="27" t="str">
        <f t="shared" si="329"/>
        <v>N/A</v>
      </c>
      <c r="I1295" s="28">
        <v>-97.6</v>
      </c>
      <c r="J1295" s="28">
        <v>-86.5</v>
      </c>
      <c r="K1295" s="29" t="s">
        <v>1193</v>
      </c>
      <c r="L1295" s="30" t="str">
        <f t="shared" si="331"/>
        <v>No</v>
      </c>
    </row>
    <row r="1296" spans="1:12">
      <c r="A1296" s="46" t="s">
        <v>400</v>
      </c>
      <c r="B1296" s="25" t="s">
        <v>49</v>
      </c>
      <c r="C1296" s="26">
        <v>959</v>
      </c>
      <c r="D1296" s="27" t="str">
        <f t="shared" si="327"/>
        <v>N/A</v>
      </c>
      <c r="E1296" s="26">
        <v>11</v>
      </c>
      <c r="F1296" s="27" t="str">
        <f t="shared" si="328"/>
        <v>N/A</v>
      </c>
      <c r="G1296" s="26">
        <v>11</v>
      </c>
      <c r="H1296" s="27" t="str">
        <f t="shared" si="329"/>
        <v>N/A</v>
      </c>
      <c r="I1296" s="28">
        <v>-99.9</v>
      </c>
      <c r="J1296" s="28">
        <v>0</v>
      </c>
      <c r="K1296" s="29" t="s">
        <v>1193</v>
      </c>
      <c r="L1296" s="30" t="str">
        <f t="shared" si="331"/>
        <v>Yes</v>
      </c>
    </row>
    <row r="1297" spans="1:12">
      <c r="A1297" s="46" t="s">
        <v>401</v>
      </c>
      <c r="B1297" s="25" t="s">
        <v>49</v>
      </c>
      <c r="C1297" s="31">
        <v>65.276329509999997</v>
      </c>
      <c r="D1297" s="27" t="str">
        <f t="shared" si="327"/>
        <v>N/A</v>
      </c>
      <c r="E1297" s="31">
        <v>1524</v>
      </c>
      <c r="F1297" s="27" t="str">
        <f t="shared" si="328"/>
        <v>N/A</v>
      </c>
      <c r="G1297" s="31">
        <v>206</v>
      </c>
      <c r="H1297" s="27" t="str">
        <f t="shared" si="329"/>
        <v>N/A</v>
      </c>
      <c r="I1297" s="28">
        <v>2235</v>
      </c>
      <c r="J1297" s="28">
        <v>-86.5</v>
      </c>
      <c r="K1297" s="29" t="s">
        <v>1193</v>
      </c>
      <c r="L1297" s="30" t="str">
        <f t="shared" si="331"/>
        <v>No</v>
      </c>
    </row>
    <row r="1298" spans="1:12" ht="12.75" customHeight="1">
      <c r="A1298" s="46" t="s">
        <v>402</v>
      </c>
      <c r="B1298" s="25" t="s">
        <v>49</v>
      </c>
      <c r="C1298" s="31">
        <v>553505</v>
      </c>
      <c r="D1298" s="27" t="str">
        <f t="shared" si="327"/>
        <v>N/A</v>
      </c>
      <c r="E1298" s="31">
        <v>538694</v>
      </c>
      <c r="F1298" s="27" t="str">
        <f t="shared" si="328"/>
        <v>N/A</v>
      </c>
      <c r="G1298" s="31">
        <v>530872</v>
      </c>
      <c r="H1298" s="27" t="str">
        <f t="shared" si="329"/>
        <v>N/A</v>
      </c>
      <c r="I1298" s="28">
        <v>-2.68</v>
      </c>
      <c r="J1298" s="28">
        <v>-1.45</v>
      </c>
      <c r="K1298" s="29" t="s">
        <v>1193</v>
      </c>
      <c r="L1298" s="30" t="str">
        <f t="shared" si="331"/>
        <v>Yes</v>
      </c>
    </row>
    <row r="1299" spans="1:12">
      <c r="A1299" s="46" t="s">
        <v>626</v>
      </c>
      <c r="B1299" s="25" t="s">
        <v>49</v>
      </c>
      <c r="C1299" s="26">
        <v>1238</v>
      </c>
      <c r="D1299" s="27" t="str">
        <f t="shared" si="327"/>
        <v>N/A</v>
      </c>
      <c r="E1299" s="26">
        <v>1291</v>
      </c>
      <c r="F1299" s="27" t="str">
        <f t="shared" si="328"/>
        <v>N/A</v>
      </c>
      <c r="G1299" s="26">
        <v>1435</v>
      </c>
      <c r="H1299" s="27" t="str">
        <f t="shared" si="329"/>
        <v>N/A</v>
      </c>
      <c r="I1299" s="28">
        <v>4.2809999999999997</v>
      </c>
      <c r="J1299" s="28">
        <v>11.15</v>
      </c>
      <c r="K1299" s="29" t="s">
        <v>1193</v>
      </c>
      <c r="L1299" s="30" t="str">
        <f t="shared" si="331"/>
        <v>Yes</v>
      </c>
    </row>
    <row r="1300" spans="1:12">
      <c r="A1300" s="46" t="s">
        <v>403</v>
      </c>
      <c r="B1300" s="25" t="s">
        <v>49</v>
      </c>
      <c r="C1300" s="31">
        <v>447.09612277999997</v>
      </c>
      <c r="D1300" s="27" t="str">
        <f t="shared" si="327"/>
        <v>N/A</v>
      </c>
      <c r="E1300" s="31">
        <v>417.26878389000001</v>
      </c>
      <c r="F1300" s="27" t="str">
        <f t="shared" si="328"/>
        <v>N/A</v>
      </c>
      <c r="G1300" s="31">
        <v>369.94564459999998</v>
      </c>
      <c r="H1300" s="27" t="str">
        <f t="shared" si="329"/>
        <v>N/A</v>
      </c>
      <c r="I1300" s="28">
        <v>-6.67</v>
      </c>
      <c r="J1300" s="28">
        <v>-11.3</v>
      </c>
      <c r="K1300" s="29" t="s">
        <v>1193</v>
      </c>
      <c r="L1300" s="30" t="str">
        <f t="shared" si="331"/>
        <v>Yes</v>
      </c>
    </row>
    <row r="1301" spans="1:12">
      <c r="A1301" s="46" t="s">
        <v>404</v>
      </c>
      <c r="B1301" s="25" t="s">
        <v>49</v>
      </c>
      <c r="C1301" s="31">
        <v>25567710</v>
      </c>
      <c r="D1301" s="27" t="str">
        <f t="shared" si="327"/>
        <v>N/A</v>
      </c>
      <c r="E1301" s="31">
        <v>24182168</v>
      </c>
      <c r="F1301" s="27" t="str">
        <f t="shared" si="328"/>
        <v>N/A</v>
      </c>
      <c r="G1301" s="31">
        <v>28100933</v>
      </c>
      <c r="H1301" s="27" t="str">
        <f t="shared" si="329"/>
        <v>N/A</v>
      </c>
      <c r="I1301" s="28">
        <v>-5.42</v>
      </c>
      <c r="J1301" s="28">
        <v>16.21</v>
      </c>
      <c r="K1301" s="29" t="s">
        <v>1193</v>
      </c>
      <c r="L1301" s="30" t="str">
        <f t="shared" si="331"/>
        <v>Yes</v>
      </c>
    </row>
    <row r="1302" spans="1:12">
      <c r="A1302" s="46" t="s">
        <v>135</v>
      </c>
      <c r="B1302" s="25" t="s">
        <v>49</v>
      </c>
      <c r="C1302" s="26">
        <v>2721</v>
      </c>
      <c r="D1302" s="27" t="str">
        <f t="shared" si="327"/>
        <v>N/A</v>
      </c>
      <c r="E1302" s="26">
        <v>2605</v>
      </c>
      <c r="F1302" s="27" t="str">
        <f t="shared" si="328"/>
        <v>N/A</v>
      </c>
      <c r="G1302" s="26">
        <v>2731</v>
      </c>
      <c r="H1302" s="27" t="str">
        <f t="shared" si="329"/>
        <v>N/A</v>
      </c>
      <c r="I1302" s="28">
        <v>-4.26</v>
      </c>
      <c r="J1302" s="28">
        <v>4.8369999999999997</v>
      </c>
      <c r="K1302" s="29" t="s">
        <v>1193</v>
      </c>
      <c r="L1302" s="30" t="str">
        <f t="shared" si="331"/>
        <v>Yes</v>
      </c>
    </row>
    <row r="1303" spans="1:12">
      <c r="A1303" s="46" t="s">
        <v>405</v>
      </c>
      <c r="B1303" s="25" t="s">
        <v>49</v>
      </c>
      <c r="C1303" s="31">
        <v>9396.4388092999998</v>
      </c>
      <c r="D1303" s="27" t="str">
        <f t="shared" si="327"/>
        <v>N/A</v>
      </c>
      <c r="E1303" s="31">
        <v>9282.9819578000006</v>
      </c>
      <c r="F1303" s="27" t="str">
        <f t="shared" si="328"/>
        <v>N/A</v>
      </c>
      <c r="G1303" s="31">
        <v>10289.612961999999</v>
      </c>
      <c r="H1303" s="27" t="str">
        <f t="shared" si="329"/>
        <v>N/A</v>
      </c>
      <c r="I1303" s="28">
        <v>-1.21</v>
      </c>
      <c r="J1303" s="28">
        <v>10.84</v>
      </c>
      <c r="K1303" s="29" t="s">
        <v>1193</v>
      </c>
      <c r="L1303" s="30" t="str">
        <f t="shared" si="331"/>
        <v>Yes</v>
      </c>
    </row>
    <row r="1304" spans="1:12">
      <c r="A1304" s="46" t="s">
        <v>952</v>
      </c>
      <c r="B1304" s="25" t="s">
        <v>49</v>
      </c>
      <c r="C1304" s="31" t="s">
        <v>49</v>
      </c>
      <c r="D1304" s="27" t="str">
        <f t="shared" si="327"/>
        <v>N/A</v>
      </c>
      <c r="E1304" s="31">
        <v>1248778</v>
      </c>
      <c r="F1304" s="27" t="str">
        <f t="shared" si="328"/>
        <v>N/A</v>
      </c>
      <c r="G1304" s="31">
        <v>695224</v>
      </c>
      <c r="H1304" s="27" t="str">
        <f t="shared" si="329"/>
        <v>N/A</v>
      </c>
      <c r="I1304" s="28" t="s">
        <v>49</v>
      </c>
      <c r="J1304" s="28">
        <v>-44.3</v>
      </c>
      <c r="K1304" s="29" t="s">
        <v>1193</v>
      </c>
      <c r="L1304" s="30" t="str">
        <f>IF(J1304="Div by 0", "N/A", IF(OR(J1304="N/A",K1304="N/A"),"N/A", IF(J1304&gt;VALUE(MID(K1304,1,2)), "No", IF(J1304&lt;-1*VALUE(MID(K1304,1,2)), "No", "Yes"))))</f>
        <v>No</v>
      </c>
    </row>
    <row r="1305" spans="1:12">
      <c r="A1305" s="46" t="s">
        <v>953</v>
      </c>
      <c r="B1305" s="25" t="s">
        <v>49</v>
      </c>
      <c r="C1305" s="26" t="s">
        <v>49</v>
      </c>
      <c r="D1305" s="27" t="str">
        <f t="shared" si="327"/>
        <v>N/A</v>
      </c>
      <c r="E1305" s="26">
        <v>5930</v>
      </c>
      <c r="F1305" s="27" t="str">
        <f t="shared" si="328"/>
        <v>N/A</v>
      </c>
      <c r="G1305" s="26">
        <v>5520</v>
      </c>
      <c r="H1305" s="27" t="str">
        <f t="shared" si="329"/>
        <v>N/A</v>
      </c>
      <c r="I1305" s="28" t="s">
        <v>49</v>
      </c>
      <c r="J1305" s="28">
        <v>-6.91</v>
      </c>
      <c r="K1305" s="29" t="s">
        <v>1193</v>
      </c>
      <c r="L1305" s="30" t="str">
        <f t="shared" ref="L1305:L1309" si="332">IF(J1305="Div by 0", "N/A", IF(OR(J1305="N/A",K1305="N/A"),"N/A", IF(J1305&gt;VALUE(MID(K1305,1,2)), "No", IF(J1305&lt;-1*VALUE(MID(K1305,1,2)), "No", "Yes"))))</f>
        <v>Yes</v>
      </c>
    </row>
    <row r="1306" spans="1:12">
      <c r="A1306" s="46" t="s">
        <v>954</v>
      </c>
      <c r="B1306" s="25" t="s">
        <v>49</v>
      </c>
      <c r="C1306" s="31" t="s">
        <v>49</v>
      </c>
      <c r="D1306" s="27" t="str">
        <f t="shared" si="327"/>
        <v>N/A</v>
      </c>
      <c r="E1306" s="31">
        <v>210.58650926999999</v>
      </c>
      <c r="F1306" s="27" t="str">
        <f t="shared" si="328"/>
        <v>N/A</v>
      </c>
      <c r="G1306" s="31">
        <v>125.94637681</v>
      </c>
      <c r="H1306" s="27" t="str">
        <f t="shared" si="329"/>
        <v>N/A</v>
      </c>
      <c r="I1306" s="28" t="s">
        <v>49</v>
      </c>
      <c r="J1306" s="28">
        <v>-40.200000000000003</v>
      </c>
      <c r="K1306" s="29" t="s">
        <v>1193</v>
      </c>
      <c r="L1306" s="30" t="str">
        <f t="shared" si="332"/>
        <v>No</v>
      </c>
    </row>
    <row r="1307" spans="1:12">
      <c r="A1307" s="46" t="s">
        <v>955</v>
      </c>
      <c r="B1307" s="25" t="s">
        <v>49</v>
      </c>
      <c r="C1307" s="31" t="s">
        <v>49</v>
      </c>
      <c r="D1307" s="27" t="str">
        <f t="shared" si="327"/>
        <v>N/A</v>
      </c>
      <c r="E1307" s="31">
        <v>0</v>
      </c>
      <c r="F1307" s="27" t="str">
        <f t="shared" si="328"/>
        <v>N/A</v>
      </c>
      <c r="G1307" s="31">
        <v>0</v>
      </c>
      <c r="H1307" s="27" t="str">
        <f t="shared" si="329"/>
        <v>N/A</v>
      </c>
      <c r="I1307" s="28" t="s">
        <v>49</v>
      </c>
      <c r="J1307" s="28" t="s">
        <v>1207</v>
      </c>
      <c r="K1307" s="29" t="s">
        <v>1193</v>
      </c>
      <c r="L1307" s="30" t="str">
        <f t="shared" si="332"/>
        <v>N/A</v>
      </c>
    </row>
    <row r="1308" spans="1:12">
      <c r="A1308" s="46" t="s">
        <v>956</v>
      </c>
      <c r="B1308" s="25" t="s">
        <v>49</v>
      </c>
      <c r="C1308" s="26" t="s">
        <v>49</v>
      </c>
      <c r="D1308" s="27" t="str">
        <f t="shared" si="327"/>
        <v>N/A</v>
      </c>
      <c r="E1308" s="26">
        <v>0</v>
      </c>
      <c r="F1308" s="27" t="str">
        <f t="shared" si="328"/>
        <v>N/A</v>
      </c>
      <c r="G1308" s="26">
        <v>0</v>
      </c>
      <c r="H1308" s="27" t="str">
        <f t="shared" si="329"/>
        <v>N/A</v>
      </c>
      <c r="I1308" s="28" t="s">
        <v>49</v>
      </c>
      <c r="J1308" s="28" t="s">
        <v>1207</v>
      </c>
      <c r="K1308" s="29" t="s">
        <v>1193</v>
      </c>
      <c r="L1308" s="30" t="str">
        <f t="shared" si="332"/>
        <v>N/A</v>
      </c>
    </row>
    <row r="1309" spans="1:12">
      <c r="A1309" s="46" t="s">
        <v>957</v>
      </c>
      <c r="B1309" s="25" t="s">
        <v>49</v>
      </c>
      <c r="C1309" s="31" t="s">
        <v>49</v>
      </c>
      <c r="D1309" s="27" t="str">
        <f t="shared" si="327"/>
        <v>N/A</v>
      </c>
      <c r="E1309" s="31" t="s">
        <v>1207</v>
      </c>
      <c r="F1309" s="27" t="str">
        <f t="shared" si="328"/>
        <v>N/A</v>
      </c>
      <c r="G1309" s="31" t="s">
        <v>1207</v>
      </c>
      <c r="H1309" s="27" t="str">
        <f t="shared" si="329"/>
        <v>N/A</v>
      </c>
      <c r="I1309" s="28" t="s">
        <v>49</v>
      </c>
      <c r="J1309" s="28" t="s">
        <v>1207</v>
      </c>
      <c r="K1309" s="29" t="s">
        <v>1193</v>
      </c>
      <c r="L1309" s="30" t="str">
        <f t="shared" si="332"/>
        <v>N/A</v>
      </c>
    </row>
    <row r="1310" spans="1:12" ht="12.75" customHeight="1">
      <c r="A1310" s="46" t="s">
        <v>406</v>
      </c>
      <c r="B1310" s="25" t="s">
        <v>49</v>
      </c>
      <c r="C1310" s="31">
        <v>17560614</v>
      </c>
      <c r="D1310" s="27" t="str">
        <f t="shared" si="327"/>
        <v>N/A</v>
      </c>
      <c r="E1310" s="31">
        <v>19522910</v>
      </c>
      <c r="F1310" s="27" t="str">
        <f t="shared" si="328"/>
        <v>N/A</v>
      </c>
      <c r="G1310" s="31">
        <v>20507981</v>
      </c>
      <c r="H1310" s="27" t="str">
        <f t="shared" si="329"/>
        <v>N/A</v>
      </c>
      <c r="I1310" s="28">
        <v>11.17</v>
      </c>
      <c r="J1310" s="28">
        <v>5.0460000000000003</v>
      </c>
      <c r="K1310" s="29" t="s">
        <v>1193</v>
      </c>
      <c r="L1310" s="30" t="str">
        <f t="shared" si="331"/>
        <v>Yes</v>
      </c>
    </row>
    <row r="1311" spans="1:12">
      <c r="A1311" s="46" t="s">
        <v>407</v>
      </c>
      <c r="B1311" s="25" t="s">
        <v>49</v>
      </c>
      <c r="C1311" s="26">
        <v>31145</v>
      </c>
      <c r="D1311" s="27" t="str">
        <f t="shared" si="327"/>
        <v>N/A</v>
      </c>
      <c r="E1311" s="26">
        <v>32445</v>
      </c>
      <c r="F1311" s="27" t="str">
        <f t="shared" si="328"/>
        <v>N/A</v>
      </c>
      <c r="G1311" s="26">
        <v>32568</v>
      </c>
      <c r="H1311" s="27" t="str">
        <f t="shared" si="329"/>
        <v>N/A</v>
      </c>
      <c r="I1311" s="28">
        <v>4.1740000000000004</v>
      </c>
      <c r="J1311" s="28">
        <v>0.37909999999999999</v>
      </c>
      <c r="K1311" s="29" t="s">
        <v>1193</v>
      </c>
      <c r="L1311" s="30" t="str">
        <f t="shared" si="331"/>
        <v>Yes</v>
      </c>
    </row>
    <row r="1312" spans="1:12">
      <c r="A1312" s="46" t="s">
        <v>408</v>
      </c>
      <c r="B1312" s="25" t="s">
        <v>49</v>
      </c>
      <c r="C1312" s="31">
        <v>563.83413068000004</v>
      </c>
      <c r="D1312" s="27" t="str">
        <f t="shared" si="327"/>
        <v>N/A</v>
      </c>
      <c r="E1312" s="31">
        <v>601.72322392000001</v>
      </c>
      <c r="F1312" s="27" t="str">
        <f t="shared" si="328"/>
        <v>N/A</v>
      </c>
      <c r="G1312" s="31">
        <v>629.69727953999995</v>
      </c>
      <c r="H1312" s="27" t="str">
        <f t="shared" si="329"/>
        <v>N/A</v>
      </c>
      <c r="I1312" s="28">
        <v>6.72</v>
      </c>
      <c r="J1312" s="28">
        <v>4.649</v>
      </c>
      <c r="K1312" s="29" t="s">
        <v>1193</v>
      </c>
      <c r="L1312" s="30" t="str">
        <f t="shared" si="331"/>
        <v>Yes</v>
      </c>
    </row>
    <row r="1313" spans="1:12">
      <c r="A1313" s="46" t="s">
        <v>409</v>
      </c>
      <c r="B1313" s="25" t="s">
        <v>49</v>
      </c>
      <c r="C1313" s="31">
        <v>151088583</v>
      </c>
      <c r="D1313" s="27" t="str">
        <f t="shared" ref="D1313:D1321" si="333">IF($B1313="N/A","N/A",IF(C1313&gt;10,"No",IF(C1313&lt;-10,"No","Yes")))</f>
        <v>N/A</v>
      </c>
      <c r="E1313" s="31">
        <v>162701265</v>
      </c>
      <c r="F1313" s="27" t="str">
        <f t="shared" ref="F1313:F1321" si="334">IF($B1313="N/A","N/A",IF(E1313&gt;10,"No",IF(E1313&lt;-10,"No","Yes")))</f>
        <v>N/A</v>
      </c>
      <c r="G1313" s="31">
        <v>170616747</v>
      </c>
      <c r="H1313" s="27" t="str">
        <f t="shared" ref="H1313:H1321" si="335">IF($B1313="N/A","N/A",IF(G1313&gt;10,"No",IF(G1313&lt;-10,"No","Yes")))</f>
        <v>N/A</v>
      </c>
      <c r="I1313" s="28">
        <v>7.6859999999999999</v>
      </c>
      <c r="J1313" s="28">
        <v>4.8650000000000002</v>
      </c>
      <c r="K1313" s="29" t="s">
        <v>1193</v>
      </c>
      <c r="L1313" s="30" t="str">
        <f t="shared" ref="L1313:L1321" si="336">IF(J1313="Div by 0", "N/A", IF(K1313="N/A","N/A", IF(J1313&gt;VALUE(MID(K1313,1,2)), "No", IF(J1313&lt;-1*VALUE(MID(K1313,1,2)), "No", "Yes"))))</f>
        <v>Yes</v>
      </c>
    </row>
    <row r="1314" spans="1:12">
      <c r="A1314" s="46" t="s">
        <v>136</v>
      </c>
      <c r="B1314" s="25" t="s">
        <v>49</v>
      </c>
      <c r="C1314" s="26">
        <v>4569</v>
      </c>
      <c r="D1314" s="27" t="str">
        <f t="shared" si="333"/>
        <v>N/A</v>
      </c>
      <c r="E1314" s="26">
        <v>4625</v>
      </c>
      <c r="F1314" s="27" t="str">
        <f t="shared" si="334"/>
        <v>N/A</v>
      </c>
      <c r="G1314" s="26">
        <v>4852</v>
      </c>
      <c r="H1314" s="27" t="str">
        <f t="shared" si="335"/>
        <v>N/A</v>
      </c>
      <c r="I1314" s="28">
        <v>1.226</v>
      </c>
      <c r="J1314" s="28">
        <v>4.9080000000000004</v>
      </c>
      <c r="K1314" s="29" t="s">
        <v>1193</v>
      </c>
      <c r="L1314" s="30" t="str">
        <f t="shared" si="336"/>
        <v>Yes</v>
      </c>
    </row>
    <row r="1315" spans="1:12">
      <c r="A1315" s="46" t="s">
        <v>410</v>
      </c>
      <c r="B1315" s="25" t="s">
        <v>49</v>
      </c>
      <c r="C1315" s="31">
        <v>33068.195010000003</v>
      </c>
      <c r="D1315" s="27" t="str">
        <f t="shared" si="333"/>
        <v>N/A</v>
      </c>
      <c r="E1315" s="31">
        <v>35178.651892000002</v>
      </c>
      <c r="F1315" s="27" t="str">
        <f t="shared" si="334"/>
        <v>N/A</v>
      </c>
      <c r="G1315" s="31">
        <v>35164.210015999997</v>
      </c>
      <c r="H1315" s="27" t="str">
        <f t="shared" si="335"/>
        <v>N/A</v>
      </c>
      <c r="I1315" s="28">
        <v>6.3819999999999997</v>
      </c>
      <c r="J1315" s="28">
        <v>-4.1000000000000002E-2</v>
      </c>
      <c r="K1315" s="29" t="s">
        <v>1193</v>
      </c>
      <c r="L1315" s="30" t="str">
        <f t="shared" si="336"/>
        <v>Yes</v>
      </c>
    </row>
    <row r="1316" spans="1:12">
      <c r="A1316" s="46" t="s">
        <v>411</v>
      </c>
      <c r="B1316" s="25" t="s">
        <v>49</v>
      </c>
      <c r="C1316" s="31">
        <v>85842975</v>
      </c>
      <c r="D1316" s="27" t="str">
        <f t="shared" si="333"/>
        <v>N/A</v>
      </c>
      <c r="E1316" s="31">
        <v>42157990</v>
      </c>
      <c r="F1316" s="27" t="str">
        <f t="shared" si="334"/>
        <v>N/A</v>
      </c>
      <c r="G1316" s="31">
        <v>32207668</v>
      </c>
      <c r="H1316" s="27" t="str">
        <f t="shared" si="335"/>
        <v>N/A</v>
      </c>
      <c r="I1316" s="28">
        <v>-50.9</v>
      </c>
      <c r="J1316" s="28">
        <v>-23.6</v>
      </c>
      <c r="K1316" s="29" t="s">
        <v>1193</v>
      </c>
      <c r="L1316" s="30" t="str">
        <f t="shared" si="336"/>
        <v>Yes</v>
      </c>
    </row>
    <row r="1317" spans="1:12">
      <c r="A1317" s="46" t="s">
        <v>412</v>
      </c>
      <c r="B1317" s="25" t="s">
        <v>49</v>
      </c>
      <c r="C1317" s="26">
        <v>26178</v>
      </c>
      <c r="D1317" s="27" t="str">
        <f t="shared" si="333"/>
        <v>N/A</v>
      </c>
      <c r="E1317" s="26">
        <v>10030</v>
      </c>
      <c r="F1317" s="27" t="str">
        <f t="shared" si="334"/>
        <v>N/A</v>
      </c>
      <c r="G1317" s="26">
        <v>9688</v>
      </c>
      <c r="H1317" s="27" t="str">
        <f t="shared" si="335"/>
        <v>N/A</v>
      </c>
      <c r="I1317" s="28">
        <v>-61.7</v>
      </c>
      <c r="J1317" s="28">
        <v>-3.41</v>
      </c>
      <c r="K1317" s="29" t="s">
        <v>1193</v>
      </c>
      <c r="L1317" s="30" t="str">
        <f t="shared" si="336"/>
        <v>Yes</v>
      </c>
    </row>
    <row r="1318" spans="1:12">
      <c r="A1318" s="46" t="s">
        <v>413</v>
      </c>
      <c r="B1318" s="25" t="s">
        <v>49</v>
      </c>
      <c r="C1318" s="31">
        <v>3279.2029567</v>
      </c>
      <c r="D1318" s="27" t="str">
        <f t="shared" si="333"/>
        <v>N/A</v>
      </c>
      <c r="E1318" s="31">
        <v>4203.1894316999997</v>
      </c>
      <c r="F1318" s="27" t="str">
        <f t="shared" si="334"/>
        <v>N/A</v>
      </c>
      <c r="G1318" s="31">
        <v>3324.4909166000002</v>
      </c>
      <c r="H1318" s="27" t="str">
        <f t="shared" si="335"/>
        <v>N/A</v>
      </c>
      <c r="I1318" s="28">
        <v>28.18</v>
      </c>
      <c r="J1318" s="28">
        <v>-20.9</v>
      </c>
      <c r="K1318" s="29" t="s">
        <v>1193</v>
      </c>
      <c r="L1318" s="30" t="str">
        <f t="shared" si="336"/>
        <v>Yes</v>
      </c>
    </row>
    <row r="1319" spans="1:12">
      <c r="A1319" s="46" t="s">
        <v>414</v>
      </c>
      <c r="B1319" s="25" t="s">
        <v>49</v>
      </c>
      <c r="C1319" s="31">
        <v>389022</v>
      </c>
      <c r="D1319" s="27" t="str">
        <f t="shared" si="333"/>
        <v>N/A</v>
      </c>
      <c r="E1319" s="31">
        <v>489471</v>
      </c>
      <c r="F1319" s="27" t="str">
        <f t="shared" si="334"/>
        <v>N/A</v>
      </c>
      <c r="G1319" s="31">
        <v>82739524</v>
      </c>
      <c r="H1319" s="27" t="str">
        <f t="shared" si="335"/>
        <v>N/A</v>
      </c>
      <c r="I1319" s="28">
        <v>25.82</v>
      </c>
      <c r="J1319" s="28">
        <v>16804</v>
      </c>
      <c r="K1319" s="29" t="s">
        <v>1193</v>
      </c>
      <c r="L1319" s="30" t="str">
        <f t="shared" si="336"/>
        <v>No</v>
      </c>
    </row>
    <row r="1320" spans="1:12">
      <c r="A1320" s="46" t="s">
        <v>137</v>
      </c>
      <c r="B1320" s="25" t="s">
        <v>49</v>
      </c>
      <c r="C1320" s="26">
        <v>89</v>
      </c>
      <c r="D1320" s="27" t="str">
        <f t="shared" si="333"/>
        <v>N/A</v>
      </c>
      <c r="E1320" s="26">
        <v>110</v>
      </c>
      <c r="F1320" s="27" t="str">
        <f t="shared" si="334"/>
        <v>N/A</v>
      </c>
      <c r="G1320" s="26">
        <v>5860</v>
      </c>
      <c r="H1320" s="27" t="str">
        <f t="shared" si="335"/>
        <v>N/A</v>
      </c>
      <c r="I1320" s="28">
        <v>23.6</v>
      </c>
      <c r="J1320" s="28">
        <v>5227</v>
      </c>
      <c r="K1320" s="29" t="s">
        <v>1193</v>
      </c>
      <c r="L1320" s="30" t="str">
        <f t="shared" si="336"/>
        <v>No</v>
      </c>
    </row>
    <row r="1321" spans="1:12">
      <c r="A1321" s="46" t="s">
        <v>415</v>
      </c>
      <c r="B1321" s="25" t="s">
        <v>49</v>
      </c>
      <c r="C1321" s="31">
        <v>4371.0337079000001</v>
      </c>
      <c r="D1321" s="27" t="str">
        <f t="shared" si="333"/>
        <v>N/A</v>
      </c>
      <c r="E1321" s="31">
        <v>4449.7363636</v>
      </c>
      <c r="F1321" s="27" t="str">
        <f t="shared" si="334"/>
        <v>N/A</v>
      </c>
      <c r="G1321" s="31">
        <v>14119.372696</v>
      </c>
      <c r="H1321" s="27" t="str">
        <f t="shared" si="335"/>
        <v>N/A</v>
      </c>
      <c r="I1321" s="28">
        <v>1.8009999999999999</v>
      </c>
      <c r="J1321" s="28">
        <v>217.3</v>
      </c>
      <c r="K1321" s="29" t="s">
        <v>1193</v>
      </c>
      <c r="L1321" s="30" t="str">
        <f t="shared" si="336"/>
        <v>No</v>
      </c>
    </row>
    <row r="1322" spans="1:12">
      <c r="A1322" s="218" t="s">
        <v>449</v>
      </c>
      <c r="B1322" s="218"/>
      <c r="C1322" s="218"/>
      <c r="D1322" s="218"/>
      <c r="E1322" s="218"/>
      <c r="F1322" s="218"/>
      <c r="G1322" s="218"/>
      <c r="H1322" s="218"/>
      <c r="I1322" s="218"/>
      <c r="J1322" s="218"/>
      <c r="K1322" s="218"/>
      <c r="L1322" s="218"/>
    </row>
    <row r="1323" spans="1:12">
      <c r="A1323" s="46" t="s">
        <v>574</v>
      </c>
      <c r="B1323" s="25" t="s">
        <v>49</v>
      </c>
      <c r="C1323" s="31">
        <v>1352.9955728</v>
      </c>
      <c r="D1323" s="27" t="str">
        <f t="shared" ref="D1323:D1342" si="337">IF($B1323="N/A","N/A",IF(C1323&gt;10,"No",IF(C1323&lt;-10,"No","Yes")))</f>
        <v>N/A</v>
      </c>
      <c r="E1323" s="31">
        <v>1391.6784150000001</v>
      </c>
      <c r="F1323" s="27" t="str">
        <f t="shared" ref="F1323:F1342" si="338">IF($B1323="N/A","N/A",IF(E1323&gt;10,"No",IF(E1323&lt;-10,"No","Yes")))</f>
        <v>N/A</v>
      </c>
      <c r="G1323" s="31">
        <v>1333.2996224999999</v>
      </c>
      <c r="H1323" s="27" t="str">
        <f t="shared" ref="H1323:H1342" si="339">IF($B1323="N/A","N/A",IF(G1323&gt;10,"No",IF(G1323&lt;-10,"No","Yes")))</f>
        <v>N/A</v>
      </c>
      <c r="I1323" s="28">
        <v>2.859</v>
      </c>
      <c r="J1323" s="28">
        <v>-4.1900000000000004</v>
      </c>
      <c r="K1323" s="29" t="s">
        <v>1193</v>
      </c>
      <c r="L1323" s="30" t="str">
        <f t="shared" ref="L1323:L1342" si="340">IF(J1323="Div by 0", "N/A", IF(K1323="N/A","N/A", IF(J1323&gt;VALUE(MID(K1323,1,2)), "No", IF(J1323&lt;-1*VALUE(MID(K1323,1,2)), "No", "Yes"))))</f>
        <v>Yes</v>
      </c>
    </row>
    <row r="1324" spans="1:12">
      <c r="A1324" s="48" t="s">
        <v>524</v>
      </c>
      <c r="B1324" s="25" t="s">
        <v>49</v>
      </c>
      <c r="C1324" s="31">
        <v>506.54007410999998</v>
      </c>
      <c r="D1324" s="27" t="str">
        <f t="shared" si="337"/>
        <v>N/A</v>
      </c>
      <c r="E1324" s="31">
        <v>457.71608689999999</v>
      </c>
      <c r="F1324" s="27" t="str">
        <f t="shared" si="338"/>
        <v>N/A</v>
      </c>
      <c r="G1324" s="31">
        <v>520.14425368000002</v>
      </c>
      <c r="H1324" s="27" t="str">
        <f t="shared" si="339"/>
        <v>N/A</v>
      </c>
      <c r="I1324" s="28">
        <v>-9.64</v>
      </c>
      <c r="J1324" s="28">
        <v>13.64</v>
      </c>
      <c r="K1324" s="29" t="s">
        <v>1193</v>
      </c>
      <c r="L1324" s="30" t="str">
        <f t="shared" si="340"/>
        <v>Yes</v>
      </c>
    </row>
    <row r="1325" spans="1:12">
      <c r="A1325" s="48" t="s">
        <v>527</v>
      </c>
      <c r="B1325" s="25" t="s">
        <v>49</v>
      </c>
      <c r="C1325" s="31">
        <v>2564.1055175000001</v>
      </c>
      <c r="D1325" s="27" t="str">
        <f t="shared" si="337"/>
        <v>N/A</v>
      </c>
      <c r="E1325" s="31">
        <v>2597.7094050999999</v>
      </c>
      <c r="F1325" s="27" t="str">
        <f t="shared" si="338"/>
        <v>N/A</v>
      </c>
      <c r="G1325" s="31">
        <v>2424.437081</v>
      </c>
      <c r="H1325" s="27" t="str">
        <f t="shared" si="339"/>
        <v>N/A</v>
      </c>
      <c r="I1325" s="28">
        <v>1.3109999999999999</v>
      </c>
      <c r="J1325" s="28">
        <v>-6.67</v>
      </c>
      <c r="K1325" s="29" t="s">
        <v>1193</v>
      </c>
      <c r="L1325" s="30" t="str">
        <f t="shared" si="340"/>
        <v>Yes</v>
      </c>
    </row>
    <row r="1326" spans="1:12">
      <c r="A1326" s="48" t="s">
        <v>530</v>
      </c>
      <c r="B1326" s="25" t="s">
        <v>49</v>
      </c>
      <c r="C1326" s="31">
        <v>510.24883827999997</v>
      </c>
      <c r="D1326" s="27" t="str">
        <f t="shared" si="337"/>
        <v>N/A</v>
      </c>
      <c r="E1326" s="31">
        <v>492.75203572999999</v>
      </c>
      <c r="F1326" s="27" t="str">
        <f t="shared" si="338"/>
        <v>N/A</v>
      </c>
      <c r="G1326" s="31">
        <v>441.39667667999998</v>
      </c>
      <c r="H1326" s="27" t="str">
        <f t="shared" si="339"/>
        <v>N/A</v>
      </c>
      <c r="I1326" s="28">
        <v>-3.43</v>
      </c>
      <c r="J1326" s="28">
        <v>-10.4</v>
      </c>
      <c r="K1326" s="29" t="s">
        <v>1193</v>
      </c>
      <c r="L1326" s="30" t="str">
        <f t="shared" si="340"/>
        <v>Yes</v>
      </c>
    </row>
    <row r="1327" spans="1:12">
      <c r="A1327" s="48" t="s">
        <v>532</v>
      </c>
      <c r="B1327" s="25" t="s">
        <v>49</v>
      </c>
      <c r="C1327" s="31">
        <v>631.79464758999995</v>
      </c>
      <c r="D1327" s="27" t="str">
        <f t="shared" si="337"/>
        <v>N/A</v>
      </c>
      <c r="E1327" s="31">
        <v>605.93337479000002</v>
      </c>
      <c r="F1327" s="27" t="str">
        <f t="shared" si="338"/>
        <v>N/A</v>
      </c>
      <c r="G1327" s="31">
        <v>609.14212788999998</v>
      </c>
      <c r="H1327" s="27" t="str">
        <f t="shared" si="339"/>
        <v>N/A</v>
      </c>
      <c r="I1327" s="28">
        <v>-4.09</v>
      </c>
      <c r="J1327" s="28">
        <v>0.52959999999999996</v>
      </c>
      <c r="K1327" s="29" t="s">
        <v>1193</v>
      </c>
      <c r="L1327" s="30" t="str">
        <f t="shared" si="340"/>
        <v>Yes</v>
      </c>
    </row>
    <row r="1328" spans="1:12">
      <c r="A1328" s="46" t="s">
        <v>568</v>
      </c>
      <c r="B1328" s="25" t="s">
        <v>49</v>
      </c>
      <c r="C1328" s="31">
        <v>2948.9863693000002</v>
      </c>
      <c r="D1328" s="27" t="str">
        <f t="shared" si="337"/>
        <v>N/A</v>
      </c>
      <c r="E1328" s="31">
        <v>2964.5282375000002</v>
      </c>
      <c r="F1328" s="27" t="str">
        <f t="shared" si="338"/>
        <v>N/A</v>
      </c>
      <c r="G1328" s="31">
        <v>3049.7045417999998</v>
      </c>
      <c r="H1328" s="27" t="str">
        <f t="shared" si="339"/>
        <v>N/A</v>
      </c>
      <c r="I1328" s="28">
        <v>0.52700000000000002</v>
      </c>
      <c r="J1328" s="28">
        <v>2.8730000000000002</v>
      </c>
      <c r="K1328" s="29" t="s">
        <v>1193</v>
      </c>
      <c r="L1328" s="30" t="str">
        <f t="shared" si="340"/>
        <v>Yes</v>
      </c>
    </row>
    <row r="1329" spans="1:12">
      <c r="A1329" s="48" t="s">
        <v>524</v>
      </c>
      <c r="B1329" s="25" t="s">
        <v>49</v>
      </c>
      <c r="C1329" s="31">
        <v>11058.589024000001</v>
      </c>
      <c r="D1329" s="27" t="str">
        <f t="shared" si="337"/>
        <v>N/A</v>
      </c>
      <c r="E1329" s="31">
        <v>11247.089061000001</v>
      </c>
      <c r="F1329" s="27" t="str">
        <f t="shared" si="338"/>
        <v>N/A</v>
      </c>
      <c r="G1329" s="31">
        <v>11379.953749</v>
      </c>
      <c r="H1329" s="27" t="str">
        <f t="shared" si="339"/>
        <v>N/A</v>
      </c>
      <c r="I1329" s="28">
        <v>1.7050000000000001</v>
      </c>
      <c r="J1329" s="28">
        <v>1.181</v>
      </c>
      <c r="K1329" s="29" t="s">
        <v>1193</v>
      </c>
      <c r="L1329" s="30" t="str">
        <f t="shared" si="340"/>
        <v>Yes</v>
      </c>
    </row>
    <row r="1330" spans="1:12">
      <c r="A1330" s="48" t="s">
        <v>527</v>
      </c>
      <c r="B1330" s="25" t="s">
        <v>49</v>
      </c>
      <c r="C1330" s="31">
        <v>1840.5765368</v>
      </c>
      <c r="D1330" s="27" t="str">
        <f t="shared" si="337"/>
        <v>N/A</v>
      </c>
      <c r="E1330" s="31">
        <v>1779.7982285999999</v>
      </c>
      <c r="F1330" s="27" t="str">
        <f t="shared" si="338"/>
        <v>N/A</v>
      </c>
      <c r="G1330" s="31">
        <v>1794.5526546999999</v>
      </c>
      <c r="H1330" s="27" t="str">
        <f t="shared" si="339"/>
        <v>N/A</v>
      </c>
      <c r="I1330" s="28">
        <v>-3.3</v>
      </c>
      <c r="J1330" s="28">
        <v>0.82899999999999996</v>
      </c>
      <c r="K1330" s="29" t="s">
        <v>1193</v>
      </c>
      <c r="L1330" s="30" t="str">
        <f t="shared" si="340"/>
        <v>Yes</v>
      </c>
    </row>
    <row r="1331" spans="1:12">
      <c r="A1331" s="48" t="s">
        <v>530</v>
      </c>
      <c r="B1331" s="25" t="s">
        <v>49</v>
      </c>
      <c r="C1331" s="31">
        <v>42.538595371</v>
      </c>
      <c r="D1331" s="27" t="str">
        <f t="shared" si="337"/>
        <v>N/A</v>
      </c>
      <c r="E1331" s="31">
        <v>39.620982112999997</v>
      </c>
      <c r="F1331" s="27" t="str">
        <f t="shared" si="338"/>
        <v>N/A</v>
      </c>
      <c r="G1331" s="31">
        <v>289.49730205999998</v>
      </c>
      <c r="H1331" s="27" t="str">
        <f t="shared" si="339"/>
        <v>N/A</v>
      </c>
      <c r="I1331" s="28">
        <v>-6.86</v>
      </c>
      <c r="J1331" s="28">
        <v>630.70000000000005</v>
      </c>
      <c r="K1331" s="29" t="s">
        <v>1193</v>
      </c>
      <c r="L1331" s="30" t="str">
        <f t="shared" si="340"/>
        <v>No</v>
      </c>
    </row>
    <row r="1332" spans="1:12">
      <c r="A1332" s="48" t="s">
        <v>532</v>
      </c>
      <c r="B1332" s="25" t="s">
        <v>49</v>
      </c>
      <c r="C1332" s="31">
        <v>1.8610669493000001</v>
      </c>
      <c r="D1332" s="27" t="str">
        <f t="shared" si="337"/>
        <v>N/A</v>
      </c>
      <c r="E1332" s="31">
        <v>0.1219685529</v>
      </c>
      <c r="F1332" s="27" t="str">
        <f t="shared" si="338"/>
        <v>N/A</v>
      </c>
      <c r="G1332" s="31">
        <v>0.54433100479999996</v>
      </c>
      <c r="H1332" s="27" t="str">
        <f t="shared" si="339"/>
        <v>N/A</v>
      </c>
      <c r="I1332" s="28">
        <v>-93.4</v>
      </c>
      <c r="J1332" s="28">
        <v>346.3</v>
      </c>
      <c r="K1332" s="29" t="s">
        <v>1193</v>
      </c>
      <c r="L1332" s="30" t="str">
        <f t="shared" si="340"/>
        <v>No</v>
      </c>
    </row>
    <row r="1333" spans="1:12">
      <c r="A1333" s="46" t="s">
        <v>221</v>
      </c>
      <c r="B1333" s="25" t="s">
        <v>49</v>
      </c>
      <c r="C1333" s="31">
        <v>899.42581315999996</v>
      </c>
      <c r="D1333" s="27" t="str">
        <f t="shared" si="337"/>
        <v>N/A</v>
      </c>
      <c r="E1333" s="31">
        <v>1018.0932665</v>
      </c>
      <c r="F1333" s="27" t="str">
        <f t="shared" si="338"/>
        <v>N/A</v>
      </c>
      <c r="G1333" s="31">
        <v>966.97985008000001</v>
      </c>
      <c r="H1333" s="27" t="str">
        <f t="shared" si="339"/>
        <v>N/A</v>
      </c>
      <c r="I1333" s="28">
        <v>13.19</v>
      </c>
      <c r="J1333" s="28">
        <v>-5.0199999999999996</v>
      </c>
      <c r="K1333" s="29" t="s">
        <v>1193</v>
      </c>
      <c r="L1333" s="30" t="str">
        <f t="shared" si="340"/>
        <v>Yes</v>
      </c>
    </row>
    <row r="1334" spans="1:12">
      <c r="A1334" s="48" t="s">
        <v>524</v>
      </c>
      <c r="B1334" s="25" t="s">
        <v>49</v>
      </c>
      <c r="C1334" s="31">
        <v>195.97840127000001</v>
      </c>
      <c r="D1334" s="27" t="str">
        <f t="shared" si="337"/>
        <v>N/A</v>
      </c>
      <c r="E1334" s="31">
        <v>218.83996927000001</v>
      </c>
      <c r="F1334" s="27" t="str">
        <f t="shared" si="338"/>
        <v>N/A</v>
      </c>
      <c r="G1334" s="31">
        <v>220.1374562</v>
      </c>
      <c r="H1334" s="27" t="str">
        <f t="shared" si="339"/>
        <v>N/A</v>
      </c>
      <c r="I1334" s="28">
        <v>11.67</v>
      </c>
      <c r="J1334" s="28">
        <v>0.59289999999999998</v>
      </c>
      <c r="K1334" s="29" t="s">
        <v>1193</v>
      </c>
      <c r="L1334" s="30" t="str">
        <f t="shared" si="340"/>
        <v>Yes</v>
      </c>
    </row>
    <row r="1335" spans="1:12">
      <c r="A1335" s="48" t="s">
        <v>527</v>
      </c>
      <c r="B1335" s="25" t="s">
        <v>49</v>
      </c>
      <c r="C1335" s="31">
        <v>1704.8107735999999</v>
      </c>
      <c r="D1335" s="27" t="str">
        <f t="shared" si="337"/>
        <v>N/A</v>
      </c>
      <c r="E1335" s="31">
        <v>1852.4685457</v>
      </c>
      <c r="F1335" s="27" t="str">
        <f t="shared" si="338"/>
        <v>N/A</v>
      </c>
      <c r="G1335" s="31">
        <v>1764.6566694999999</v>
      </c>
      <c r="H1335" s="27" t="str">
        <f t="shared" si="339"/>
        <v>N/A</v>
      </c>
      <c r="I1335" s="28">
        <v>8.6609999999999996</v>
      </c>
      <c r="J1335" s="28">
        <v>-4.74</v>
      </c>
      <c r="K1335" s="29" t="s">
        <v>1193</v>
      </c>
      <c r="L1335" s="30" t="str">
        <f t="shared" si="340"/>
        <v>Yes</v>
      </c>
    </row>
    <row r="1336" spans="1:12">
      <c r="A1336" s="48" t="s">
        <v>530</v>
      </c>
      <c r="B1336" s="25" t="s">
        <v>49</v>
      </c>
      <c r="C1336" s="31">
        <v>499.73675865000001</v>
      </c>
      <c r="D1336" s="27" t="str">
        <f t="shared" si="337"/>
        <v>N/A</v>
      </c>
      <c r="E1336" s="31">
        <v>581.31567906999999</v>
      </c>
      <c r="F1336" s="27" t="str">
        <f t="shared" si="338"/>
        <v>N/A</v>
      </c>
      <c r="G1336" s="31">
        <v>501.48041451</v>
      </c>
      <c r="H1336" s="27" t="str">
        <f t="shared" si="339"/>
        <v>N/A</v>
      </c>
      <c r="I1336" s="28">
        <v>16.32</v>
      </c>
      <c r="J1336" s="28">
        <v>-13.7</v>
      </c>
      <c r="K1336" s="29" t="s">
        <v>1193</v>
      </c>
      <c r="L1336" s="30" t="str">
        <f t="shared" si="340"/>
        <v>Yes</v>
      </c>
    </row>
    <row r="1337" spans="1:12">
      <c r="A1337" s="48" t="s">
        <v>532</v>
      </c>
      <c r="B1337" s="25" t="s">
        <v>49</v>
      </c>
      <c r="C1337" s="31">
        <v>126.96255078999999</v>
      </c>
      <c r="D1337" s="27" t="str">
        <f t="shared" si="337"/>
        <v>N/A</v>
      </c>
      <c r="E1337" s="31">
        <v>134.80936306000001</v>
      </c>
      <c r="F1337" s="27" t="str">
        <f t="shared" si="338"/>
        <v>N/A</v>
      </c>
      <c r="G1337" s="31">
        <v>87.16505463</v>
      </c>
      <c r="H1337" s="27" t="str">
        <f t="shared" si="339"/>
        <v>N/A</v>
      </c>
      <c r="I1337" s="28">
        <v>6.18</v>
      </c>
      <c r="J1337" s="28">
        <v>-35.299999999999997</v>
      </c>
      <c r="K1337" s="29" t="s">
        <v>1193</v>
      </c>
      <c r="L1337" s="30" t="str">
        <f t="shared" si="340"/>
        <v>No</v>
      </c>
    </row>
    <row r="1338" spans="1:12">
      <c r="A1338" s="46" t="s">
        <v>569</v>
      </c>
      <c r="B1338" s="25" t="s">
        <v>49</v>
      </c>
      <c r="C1338" s="31">
        <v>5530.0292235999996</v>
      </c>
      <c r="D1338" s="27" t="str">
        <f t="shared" si="337"/>
        <v>N/A</v>
      </c>
      <c r="E1338" s="31">
        <v>5349.9350289000004</v>
      </c>
      <c r="F1338" s="27" t="str">
        <f t="shared" si="338"/>
        <v>N/A</v>
      </c>
      <c r="G1338" s="31">
        <v>5629.3618925000001</v>
      </c>
      <c r="H1338" s="27" t="str">
        <f t="shared" si="339"/>
        <v>N/A</v>
      </c>
      <c r="I1338" s="28">
        <v>-3.26</v>
      </c>
      <c r="J1338" s="28">
        <v>5.2229999999999999</v>
      </c>
      <c r="K1338" s="29" t="s">
        <v>1193</v>
      </c>
      <c r="L1338" s="30" t="str">
        <f t="shared" si="340"/>
        <v>Yes</v>
      </c>
    </row>
    <row r="1339" spans="1:12">
      <c r="A1339" s="48" t="s">
        <v>524</v>
      </c>
      <c r="B1339" s="25" t="s">
        <v>49</v>
      </c>
      <c r="C1339" s="31">
        <v>4775.2597494000001</v>
      </c>
      <c r="D1339" s="27" t="str">
        <f t="shared" si="337"/>
        <v>N/A</v>
      </c>
      <c r="E1339" s="31">
        <v>5022.8883067999996</v>
      </c>
      <c r="F1339" s="27" t="str">
        <f t="shared" si="338"/>
        <v>N/A</v>
      </c>
      <c r="G1339" s="31">
        <v>5560.6190259000005</v>
      </c>
      <c r="H1339" s="27" t="str">
        <f t="shared" si="339"/>
        <v>N/A</v>
      </c>
      <c r="I1339" s="28">
        <v>5.1859999999999999</v>
      </c>
      <c r="J1339" s="28">
        <v>10.71</v>
      </c>
      <c r="K1339" s="29" t="s">
        <v>1193</v>
      </c>
      <c r="L1339" s="30" t="str">
        <f t="shared" si="340"/>
        <v>Yes</v>
      </c>
    </row>
    <row r="1340" spans="1:12">
      <c r="A1340" s="48" t="s">
        <v>527</v>
      </c>
      <c r="B1340" s="25" t="s">
        <v>49</v>
      </c>
      <c r="C1340" s="31">
        <v>9627.2874341999996</v>
      </c>
      <c r="D1340" s="27" t="str">
        <f t="shared" si="337"/>
        <v>N/A</v>
      </c>
      <c r="E1340" s="31">
        <v>9099.5214145000009</v>
      </c>
      <c r="F1340" s="27" t="str">
        <f t="shared" si="338"/>
        <v>N/A</v>
      </c>
      <c r="G1340" s="31">
        <v>9513.8915465999999</v>
      </c>
      <c r="H1340" s="27" t="str">
        <f t="shared" si="339"/>
        <v>N/A</v>
      </c>
      <c r="I1340" s="28">
        <v>-5.48</v>
      </c>
      <c r="J1340" s="28">
        <v>4.5540000000000003</v>
      </c>
      <c r="K1340" s="29" t="s">
        <v>1193</v>
      </c>
      <c r="L1340" s="30" t="str">
        <f t="shared" si="340"/>
        <v>Yes</v>
      </c>
    </row>
    <row r="1341" spans="1:12">
      <c r="A1341" s="48" t="s">
        <v>530</v>
      </c>
      <c r="B1341" s="25" t="s">
        <v>49</v>
      </c>
      <c r="C1341" s="31">
        <v>1989.1353316</v>
      </c>
      <c r="D1341" s="27" t="str">
        <f t="shared" si="337"/>
        <v>N/A</v>
      </c>
      <c r="E1341" s="31">
        <v>1481.9114204</v>
      </c>
      <c r="F1341" s="27" t="str">
        <f t="shared" si="338"/>
        <v>N/A</v>
      </c>
      <c r="G1341" s="31">
        <v>1258.9152462</v>
      </c>
      <c r="H1341" s="27" t="str">
        <f t="shared" si="339"/>
        <v>N/A</v>
      </c>
      <c r="I1341" s="28">
        <v>-25.5</v>
      </c>
      <c r="J1341" s="28">
        <v>-15</v>
      </c>
      <c r="K1341" s="29" t="s">
        <v>1193</v>
      </c>
      <c r="L1341" s="30" t="str">
        <f t="shared" si="340"/>
        <v>Yes</v>
      </c>
    </row>
    <row r="1342" spans="1:12">
      <c r="A1342" s="48" t="s">
        <v>532</v>
      </c>
      <c r="B1342" s="25" t="s">
        <v>49</v>
      </c>
      <c r="C1342" s="31">
        <v>579.04663487000005</v>
      </c>
      <c r="D1342" s="27" t="str">
        <f t="shared" si="337"/>
        <v>N/A</v>
      </c>
      <c r="E1342" s="31">
        <v>579.98871813000005</v>
      </c>
      <c r="F1342" s="27" t="str">
        <f t="shared" si="338"/>
        <v>N/A</v>
      </c>
      <c r="G1342" s="31">
        <v>568.85751388000006</v>
      </c>
      <c r="H1342" s="27" t="str">
        <f t="shared" si="339"/>
        <v>N/A</v>
      </c>
      <c r="I1342" s="28">
        <v>0.16270000000000001</v>
      </c>
      <c r="J1342" s="28">
        <v>-1.92</v>
      </c>
      <c r="K1342" s="29" t="s">
        <v>1193</v>
      </c>
      <c r="L1342" s="30" t="str">
        <f t="shared" si="340"/>
        <v>Yes</v>
      </c>
    </row>
    <row r="1343" spans="1:12">
      <c r="A1343" s="218" t="s">
        <v>450</v>
      </c>
      <c r="B1343" s="218"/>
      <c r="C1343" s="218"/>
      <c r="D1343" s="218"/>
      <c r="E1343" s="218"/>
      <c r="F1343" s="218"/>
      <c r="G1343" s="218"/>
      <c r="H1343" s="218"/>
      <c r="I1343" s="218"/>
      <c r="J1343" s="218"/>
      <c r="K1343" s="218"/>
      <c r="L1343" s="218"/>
    </row>
    <row r="1344" spans="1:12">
      <c r="A1344" s="46" t="s">
        <v>451</v>
      </c>
      <c r="B1344" s="25" t="s">
        <v>49</v>
      </c>
      <c r="C1344" s="32">
        <v>14.507073726</v>
      </c>
      <c r="D1344" s="27" t="str">
        <f t="shared" ref="D1344:D1373" si="341">IF($B1344="N/A","N/A",IF(C1344&gt;10,"No",IF(C1344&lt;-10,"No","Yes")))</f>
        <v>N/A</v>
      </c>
      <c r="E1344" s="32">
        <v>13.890838233</v>
      </c>
      <c r="F1344" s="27" t="str">
        <f t="shared" ref="F1344:F1373" si="342">IF($B1344="N/A","N/A",IF(E1344&gt;10,"No",IF(E1344&lt;-10,"No","Yes")))</f>
        <v>N/A</v>
      </c>
      <c r="G1344" s="32">
        <v>13.926278176</v>
      </c>
      <c r="H1344" s="27" t="str">
        <f t="shared" ref="H1344:H1373" si="343">IF($B1344="N/A","N/A",IF(G1344&gt;10,"No",IF(G1344&lt;-10,"No","Yes")))</f>
        <v>N/A</v>
      </c>
      <c r="I1344" s="28">
        <v>-4.25</v>
      </c>
      <c r="J1344" s="28">
        <v>0.25509999999999999</v>
      </c>
      <c r="K1344" s="29" t="s">
        <v>1193</v>
      </c>
      <c r="L1344" s="30" t="str">
        <f t="shared" ref="L1344:L1373" si="344">IF(J1344="Div by 0", "N/A", IF(K1344="N/A","N/A", IF(J1344&gt;VALUE(MID(K1344,1,2)), "No", IF(J1344&lt;-1*VALUE(MID(K1344,1,2)), "No", "Yes"))))</f>
        <v>Yes</v>
      </c>
    </row>
    <row r="1345" spans="1:12">
      <c r="A1345" s="48" t="s">
        <v>524</v>
      </c>
      <c r="B1345" s="25" t="s">
        <v>49</v>
      </c>
      <c r="C1345" s="32">
        <v>16.506087876999999</v>
      </c>
      <c r="D1345" s="27" t="str">
        <f t="shared" si="341"/>
        <v>N/A</v>
      </c>
      <c r="E1345" s="32">
        <v>13.92847164</v>
      </c>
      <c r="F1345" s="27" t="str">
        <f t="shared" si="342"/>
        <v>N/A</v>
      </c>
      <c r="G1345" s="32">
        <v>15.946040645</v>
      </c>
      <c r="H1345" s="27" t="str">
        <f t="shared" si="343"/>
        <v>N/A</v>
      </c>
      <c r="I1345" s="28">
        <v>-15.6</v>
      </c>
      <c r="J1345" s="28">
        <v>14.49</v>
      </c>
      <c r="K1345" s="29" t="s">
        <v>1193</v>
      </c>
      <c r="L1345" s="30" t="str">
        <f t="shared" si="344"/>
        <v>Yes</v>
      </c>
    </row>
    <row r="1346" spans="1:12">
      <c r="A1346" s="48" t="s">
        <v>527</v>
      </c>
      <c r="B1346" s="25" t="s">
        <v>49</v>
      </c>
      <c r="C1346" s="32">
        <v>17.128753741000001</v>
      </c>
      <c r="D1346" s="27" t="str">
        <f t="shared" si="341"/>
        <v>N/A</v>
      </c>
      <c r="E1346" s="32">
        <v>16.474556761999999</v>
      </c>
      <c r="F1346" s="27" t="str">
        <f t="shared" si="342"/>
        <v>N/A</v>
      </c>
      <c r="G1346" s="32">
        <v>16.305771750000002</v>
      </c>
      <c r="H1346" s="27" t="str">
        <f t="shared" si="343"/>
        <v>N/A</v>
      </c>
      <c r="I1346" s="28">
        <v>-3.82</v>
      </c>
      <c r="J1346" s="28">
        <v>-1.02</v>
      </c>
      <c r="K1346" s="29" t="s">
        <v>1193</v>
      </c>
      <c r="L1346" s="30" t="str">
        <f t="shared" si="344"/>
        <v>Yes</v>
      </c>
    </row>
    <row r="1347" spans="1:12">
      <c r="A1347" s="48" t="s">
        <v>530</v>
      </c>
      <c r="B1347" s="25" t="s">
        <v>49</v>
      </c>
      <c r="C1347" s="32">
        <v>9.6901358820999999</v>
      </c>
      <c r="D1347" s="27" t="str">
        <f t="shared" si="341"/>
        <v>N/A</v>
      </c>
      <c r="E1347" s="32">
        <v>9.9925563349999997</v>
      </c>
      <c r="F1347" s="27" t="str">
        <f t="shared" si="342"/>
        <v>N/A</v>
      </c>
      <c r="G1347" s="32">
        <v>8.9291761677999997</v>
      </c>
      <c r="H1347" s="27" t="str">
        <f t="shared" si="343"/>
        <v>N/A</v>
      </c>
      <c r="I1347" s="28">
        <v>3.121</v>
      </c>
      <c r="J1347" s="28">
        <v>-10.6</v>
      </c>
      <c r="K1347" s="29" t="s">
        <v>1193</v>
      </c>
      <c r="L1347" s="30" t="str">
        <f t="shared" si="344"/>
        <v>Yes</v>
      </c>
    </row>
    <row r="1348" spans="1:12">
      <c r="A1348" s="48" t="s">
        <v>532</v>
      </c>
      <c r="B1348" s="25" t="s">
        <v>49</v>
      </c>
      <c r="C1348" s="32">
        <v>15.359477124</v>
      </c>
      <c r="D1348" s="27" t="str">
        <f t="shared" si="341"/>
        <v>N/A</v>
      </c>
      <c r="E1348" s="32">
        <v>14.790796838</v>
      </c>
      <c r="F1348" s="27" t="str">
        <f t="shared" si="342"/>
        <v>N/A</v>
      </c>
      <c r="G1348" s="32">
        <v>14.759090094999999</v>
      </c>
      <c r="H1348" s="27" t="str">
        <f t="shared" si="343"/>
        <v>N/A</v>
      </c>
      <c r="I1348" s="28">
        <v>-3.7</v>
      </c>
      <c r="J1348" s="28">
        <v>-0.214</v>
      </c>
      <c r="K1348" s="29" t="s">
        <v>1193</v>
      </c>
      <c r="L1348" s="30" t="str">
        <f t="shared" si="344"/>
        <v>Yes</v>
      </c>
    </row>
    <row r="1349" spans="1:12" ht="12.75" customHeight="1">
      <c r="A1349" s="46" t="s">
        <v>452</v>
      </c>
      <c r="B1349" s="25" t="s">
        <v>49</v>
      </c>
      <c r="C1349" s="32">
        <v>10.820077371</v>
      </c>
      <c r="D1349" s="27" t="str">
        <f t="shared" si="341"/>
        <v>N/A</v>
      </c>
      <c r="E1349" s="32">
        <v>10.472634613</v>
      </c>
      <c r="F1349" s="27" t="str">
        <f t="shared" si="342"/>
        <v>N/A</v>
      </c>
      <c r="G1349" s="32">
        <v>10.559227318</v>
      </c>
      <c r="H1349" s="27" t="str">
        <f t="shared" si="343"/>
        <v>N/A</v>
      </c>
      <c r="I1349" s="28">
        <v>-3.21</v>
      </c>
      <c r="J1349" s="28">
        <v>0.82679999999999998</v>
      </c>
      <c r="K1349" s="29" t="s">
        <v>1193</v>
      </c>
      <c r="L1349" s="30" t="str">
        <f t="shared" si="344"/>
        <v>Yes</v>
      </c>
    </row>
    <row r="1350" spans="1:12">
      <c r="A1350" s="48" t="s">
        <v>524</v>
      </c>
      <c r="B1350" s="25" t="s">
        <v>49</v>
      </c>
      <c r="C1350" s="32">
        <v>45.064407975999998</v>
      </c>
      <c r="D1350" s="27" t="str">
        <f t="shared" si="341"/>
        <v>N/A</v>
      </c>
      <c r="E1350" s="32">
        <v>43.894942721</v>
      </c>
      <c r="F1350" s="27" t="str">
        <f t="shared" si="342"/>
        <v>N/A</v>
      </c>
      <c r="G1350" s="32">
        <v>42.613875262999997</v>
      </c>
      <c r="H1350" s="27" t="str">
        <f t="shared" si="343"/>
        <v>N/A</v>
      </c>
      <c r="I1350" s="28">
        <v>-2.6</v>
      </c>
      <c r="J1350" s="28">
        <v>-2.92</v>
      </c>
      <c r="K1350" s="29" t="s">
        <v>1193</v>
      </c>
      <c r="L1350" s="30" t="str">
        <f t="shared" si="344"/>
        <v>Yes</v>
      </c>
    </row>
    <row r="1351" spans="1:12">
      <c r="A1351" s="48" t="s">
        <v>527</v>
      </c>
      <c r="B1351" s="25" t="s">
        <v>49</v>
      </c>
      <c r="C1351" s="32">
        <v>4.4253723642000002</v>
      </c>
      <c r="D1351" s="27" t="str">
        <f t="shared" si="341"/>
        <v>N/A</v>
      </c>
      <c r="E1351" s="32">
        <v>4.2988921040000001</v>
      </c>
      <c r="F1351" s="27" t="str">
        <f t="shared" si="342"/>
        <v>N/A</v>
      </c>
      <c r="G1351" s="32">
        <v>4.5233875318000001</v>
      </c>
      <c r="H1351" s="27" t="str">
        <f t="shared" si="343"/>
        <v>N/A</v>
      </c>
      <c r="I1351" s="28">
        <v>-2.86</v>
      </c>
      <c r="J1351" s="28">
        <v>5.2220000000000004</v>
      </c>
      <c r="K1351" s="29" t="s">
        <v>1193</v>
      </c>
      <c r="L1351" s="30" t="str">
        <f t="shared" si="344"/>
        <v>Yes</v>
      </c>
    </row>
    <row r="1352" spans="1:12">
      <c r="A1352" s="48" t="s">
        <v>530</v>
      </c>
      <c r="B1352" s="25" t="s">
        <v>49</v>
      </c>
      <c r="C1352" s="32">
        <v>0.32594093419999998</v>
      </c>
      <c r="D1352" s="27" t="str">
        <f t="shared" si="341"/>
        <v>N/A</v>
      </c>
      <c r="E1352" s="32">
        <v>0.2548891345</v>
      </c>
      <c r="F1352" s="27" t="str">
        <f t="shared" si="342"/>
        <v>N/A</v>
      </c>
      <c r="G1352" s="32">
        <v>1.4042851015</v>
      </c>
      <c r="H1352" s="27" t="str">
        <f t="shared" si="343"/>
        <v>N/A</v>
      </c>
      <c r="I1352" s="28">
        <v>-21.8</v>
      </c>
      <c r="J1352" s="28">
        <v>450.9</v>
      </c>
      <c r="K1352" s="29" t="s">
        <v>1193</v>
      </c>
      <c r="L1352" s="30" t="str">
        <f t="shared" si="344"/>
        <v>No</v>
      </c>
    </row>
    <row r="1353" spans="1:12">
      <c r="A1353" s="48" t="s">
        <v>532</v>
      </c>
      <c r="B1353" s="25" t="s">
        <v>49</v>
      </c>
      <c r="C1353" s="32">
        <v>4.4161808900000002E-2</v>
      </c>
      <c r="D1353" s="27" t="str">
        <f t="shared" si="341"/>
        <v>N/A</v>
      </c>
      <c r="E1353" s="32">
        <v>8.8833615000000008E-3</v>
      </c>
      <c r="F1353" s="27" t="str">
        <f t="shared" si="342"/>
        <v>N/A</v>
      </c>
      <c r="G1353" s="32">
        <v>1.79115171E-2</v>
      </c>
      <c r="H1353" s="27" t="str">
        <f t="shared" si="343"/>
        <v>N/A</v>
      </c>
      <c r="I1353" s="28">
        <v>-79.900000000000006</v>
      </c>
      <c r="J1353" s="28">
        <v>101.6</v>
      </c>
      <c r="K1353" s="29" t="s">
        <v>1193</v>
      </c>
      <c r="L1353" s="30" t="str">
        <f t="shared" si="344"/>
        <v>No</v>
      </c>
    </row>
    <row r="1354" spans="1:12">
      <c r="A1354" s="46" t="s">
        <v>453</v>
      </c>
      <c r="B1354" s="25" t="s">
        <v>49</v>
      </c>
      <c r="C1354" s="32">
        <v>57.202212197999998</v>
      </c>
      <c r="D1354" s="27" t="str">
        <f t="shared" si="341"/>
        <v>N/A</v>
      </c>
      <c r="E1354" s="32">
        <v>57.854646291000002</v>
      </c>
      <c r="F1354" s="27" t="str">
        <f t="shared" si="342"/>
        <v>N/A</v>
      </c>
      <c r="G1354" s="32">
        <v>57.464871981000002</v>
      </c>
      <c r="H1354" s="27" t="str">
        <f t="shared" si="343"/>
        <v>N/A</v>
      </c>
      <c r="I1354" s="28">
        <v>1.141</v>
      </c>
      <c r="J1354" s="28">
        <v>-0.67400000000000004</v>
      </c>
      <c r="K1354" s="29" t="s">
        <v>1193</v>
      </c>
      <c r="L1354" s="30" t="str">
        <f t="shared" si="344"/>
        <v>Yes</v>
      </c>
    </row>
    <row r="1355" spans="1:12">
      <c r="A1355" s="48" t="s">
        <v>524</v>
      </c>
      <c r="B1355" s="25" t="s">
        <v>49</v>
      </c>
      <c r="C1355" s="32">
        <v>55.168519498999999</v>
      </c>
      <c r="D1355" s="27" t="str">
        <f t="shared" si="341"/>
        <v>N/A</v>
      </c>
      <c r="E1355" s="32">
        <v>56.000279407999997</v>
      </c>
      <c r="F1355" s="27" t="str">
        <f t="shared" si="342"/>
        <v>N/A</v>
      </c>
      <c r="G1355" s="32">
        <v>56.327960757</v>
      </c>
      <c r="H1355" s="27" t="str">
        <f t="shared" si="343"/>
        <v>N/A</v>
      </c>
      <c r="I1355" s="28">
        <v>1.508</v>
      </c>
      <c r="J1355" s="28">
        <v>0.58509999999999995</v>
      </c>
      <c r="K1355" s="29" t="s">
        <v>1193</v>
      </c>
      <c r="L1355" s="30" t="str">
        <f t="shared" si="344"/>
        <v>Yes</v>
      </c>
    </row>
    <row r="1356" spans="1:12">
      <c r="A1356" s="48" t="s">
        <v>527</v>
      </c>
      <c r="B1356" s="25" t="s">
        <v>49</v>
      </c>
      <c r="C1356" s="32">
        <v>65.168036874999999</v>
      </c>
      <c r="D1356" s="27" t="str">
        <f t="shared" si="341"/>
        <v>N/A</v>
      </c>
      <c r="E1356" s="32">
        <v>65.759140540999994</v>
      </c>
      <c r="F1356" s="27" t="str">
        <f t="shared" si="342"/>
        <v>N/A</v>
      </c>
      <c r="G1356" s="32">
        <v>67.121830931999995</v>
      </c>
      <c r="H1356" s="27" t="str">
        <f t="shared" si="343"/>
        <v>N/A</v>
      </c>
      <c r="I1356" s="28">
        <v>0.90700000000000003</v>
      </c>
      <c r="J1356" s="28">
        <v>2.0720000000000001</v>
      </c>
      <c r="K1356" s="29" t="s">
        <v>1193</v>
      </c>
      <c r="L1356" s="30" t="str">
        <f t="shared" si="344"/>
        <v>Yes</v>
      </c>
    </row>
    <row r="1357" spans="1:12">
      <c r="A1357" s="48" t="s">
        <v>530</v>
      </c>
      <c r="B1357" s="25" t="s">
        <v>49</v>
      </c>
      <c r="C1357" s="32">
        <v>52.714339199000001</v>
      </c>
      <c r="D1357" s="27" t="str">
        <f t="shared" si="341"/>
        <v>N/A</v>
      </c>
      <c r="E1357" s="32">
        <v>52.608666231000001</v>
      </c>
      <c r="F1357" s="27" t="str">
        <f t="shared" si="342"/>
        <v>N/A</v>
      </c>
      <c r="G1357" s="32">
        <v>49.657959497</v>
      </c>
      <c r="H1357" s="27" t="str">
        <f t="shared" si="343"/>
        <v>N/A</v>
      </c>
      <c r="I1357" s="28">
        <v>-0.2</v>
      </c>
      <c r="J1357" s="28">
        <v>-5.61</v>
      </c>
      <c r="K1357" s="29" t="s">
        <v>1193</v>
      </c>
      <c r="L1357" s="30" t="str">
        <f t="shared" si="344"/>
        <v>Yes</v>
      </c>
    </row>
    <row r="1358" spans="1:12">
      <c r="A1358" s="48" t="s">
        <v>532</v>
      </c>
      <c r="B1358" s="25" t="s">
        <v>49</v>
      </c>
      <c r="C1358" s="32">
        <v>39.383501148000001</v>
      </c>
      <c r="D1358" s="27" t="str">
        <f t="shared" si="341"/>
        <v>N/A</v>
      </c>
      <c r="E1358" s="32">
        <v>39.308874478</v>
      </c>
      <c r="F1358" s="27" t="str">
        <f t="shared" si="342"/>
        <v>N/A</v>
      </c>
      <c r="G1358" s="32">
        <v>35.222998388000001</v>
      </c>
      <c r="H1358" s="27" t="str">
        <f t="shared" si="343"/>
        <v>N/A</v>
      </c>
      <c r="I1358" s="28">
        <v>-0.189</v>
      </c>
      <c r="J1358" s="28">
        <v>-10.4</v>
      </c>
      <c r="K1358" s="29" t="s">
        <v>1193</v>
      </c>
      <c r="L1358" s="30" t="str">
        <f t="shared" si="344"/>
        <v>Yes</v>
      </c>
    </row>
    <row r="1359" spans="1:12">
      <c r="A1359" s="46" t="s">
        <v>630</v>
      </c>
      <c r="B1359" s="25" t="s">
        <v>49</v>
      </c>
      <c r="C1359" s="32">
        <v>80.146083265000001</v>
      </c>
      <c r="D1359" s="27" t="str">
        <f t="shared" si="341"/>
        <v>N/A</v>
      </c>
      <c r="E1359" s="32">
        <v>78.169690610999993</v>
      </c>
      <c r="F1359" s="27" t="str">
        <f t="shared" si="342"/>
        <v>N/A</v>
      </c>
      <c r="G1359" s="32">
        <v>78.105101958999995</v>
      </c>
      <c r="H1359" s="27" t="str">
        <f t="shared" si="343"/>
        <v>N/A</v>
      </c>
      <c r="I1359" s="28">
        <v>-2.4700000000000002</v>
      </c>
      <c r="J1359" s="28">
        <v>-8.3000000000000004E-2</v>
      </c>
      <c r="K1359" s="29" t="s">
        <v>1193</v>
      </c>
      <c r="L1359" s="30" t="str">
        <f t="shared" si="344"/>
        <v>Yes</v>
      </c>
    </row>
    <row r="1360" spans="1:12">
      <c r="A1360" s="48" t="s">
        <v>524</v>
      </c>
      <c r="B1360" s="25" t="s">
        <v>49</v>
      </c>
      <c r="C1360" s="32">
        <v>83.677430739000002</v>
      </c>
      <c r="D1360" s="27" t="str">
        <f t="shared" si="341"/>
        <v>N/A</v>
      </c>
      <c r="E1360" s="32">
        <v>80.926934897999999</v>
      </c>
      <c r="F1360" s="27" t="str">
        <f t="shared" si="342"/>
        <v>N/A</v>
      </c>
      <c r="G1360" s="32">
        <v>79.057463209999995</v>
      </c>
      <c r="H1360" s="27" t="str">
        <f t="shared" si="343"/>
        <v>N/A</v>
      </c>
      <c r="I1360" s="28">
        <v>-3.29</v>
      </c>
      <c r="J1360" s="28">
        <v>-2.31</v>
      </c>
      <c r="K1360" s="29" t="s">
        <v>1193</v>
      </c>
      <c r="L1360" s="30" t="str">
        <f t="shared" si="344"/>
        <v>Yes</v>
      </c>
    </row>
    <row r="1361" spans="1:12">
      <c r="A1361" s="48" t="s">
        <v>527</v>
      </c>
      <c r="B1361" s="25" t="s">
        <v>49</v>
      </c>
      <c r="C1361" s="32">
        <v>87.322417529000006</v>
      </c>
      <c r="D1361" s="27" t="str">
        <f t="shared" si="341"/>
        <v>N/A</v>
      </c>
      <c r="E1361" s="32">
        <v>84.030631005000004</v>
      </c>
      <c r="F1361" s="27" t="str">
        <f t="shared" si="342"/>
        <v>N/A</v>
      </c>
      <c r="G1361" s="32">
        <v>84.816213300000001</v>
      </c>
      <c r="H1361" s="27" t="str">
        <f t="shared" si="343"/>
        <v>N/A</v>
      </c>
      <c r="I1361" s="28">
        <v>-3.77</v>
      </c>
      <c r="J1361" s="28">
        <v>0.93489999999999995</v>
      </c>
      <c r="K1361" s="29" t="s">
        <v>1193</v>
      </c>
      <c r="L1361" s="30" t="str">
        <f t="shared" si="344"/>
        <v>Yes</v>
      </c>
    </row>
    <row r="1362" spans="1:12">
      <c r="A1362" s="48" t="s">
        <v>530</v>
      </c>
      <c r="B1362" s="25" t="s">
        <v>49</v>
      </c>
      <c r="C1362" s="32">
        <v>73.693483384000004</v>
      </c>
      <c r="D1362" s="27" t="str">
        <f t="shared" si="341"/>
        <v>N/A</v>
      </c>
      <c r="E1362" s="32">
        <v>72.384002886999994</v>
      </c>
      <c r="F1362" s="27" t="str">
        <f t="shared" si="342"/>
        <v>N/A</v>
      </c>
      <c r="G1362" s="32">
        <v>71.903009505</v>
      </c>
      <c r="H1362" s="27" t="str">
        <f t="shared" si="343"/>
        <v>N/A</v>
      </c>
      <c r="I1362" s="28">
        <v>-1.78</v>
      </c>
      <c r="J1362" s="28">
        <v>-0.66500000000000004</v>
      </c>
      <c r="K1362" s="29" t="s">
        <v>1193</v>
      </c>
      <c r="L1362" s="30" t="str">
        <f t="shared" si="344"/>
        <v>Yes</v>
      </c>
    </row>
    <row r="1363" spans="1:12">
      <c r="A1363" s="48" t="s">
        <v>532</v>
      </c>
      <c r="B1363" s="25" t="s">
        <v>49</v>
      </c>
      <c r="C1363" s="32">
        <v>60.333863274999999</v>
      </c>
      <c r="D1363" s="27" t="str">
        <f t="shared" si="341"/>
        <v>N/A</v>
      </c>
      <c r="E1363" s="32">
        <v>61.375144355000003</v>
      </c>
      <c r="F1363" s="27" t="str">
        <f t="shared" si="342"/>
        <v>N/A</v>
      </c>
      <c r="G1363" s="32">
        <v>61.275300018000003</v>
      </c>
      <c r="H1363" s="27" t="str">
        <f t="shared" si="343"/>
        <v>N/A</v>
      </c>
      <c r="I1363" s="28">
        <v>1.726</v>
      </c>
      <c r="J1363" s="28">
        <v>-0.16300000000000001</v>
      </c>
      <c r="K1363" s="29" t="s">
        <v>1193</v>
      </c>
      <c r="L1363" s="30" t="str">
        <f t="shared" si="344"/>
        <v>Yes</v>
      </c>
    </row>
    <row r="1364" spans="1:12">
      <c r="A1364" s="46" t="s">
        <v>4</v>
      </c>
      <c r="B1364" s="25" t="s">
        <v>49</v>
      </c>
      <c r="C1364" s="26">
        <v>5.4448134777000003</v>
      </c>
      <c r="D1364" s="27" t="str">
        <f t="shared" si="341"/>
        <v>N/A</v>
      </c>
      <c r="E1364" s="26">
        <v>6.1723562879999996</v>
      </c>
      <c r="F1364" s="27" t="str">
        <f t="shared" si="342"/>
        <v>N/A</v>
      </c>
      <c r="G1364" s="26">
        <v>5.9783929777000004</v>
      </c>
      <c r="H1364" s="27" t="str">
        <f t="shared" si="343"/>
        <v>N/A</v>
      </c>
      <c r="I1364" s="28">
        <v>13.36</v>
      </c>
      <c r="J1364" s="28">
        <v>-3.14</v>
      </c>
      <c r="K1364" s="29" t="s">
        <v>1193</v>
      </c>
      <c r="L1364" s="30" t="str">
        <f t="shared" si="344"/>
        <v>Yes</v>
      </c>
    </row>
    <row r="1365" spans="1:12">
      <c r="A1365" s="48" t="s">
        <v>524</v>
      </c>
      <c r="B1365" s="25" t="s">
        <v>49</v>
      </c>
      <c r="C1365" s="26">
        <v>1.6841992729999999</v>
      </c>
      <c r="D1365" s="27" t="str">
        <f t="shared" si="341"/>
        <v>N/A</v>
      </c>
      <c r="E1365" s="26">
        <v>2.4182547642999999</v>
      </c>
      <c r="F1365" s="27" t="str">
        <f t="shared" si="342"/>
        <v>N/A</v>
      </c>
      <c r="G1365" s="26">
        <v>2.0373544276</v>
      </c>
      <c r="H1365" s="27" t="str">
        <f t="shared" si="343"/>
        <v>N/A</v>
      </c>
      <c r="I1365" s="28">
        <v>43.58</v>
      </c>
      <c r="J1365" s="28">
        <v>-15.8</v>
      </c>
      <c r="K1365" s="29" t="s">
        <v>1193</v>
      </c>
      <c r="L1365" s="30" t="str">
        <f t="shared" si="344"/>
        <v>Yes</v>
      </c>
    </row>
    <row r="1366" spans="1:12">
      <c r="A1366" s="48" t="s">
        <v>527</v>
      </c>
      <c r="B1366" s="25" t="s">
        <v>49</v>
      </c>
      <c r="C1366" s="26">
        <v>7.9253941158999996</v>
      </c>
      <c r="D1366" s="27" t="str">
        <f t="shared" si="341"/>
        <v>N/A</v>
      </c>
      <c r="E1366" s="26">
        <v>8.9242115478000006</v>
      </c>
      <c r="F1366" s="27" t="str">
        <f t="shared" si="342"/>
        <v>N/A</v>
      </c>
      <c r="G1366" s="26">
        <v>8.6723062381999991</v>
      </c>
      <c r="H1366" s="27" t="str">
        <f t="shared" si="343"/>
        <v>N/A</v>
      </c>
      <c r="I1366" s="28">
        <v>12.6</v>
      </c>
      <c r="J1366" s="28">
        <v>-2.82</v>
      </c>
      <c r="K1366" s="29" t="s">
        <v>1193</v>
      </c>
      <c r="L1366" s="30" t="str">
        <f t="shared" si="344"/>
        <v>Yes</v>
      </c>
    </row>
    <row r="1367" spans="1:12">
      <c r="A1367" s="48" t="s">
        <v>530</v>
      </c>
      <c r="B1367" s="25" t="s">
        <v>49</v>
      </c>
      <c r="C1367" s="26">
        <v>4.8388636364000002</v>
      </c>
      <c r="D1367" s="27" t="str">
        <f t="shared" si="341"/>
        <v>N/A</v>
      </c>
      <c r="E1367" s="26">
        <v>4.4376975169000001</v>
      </c>
      <c r="F1367" s="27" t="str">
        <f t="shared" si="342"/>
        <v>N/A</v>
      </c>
      <c r="G1367" s="26">
        <v>4.5724399493999996</v>
      </c>
      <c r="H1367" s="27" t="str">
        <f t="shared" si="343"/>
        <v>N/A</v>
      </c>
      <c r="I1367" s="28">
        <v>-8.2899999999999991</v>
      </c>
      <c r="J1367" s="28">
        <v>3.036</v>
      </c>
      <c r="K1367" s="29" t="s">
        <v>1193</v>
      </c>
      <c r="L1367" s="30" t="str">
        <f t="shared" si="344"/>
        <v>Yes</v>
      </c>
    </row>
    <row r="1368" spans="1:12">
      <c r="A1368" s="48" t="s">
        <v>532</v>
      </c>
      <c r="B1368" s="25" t="s">
        <v>49</v>
      </c>
      <c r="C1368" s="26">
        <v>2.8861414606000002</v>
      </c>
      <c r="D1368" s="27" t="str">
        <f t="shared" si="341"/>
        <v>N/A</v>
      </c>
      <c r="E1368" s="26">
        <v>2.7477477477000001</v>
      </c>
      <c r="F1368" s="27" t="str">
        <f t="shared" si="342"/>
        <v>N/A</v>
      </c>
      <c r="G1368" s="26">
        <v>2.9411407767000002</v>
      </c>
      <c r="H1368" s="27" t="str">
        <f t="shared" si="343"/>
        <v>N/A</v>
      </c>
      <c r="I1368" s="28">
        <v>-4.8</v>
      </c>
      <c r="J1368" s="28">
        <v>7.0380000000000003</v>
      </c>
      <c r="K1368" s="29" t="s">
        <v>1193</v>
      </c>
      <c r="L1368" s="30" t="str">
        <f t="shared" si="344"/>
        <v>Yes</v>
      </c>
    </row>
    <row r="1369" spans="1:12">
      <c r="A1369" s="46" t="s">
        <v>5</v>
      </c>
      <c r="B1369" s="25" t="s">
        <v>49</v>
      </c>
      <c r="C1369" s="26">
        <v>232.50900290000001</v>
      </c>
      <c r="D1369" s="27" t="str">
        <f t="shared" si="341"/>
        <v>N/A</v>
      </c>
      <c r="E1369" s="26">
        <v>228.8668922</v>
      </c>
      <c r="F1369" s="27" t="str">
        <f t="shared" si="342"/>
        <v>N/A</v>
      </c>
      <c r="G1369" s="26">
        <v>226.67642008000001</v>
      </c>
      <c r="H1369" s="27" t="str">
        <f t="shared" si="343"/>
        <v>N/A</v>
      </c>
      <c r="I1369" s="28">
        <v>-1.57</v>
      </c>
      <c r="J1369" s="28">
        <v>-0.95699999999999996</v>
      </c>
      <c r="K1369" s="29" t="s">
        <v>1193</v>
      </c>
      <c r="L1369" s="30" t="str">
        <f t="shared" si="344"/>
        <v>Yes</v>
      </c>
    </row>
    <row r="1370" spans="1:12">
      <c r="A1370" s="48" t="s">
        <v>524</v>
      </c>
      <c r="B1370" s="25" t="s">
        <v>49</v>
      </c>
      <c r="C1370" s="26">
        <v>234.52408176</v>
      </c>
      <c r="D1370" s="27" t="str">
        <f t="shared" si="341"/>
        <v>N/A</v>
      </c>
      <c r="E1370" s="26">
        <v>230.88391152</v>
      </c>
      <c r="F1370" s="27" t="str">
        <f t="shared" si="342"/>
        <v>N/A</v>
      </c>
      <c r="G1370" s="26">
        <v>234.52491366999999</v>
      </c>
      <c r="H1370" s="27" t="str">
        <f t="shared" si="343"/>
        <v>N/A</v>
      </c>
      <c r="I1370" s="28">
        <v>-1.55</v>
      </c>
      <c r="J1370" s="28">
        <v>1.577</v>
      </c>
      <c r="K1370" s="29" t="s">
        <v>1193</v>
      </c>
      <c r="L1370" s="30" t="str">
        <f t="shared" si="344"/>
        <v>Yes</v>
      </c>
    </row>
    <row r="1371" spans="1:12">
      <c r="A1371" s="48" t="s">
        <v>527</v>
      </c>
      <c r="B1371" s="25" t="s">
        <v>49</v>
      </c>
      <c r="C1371" s="26">
        <v>234.38904002999999</v>
      </c>
      <c r="D1371" s="27" t="str">
        <f t="shared" si="341"/>
        <v>N/A</v>
      </c>
      <c r="E1371" s="26">
        <v>227.41576793999999</v>
      </c>
      <c r="F1371" s="27" t="str">
        <f t="shared" si="342"/>
        <v>N/A</v>
      </c>
      <c r="G1371" s="26">
        <v>218.34310051</v>
      </c>
      <c r="H1371" s="27" t="str">
        <f t="shared" si="343"/>
        <v>N/A</v>
      </c>
      <c r="I1371" s="28">
        <v>-2.98</v>
      </c>
      <c r="J1371" s="28">
        <v>-3.99</v>
      </c>
      <c r="K1371" s="29" t="s">
        <v>1193</v>
      </c>
      <c r="L1371" s="30" t="str">
        <f t="shared" si="344"/>
        <v>Yes</v>
      </c>
    </row>
    <row r="1372" spans="1:12">
      <c r="A1372" s="48" t="s">
        <v>530</v>
      </c>
      <c r="B1372" s="25" t="s">
        <v>49</v>
      </c>
      <c r="C1372" s="26">
        <v>33.391891891999997</v>
      </c>
      <c r="D1372" s="27" t="str">
        <f t="shared" si="341"/>
        <v>N/A</v>
      </c>
      <c r="E1372" s="26">
        <v>40.955752212</v>
      </c>
      <c r="F1372" s="27" t="str">
        <f t="shared" si="342"/>
        <v>N/A</v>
      </c>
      <c r="G1372" s="26">
        <v>113.2266881</v>
      </c>
      <c r="H1372" s="27" t="str">
        <f t="shared" si="343"/>
        <v>N/A</v>
      </c>
      <c r="I1372" s="28">
        <v>22.65</v>
      </c>
      <c r="J1372" s="28">
        <v>176.5</v>
      </c>
      <c r="K1372" s="29" t="s">
        <v>1193</v>
      </c>
      <c r="L1372" s="30" t="str">
        <f t="shared" si="344"/>
        <v>No</v>
      </c>
    </row>
    <row r="1373" spans="1:12">
      <c r="A1373" s="48" t="s">
        <v>532</v>
      </c>
      <c r="B1373" s="25" t="s">
        <v>49</v>
      </c>
      <c r="C1373" s="26">
        <v>12.8</v>
      </c>
      <c r="D1373" s="27" t="str">
        <f t="shared" si="341"/>
        <v>N/A</v>
      </c>
      <c r="E1373" s="26">
        <v>15</v>
      </c>
      <c r="F1373" s="27" t="str">
        <f t="shared" si="342"/>
        <v>N/A</v>
      </c>
      <c r="G1373" s="26">
        <v>12</v>
      </c>
      <c r="H1373" s="27" t="str">
        <f t="shared" si="343"/>
        <v>N/A</v>
      </c>
      <c r="I1373" s="28">
        <v>17.190000000000001</v>
      </c>
      <c r="J1373" s="28">
        <v>-20</v>
      </c>
      <c r="K1373" s="29" t="s">
        <v>1193</v>
      </c>
      <c r="L1373" s="30" t="str">
        <f t="shared" si="344"/>
        <v>Yes</v>
      </c>
    </row>
    <row r="1374" spans="1:12">
      <c r="A1374" s="218" t="s">
        <v>454</v>
      </c>
      <c r="B1374" s="218"/>
      <c r="C1374" s="218"/>
      <c r="D1374" s="218"/>
      <c r="E1374" s="218"/>
      <c r="F1374" s="218"/>
      <c r="G1374" s="218"/>
      <c r="H1374" s="218"/>
      <c r="I1374" s="218"/>
      <c r="J1374" s="218"/>
      <c r="K1374" s="218"/>
      <c r="L1374" s="218"/>
    </row>
    <row r="1375" spans="1:12" ht="12.75" customHeight="1">
      <c r="A1375" s="46" t="s">
        <v>751</v>
      </c>
      <c r="B1375" s="25" t="s">
        <v>49</v>
      </c>
      <c r="C1375" s="26">
        <v>11</v>
      </c>
      <c r="D1375" s="27" t="str">
        <f t="shared" ref="D1375:D1385" si="345">IF($B1375="N/A","N/A",IF(C1375&gt;10,"No",IF(C1375&lt;-10,"No","Yes")))</f>
        <v>N/A</v>
      </c>
      <c r="E1375" s="26">
        <v>11</v>
      </c>
      <c r="F1375" s="27" t="str">
        <f t="shared" ref="F1375:F1385" si="346">IF($B1375="N/A","N/A",IF(E1375&gt;10,"No",IF(E1375&lt;-10,"No","Yes")))</f>
        <v>N/A</v>
      </c>
      <c r="G1375" s="26">
        <v>11</v>
      </c>
      <c r="H1375" s="27" t="str">
        <f t="shared" ref="H1375:H1385" si="347">IF($B1375="N/A","N/A",IF(G1375&gt;10,"No",IF(G1375&lt;-10,"No","Yes")))</f>
        <v>N/A</v>
      </c>
      <c r="I1375" s="28">
        <v>16.670000000000002</v>
      </c>
      <c r="J1375" s="28">
        <v>-42.9</v>
      </c>
      <c r="K1375" s="47" t="s">
        <v>49</v>
      </c>
      <c r="L1375" s="30" t="str">
        <f t="shared" ref="L1375:L1385" si="348">IF(J1375="Div by 0", "N/A", IF(K1375="N/A","N/A", IF(J1375&gt;VALUE(MID(K1375,1,2)), "No", IF(J1375&lt;-1*VALUE(MID(K1375,1,2)), "No", "Yes"))))</f>
        <v>N/A</v>
      </c>
    </row>
    <row r="1376" spans="1:12" ht="12.75" customHeight="1">
      <c r="A1376" s="46" t="s">
        <v>752</v>
      </c>
      <c r="B1376" s="25" t="s">
        <v>49</v>
      </c>
      <c r="C1376" s="26">
        <v>23</v>
      </c>
      <c r="D1376" s="27" t="str">
        <f t="shared" si="345"/>
        <v>N/A</v>
      </c>
      <c r="E1376" s="26">
        <v>21</v>
      </c>
      <c r="F1376" s="27" t="str">
        <f t="shared" si="346"/>
        <v>N/A</v>
      </c>
      <c r="G1376" s="26">
        <v>18</v>
      </c>
      <c r="H1376" s="27" t="str">
        <f t="shared" si="347"/>
        <v>N/A</v>
      </c>
      <c r="I1376" s="28">
        <v>-8.6999999999999993</v>
      </c>
      <c r="J1376" s="28">
        <v>-14.3</v>
      </c>
      <c r="K1376" s="47" t="s">
        <v>49</v>
      </c>
      <c r="L1376" s="30" t="str">
        <f t="shared" si="348"/>
        <v>N/A</v>
      </c>
    </row>
    <row r="1377" spans="1:12">
      <c r="A1377" s="48" t="s">
        <v>570</v>
      </c>
      <c r="B1377" s="25" t="s">
        <v>49</v>
      </c>
      <c r="C1377" s="26">
        <v>19</v>
      </c>
      <c r="D1377" s="27" t="str">
        <f t="shared" si="345"/>
        <v>N/A</v>
      </c>
      <c r="E1377" s="26">
        <v>14</v>
      </c>
      <c r="F1377" s="27" t="str">
        <f t="shared" si="346"/>
        <v>N/A</v>
      </c>
      <c r="G1377" s="26">
        <v>11</v>
      </c>
      <c r="H1377" s="27" t="str">
        <f t="shared" si="347"/>
        <v>N/A</v>
      </c>
      <c r="I1377" s="28">
        <v>-26.3</v>
      </c>
      <c r="J1377" s="28">
        <v>-28.6</v>
      </c>
      <c r="K1377" s="47" t="s">
        <v>49</v>
      </c>
      <c r="L1377" s="30" t="str">
        <f t="shared" si="348"/>
        <v>N/A</v>
      </c>
    </row>
    <row r="1378" spans="1:12">
      <c r="A1378" s="48" t="s">
        <v>571</v>
      </c>
      <c r="B1378" s="25" t="s">
        <v>49</v>
      </c>
      <c r="C1378" s="26">
        <v>0</v>
      </c>
      <c r="D1378" s="27" t="str">
        <f t="shared" si="345"/>
        <v>N/A</v>
      </c>
      <c r="E1378" s="26">
        <v>0</v>
      </c>
      <c r="F1378" s="27" t="str">
        <f t="shared" si="346"/>
        <v>N/A</v>
      </c>
      <c r="G1378" s="26">
        <v>0</v>
      </c>
      <c r="H1378" s="27" t="str">
        <f t="shared" si="347"/>
        <v>N/A</v>
      </c>
      <c r="I1378" s="28" t="s">
        <v>1207</v>
      </c>
      <c r="J1378" s="28" t="s">
        <v>1207</v>
      </c>
      <c r="K1378" s="47" t="s">
        <v>49</v>
      </c>
      <c r="L1378" s="30" t="str">
        <f t="shared" si="348"/>
        <v>N/A</v>
      </c>
    </row>
    <row r="1379" spans="1:12">
      <c r="A1379" s="48" t="s">
        <v>572</v>
      </c>
      <c r="B1379" s="25" t="s">
        <v>49</v>
      </c>
      <c r="C1379" s="26">
        <v>11</v>
      </c>
      <c r="D1379" s="27" t="str">
        <f t="shared" si="345"/>
        <v>N/A</v>
      </c>
      <c r="E1379" s="26">
        <v>16</v>
      </c>
      <c r="F1379" s="27" t="str">
        <f t="shared" si="346"/>
        <v>N/A</v>
      </c>
      <c r="G1379" s="26">
        <v>16</v>
      </c>
      <c r="H1379" s="27" t="str">
        <f t="shared" si="347"/>
        <v>N/A</v>
      </c>
      <c r="I1379" s="28">
        <v>128.6</v>
      </c>
      <c r="J1379" s="28">
        <v>0</v>
      </c>
      <c r="K1379" s="47" t="s">
        <v>49</v>
      </c>
      <c r="L1379" s="30" t="str">
        <f t="shared" si="348"/>
        <v>N/A</v>
      </c>
    </row>
    <row r="1380" spans="1:12">
      <c r="A1380" s="48" t="s">
        <v>573</v>
      </c>
      <c r="B1380" s="25" t="s">
        <v>49</v>
      </c>
      <c r="C1380" s="26">
        <v>11</v>
      </c>
      <c r="D1380" s="27" t="str">
        <f t="shared" si="345"/>
        <v>N/A</v>
      </c>
      <c r="E1380" s="26">
        <v>11</v>
      </c>
      <c r="F1380" s="27" t="str">
        <f t="shared" si="346"/>
        <v>N/A</v>
      </c>
      <c r="G1380" s="26">
        <v>11</v>
      </c>
      <c r="H1380" s="27" t="str">
        <f t="shared" si="347"/>
        <v>N/A</v>
      </c>
      <c r="I1380" s="28">
        <v>11.11</v>
      </c>
      <c r="J1380" s="28">
        <v>-10</v>
      </c>
      <c r="K1380" s="47" t="s">
        <v>49</v>
      </c>
      <c r="L1380" s="30" t="str">
        <f t="shared" si="348"/>
        <v>N/A</v>
      </c>
    </row>
    <row r="1381" spans="1:12">
      <c r="A1381" s="46" t="s">
        <v>742</v>
      </c>
      <c r="B1381" s="25" t="s">
        <v>49</v>
      </c>
      <c r="C1381" s="31">
        <v>2082238</v>
      </c>
      <c r="D1381" s="27" t="str">
        <f t="shared" si="345"/>
        <v>N/A</v>
      </c>
      <c r="E1381" s="31">
        <v>2369863</v>
      </c>
      <c r="F1381" s="27" t="str">
        <f t="shared" si="346"/>
        <v>N/A</v>
      </c>
      <c r="G1381" s="31">
        <v>1584805</v>
      </c>
      <c r="H1381" s="27" t="str">
        <f t="shared" si="347"/>
        <v>N/A</v>
      </c>
      <c r="I1381" s="28">
        <v>13.81</v>
      </c>
      <c r="J1381" s="28">
        <v>-33.1</v>
      </c>
      <c r="K1381" s="47" t="s">
        <v>49</v>
      </c>
      <c r="L1381" s="30" t="str">
        <f t="shared" si="348"/>
        <v>N/A</v>
      </c>
    </row>
    <row r="1382" spans="1:12">
      <c r="A1382" s="48" t="s">
        <v>574</v>
      </c>
      <c r="B1382" s="25" t="s">
        <v>49</v>
      </c>
      <c r="C1382" s="31">
        <v>1994360</v>
      </c>
      <c r="D1382" s="27" t="str">
        <f t="shared" si="345"/>
        <v>N/A</v>
      </c>
      <c r="E1382" s="31">
        <v>1207607</v>
      </c>
      <c r="F1382" s="27" t="str">
        <f t="shared" si="346"/>
        <v>N/A</v>
      </c>
      <c r="G1382" s="31">
        <v>948400</v>
      </c>
      <c r="H1382" s="27" t="str">
        <f t="shared" si="347"/>
        <v>N/A</v>
      </c>
      <c r="I1382" s="28">
        <v>-39.4</v>
      </c>
      <c r="J1382" s="28">
        <v>-21.5</v>
      </c>
      <c r="K1382" s="47" t="s">
        <v>49</v>
      </c>
      <c r="L1382" s="30" t="str">
        <f t="shared" si="348"/>
        <v>N/A</v>
      </c>
    </row>
    <row r="1383" spans="1:12">
      <c r="A1383" s="48" t="s">
        <v>568</v>
      </c>
      <c r="B1383" s="25" t="s">
        <v>49</v>
      </c>
      <c r="C1383" s="31">
        <v>165725</v>
      </c>
      <c r="D1383" s="27" t="str">
        <f t="shared" si="345"/>
        <v>N/A</v>
      </c>
      <c r="E1383" s="31">
        <v>172055</v>
      </c>
      <c r="F1383" s="27" t="str">
        <f t="shared" si="346"/>
        <v>N/A</v>
      </c>
      <c r="G1383" s="31">
        <v>171875</v>
      </c>
      <c r="H1383" s="27" t="str">
        <f t="shared" si="347"/>
        <v>N/A</v>
      </c>
      <c r="I1383" s="28">
        <v>3.82</v>
      </c>
      <c r="J1383" s="28">
        <v>-0.105</v>
      </c>
      <c r="K1383" s="47" t="s">
        <v>49</v>
      </c>
      <c r="L1383" s="30" t="str">
        <f t="shared" si="348"/>
        <v>N/A</v>
      </c>
    </row>
    <row r="1384" spans="1:12">
      <c r="A1384" s="48" t="s">
        <v>221</v>
      </c>
      <c r="B1384" s="25" t="s">
        <v>49</v>
      </c>
      <c r="C1384" s="31">
        <v>350546</v>
      </c>
      <c r="D1384" s="27" t="str">
        <f t="shared" si="345"/>
        <v>N/A</v>
      </c>
      <c r="E1384" s="31">
        <v>1830126</v>
      </c>
      <c r="F1384" s="27" t="str">
        <f t="shared" si="346"/>
        <v>N/A</v>
      </c>
      <c r="G1384" s="31">
        <v>1584805</v>
      </c>
      <c r="H1384" s="27" t="str">
        <f t="shared" si="347"/>
        <v>N/A</v>
      </c>
      <c r="I1384" s="28">
        <v>422.1</v>
      </c>
      <c r="J1384" s="28">
        <v>-13.4</v>
      </c>
      <c r="K1384" s="47" t="s">
        <v>49</v>
      </c>
      <c r="L1384" s="30" t="str">
        <f t="shared" si="348"/>
        <v>N/A</v>
      </c>
    </row>
    <row r="1385" spans="1:12">
      <c r="A1385" s="48" t="s">
        <v>569</v>
      </c>
      <c r="B1385" s="25" t="s">
        <v>49</v>
      </c>
      <c r="C1385" s="31">
        <v>263811</v>
      </c>
      <c r="D1385" s="27" t="str">
        <f t="shared" si="345"/>
        <v>N/A</v>
      </c>
      <c r="E1385" s="31">
        <v>308846</v>
      </c>
      <c r="F1385" s="27" t="str">
        <f t="shared" si="346"/>
        <v>N/A</v>
      </c>
      <c r="G1385" s="31">
        <v>435172</v>
      </c>
      <c r="H1385" s="27" t="str">
        <f t="shared" si="347"/>
        <v>N/A</v>
      </c>
      <c r="I1385" s="28">
        <v>17.07</v>
      </c>
      <c r="J1385" s="28">
        <v>40.9</v>
      </c>
      <c r="K1385" s="47" t="s">
        <v>49</v>
      </c>
      <c r="L1385" s="30" t="str">
        <f t="shared" si="348"/>
        <v>N/A</v>
      </c>
    </row>
    <row r="1386" spans="1:12">
      <c r="A1386" s="218" t="s">
        <v>3</v>
      </c>
      <c r="B1386" s="218"/>
      <c r="C1386" s="218"/>
      <c r="D1386" s="218"/>
      <c r="E1386" s="218"/>
      <c r="F1386" s="218"/>
      <c r="G1386" s="218"/>
      <c r="H1386" s="218"/>
      <c r="I1386" s="218"/>
      <c r="J1386" s="218"/>
      <c r="K1386" s="218"/>
      <c r="L1386" s="218"/>
    </row>
    <row r="1387" spans="1:12">
      <c r="A1387" s="46" t="s">
        <v>575</v>
      </c>
      <c r="B1387" s="25" t="s">
        <v>49</v>
      </c>
      <c r="C1387" s="31">
        <v>0</v>
      </c>
      <c r="D1387" s="27" t="str">
        <f t="shared" ref="D1387:D1401" si="349">IF($B1387="N/A","N/A",IF(C1387&gt;10,"No",IF(C1387&lt;-10,"No","Yes")))</f>
        <v>N/A</v>
      </c>
      <c r="E1387" s="31">
        <v>0</v>
      </c>
      <c r="F1387" s="27" t="str">
        <f t="shared" ref="F1387:F1401" si="350">IF($B1387="N/A","N/A",IF(E1387&gt;10,"No",IF(E1387&lt;-10,"No","Yes")))</f>
        <v>N/A</v>
      </c>
      <c r="G1387" s="31">
        <v>0</v>
      </c>
      <c r="H1387" s="27" t="str">
        <f t="shared" ref="H1387:H1401" si="351">IF($B1387="N/A","N/A",IF(G1387&gt;10,"No",IF(G1387&lt;-10,"No","Yes")))</f>
        <v>N/A</v>
      </c>
      <c r="I1387" s="28" t="s">
        <v>1207</v>
      </c>
      <c r="J1387" s="28" t="s">
        <v>1207</v>
      </c>
      <c r="K1387" s="29" t="s">
        <v>1193</v>
      </c>
      <c r="L1387" s="30" t="str">
        <f t="shared" ref="L1387:L1401" si="352">IF(J1387="Div by 0", "N/A", IF(K1387="N/A","N/A", IF(J1387&gt;VALUE(MID(K1387,1,2)), "No", IF(J1387&lt;-1*VALUE(MID(K1387,1,2)), "No", "Yes"))))</f>
        <v>N/A</v>
      </c>
    </row>
    <row r="1388" spans="1:12">
      <c r="A1388" s="46" t="s">
        <v>576</v>
      </c>
      <c r="B1388" s="25" t="s">
        <v>49</v>
      </c>
      <c r="C1388" s="26">
        <v>0</v>
      </c>
      <c r="D1388" s="27" t="str">
        <f t="shared" si="349"/>
        <v>N/A</v>
      </c>
      <c r="E1388" s="26">
        <v>0</v>
      </c>
      <c r="F1388" s="27" t="str">
        <f t="shared" si="350"/>
        <v>N/A</v>
      </c>
      <c r="G1388" s="26">
        <v>0</v>
      </c>
      <c r="H1388" s="27" t="str">
        <f t="shared" si="351"/>
        <v>N/A</v>
      </c>
      <c r="I1388" s="28" t="s">
        <v>1207</v>
      </c>
      <c r="J1388" s="28" t="s">
        <v>1207</v>
      </c>
      <c r="K1388" s="29" t="s">
        <v>1193</v>
      </c>
      <c r="L1388" s="30" t="str">
        <f t="shared" si="352"/>
        <v>N/A</v>
      </c>
    </row>
    <row r="1389" spans="1:12">
      <c r="A1389" s="46" t="s">
        <v>577</v>
      </c>
      <c r="B1389" s="25" t="s">
        <v>49</v>
      </c>
      <c r="C1389" s="31" t="s">
        <v>1207</v>
      </c>
      <c r="D1389" s="27" t="str">
        <f t="shared" si="349"/>
        <v>N/A</v>
      </c>
      <c r="E1389" s="31" t="s">
        <v>1207</v>
      </c>
      <c r="F1389" s="27" t="str">
        <f t="shared" si="350"/>
        <v>N/A</v>
      </c>
      <c r="G1389" s="31" t="s">
        <v>1207</v>
      </c>
      <c r="H1389" s="27" t="str">
        <f t="shared" si="351"/>
        <v>N/A</v>
      </c>
      <c r="I1389" s="28" t="s">
        <v>1207</v>
      </c>
      <c r="J1389" s="28" t="s">
        <v>1207</v>
      </c>
      <c r="K1389" s="29" t="s">
        <v>1193</v>
      </c>
      <c r="L1389" s="30" t="str">
        <f t="shared" si="352"/>
        <v>N/A</v>
      </c>
    </row>
    <row r="1390" spans="1:12">
      <c r="A1390" s="46" t="s">
        <v>578</v>
      </c>
      <c r="B1390" s="25" t="s">
        <v>49</v>
      </c>
      <c r="C1390" s="31">
        <v>5293782</v>
      </c>
      <c r="D1390" s="27" t="str">
        <f t="shared" si="349"/>
        <v>N/A</v>
      </c>
      <c r="E1390" s="31">
        <v>5397328</v>
      </c>
      <c r="F1390" s="27" t="str">
        <f t="shared" si="350"/>
        <v>N/A</v>
      </c>
      <c r="G1390" s="31">
        <v>5631613</v>
      </c>
      <c r="H1390" s="27" t="str">
        <f t="shared" si="351"/>
        <v>N/A</v>
      </c>
      <c r="I1390" s="28">
        <v>1.956</v>
      </c>
      <c r="J1390" s="28">
        <v>4.3410000000000002</v>
      </c>
      <c r="K1390" s="29" t="s">
        <v>1193</v>
      </c>
      <c r="L1390" s="30" t="str">
        <f t="shared" si="352"/>
        <v>Yes</v>
      </c>
    </row>
    <row r="1391" spans="1:12">
      <c r="A1391" s="46" t="s">
        <v>579</v>
      </c>
      <c r="B1391" s="25" t="s">
        <v>49</v>
      </c>
      <c r="C1391" s="26">
        <v>21740</v>
      </c>
      <c r="D1391" s="27" t="str">
        <f t="shared" si="349"/>
        <v>N/A</v>
      </c>
      <c r="E1391" s="26">
        <v>21669</v>
      </c>
      <c r="F1391" s="27" t="str">
        <f t="shared" si="350"/>
        <v>N/A</v>
      </c>
      <c r="G1391" s="26">
        <v>22214</v>
      </c>
      <c r="H1391" s="27" t="str">
        <f t="shared" si="351"/>
        <v>N/A</v>
      </c>
      <c r="I1391" s="28">
        <v>-0.32700000000000001</v>
      </c>
      <c r="J1391" s="28">
        <v>2.5150000000000001</v>
      </c>
      <c r="K1391" s="29" t="s">
        <v>1193</v>
      </c>
      <c r="L1391" s="30" t="str">
        <f t="shared" si="352"/>
        <v>Yes</v>
      </c>
    </row>
    <row r="1392" spans="1:12">
      <c r="A1392" s="46" t="s">
        <v>580</v>
      </c>
      <c r="B1392" s="25" t="s">
        <v>49</v>
      </c>
      <c r="C1392" s="31">
        <v>243.50423183000001</v>
      </c>
      <c r="D1392" s="27" t="str">
        <f t="shared" si="349"/>
        <v>N/A</v>
      </c>
      <c r="E1392" s="31">
        <v>249.08062208999999</v>
      </c>
      <c r="F1392" s="27" t="str">
        <f t="shared" si="350"/>
        <v>N/A</v>
      </c>
      <c r="G1392" s="31">
        <v>253.51638606</v>
      </c>
      <c r="H1392" s="27" t="str">
        <f t="shared" si="351"/>
        <v>N/A</v>
      </c>
      <c r="I1392" s="28">
        <v>2.29</v>
      </c>
      <c r="J1392" s="28">
        <v>1.7809999999999999</v>
      </c>
      <c r="K1392" s="29" t="s">
        <v>1193</v>
      </c>
      <c r="L1392" s="30" t="str">
        <f t="shared" si="352"/>
        <v>Yes</v>
      </c>
    </row>
    <row r="1393" spans="1:12">
      <c r="A1393" s="46" t="s">
        <v>590</v>
      </c>
      <c r="B1393" s="25" t="s">
        <v>49</v>
      </c>
      <c r="C1393" s="31">
        <v>1205407</v>
      </c>
      <c r="D1393" s="27" t="str">
        <f t="shared" si="349"/>
        <v>N/A</v>
      </c>
      <c r="E1393" s="31">
        <v>1515676</v>
      </c>
      <c r="F1393" s="27" t="str">
        <f t="shared" si="350"/>
        <v>N/A</v>
      </c>
      <c r="G1393" s="31">
        <v>1954533</v>
      </c>
      <c r="H1393" s="27" t="str">
        <f t="shared" si="351"/>
        <v>N/A</v>
      </c>
      <c r="I1393" s="28">
        <v>25.74</v>
      </c>
      <c r="J1393" s="28">
        <v>28.95</v>
      </c>
      <c r="K1393" s="29" t="s">
        <v>1193</v>
      </c>
      <c r="L1393" s="30" t="str">
        <f t="shared" si="352"/>
        <v>Yes</v>
      </c>
    </row>
    <row r="1394" spans="1:12">
      <c r="A1394" s="46" t="s">
        <v>592</v>
      </c>
      <c r="B1394" s="25" t="s">
        <v>49</v>
      </c>
      <c r="C1394" s="26">
        <v>4925</v>
      </c>
      <c r="D1394" s="27" t="str">
        <f t="shared" si="349"/>
        <v>N/A</v>
      </c>
      <c r="E1394" s="26">
        <v>5845</v>
      </c>
      <c r="F1394" s="27" t="str">
        <f t="shared" si="350"/>
        <v>N/A</v>
      </c>
      <c r="G1394" s="26">
        <v>6587</v>
      </c>
      <c r="H1394" s="27" t="str">
        <f t="shared" si="351"/>
        <v>N/A</v>
      </c>
      <c r="I1394" s="28">
        <v>18.68</v>
      </c>
      <c r="J1394" s="28">
        <v>12.69</v>
      </c>
      <c r="K1394" s="29" t="s">
        <v>1193</v>
      </c>
      <c r="L1394" s="30" t="str">
        <f t="shared" si="352"/>
        <v>Yes</v>
      </c>
    </row>
    <row r="1395" spans="1:12">
      <c r="A1395" s="46" t="s">
        <v>591</v>
      </c>
      <c r="B1395" s="25" t="s">
        <v>49</v>
      </c>
      <c r="C1395" s="31">
        <v>244.75269036</v>
      </c>
      <c r="D1395" s="27" t="str">
        <f t="shared" si="349"/>
        <v>N/A</v>
      </c>
      <c r="E1395" s="31">
        <v>259.31154832999999</v>
      </c>
      <c r="F1395" s="27" t="str">
        <f t="shared" si="350"/>
        <v>N/A</v>
      </c>
      <c r="G1395" s="31">
        <v>296.72582359</v>
      </c>
      <c r="H1395" s="27" t="str">
        <f t="shared" si="351"/>
        <v>N/A</v>
      </c>
      <c r="I1395" s="28">
        <v>5.9480000000000004</v>
      </c>
      <c r="J1395" s="28">
        <v>14.43</v>
      </c>
      <c r="K1395" s="29" t="s">
        <v>1193</v>
      </c>
      <c r="L1395" s="30" t="str">
        <f t="shared" si="352"/>
        <v>Yes</v>
      </c>
    </row>
    <row r="1396" spans="1:12">
      <c r="A1396" s="46" t="s">
        <v>581</v>
      </c>
      <c r="B1396" s="25" t="s">
        <v>49</v>
      </c>
      <c r="C1396" s="31">
        <v>294686</v>
      </c>
      <c r="D1396" s="27" t="str">
        <f t="shared" si="349"/>
        <v>N/A</v>
      </c>
      <c r="E1396" s="31">
        <v>323618</v>
      </c>
      <c r="F1396" s="27" t="str">
        <f t="shared" si="350"/>
        <v>N/A</v>
      </c>
      <c r="G1396" s="31">
        <v>396664</v>
      </c>
      <c r="H1396" s="27" t="str">
        <f t="shared" si="351"/>
        <v>N/A</v>
      </c>
      <c r="I1396" s="28">
        <v>9.8179999999999996</v>
      </c>
      <c r="J1396" s="28">
        <v>22.57</v>
      </c>
      <c r="K1396" s="29" t="s">
        <v>1193</v>
      </c>
      <c r="L1396" s="30" t="str">
        <f t="shared" si="352"/>
        <v>Yes</v>
      </c>
    </row>
    <row r="1397" spans="1:12">
      <c r="A1397" s="46" t="s">
        <v>582</v>
      </c>
      <c r="B1397" s="25" t="s">
        <v>49</v>
      </c>
      <c r="C1397" s="26">
        <v>314</v>
      </c>
      <c r="D1397" s="27" t="str">
        <f t="shared" si="349"/>
        <v>N/A</v>
      </c>
      <c r="E1397" s="26">
        <v>380</v>
      </c>
      <c r="F1397" s="27" t="str">
        <f t="shared" si="350"/>
        <v>N/A</v>
      </c>
      <c r="G1397" s="26">
        <v>471</v>
      </c>
      <c r="H1397" s="27" t="str">
        <f t="shared" si="351"/>
        <v>N/A</v>
      </c>
      <c r="I1397" s="28">
        <v>21.02</v>
      </c>
      <c r="J1397" s="28">
        <v>23.95</v>
      </c>
      <c r="K1397" s="29" t="s">
        <v>1193</v>
      </c>
      <c r="L1397" s="30" t="str">
        <f t="shared" si="352"/>
        <v>Yes</v>
      </c>
    </row>
    <row r="1398" spans="1:12">
      <c r="A1398" s="46" t="s">
        <v>583</v>
      </c>
      <c r="B1398" s="25" t="s">
        <v>49</v>
      </c>
      <c r="C1398" s="31">
        <v>938.49044586000002</v>
      </c>
      <c r="D1398" s="27" t="str">
        <f t="shared" si="349"/>
        <v>N/A</v>
      </c>
      <c r="E1398" s="31">
        <v>851.62631579000004</v>
      </c>
      <c r="F1398" s="27" t="str">
        <f t="shared" si="350"/>
        <v>N/A</v>
      </c>
      <c r="G1398" s="31">
        <v>842.17409766000003</v>
      </c>
      <c r="H1398" s="27" t="str">
        <f t="shared" si="351"/>
        <v>N/A</v>
      </c>
      <c r="I1398" s="28">
        <v>-9.26</v>
      </c>
      <c r="J1398" s="28">
        <v>-1.1100000000000001</v>
      </c>
      <c r="K1398" s="29" t="s">
        <v>1193</v>
      </c>
      <c r="L1398" s="30" t="str">
        <f t="shared" si="352"/>
        <v>Yes</v>
      </c>
    </row>
    <row r="1399" spans="1:12" ht="12.75" customHeight="1">
      <c r="A1399" s="46" t="s">
        <v>849</v>
      </c>
      <c r="B1399" s="25" t="s">
        <v>49</v>
      </c>
      <c r="C1399" s="31">
        <v>450557750</v>
      </c>
      <c r="D1399" s="27" t="str">
        <f t="shared" si="349"/>
        <v>N/A</v>
      </c>
      <c r="E1399" s="31">
        <v>501387802</v>
      </c>
      <c r="F1399" s="27" t="str">
        <f t="shared" si="350"/>
        <v>N/A</v>
      </c>
      <c r="G1399" s="31">
        <v>559454622</v>
      </c>
      <c r="H1399" s="27" t="str">
        <f t="shared" si="351"/>
        <v>N/A</v>
      </c>
      <c r="I1399" s="28">
        <v>11.28</v>
      </c>
      <c r="J1399" s="28">
        <v>11.58</v>
      </c>
      <c r="K1399" s="29" t="s">
        <v>1193</v>
      </c>
      <c r="L1399" s="30" t="str">
        <f t="shared" si="352"/>
        <v>Yes</v>
      </c>
    </row>
    <row r="1400" spans="1:12">
      <c r="A1400" s="46" t="s">
        <v>584</v>
      </c>
      <c r="B1400" s="25" t="s">
        <v>49</v>
      </c>
      <c r="C1400" s="26">
        <v>26073</v>
      </c>
      <c r="D1400" s="27" t="str">
        <f t="shared" si="349"/>
        <v>N/A</v>
      </c>
      <c r="E1400" s="26">
        <v>26030</v>
      </c>
      <c r="F1400" s="27" t="str">
        <f t="shared" si="350"/>
        <v>N/A</v>
      </c>
      <c r="G1400" s="26">
        <v>26990</v>
      </c>
      <c r="H1400" s="27" t="str">
        <f t="shared" si="351"/>
        <v>N/A</v>
      </c>
      <c r="I1400" s="28">
        <v>-0.16500000000000001</v>
      </c>
      <c r="J1400" s="28">
        <v>3.6880000000000002</v>
      </c>
      <c r="K1400" s="29" t="s">
        <v>1193</v>
      </c>
      <c r="L1400" s="30" t="str">
        <f t="shared" si="352"/>
        <v>Yes</v>
      </c>
    </row>
    <row r="1401" spans="1:12">
      <c r="A1401" s="46" t="s">
        <v>585</v>
      </c>
      <c r="B1401" s="25" t="s">
        <v>49</v>
      </c>
      <c r="C1401" s="31">
        <v>17280.625551000001</v>
      </c>
      <c r="D1401" s="27" t="str">
        <f t="shared" si="349"/>
        <v>N/A</v>
      </c>
      <c r="E1401" s="31">
        <v>19261.920936999999</v>
      </c>
      <c r="F1401" s="27" t="str">
        <f t="shared" si="350"/>
        <v>N/A</v>
      </c>
      <c r="G1401" s="31">
        <v>20728.218674</v>
      </c>
      <c r="H1401" s="27" t="str">
        <f t="shared" si="351"/>
        <v>N/A</v>
      </c>
      <c r="I1401" s="28">
        <v>11.47</v>
      </c>
      <c r="J1401" s="28">
        <v>7.6120000000000001</v>
      </c>
      <c r="K1401" s="29" t="s">
        <v>1193</v>
      </c>
      <c r="L1401" s="30" t="str">
        <f t="shared" si="352"/>
        <v>Yes</v>
      </c>
    </row>
    <row r="1402" spans="1:12">
      <c r="A1402" s="218" t="s">
        <v>154</v>
      </c>
      <c r="B1402" s="218"/>
      <c r="C1402" s="218"/>
      <c r="D1402" s="218"/>
      <c r="E1402" s="218"/>
      <c r="F1402" s="218"/>
      <c r="G1402" s="218"/>
      <c r="H1402" s="218"/>
      <c r="I1402" s="218"/>
      <c r="J1402" s="218"/>
      <c r="K1402" s="218"/>
      <c r="L1402" s="218"/>
    </row>
    <row r="1403" spans="1:12" ht="12.75" customHeight="1">
      <c r="A1403" s="49" t="s">
        <v>743</v>
      </c>
      <c r="B1403" s="25" t="s">
        <v>49</v>
      </c>
      <c r="C1403" s="53">
        <v>480545180</v>
      </c>
      <c r="D1403" s="27" t="str">
        <f t="shared" ref="D1403:D1426" si="353">IF($B1403="N/A","N/A",IF(C1403&gt;10,"No",IF(C1403&lt;-10,"No","Yes")))</f>
        <v>N/A</v>
      </c>
      <c r="E1403" s="53">
        <v>524678094</v>
      </c>
      <c r="F1403" s="27" t="str">
        <f t="shared" ref="F1403:F1426" si="354">IF($B1403="N/A","N/A",IF(E1403&gt;10,"No",IF(E1403&lt;-10,"No","Yes")))</f>
        <v>N/A</v>
      </c>
      <c r="G1403" s="53">
        <v>572001505</v>
      </c>
      <c r="H1403" s="27" t="str">
        <f t="shared" ref="H1403:H1426" si="355">IF($B1403="N/A","N/A",IF(G1403&gt;10,"No",IF(G1403&lt;-10,"No","Yes")))</f>
        <v>N/A</v>
      </c>
      <c r="I1403" s="28">
        <v>9.1839999999999993</v>
      </c>
      <c r="J1403" s="28">
        <v>9.02</v>
      </c>
      <c r="K1403" s="29" t="s">
        <v>1193</v>
      </c>
      <c r="L1403" s="30" t="str">
        <f t="shared" ref="L1403:L1426" si="356">IF(J1403="Div by 0", "N/A", IF(K1403="N/A","N/A", IF(J1403&gt;VALUE(MID(K1403,1,2)), "No", IF(J1403&lt;-1*VALUE(MID(K1403,1,2)), "No", "Yes"))))</f>
        <v>Yes</v>
      </c>
    </row>
    <row r="1404" spans="1:12">
      <c r="A1404" s="49" t="s">
        <v>455</v>
      </c>
      <c r="B1404" s="25" t="s">
        <v>49</v>
      </c>
      <c r="C1404" s="37">
        <v>27901</v>
      </c>
      <c r="D1404" s="37" t="str">
        <f t="shared" si="353"/>
        <v>N/A</v>
      </c>
      <c r="E1404" s="37">
        <v>27599</v>
      </c>
      <c r="F1404" s="37" t="str">
        <f t="shared" si="354"/>
        <v>N/A</v>
      </c>
      <c r="G1404" s="37">
        <v>28714</v>
      </c>
      <c r="H1404" s="27" t="str">
        <f t="shared" si="355"/>
        <v>N/A</v>
      </c>
      <c r="I1404" s="28">
        <v>-1.08</v>
      </c>
      <c r="J1404" s="28">
        <v>4.04</v>
      </c>
      <c r="K1404" s="29" t="s">
        <v>1193</v>
      </c>
      <c r="L1404" s="30" t="str">
        <f t="shared" si="356"/>
        <v>Yes</v>
      </c>
    </row>
    <row r="1405" spans="1:12" ht="12.75" customHeight="1">
      <c r="A1405" s="49" t="s">
        <v>753</v>
      </c>
      <c r="B1405" s="25" t="s">
        <v>49</v>
      </c>
      <c r="C1405" s="53">
        <v>17223.224257000002</v>
      </c>
      <c r="D1405" s="27" t="str">
        <f t="shared" si="353"/>
        <v>N/A</v>
      </c>
      <c r="E1405" s="53">
        <v>19010.764664999999</v>
      </c>
      <c r="F1405" s="27" t="str">
        <f t="shared" si="354"/>
        <v>N/A</v>
      </c>
      <c r="G1405" s="53">
        <v>19920.648637999999</v>
      </c>
      <c r="H1405" s="27" t="str">
        <f t="shared" si="355"/>
        <v>N/A</v>
      </c>
      <c r="I1405" s="28">
        <v>10.38</v>
      </c>
      <c r="J1405" s="28">
        <v>4.7859999999999996</v>
      </c>
      <c r="K1405" s="29" t="s">
        <v>1193</v>
      </c>
      <c r="L1405" s="30" t="str">
        <f t="shared" si="356"/>
        <v>Yes</v>
      </c>
    </row>
    <row r="1406" spans="1:12">
      <c r="A1406" s="48" t="s">
        <v>524</v>
      </c>
      <c r="B1406" s="25" t="s">
        <v>49</v>
      </c>
      <c r="C1406" s="53">
        <v>10665.341060999999</v>
      </c>
      <c r="D1406" s="27" t="str">
        <f t="shared" si="353"/>
        <v>N/A</v>
      </c>
      <c r="E1406" s="53">
        <v>11808.822974000001</v>
      </c>
      <c r="F1406" s="27" t="str">
        <f t="shared" si="354"/>
        <v>N/A</v>
      </c>
      <c r="G1406" s="53">
        <v>12903.34676</v>
      </c>
      <c r="H1406" s="27" t="str">
        <f t="shared" si="355"/>
        <v>N/A</v>
      </c>
      <c r="I1406" s="28">
        <v>10.72</v>
      </c>
      <c r="J1406" s="28">
        <v>9.2690000000000001</v>
      </c>
      <c r="K1406" s="29" t="s">
        <v>1193</v>
      </c>
      <c r="L1406" s="30" t="str">
        <f t="shared" si="356"/>
        <v>Yes</v>
      </c>
    </row>
    <row r="1407" spans="1:12">
      <c r="A1407" s="48" t="s">
        <v>527</v>
      </c>
      <c r="B1407" s="25" t="s">
        <v>49</v>
      </c>
      <c r="C1407" s="53">
        <v>20557.671291999999</v>
      </c>
      <c r="D1407" s="27" t="str">
        <f t="shared" si="353"/>
        <v>N/A</v>
      </c>
      <c r="E1407" s="53">
        <v>22791.013577999998</v>
      </c>
      <c r="F1407" s="27" t="str">
        <f t="shared" si="354"/>
        <v>N/A</v>
      </c>
      <c r="G1407" s="53">
        <v>23516.445068000001</v>
      </c>
      <c r="H1407" s="27" t="str">
        <f t="shared" si="355"/>
        <v>N/A</v>
      </c>
      <c r="I1407" s="28">
        <v>10.86</v>
      </c>
      <c r="J1407" s="28">
        <v>3.1829999999999998</v>
      </c>
      <c r="K1407" s="29" t="s">
        <v>1193</v>
      </c>
      <c r="L1407" s="30" t="str">
        <f t="shared" si="356"/>
        <v>Yes</v>
      </c>
    </row>
    <row r="1408" spans="1:12">
      <c r="A1408" s="48" t="s">
        <v>530</v>
      </c>
      <c r="B1408" s="25" t="s">
        <v>49</v>
      </c>
      <c r="C1408" s="53">
        <v>14451.269377000001</v>
      </c>
      <c r="D1408" s="27" t="str">
        <f t="shared" si="353"/>
        <v>N/A</v>
      </c>
      <c r="E1408" s="53">
        <v>11833.175531999999</v>
      </c>
      <c r="F1408" s="27" t="str">
        <f t="shared" si="354"/>
        <v>N/A</v>
      </c>
      <c r="G1408" s="53">
        <v>11648.334944</v>
      </c>
      <c r="H1408" s="27" t="str">
        <f t="shared" si="355"/>
        <v>N/A</v>
      </c>
      <c r="I1408" s="28">
        <v>-18.100000000000001</v>
      </c>
      <c r="J1408" s="28">
        <v>-1.56</v>
      </c>
      <c r="K1408" s="29" t="s">
        <v>1193</v>
      </c>
      <c r="L1408" s="30" t="str">
        <f t="shared" si="356"/>
        <v>Yes</v>
      </c>
    </row>
    <row r="1409" spans="1:12">
      <c r="A1409" s="48" t="s">
        <v>532</v>
      </c>
      <c r="B1409" s="25" t="s">
        <v>49</v>
      </c>
      <c r="C1409" s="53">
        <v>1306.5897436</v>
      </c>
      <c r="D1409" s="27" t="str">
        <f t="shared" si="353"/>
        <v>N/A</v>
      </c>
      <c r="E1409" s="53">
        <v>1728.1904761999999</v>
      </c>
      <c r="F1409" s="27" t="str">
        <f t="shared" si="354"/>
        <v>N/A</v>
      </c>
      <c r="G1409" s="53">
        <v>3986.4166667</v>
      </c>
      <c r="H1409" s="27" t="str">
        <f t="shared" si="355"/>
        <v>N/A</v>
      </c>
      <c r="I1409" s="28">
        <v>32.270000000000003</v>
      </c>
      <c r="J1409" s="28">
        <v>130.69999999999999</v>
      </c>
      <c r="K1409" s="29" t="s">
        <v>1193</v>
      </c>
      <c r="L1409" s="30" t="str">
        <f t="shared" si="356"/>
        <v>No</v>
      </c>
    </row>
    <row r="1410" spans="1:12" ht="12.75" customHeight="1">
      <c r="A1410" s="46" t="s">
        <v>456</v>
      </c>
      <c r="B1410" s="25" t="s">
        <v>49</v>
      </c>
      <c r="C1410" s="27">
        <v>19.483122216000002</v>
      </c>
      <c r="D1410" s="27" t="str">
        <f t="shared" si="353"/>
        <v>N/A</v>
      </c>
      <c r="E1410" s="27">
        <v>18.803867195999999</v>
      </c>
      <c r="F1410" s="27" t="str">
        <f t="shared" si="354"/>
        <v>N/A</v>
      </c>
      <c r="G1410" s="27">
        <v>19.286155664999999</v>
      </c>
      <c r="H1410" s="27" t="str">
        <f t="shared" si="355"/>
        <v>N/A</v>
      </c>
      <c r="I1410" s="28">
        <v>-3.49</v>
      </c>
      <c r="J1410" s="28">
        <v>2.5649999999999999</v>
      </c>
      <c r="K1410" s="29" t="s">
        <v>1193</v>
      </c>
      <c r="L1410" s="30" t="str">
        <f t="shared" si="356"/>
        <v>Yes</v>
      </c>
    </row>
    <row r="1411" spans="1:12">
      <c r="A1411" s="48" t="s">
        <v>524</v>
      </c>
      <c r="B1411" s="25" t="s">
        <v>49</v>
      </c>
      <c r="C1411" s="27">
        <v>31.208752426</v>
      </c>
      <c r="D1411" s="27" t="str">
        <f t="shared" si="353"/>
        <v>N/A</v>
      </c>
      <c r="E1411" s="27">
        <v>31.073623916999999</v>
      </c>
      <c r="F1411" s="27" t="str">
        <f t="shared" si="354"/>
        <v>N/A</v>
      </c>
      <c r="G1411" s="27">
        <v>31.576734408</v>
      </c>
      <c r="H1411" s="27" t="str">
        <f t="shared" si="355"/>
        <v>N/A</v>
      </c>
      <c r="I1411" s="28">
        <v>-0.433</v>
      </c>
      <c r="J1411" s="28">
        <v>1.619</v>
      </c>
      <c r="K1411" s="29" t="s">
        <v>1193</v>
      </c>
      <c r="L1411" s="30" t="str">
        <f t="shared" si="356"/>
        <v>Yes</v>
      </c>
    </row>
    <row r="1412" spans="1:12">
      <c r="A1412" s="48" t="s">
        <v>527</v>
      </c>
      <c r="B1412" s="25" t="s">
        <v>49</v>
      </c>
      <c r="C1412" s="27">
        <v>31.357710433000001</v>
      </c>
      <c r="D1412" s="27" t="str">
        <f t="shared" si="353"/>
        <v>N/A</v>
      </c>
      <c r="E1412" s="27">
        <v>28.963565729999999</v>
      </c>
      <c r="F1412" s="27" t="str">
        <f t="shared" si="354"/>
        <v>N/A</v>
      </c>
      <c r="G1412" s="27">
        <v>29.388918856</v>
      </c>
      <c r="H1412" s="27" t="str">
        <f t="shared" si="355"/>
        <v>N/A</v>
      </c>
      <c r="I1412" s="28">
        <v>-7.63</v>
      </c>
      <c r="J1412" s="28">
        <v>1.4690000000000001</v>
      </c>
      <c r="K1412" s="29" t="s">
        <v>1193</v>
      </c>
      <c r="L1412" s="30" t="str">
        <f t="shared" si="356"/>
        <v>Yes</v>
      </c>
    </row>
    <row r="1413" spans="1:12">
      <c r="A1413" s="48" t="s">
        <v>530</v>
      </c>
      <c r="B1413" s="25" t="s">
        <v>49</v>
      </c>
      <c r="C1413" s="27">
        <v>1.7332129407000001</v>
      </c>
      <c r="D1413" s="27" t="str">
        <f t="shared" si="353"/>
        <v>N/A</v>
      </c>
      <c r="E1413" s="27">
        <v>1.2721900165</v>
      </c>
      <c r="F1413" s="27" t="str">
        <f t="shared" si="354"/>
        <v>N/A</v>
      </c>
      <c r="G1413" s="27">
        <v>1.4020274084</v>
      </c>
      <c r="H1413" s="27" t="str">
        <f t="shared" si="355"/>
        <v>N/A</v>
      </c>
      <c r="I1413" s="28">
        <v>-26.6</v>
      </c>
      <c r="J1413" s="28">
        <v>10.210000000000001</v>
      </c>
      <c r="K1413" s="29" t="s">
        <v>1193</v>
      </c>
      <c r="L1413" s="30" t="str">
        <f t="shared" si="356"/>
        <v>Yes</v>
      </c>
    </row>
    <row r="1414" spans="1:12">
      <c r="A1414" s="48" t="s">
        <v>532</v>
      </c>
      <c r="B1414" s="25" t="s">
        <v>49</v>
      </c>
      <c r="C1414" s="27">
        <v>0.34446210919999998</v>
      </c>
      <c r="D1414" s="27" t="str">
        <f t="shared" si="353"/>
        <v>N/A</v>
      </c>
      <c r="E1414" s="27">
        <v>0.18655059069999999</v>
      </c>
      <c r="F1414" s="27" t="str">
        <f t="shared" si="354"/>
        <v>N/A</v>
      </c>
      <c r="G1414" s="27">
        <v>0.1074691026</v>
      </c>
      <c r="H1414" s="27" t="str">
        <f t="shared" si="355"/>
        <v>N/A</v>
      </c>
      <c r="I1414" s="28">
        <v>-45.8</v>
      </c>
      <c r="J1414" s="28">
        <v>-42.4</v>
      </c>
      <c r="K1414" s="29" t="s">
        <v>1193</v>
      </c>
      <c r="L1414" s="30" t="str">
        <f t="shared" si="356"/>
        <v>No</v>
      </c>
    </row>
    <row r="1415" spans="1:12" ht="25.5" customHeight="1">
      <c r="A1415" s="49" t="s">
        <v>745</v>
      </c>
      <c r="B1415" s="25" t="s">
        <v>49</v>
      </c>
      <c r="C1415" s="53">
        <v>450557750</v>
      </c>
      <c r="D1415" s="27" t="str">
        <f t="shared" si="353"/>
        <v>N/A</v>
      </c>
      <c r="E1415" s="53">
        <v>501387802</v>
      </c>
      <c r="F1415" s="27" t="str">
        <f t="shared" si="354"/>
        <v>N/A</v>
      </c>
      <c r="G1415" s="53">
        <v>559454622</v>
      </c>
      <c r="H1415" s="27" t="str">
        <f t="shared" si="355"/>
        <v>N/A</v>
      </c>
      <c r="I1415" s="28">
        <v>11.28</v>
      </c>
      <c r="J1415" s="28">
        <v>11.58</v>
      </c>
      <c r="K1415" s="29" t="s">
        <v>1193</v>
      </c>
      <c r="L1415" s="30" t="str">
        <f t="shared" si="356"/>
        <v>Yes</v>
      </c>
    </row>
    <row r="1416" spans="1:12" ht="12.75" customHeight="1">
      <c r="A1416" s="49" t="s">
        <v>457</v>
      </c>
      <c r="B1416" s="25" t="s">
        <v>49</v>
      </c>
      <c r="C1416" s="37">
        <v>26073</v>
      </c>
      <c r="D1416" s="37" t="str">
        <f t="shared" si="353"/>
        <v>N/A</v>
      </c>
      <c r="E1416" s="37">
        <v>26030</v>
      </c>
      <c r="F1416" s="37" t="str">
        <f t="shared" si="354"/>
        <v>N/A</v>
      </c>
      <c r="G1416" s="37">
        <v>26990</v>
      </c>
      <c r="H1416" s="27" t="str">
        <f t="shared" si="355"/>
        <v>N/A</v>
      </c>
      <c r="I1416" s="28">
        <v>-0.16500000000000001</v>
      </c>
      <c r="J1416" s="28">
        <v>3.6880000000000002</v>
      </c>
      <c r="K1416" s="29" t="s">
        <v>1193</v>
      </c>
      <c r="L1416" s="30" t="str">
        <f t="shared" si="356"/>
        <v>Yes</v>
      </c>
    </row>
    <row r="1417" spans="1:12" ht="25.5">
      <c r="A1417" s="49" t="s">
        <v>754</v>
      </c>
      <c r="B1417" s="25" t="s">
        <v>49</v>
      </c>
      <c r="C1417" s="53">
        <v>17280.625551000001</v>
      </c>
      <c r="D1417" s="27" t="str">
        <f t="shared" si="353"/>
        <v>N/A</v>
      </c>
      <c r="E1417" s="53">
        <v>19261.920936999999</v>
      </c>
      <c r="F1417" s="27" t="str">
        <f t="shared" si="354"/>
        <v>N/A</v>
      </c>
      <c r="G1417" s="53">
        <v>20728.218674</v>
      </c>
      <c r="H1417" s="27" t="str">
        <f t="shared" si="355"/>
        <v>N/A</v>
      </c>
      <c r="I1417" s="28">
        <v>11.47</v>
      </c>
      <c r="J1417" s="28">
        <v>7.6120000000000001</v>
      </c>
      <c r="K1417" s="29" t="s">
        <v>1193</v>
      </c>
      <c r="L1417" s="30" t="str">
        <f t="shared" si="356"/>
        <v>Yes</v>
      </c>
    </row>
    <row r="1418" spans="1:12">
      <c r="A1418" s="48" t="s">
        <v>586</v>
      </c>
      <c r="B1418" s="25" t="s">
        <v>49</v>
      </c>
      <c r="C1418" s="53">
        <v>10432.385410999999</v>
      </c>
      <c r="D1418" s="27" t="str">
        <f t="shared" si="353"/>
        <v>N/A</v>
      </c>
      <c r="E1418" s="53">
        <v>11615.354088</v>
      </c>
      <c r="F1418" s="27" t="str">
        <f t="shared" si="354"/>
        <v>N/A</v>
      </c>
      <c r="G1418" s="53">
        <v>12765.123213999999</v>
      </c>
      <c r="H1418" s="27" t="str">
        <f t="shared" si="355"/>
        <v>N/A</v>
      </c>
      <c r="I1418" s="28">
        <v>11.34</v>
      </c>
      <c r="J1418" s="28">
        <v>9.8989999999999991</v>
      </c>
      <c r="K1418" s="29" t="s">
        <v>1193</v>
      </c>
      <c r="L1418" s="30" t="str">
        <f t="shared" si="356"/>
        <v>Yes</v>
      </c>
    </row>
    <row r="1419" spans="1:12">
      <c r="A1419" s="48" t="s">
        <v>587</v>
      </c>
      <c r="B1419" s="25" t="s">
        <v>49</v>
      </c>
      <c r="C1419" s="53">
        <v>20939.515418999999</v>
      </c>
      <c r="D1419" s="27" t="str">
        <f t="shared" si="353"/>
        <v>N/A</v>
      </c>
      <c r="E1419" s="53">
        <v>23443.106062999999</v>
      </c>
      <c r="F1419" s="27" t="str">
        <f t="shared" si="354"/>
        <v>N/A</v>
      </c>
      <c r="G1419" s="53">
        <v>24973.060895999999</v>
      </c>
      <c r="H1419" s="27" t="str">
        <f t="shared" si="355"/>
        <v>N/A</v>
      </c>
      <c r="I1419" s="28">
        <v>11.96</v>
      </c>
      <c r="J1419" s="28">
        <v>6.5259999999999998</v>
      </c>
      <c r="K1419" s="29" t="s">
        <v>1193</v>
      </c>
      <c r="L1419" s="30" t="str">
        <f t="shared" si="356"/>
        <v>Yes</v>
      </c>
    </row>
    <row r="1420" spans="1:12">
      <c r="A1420" s="48" t="s">
        <v>588</v>
      </c>
      <c r="B1420" s="25" t="s">
        <v>49</v>
      </c>
      <c r="C1420" s="53">
        <v>14273.091234</v>
      </c>
      <c r="D1420" s="27" t="str">
        <f t="shared" si="353"/>
        <v>N/A</v>
      </c>
      <c r="E1420" s="53">
        <v>11334.361905</v>
      </c>
      <c r="F1420" s="27" t="str">
        <f t="shared" si="354"/>
        <v>N/A</v>
      </c>
      <c r="G1420" s="53">
        <v>13625.981024999999</v>
      </c>
      <c r="H1420" s="27" t="str">
        <f t="shared" si="355"/>
        <v>N/A</v>
      </c>
      <c r="I1420" s="28">
        <v>-20.6</v>
      </c>
      <c r="J1420" s="28">
        <v>20.22</v>
      </c>
      <c r="K1420" s="29" t="s">
        <v>1193</v>
      </c>
      <c r="L1420" s="30" t="str">
        <f t="shared" si="356"/>
        <v>Yes</v>
      </c>
    </row>
    <row r="1421" spans="1:12">
      <c r="A1421" s="48" t="s">
        <v>589</v>
      </c>
      <c r="B1421" s="25" t="s">
        <v>49</v>
      </c>
      <c r="C1421" s="53">
        <v>2108.8181817999998</v>
      </c>
      <c r="D1421" s="27" t="str">
        <f t="shared" si="353"/>
        <v>N/A</v>
      </c>
      <c r="E1421" s="53">
        <v>6933.5</v>
      </c>
      <c r="F1421" s="27" t="str">
        <f t="shared" si="354"/>
        <v>N/A</v>
      </c>
      <c r="G1421" s="53">
        <v>5685.4</v>
      </c>
      <c r="H1421" s="27" t="str">
        <f t="shared" si="355"/>
        <v>N/A</v>
      </c>
      <c r="I1421" s="28">
        <v>228.8</v>
      </c>
      <c r="J1421" s="28">
        <v>-18</v>
      </c>
      <c r="K1421" s="29" t="s">
        <v>1193</v>
      </c>
      <c r="L1421" s="30" t="str">
        <f t="shared" si="356"/>
        <v>Yes</v>
      </c>
    </row>
    <row r="1422" spans="1:12" ht="25.5">
      <c r="A1422" s="46" t="s">
        <v>458</v>
      </c>
      <c r="B1422" s="25" t="s">
        <v>49</v>
      </c>
      <c r="C1422" s="27">
        <v>18.206639386999999</v>
      </c>
      <c r="D1422" s="27" t="str">
        <f t="shared" si="353"/>
        <v>N/A</v>
      </c>
      <c r="E1422" s="27">
        <v>17.734869492000001</v>
      </c>
      <c r="F1422" s="27" t="str">
        <f t="shared" si="354"/>
        <v>N/A</v>
      </c>
      <c r="G1422" s="27">
        <v>18.128207195000002</v>
      </c>
      <c r="H1422" s="27" t="str">
        <f t="shared" si="355"/>
        <v>N/A</v>
      </c>
      <c r="I1422" s="28">
        <v>-2.59</v>
      </c>
      <c r="J1422" s="28">
        <v>2.218</v>
      </c>
      <c r="K1422" s="29" t="s">
        <v>1193</v>
      </c>
      <c r="L1422" s="30" t="str">
        <f t="shared" si="356"/>
        <v>Yes</v>
      </c>
    </row>
    <row r="1423" spans="1:12">
      <c r="A1423" s="48" t="s">
        <v>524</v>
      </c>
      <c r="B1423" s="25" t="s">
        <v>49</v>
      </c>
      <c r="C1423" s="27">
        <v>30.721722251999999</v>
      </c>
      <c r="D1423" s="27" t="str">
        <f t="shared" si="353"/>
        <v>N/A</v>
      </c>
      <c r="E1423" s="27">
        <v>30.626571668</v>
      </c>
      <c r="F1423" s="27" t="str">
        <f t="shared" si="354"/>
        <v>N/A</v>
      </c>
      <c r="G1423" s="27">
        <v>31.138752627999999</v>
      </c>
      <c r="H1423" s="27" t="str">
        <f t="shared" si="355"/>
        <v>N/A</v>
      </c>
      <c r="I1423" s="28">
        <v>-0.31</v>
      </c>
      <c r="J1423" s="28">
        <v>1.6719999999999999</v>
      </c>
      <c r="K1423" s="29" t="s">
        <v>1193</v>
      </c>
      <c r="L1423" s="30" t="str">
        <f t="shared" si="356"/>
        <v>Yes</v>
      </c>
    </row>
    <row r="1424" spans="1:12">
      <c r="A1424" s="48" t="s">
        <v>527</v>
      </c>
      <c r="B1424" s="25" t="s">
        <v>49</v>
      </c>
      <c r="C1424" s="27">
        <v>28.891335006999999</v>
      </c>
      <c r="D1424" s="27" t="str">
        <f t="shared" si="353"/>
        <v>N/A</v>
      </c>
      <c r="E1424" s="27">
        <v>26.920432927</v>
      </c>
      <c r="F1424" s="27" t="str">
        <f t="shared" si="354"/>
        <v>N/A</v>
      </c>
      <c r="G1424" s="27">
        <v>27.080218849000001</v>
      </c>
      <c r="H1424" s="27" t="str">
        <f t="shared" si="355"/>
        <v>N/A</v>
      </c>
      <c r="I1424" s="28">
        <v>-6.82</v>
      </c>
      <c r="J1424" s="28">
        <v>0.59350000000000003</v>
      </c>
      <c r="K1424" s="29" t="s">
        <v>1193</v>
      </c>
      <c r="L1424" s="30" t="str">
        <f t="shared" si="356"/>
        <v>Yes</v>
      </c>
    </row>
    <row r="1425" spans="1:13">
      <c r="A1425" s="48" t="s">
        <v>530</v>
      </c>
      <c r="B1425" s="25" t="s">
        <v>49</v>
      </c>
      <c r="C1425" s="27">
        <v>1.2310877177999999</v>
      </c>
      <c r="D1425" s="27" t="str">
        <f t="shared" si="353"/>
        <v>N/A</v>
      </c>
      <c r="E1425" s="27">
        <v>0.94737554420000003</v>
      </c>
      <c r="F1425" s="27" t="str">
        <f t="shared" si="354"/>
        <v>N/A</v>
      </c>
      <c r="G1425" s="27">
        <v>1.1898042579999999</v>
      </c>
      <c r="H1425" s="27" t="str">
        <f t="shared" si="355"/>
        <v>N/A</v>
      </c>
      <c r="I1425" s="28">
        <v>-23</v>
      </c>
      <c r="J1425" s="28">
        <v>25.59</v>
      </c>
      <c r="K1425" s="29" t="s">
        <v>1193</v>
      </c>
      <c r="L1425" s="30" t="str">
        <f t="shared" si="356"/>
        <v>Yes</v>
      </c>
    </row>
    <row r="1426" spans="1:13">
      <c r="A1426" s="48" t="s">
        <v>532</v>
      </c>
      <c r="B1426" s="25" t="s">
        <v>49</v>
      </c>
      <c r="C1426" s="27">
        <v>9.7155979500000003E-2</v>
      </c>
      <c r="D1426" s="27" t="str">
        <f t="shared" si="353"/>
        <v>N/A</v>
      </c>
      <c r="E1426" s="27">
        <v>1.77667229E-2</v>
      </c>
      <c r="F1426" s="27" t="str">
        <f t="shared" si="354"/>
        <v>N/A</v>
      </c>
      <c r="G1426" s="27">
        <v>4.4778792800000002E-2</v>
      </c>
      <c r="H1426" s="27" t="str">
        <f t="shared" si="355"/>
        <v>N/A</v>
      </c>
      <c r="I1426" s="28">
        <v>-81.7</v>
      </c>
      <c r="J1426" s="28">
        <v>152</v>
      </c>
      <c r="K1426" s="29" t="s">
        <v>1193</v>
      </c>
      <c r="L1426" s="30" t="str">
        <f t="shared" si="356"/>
        <v>No</v>
      </c>
    </row>
    <row r="1428" spans="1:13">
      <c r="A1428" s="56"/>
      <c r="B1428" s="57"/>
      <c r="C1428" s="57"/>
      <c r="D1428" s="57"/>
      <c r="E1428" s="57"/>
      <c r="F1428" s="57"/>
      <c r="G1428" s="56"/>
      <c r="H1428" s="56"/>
      <c r="I1428" s="58"/>
      <c r="J1428" s="58"/>
      <c r="K1428" s="56"/>
      <c r="L1428" s="58"/>
      <c r="M1428" s="59"/>
    </row>
    <row r="1429" spans="1:13">
      <c r="A1429" s="60"/>
      <c r="B1429" s="56"/>
      <c r="C1429" s="56"/>
      <c r="D1429" s="56"/>
      <c r="E1429" s="56"/>
      <c r="F1429" s="56"/>
      <c r="G1429" s="56"/>
      <c r="H1429" s="56"/>
      <c r="I1429" s="58"/>
      <c r="J1429" s="58"/>
      <c r="K1429" s="56"/>
      <c r="L1429" s="58"/>
      <c r="M1429" s="59"/>
    </row>
    <row r="1430" spans="1:13">
      <c r="A1430" s="56"/>
      <c r="B1430" s="56"/>
      <c r="C1430" s="56"/>
      <c r="D1430" s="56"/>
      <c r="E1430" s="56"/>
      <c r="F1430" s="56"/>
      <c r="G1430" s="56"/>
      <c r="H1430" s="56"/>
      <c r="I1430" s="58"/>
      <c r="J1430" s="58"/>
      <c r="K1430" s="56"/>
      <c r="L1430" s="58"/>
      <c r="M1430" s="59"/>
    </row>
    <row r="1431" spans="1:13">
      <c r="A1431" s="61"/>
      <c r="B1431" s="62"/>
      <c r="C1431" s="63"/>
      <c r="D1431" s="64"/>
      <c r="E1431" s="63"/>
      <c r="F1431" s="64"/>
      <c r="G1431" s="63"/>
      <c r="H1431" s="64"/>
      <c r="I1431" s="63"/>
      <c r="J1431" s="63"/>
      <c r="K1431" s="62"/>
      <c r="L1431" s="64"/>
      <c r="M1431" s="65"/>
    </row>
    <row r="1432" spans="1:13">
      <c r="A1432" s="61"/>
      <c r="B1432" s="62"/>
      <c r="C1432" s="63"/>
      <c r="D1432" s="64"/>
      <c r="E1432" s="63"/>
      <c r="F1432" s="64"/>
      <c r="G1432" s="63"/>
      <c r="H1432" s="64"/>
      <c r="I1432" s="63"/>
      <c r="J1432" s="63"/>
      <c r="K1432" s="62"/>
      <c r="L1432" s="64"/>
      <c r="M1432" s="65"/>
    </row>
    <row r="1433" spans="1:13">
      <c r="A1433" s="56"/>
      <c r="B1433" s="56"/>
      <c r="C1433" s="56"/>
      <c r="D1433" s="56"/>
      <c r="E1433" s="56"/>
      <c r="F1433" s="56"/>
      <c r="G1433" s="56"/>
      <c r="H1433" s="56"/>
      <c r="I1433" s="58"/>
      <c r="J1433" s="58"/>
      <c r="K1433" s="56"/>
      <c r="L1433" s="58"/>
      <c r="M1433" s="59"/>
    </row>
    <row r="1434" spans="1:13">
      <c r="A1434" s="60"/>
      <c r="B1434" s="62"/>
      <c r="C1434" s="63"/>
      <c r="D1434" s="64"/>
      <c r="E1434" s="63"/>
      <c r="F1434" s="64"/>
      <c r="G1434" s="63"/>
      <c r="H1434" s="64"/>
      <c r="I1434" s="63"/>
      <c r="J1434" s="63"/>
      <c r="K1434" s="62"/>
      <c r="L1434" s="64"/>
      <c r="M1434" s="65"/>
    </row>
    <row r="1435" spans="1:13">
      <c r="A1435" s="60"/>
      <c r="B1435" s="62"/>
      <c r="C1435" s="63"/>
      <c r="D1435" s="64"/>
      <c r="E1435" s="63"/>
      <c r="F1435" s="64"/>
      <c r="G1435" s="63"/>
      <c r="H1435" s="64"/>
      <c r="I1435" s="63"/>
      <c r="J1435" s="63"/>
      <c r="K1435" s="62"/>
      <c r="L1435" s="64"/>
      <c r="M1435" s="65"/>
    </row>
    <row r="1436" spans="1:13">
      <c r="A1436" s="60"/>
      <c r="B1436" s="62"/>
      <c r="C1436" s="63"/>
      <c r="D1436" s="64"/>
      <c r="E1436" s="63"/>
      <c r="F1436" s="64"/>
      <c r="G1436" s="63"/>
      <c r="H1436" s="64"/>
      <c r="I1436" s="63"/>
      <c r="J1436" s="63"/>
      <c r="K1436" s="62"/>
      <c r="L1436" s="64"/>
      <c r="M1436" s="65"/>
    </row>
    <row r="1437" spans="1:13">
      <c r="A1437" s="60"/>
      <c r="B1437" s="62"/>
      <c r="C1437" s="63"/>
      <c r="D1437" s="64"/>
      <c r="E1437" s="63"/>
      <c r="F1437" s="64"/>
      <c r="G1437" s="63"/>
      <c r="H1437" s="64"/>
      <c r="I1437" s="63"/>
      <c r="J1437" s="63"/>
      <c r="K1437" s="62"/>
      <c r="L1437" s="64"/>
      <c r="M1437" s="65"/>
    </row>
    <row r="1438" spans="1:13">
      <c r="A1438" s="60"/>
      <c r="B1438" s="62"/>
      <c r="C1438" s="63"/>
      <c r="D1438" s="64"/>
      <c r="E1438" s="63"/>
      <c r="F1438" s="64"/>
      <c r="G1438" s="63"/>
      <c r="H1438" s="64"/>
      <c r="I1438" s="63"/>
      <c r="J1438" s="63"/>
      <c r="K1438" s="62"/>
      <c r="L1438" s="64"/>
      <c r="M1438" s="65"/>
    </row>
    <row r="1439" spans="1:13">
      <c r="A1439" s="60"/>
      <c r="B1439" s="62"/>
      <c r="C1439" s="63"/>
      <c r="D1439" s="64"/>
      <c r="E1439" s="63"/>
      <c r="F1439" s="64"/>
      <c r="G1439" s="63"/>
      <c r="H1439" s="64"/>
      <c r="I1439" s="63"/>
      <c r="J1439" s="63"/>
      <c r="K1439" s="62"/>
      <c r="L1439" s="64"/>
      <c r="M1439" s="65"/>
    </row>
    <row r="1440" spans="1:13">
      <c r="A1440" s="60"/>
      <c r="B1440" s="62"/>
      <c r="C1440" s="63"/>
      <c r="D1440" s="64"/>
      <c r="E1440" s="63"/>
      <c r="F1440" s="64"/>
      <c r="G1440" s="63"/>
      <c r="H1440" s="64"/>
      <c r="I1440" s="63"/>
      <c r="J1440" s="63"/>
      <c r="K1440" s="62"/>
      <c r="L1440" s="64"/>
      <c r="M1440" s="65"/>
    </row>
    <row r="1441" spans="1:13">
      <c r="A1441" s="60"/>
      <c r="B1441" s="62"/>
      <c r="C1441" s="63"/>
      <c r="D1441" s="64"/>
      <c r="E1441" s="63"/>
      <c r="F1441" s="64"/>
      <c r="G1441" s="63"/>
      <c r="H1441" s="64"/>
      <c r="I1441" s="63"/>
      <c r="J1441" s="63"/>
      <c r="K1441" s="62"/>
      <c r="L1441" s="64"/>
      <c r="M1441" s="65"/>
    </row>
    <row r="1442" spans="1:13">
      <c r="A1442" s="56"/>
      <c r="B1442" s="56"/>
      <c r="C1442" s="56"/>
      <c r="D1442" s="56"/>
      <c r="E1442" s="56"/>
      <c r="F1442" s="56"/>
      <c r="G1442" s="56"/>
      <c r="H1442" s="56"/>
      <c r="I1442" s="58"/>
      <c r="J1442" s="58"/>
      <c r="K1442" s="56"/>
      <c r="L1442" s="58"/>
      <c r="M1442" s="59"/>
    </row>
    <row r="1443" spans="1:13">
      <c r="A1443" s="56"/>
      <c r="B1443" s="56"/>
      <c r="C1443" s="56"/>
      <c r="D1443" s="56"/>
      <c r="E1443" s="56"/>
      <c r="F1443" s="56"/>
      <c r="G1443" s="56"/>
      <c r="H1443" s="56"/>
      <c r="I1443" s="58"/>
      <c r="J1443" s="58"/>
      <c r="K1443" s="56"/>
      <c r="L1443" s="58"/>
      <c r="M1443" s="59"/>
    </row>
    <row r="1444" spans="1:13">
      <c r="A1444" s="56"/>
      <c r="B1444" s="56"/>
      <c r="C1444" s="56"/>
      <c r="D1444" s="56"/>
      <c r="E1444" s="56"/>
      <c r="F1444" s="56"/>
      <c r="G1444" s="56"/>
      <c r="H1444" s="56"/>
      <c r="I1444" s="58"/>
      <c r="J1444" s="58"/>
      <c r="K1444" s="56"/>
      <c r="L1444" s="58"/>
      <c r="M1444" s="59"/>
    </row>
    <row r="1445" spans="1:13">
      <c r="A1445" s="56"/>
      <c r="B1445" s="56"/>
      <c r="C1445" s="56"/>
      <c r="D1445" s="56"/>
      <c r="E1445" s="56"/>
      <c r="F1445" s="56"/>
      <c r="G1445" s="56"/>
      <c r="H1445" s="56"/>
      <c r="I1445" s="58"/>
      <c r="J1445" s="58"/>
      <c r="K1445" s="56"/>
      <c r="L1445" s="58"/>
      <c r="M1445" s="59"/>
    </row>
    <row r="1446" spans="1:13">
      <c r="A1446" s="56"/>
      <c r="B1446" s="56"/>
      <c r="C1446" s="56"/>
      <c r="D1446" s="56"/>
      <c r="E1446" s="56"/>
      <c r="F1446" s="56"/>
      <c r="G1446" s="56"/>
      <c r="H1446" s="56"/>
      <c r="I1446" s="58"/>
      <c r="J1446" s="58"/>
      <c r="K1446" s="56"/>
      <c r="L1446" s="58"/>
      <c r="M1446" s="59"/>
    </row>
    <row r="1447" spans="1:13">
      <c r="A1447" s="56"/>
      <c r="B1447" s="56"/>
      <c r="C1447" s="56"/>
      <c r="D1447" s="56"/>
      <c r="E1447" s="56"/>
      <c r="F1447" s="56"/>
      <c r="G1447" s="56"/>
      <c r="H1447" s="56"/>
      <c r="I1447" s="58"/>
      <c r="J1447" s="58"/>
      <c r="K1447" s="56"/>
      <c r="L1447" s="58"/>
      <c r="M1447" s="59"/>
    </row>
    <row r="1448" spans="1:13">
      <c r="A1448" s="56"/>
      <c r="B1448" s="56"/>
      <c r="C1448" s="56"/>
      <c r="D1448" s="56"/>
      <c r="E1448" s="56"/>
      <c r="F1448" s="56"/>
      <c r="G1448" s="56"/>
      <c r="H1448" s="56"/>
      <c r="I1448" s="58"/>
      <c r="J1448" s="58"/>
      <c r="K1448" s="56"/>
      <c r="L1448" s="58"/>
      <c r="M1448" s="59"/>
    </row>
    <row r="1449" spans="1:13">
      <c r="A1449" s="56"/>
      <c r="B1449" s="56"/>
      <c r="C1449" s="56"/>
      <c r="D1449" s="56"/>
      <c r="E1449" s="56"/>
      <c r="F1449" s="56"/>
      <c r="G1449" s="56"/>
      <c r="H1449" s="56"/>
      <c r="I1449" s="58"/>
      <c r="J1449" s="58"/>
      <c r="K1449" s="56"/>
      <c r="L1449" s="58"/>
      <c r="M1449" s="59"/>
    </row>
  </sheetData>
  <mergeCells count="89">
    <mergeCell ref="A312:L312"/>
    <mergeCell ref="A324:L324"/>
    <mergeCell ref="A327:L327"/>
    <mergeCell ref="A356:L356"/>
    <mergeCell ref="A464:L464"/>
    <mergeCell ref="A416:L416"/>
    <mergeCell ref="A435:L435"/>
    <mergeCell ref="A439:L439"/>
    <mergeCell ref="A451:L451"/>
    <mergeCell ref="A463:L463"/>
    <mergeCell ref="A398:L398"/>
    <mergeCell ref="A335:L335"/>
    <mergeCell ref="A338:L338"/>
    <mergeCell ref="A341:L341"/>
    <mergeCell ref="A344:L344"/>
    <mergeCell ref="A347:L347"/>
    <mergeCell ref="A1343:L1343"/>
    <mergeCell ref="A1374:L1374"/>
    <mergeCell ref="A1386:L1386"/>
    <mergeCell ref="A1402:L1402"/>
    <mergeCell ref="A1138:L1138"/>
    <mergeCell ref="A1154:L1154"/>
    <mergeCell ref="A1171:L1171"/>
    <mergeCell ref="A1214:L1214"/>
    <mergeCell ref="A1242:L1242"/>
    <mergeCell ref="A1322:L1322"/>
    <mergeCell ref="A1001:L1001"/>
    <mergeCell ref="A1014:L1014"/>
    <mergeCell ref="A1094:L1094"/>
    <mergeCell ref="A1107:L1107"/>
    <mergeCell ref="A1126:L1126"/>
    <mergeCell ref="A880:L880"/>
    <mergeCell ref="A913:L913"/>
    <mergeCell ref="A925:L925"/>
    <mergeCell ref="A941:L941"/>
    <mergeCell ref="A966:L966"/>
    <mergeCell ref="A751:L751"/>
    <mergeCell ref="A669:L669"/>
    <mergeCell ref="A674:L674"/>
    <mergeCell ref="A859:L859"/>
    <mergeCell ref="A712:L712"/>
    <mergeCell ref="A779:L779"/>
    <mergeCell ref="A606:L606"/>
    <mergeCell ref="A626:L626"/>
    <mergeCell ref="A647:L647"/>
    <mergeCell ref="A650:L650"/>
    <mergeCell ref="A623:L623"/>
    <mergeCell ref="A505:L505"/>
    <mergeCell ref="A515:L515"/>
    <mergeCell ref="A517:L517"/>
    <mergeCell ref="A526:L526"/>
    <mergeCell ref="A536:L536"/>
    <mergeCell ref="A532:L532"/>
    <mergeCell ref="A467:L467"/>
    <mergeCell ref="A470:L470"/>
    <mergeCell ref="A497:L497"/>
    <mergeCell ref="A494:L494"/>
    <mergeCell ref="A473:L473"/>
    <mergeCell ref="A476:L476"/>
    <mergeCell ref="A482:L482"/>
    <mergeCell ref="A485:L485"/>
    <mergeCell ref="A488:L488"/>
    <mergeCell ref="A491:L491"/>
    <mergeCell ref="A136:L136"/>
    <mergeCell ref="A181:L181"/>
    <mergeCell ref="A182:L182"/>
    <mergeCell ref="A189:L189"/>
    <mergeCell ref="A198:L198"/>
    <mergeCell ref="A5:L5"/>
    <mergeCell ref="A25:L25"/>
    <mergeCell ref="A31:L31"/>
    <mergeCell ref="A39:L39"/>
    <mergeCell ref="A102:L102"/>
    <mergeCell ref="A413:L413"/>
    <mergeCell ref="A501:L501"/>
    <mergeCell ref="A523:L523"/>
    <mergeCell ref="A140:L140"/>
    <mergeCell ref="A145:L145"/>
    <mergeCell ref="A276:L276"/>
    <mergeCell ref="A311:L311"/>
    <mergeCell ref="A330:L330"/>
    <mergeCell ref="A315:L315"/>
    <mergeCell ref="A319:L319"/>
    <mergeCell ref="A351:L351"/>
    <mergeCell ref="A358:L358"/>
    <mergeCell ref="A389:L389"/>
    <mergeCell ref="A404:L404"/>
    <mergeCell ref="A407:L407"/>
    <mergeCell ref="A479:L479"/>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4" manualBreakCount="14">
    <brk id="52" max="16383" man="1"/>
    <brk id="101" max="11" man="1"/>
    <brk id="152" max="16383" man="1"/>
    <brk id="257" max="16383" man="1"/>
    <brk id="310" max="16383" man="1"/>
    <brk id="500" max="16383" man="1"/>
    <brk id="605" max="16383" man="1"/>
    <brk id="656" max="16383" man="1"/>
    <brk id="763" max="16383" man="1"/>
    <brk id="869" max="16383" man="1"/>
    <brk id="1137" max="16383" man="1"/>
    <brk id="1185" max="16383" man="1"/>
    <brk id="1234" max="16383" man="1"/>
    <brk id="134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Computer &amp; Network Services</cp:lastModifiedBy>
  <cp:lastPrinted>2011-05-30T20:35:32Z</cp:lastPrinted>
  <dcterms:created xsi:type="dcterms:W3CDTF">2001-03-26T18:59:21Z</dcterms:created>
  <dcterms:modified xsi:type="dcterms:W3CDTF">2012-03-14T18:09:50Z</dcterms:modified>
</cp:coreProperties>
</file>