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<sst xmlns="http://schemas.openxmlformats.org/spreadsheetml/2006/main" count="7036" uniqueCount="1752">
  <si>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</si>
  <si>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</si>
  <si>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</si>
  <si>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</si>
  <si>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</si>
  <si>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</si>
  <si>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</si>
  <si>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</si>
  <si>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</si>
  <si>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</si>
  <si>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</si>
  <si>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</si>
  <si>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</si>
  <si>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</si>
  <si>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</si>
  <si>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</si>
  <si>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</si>
  <si>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</si>
  <si>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</si>
  <si>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</si>
  <si>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</si>
  <si>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</si>
  <si>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</si>
  <si>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</si>
  <si>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</si>
  <si>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</si>
  <si>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</si>
  <si>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</si>
  <si>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</si>
  <si>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</si>
  <si>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</si>
  <si>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</si>
  <si>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</si>
  <si>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</si>
  <si>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</si>
  <si>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</si>
  <si>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</si>
  <si>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</si>
  <si>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</si>
  <si>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</si>
  <si>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</si>
  <si>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</si>
  <si>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</si>
  <si>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</si>
  <si>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</si>
  <si>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</si>
  <si>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</si>
  <si>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</si>
  <si>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</si>
  <si>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</si>
  <si>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</si>
  <si>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</si>
  <si>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</si>
  <si>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</si>
  <si>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</si>
  <si>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</si>
  <si>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</si>
  <si>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</si>
  <si>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</si>
  <si>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</si>
  <si>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</si>
  <si>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</si>
  <si>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</si>
  <si>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</si>
  <si>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</si>
  <si>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</si>
  <si>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</si>
  <si>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</si>
  <si>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</si>
  <si>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</si>
  <si>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</si>
  <si>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</si>
  <si>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</si>
  <si>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</si>
  <si>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</si>
  <si>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</si>
  <si>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</si>
  <si>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</si>
  <si>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</si>
  <si>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</si>
  <si>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</si>
  <si>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</si>
  <si>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</si>
  <si>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</si>
  <si>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</si>
  <si>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</si>
  <si>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</si>
  <si>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</si>
  <si>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</si>
  <si>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</si>
  <si>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</si>
  <si>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</si>
  <si>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</si>
  <si>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</si>
  <si>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</si>
  <si>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</si>
  <si>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</si>
  <si>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</si>
  <si>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</si>
  <si>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</si>
  <si>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</si>
  <si>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</si>
  <si>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</si>
  <si>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</si>
  <si>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</si>
  <si>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</si>
  <si>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</si>
  <si>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</si>
  <si>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</si>
  <si>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</si>
  <si>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</si>
  <si>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</si>
  <si>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</si>
  <si>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</si>
  <si>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</si>
  <si>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</si>
  <si>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</si>
  <si>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</si>
  <si>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</si>
  <si>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</si>
  <si>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</si>
  <si>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</si>
  <si>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</si>
  <si>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</si>
  <si>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</si>
  <si>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</si>
  <si>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</si>
  <si>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</si>
  <si>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</si>
  <si>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</si>
  <si>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</si>
  <si>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</si>
  <si>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</si>
  <si>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</si>
  <si>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</si>
  <si>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</si>
  <si>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</si>
  <si>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</si>
  <si>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</si>
  <si>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</si>
  <si>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</si>
  <si>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</si>
  <si>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</si>
  <si>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</si>
  <si>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</si>
  <si>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</si>
  <si>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</si>
  <si>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</si>
  <si>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</si>
  <si>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</si>
  <si>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</si>
  <si>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</si>
  <si>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</si>
  <si>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</si>
  <si>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</si>
  <si>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</si>
  <si>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</si>
  <si>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</si>
  <si>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</si>
  <si>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</si>
  <si>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</si>
  <si>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</si>
  <si>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</si>
  <si>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</si>
  <si>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</si>
  <si>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</si>
  <si>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</si>
  <si>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</si>
  <si>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</si>
  <si>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</si>
  <si>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</si>
  <si>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</si>
  <si>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</si>
  <si>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</si>
  <si>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</si>
  <si>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</si>
  <si>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</si>
  <si>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</si>
  <si>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</si>
  <si>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</si>
  <si>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</si>
  <si>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</si>
  <si>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</si>
  <si>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</si>
  <si>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</si>
  <si>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</si>
  <si>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</si>
  <si>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</si>
  <si>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</si>
  <si>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</si>
  <si>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</si>
  <si>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</si>
  <si>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</si>
  <si>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</si>
  <si>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</si>
  <si>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</si>
  <si>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</si>
  <si>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</si>
  <si>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</si>
  <si>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</si>
  <si>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</si>
  <si>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</si>
  <si>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</si>
  <si>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</si>
  <si>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</si>
  <si>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</si>
  <si>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</si>
  <si>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</si>
  <si>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</si>
  <si>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</si>
  <si>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</si>
  <si>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</si>
  <si>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</si>
  <si>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</si>
  <si>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</si>
  <si>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</si>
  <si>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</si>
  <si>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</si>
  <si>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</si>
  <si>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</si>
  <si>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</si>
  <si>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</si>
  <si>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</si>
  <si>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</si>
  <si>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</si>
  <si>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</si>
  <si>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</si>
  <si>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</si>
  <si>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</si>
  <si>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</si>
  <si>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</si>
  <si>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</si>
  <si>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</si>
  <si>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</si>
  <si>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</si>
  <si>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</si>
  <si>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</si>
  <si>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</si>
  <si>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</si>
  <si>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</si>
  <si>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</si>
  <si>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</si>
  <si>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</si>
  <si>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</si>
  <si>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</si>
  <si>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</si>
  <si>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</si>
  <si>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</si>
  <si>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</si>
  <si>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</si>
  <si>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</si>
  <si>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</si>
  <si>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</si>
  <si>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</si>
  <si>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</si>
  <si>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</si>
  <si>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</si>
  <si>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</si>
  <si>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</si>
  <si>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</si>
  <si>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</si>
  <si>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</si>
  <si>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</si>
  <si>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</si>
  <si>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</si>
  <si>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</si>
  <si>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</si>
  <si>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</si>
  <si>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</si>
  <si>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</si>
  <si>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</si>
  <si>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</si>
  <si>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</si>
  <si>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</si>
  <si>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</si>
  <si>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</si>
  <si>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</si>
  <si>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</si>
  <si>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</si>
  <si>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</si>
  <si>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</si>
  <si>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</si>
  <si>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</si>
  <si>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</si>
  <si>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</si>
  <si>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</si>
  <si>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</si>
  <si>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</si>
  <si>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</si>
  <si>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</si>
  <si>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</si>
  <si>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</si>
  <si>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</si>
  <si>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</si>
  <si>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</si>
  <si>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</si>
  <si>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</si>
  <si>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</si>
  <si>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</si>
  <si>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</si>
  <si>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</si>
  <si>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</si>
  <si>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</si>
  <si>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</si>
  <si>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</si>
  <si>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</si>
  <si>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</si>
  <si>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</si>
  <si>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</si>
  <si>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</si>
  <si>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</si>
  <si>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</si>
  <si>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</si>
  <si>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</si>
  <si>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</si>
  <si>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</si>
  <si>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</si>
  <si>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</si>
  <si>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</si>
  <si>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</si>
  <si>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</si>
  <si>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</si>
  <si>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</si>
  <si>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</si>
  <si>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</si>
  <si>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</si>
  <si>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</si>
  <si>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</si>
  <si>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</si>
  <si>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</si>
  <si>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</si>
  <si>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</si>
  <si>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</si>
  <si>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</si>
  <si>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</si>
  <si>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</si>
  <si>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</si>
  <si>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</si>
  <si>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</si>
  <si>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</si>
  <si>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</si>
  <si>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</si>
  <si>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</si>
  <si>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</si>
  <si>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</si>
  <si>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</si>
  <si>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</si>
  <si>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</si>
  <si>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</si>
  <si>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</si>
  <si>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</si>
  <si>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</si>
  <si>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</si>
  <si>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</si>
  <si>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</si>
  <si>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</si>
  <si>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</si>
  <si>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</si>
  <si>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</si>
  <si>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</si>
  <si>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</si>
  <si>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</si>
  <si>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</si>
  <si>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</si>
  <si>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</si>
  <si>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</si>
  <si>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</si>
  <si>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</si>
  <si>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</si>
  <si>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</si>
  <si>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</si>
  <si>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</si>
  <si>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</si>
  <si>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</si>
  <si>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</si>
  <si>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</si>
  <si>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</si>
  <si>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</si>
  <si>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</si>
  <si>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</si>
  <si>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</si>
  <si>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</si>
  <si>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</si>
  <si>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</si>
  <si>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</si>
  <si>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</si>
  <si>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</si>
  <si>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</si>
  <si>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</si>
  <si>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</si>
  <si>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</si>
  <si>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</si>
  <si>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</si>
  <si>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</si>
  <si>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</si>
  <si>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</si>
  <si>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</si>
  <si>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</si>
  <si>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</si>
  <si>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</si>
  <si>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</si>
  <si>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</si>
  <si>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</si>
  <si>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</si>
  <si>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</si>
  <si>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</si>
  <si>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</si>
  <si>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</si>
  <si>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</si>
  <si>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</si>
  <si>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</si>
  <si>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</si>
  <si>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</si>
  <si>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</si>
  <si>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</si>
  <si>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</si>
  <si>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</si>
  <si>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</si>
  <si>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</si>
  <si>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</si>
  <si>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</si>
  <si>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</si>
  <si>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</si>
  <si>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</si>
  <si>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</si>
  <si>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</si>
  <si>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</si>
  <si>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</si>
  <si>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</si>
  <si>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</si>
  <si>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</si>
  <si>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</si>
  <si>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</si>
  <si>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</si>
  <si>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</si>
  <si>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</si>
  <si>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</si>
  <si>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</si>
  <si>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</si>
  <si>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</si>
  <si>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</si>
  <si>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</si>
  <si>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</si>
  <si>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</si>
  <si>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</si>
  <si>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</si>
  <si>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</si>
  <si>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</si>
  <si>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</si>
  <si>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</si>
  <si>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</si>
  <si>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</si>
  <si>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</si>
  <si>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</si>
  <si>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</si>
  <si>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</si>
  <si>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</si>
  <si>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</si>
  <si>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</si>
  <si>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</si>
  <si>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</si>
  <si>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</si>
  <si>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</si>
  <si>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</si>
  <si>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</si>
  <si>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</si>
  <si>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</si>
  <si>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</si>
  <si>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</si>
  <si>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</si>
  <si>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</si>
  <si>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</si>
  <si>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</si>
  <si>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</si>
  <si>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</si>
  <si>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</si>
  <si>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</si>
  <si>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</si>
  <si>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</si>
  <si>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</si>
  <si>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</si>
  <si>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</si>
  <si>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</si>
  <si>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</si>
  <si>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</si>
  <si>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</si>
  <si>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</si>
  <si>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</si>
  <si>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</si>
  <si>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</si>
  <si>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</si>
  <si>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</si>
  <si>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</si>
  <si>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</si>
  <si>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</si>
  <si>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</si>
  <si>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</si>
  <si>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</si>
  <si>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</si>
  <si>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</si>
  <si>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</si>
  <si>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</si>
  <si>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</si>
  <si>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</si>
  <si>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</si>
  <si>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</si>
  <si>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</si>
  <si>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</si>
  <si>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</si>
  <si>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</si>
  <si>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</si>
  <si>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</si>
  <si>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</si>
  <si>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</si>
  <si>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</si>
  <si>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</si>
  <si>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</si>
  <si>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</si>
  <si>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</si>
  <si>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</si>
  <si>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</si>
  <si>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</si>
  <si>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</si>
  <si>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</si>
  <si>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</si>
  <si>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</si>
  <si>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</si>
  <si>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</si>
  <si>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</si>
  <si>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</si>
  <si>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</si>
  <si>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</si>
  <si>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</si>
  <si>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</si>
  <si>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</si>
  <si>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</si>
  <si>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</si>
  <si>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</si>
  <si>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</si>
  <si>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</si>
  <si>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</si>
  <si>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</si>
  <si>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</si>
  <si>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</si>
  <si>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</si>
  <si>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</si>
  <si>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</si>
  <si>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</si>
  <si>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</si>
  <si>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</si>
  <si>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</si>
  <si>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</si>
  <si>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</si>
  <si>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</si>
  <si>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</si>
  <si>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</si>
  <si>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</si>
  <si>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</si>
  <si>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</si>
  <si>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</si>
  <si>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</si>
  <si>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</si>
  <si>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</si>
  <si>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</si>
  <si>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</si>
  <si>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</si>
  <si>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</si>
  <si>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</si>
  <si>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</si>
  <si>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</si>
  <si>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</si>
  <si>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</si>
  <si>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</si>
  <si>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</si>
  <si>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</si>
  <si>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</si>
  <si>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</si>
  <si>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</si>
  <si>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</si>
  <si>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</si>
  <si>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</si>
  <si>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</si>
  <si>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</si>
  <si>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</si>
  <si>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</si>
  <si>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</si>
  <si>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</si>
  <si>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</si>
  <si>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</si>
  <si>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</si>
  <si>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</si>
  <si>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</si>
  <si>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</si>
  <si>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</si>
  <si>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</si>
  <si>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</si>
  <si>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</si>
  <si>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</si>
  <si>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</si>
  <si>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</si>
  <si>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</si>
  <si>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</si>
  <si>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</si>
  <si>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</si>
  <si>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</si>
  <si>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</si>
  <si>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</si>
  <si>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</si>
  <si>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</si>
  <si>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</si>
  <si>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</si>
  <si>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</si>
  <si>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</si>
  <si>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</si>
  <si>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</si>
  <si>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</si>
  <si>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</si>
  <si>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</si>
  <si>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</si>
  <si>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</si>
  <si>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</si>
  <si>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</si>
  <si>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</si>
  <si>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</si>
  <si>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</si>
  <si>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</si>
  <si>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</si>
  <si>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</si>
  <si>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</si>
  <si>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</si>
  <si>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</si>
  <si>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</si>
  <si>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</si>
  <si>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</si>
  <si>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</si>
  <si>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</si>
  <si>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</si>
  <si>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</si>
  <si>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</si>
  <si>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</si>
  <si>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</si>
  <si>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</si>
  <si>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</si>
  <si>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</si>
  <si>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</si>
  <si>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</si>
  <si>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</si>
  <si>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</si>
  <si>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</si>
  <si>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</si>
  <si>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</si>
  <si>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</si>
  <si>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</si>
  <si>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</si>
  <si>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</si>
  <si>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</si>
  <si>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</si>
  <si>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</si>
  <si>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</si>
  <si>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</si>
  <si>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</si>
  <si>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</si>
  <si>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</si>
  <si>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</si>
  <si>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</si>
  <si>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</si>
  <si>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</si>
  <si>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</si>
  <si>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</si>
  <si>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</si>
  <si>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</si>
  <si>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</si>
  <si>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</si>
  <si>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</si>
  <si>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</si>
  <si>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</si>
  <si>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</si>
  <si>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</si>
  <si>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</si>
  <si>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</si>
  <si>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</si>
  <si>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</si>
  <si>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</si>
  <si>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</si>
  <si>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</si>
  <si>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</si>
  <si>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</si>
  <si>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</si>
  <si>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</si>
  <si>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</si>
  <si>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</si>
  <si>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</si>
  <si>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</si>
  <si>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</si>
  <si>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</si>
  <si>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</si>
  <si>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</si>
  <si>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</si>
  <si>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</si>
  <si>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</si>
  <si>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</si>
  <si>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</si>
  <si>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</si>
  <si>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</si>
  <si>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</si>
  <si>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</si>
  <si>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</si>
  <si>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</si>
  <si>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</si>
  <si>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</si>
  <si>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</si>
  <si>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</si>
  <si>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</si>
  <si>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</si>
  <si>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</si>
  <si>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</si>
  <si>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</si>
  <si>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</si>
  <si>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</si>
  <si>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</si>
  <si>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</si>
  <si>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</si>
  <si>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</si>
  <si>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</si>
  <si>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</si>
  <si>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</si>
  <si>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</si>
  <si>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</si>
  <si>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</si>
  <si>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</si>
  <si>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</si>
  <si>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</si>
  <si>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</si>
  <si>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</si>
  <si>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</si>
  <si>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</si>
  <si>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</si>
  <si>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</si>
  <si>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</si>
  <si>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</si>
  <si>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</si>
  <si>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</si>
  <si>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</si>
  <si>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</si>
  <si>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</si>
  <si>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</si>
  <si>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</si>
  <si>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</si>
  <si>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</si>
  <si>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</si>
  <si>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</si>
  <si>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</si>
  <si>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</si>
  <si>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</si>
  <si>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</si>
  <si>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</si>
  <si>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</si>
  <si>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</si>
  <si>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</si>
  <si>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</si>
  <si>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</si>
  <si>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</si>
  <si>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</si>
  <si>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</si>
  <si>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</si>
  <si>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</si>
  <si>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</si>
  <si>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</si>
  <si>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</si>
  <si>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</si>
  <si>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</si>
  <si>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</si>
  <si>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</si>
  <si>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</si>
  <si>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</si>
  <si>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</si>
  <si>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</si>
  <si>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</si>
  <si>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</si>
  <si>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</si>
  <si>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</si>
  <si>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</si>
  <si>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</si>
  <si>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</si>
  <si>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</si>
  <si>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</si>
  <si>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</si>
  <si>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</si>
  <si>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</si>
  <si>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</si>
  <si>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</si>
  <si>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</si>
  <si>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</si>
  <si>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</si>
  <si>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</si>
  <si>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</si>
  <si>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</si>
  <si>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</si>
  <si>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</si>
  <si>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</si>
  <si>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</si>
  <si>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</si>
  <si>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</si>
  <si>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</si>
  <si>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</si>
  <si>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</si>
  <si>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</si>
  <si>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</si>
  <si>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</si>
  <si>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</si>
  <si>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</si>
  <si>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</si>
  <si>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</si>
  <si>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</si>
  <si>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</si>
  <si>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</si>
  <si>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</si>
  <si>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</si>
  <si>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</si>
  <si>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</si>
  <si>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</si>
  <si>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</si>
  <si>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</si>
  <si>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</si>
  <si>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</si>
  <si>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</si>
  <si>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</si>
  <si>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</si>
  <si>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</si>
  <si>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</si>
  <si>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</si>
  <si>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</si>
  <si>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</si>
  <si>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</si>
  <si>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</si>
  <si>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</si>
  <si>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</si>
  <si>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</si>
  <si>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</si>
  <si>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</si>
  <si>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</si>
  <si>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</si>
  <si>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</si>
  <si>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</si>
  <si>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</si>
  <si>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</si>
  <si>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</si>
  <si>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</si>
  <si>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</si>
  <si>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</si>
  <si>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</si>
  <si>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</si>
  <si>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</si>
  <si>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</si>
  <si>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</si>
  <si>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</si>
  <si>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</si>
  <si>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</si>
  <si>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</si>
  <si>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</si>
  <si>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</si>
  <si>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</si>
  <si>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</si>
  <si>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</si>
  <si>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</si>
  <si>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</si>
  <si>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</si>
  <si>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</si>
  <si>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</si>
  <si>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</si>
  <si>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</si>
  <si>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</si>
  <si>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</si>
  <si>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</si>
  <si>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</si>
  <si>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</si>
  <si>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</si>
  <si>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</si>
  <si>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</si>
  <si>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</si>
  <si>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</si>
  <si>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</si>
  <si>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</si>
  <si>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</si>
  <si>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</si>
  <si>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</si>
  <si>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</si>
  <si>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</si>
  <si>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</si>
  <si>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</si>
  <si>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</si>
  <si>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</si>
  <si>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</si>
  <si>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</si>
  <si>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</si>
  <si>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</si>
  <si>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</si>
  <si>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</si>
  <si>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</si>
  <si>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</si>
  <si>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</si>
  <si>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</si>
  <si>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</si>
  <si>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</si>
  <si>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</si>
  <si>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</si>
  <si>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</si>
  <si>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</si>
  <si>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</si>
  <si>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</si>
  <si>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</si>
  <si>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</si>
  <si>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</si>
  <si>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</si>
  <si>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</si>
  <si>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</si>
  <si>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</si>
  <si>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</si>
  <si>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</si>
  <si>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</si>
  <si>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</si>
  <si>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</si>
  <si>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</si>
  <si>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</si>
  <si>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</si>
  <si>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</si>
  <si>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</si>
  <si>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</si>
  <si>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</si>
  <si>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</si>
  <si>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</si>
  <si>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</si>
  <si>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</si>
  <si>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</si>
  <si>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</si>
  <si>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</si>
  <si>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</si>
  <si>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</si>
  <si>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</si>
  <si>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</si>
  <si>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</si>
  <si>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</si>
  <si>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</si>
  <si>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</si>
  <si>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</si>
  <si>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</si>
  <si>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</si>
  <si>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</si>
  <si>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</si>
  <si>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</si>
  <si>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</si>
  <si>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</si>
  <si>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</si>
  <si>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</si>
  <si>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</si>
  <si>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</si>
  <si>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</si>
  <si>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</si>
  <si>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</si>
  <si>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</si>
  <si>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</si>
  <si>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</si>
  <si>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</si>
  <si>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</si>
  <si>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</si>
  <si>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</si>
  <si>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</si>
  <si>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</si>
  <si>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</si>
  <si>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</si>
  <si>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</si>
  <si>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</si>
  <si>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</si>
  <si>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</si>
  <si>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</si>
  <si>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</si>
  <si>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</si>
  <si>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</si>
  <si>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</si>
  <si>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</si>
  <si>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</si>
  <si>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</si>
  <si>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</si>
  <si>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</si>
  <si>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</si>
  <si>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</si>
  <si>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</si>
  <si>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</si>
  <si>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</si>
  <si>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</si>
  <si>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</si>
  <si>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</si>
  <si>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</si>
  <si>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</si>
  <si>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</si>
  <si>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</si>
  <si>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</si>
  <si>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</si>
  <si>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</si>
  <si>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</si>
  <si>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</si>
  <si>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</si>
  <si>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</si>
  <si>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</si>
  <si>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</si>
  <si>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</si>
  <si>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</si>
  <si>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</si>
  <si>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</si>
  <si>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</si>
  <si>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</si>
  <si>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</si>
  <si>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</si>
  <si>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</si>
  <si>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</si>
  <si>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</si>
  <si>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</si>
  <si>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</si>
  <si>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</si>
  <si>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</si>
  <si>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</si>
  <si>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</si>
  <si>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</si>
  <si>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</si>
  <si>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</si>
  <si>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</si>
  <si>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</si>
  <si>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</si>
  <si>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</si>
  <si>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</si>
  <si>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</si>
  <si>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</si>
  <si>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</si>
  <si>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</si>
  <si>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</si>
  <si>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</si>
  <si>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</si>
  <si>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</si>
  <si>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</si>
  <si>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</si>
  <si>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</si>
  <si>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</si>
  <si>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</si>
  <si>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</si>
  <si>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</si>
  <si>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</si>
  <si>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</si>
  <si>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</si>
  <si>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</si>
  <si>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</si>
  <si>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</si>
  <si>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</si>
  <si>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</si>
  <si>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</si>
  <si>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</si>
  <si>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</si>
  <si>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</si>
  <si>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</si>
  <si>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</si>
  <si>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</si>
  <si>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</si>
  <si>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</si>
  <si>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</si>
  <si>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</si>
  <si>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</si>
  <si>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</si>
  <si>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</si>
  <si>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</si>
  <si>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</si>
  <si>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</si>
  <si>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</si>
  <si>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</si>
  <si>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</si>
  <si>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</si>
  <si>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</si>
  <si>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</si>
  <si>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</si>
  <si>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</si>
  <si>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</si>
  <si>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</si>
  <si>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</si>
  <si>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</si>
  <si>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</si>
  <si>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</si>
  <si>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</si>
  <si>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</si>
  <si>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</si>
  <si>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</si>
  <si>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</si>
  <si>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</si>
  <si>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</si>
  <si>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</si>
  <si>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</si>
  <si>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</si>
  <si>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</si>
  <si>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</si>
  <si>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</si>
  <si>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</si>
  <si>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</si>
  <si>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</si>
  <si>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</si>
  <si>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</si>
  <si>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</si>
  <si>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</si>
  <si>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</si>
  <si>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</si>
  <si>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</si>
  <si>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</si>
  <si>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</si>
  <si>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</si>
  <si>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</si>
  <si>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</si>
  <si>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</si>
  <si>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</si>
  <si>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</si>
  <si>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</si>
  <si>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</si>
  <si>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</si>
  <si>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</si>
  <si>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</si>
  <si>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</si>
  <si>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</si>
  <si>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</si>
  <si>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</si>
  <si>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</si>
  <si>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</si>
  <si>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</si>
  <si>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</si>
  <si>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</si>
  <si>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</si>
  <si>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</si>
  <si>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</si>
  <si>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</si>
  <si>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</si>
  <si>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</si>
  <si>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</si>
  <si>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</si>
  <si>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</si>
  <si>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</si>
  <si>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</si>
  <si>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</si>
  <si>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</si>
  <si>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</si>
  <si>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</si>
  <si>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</si>
  <si>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</si>
  <si>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</si>
  <si>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</si>
  <si>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</si>
  <si>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</si>
  <si>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</si>
  <si>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</si>
  <si>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</si>
  <si>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</si>
  <si>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</si>
  <si>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</si>
  <si>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</si>
  <si>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</si>
  <si>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</si>
  <si>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</si>
  <si>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</si>
  <si>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</si>
  <si>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</si>
  <si>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</si>
  <si>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</si>
  <si>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</si>
  <si>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</si>
  <si>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</si>
  <si>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</si>
  <si>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</si>
  <si>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</si>
  <si>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</si>
  <si>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</si>
  <si>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</si>
  <si>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</si>
  <si>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</si>
  <si>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</si>
  <si>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</si>
  <si>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</si>
  <si>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</si>
  <si>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</si>
  <si>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</si>
  <si>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</si>
  <si>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</si>
  <si>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</si>
  <si>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</si>
  <si>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</si>
  <si>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</si>
  <si>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</si>
  <si>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</si>
  <si>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</si>
  <si>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</si>
  <si>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</si>
  <si>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</si>
  <si>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</si>
  <si>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</si>
  <si>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</si>
  <si>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</si>
  <si>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</si>
  <si>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</si>
  <si>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</si>
  <si>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</si>
  <si>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</si>
  <si>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</si>
  <si>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</si>
  <si>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</si>
  <si>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</si>
  <si>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</si>
  <si>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</si>
  <si>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</si>
  <si>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</si>
  <si>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</si>
  <si>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</si>
  <si>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</si>
  <si>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</si>
  <si>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</si>
  <si>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</si>
  <si>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</si>
  <si>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</si>
  <si>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</si>
  <si>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</si>
  <si>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</si>
  <si>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</si>
  <si>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</si>
  <si>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</si>
  <si>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</si>
  <si>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</si>
  <si>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</si>
  <si>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</si>
  <si>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</si>
  <si>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</si>
  <si>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</si>
  <si>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</si>
  <si>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</si>
  <si>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</si>
  <si>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</si>
  <si>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</si>
  <si>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</si>
  <si>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</si>
  <si>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</si>
  <si>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</si>
  <si>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</si>
  <si>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</si>
  <si>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</si>
  <si>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</si>
  <si>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</si>
  <si>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</si>
  <si>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</si>
  <si>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</si>
  <si>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</si>
  <si>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</si>
  <si>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</si>
  <si>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</si>
  <si>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</si>
  <si>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</si>
  <si>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</si>
  <si>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</si>
  <si>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</si>
  <si>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</si>
  <si>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</si>
  <si>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</si>
  <si>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</si>
  <si>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</si>
  <si>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</si>
  <si>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</si>
  <si>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</si>
  <si>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</si>
  <si>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</si>
  <si>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</si>
  <si>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</si>
  <si>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</si>
  <si>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</si>
  <si>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</si>
  <si>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</si>
  <si>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</si>
  <si>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</si>
  <si>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</si>
  <si>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</si>
  <si>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</si>
  <si>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</si>
  <si>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</si>
  <si>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</si>
  <si>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</si>
  <si>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</si>
  <si>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</si>
  <si>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</si>
  <si>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</si>
  <si>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</si>
  <si>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</si>
  <si>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</si>
  <si>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</si>
  <si>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</si>
  <si>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</si>
  <si>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</si>
  <si>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</si>
  <si>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</si>
  <si>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</si>
  <si>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</si>
  <si>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</si>
  <si>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</si>
  <si>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</si>
  <si>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</si>
  <si>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</si>
  <si>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</si>
  <si>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</si>
  <si>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</si>
  <si>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</si>
  <si>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</si>
  <si>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</si>
  <si>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</si>
  <si>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</si>
  <si>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</si>
  <si>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</si>
  <si>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</si>
  <si>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</si>
  <si>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</si>
  <si>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</si>
  <si>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</si>
  <si>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</si>
  <si>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</si>
  <si>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</si>
  <si>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</si>
  <si>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</si>
  <si>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</si>
  <si>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</si>
  <si>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</si>
  <si>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</si>
  <si>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</si>
  <si>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</si>
  <si>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</si>
  <si>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</si>
  <si>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</si>
  <si>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</si>
  <si>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</si>
  <si>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</si>
  <si>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</si>
  <si>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</si>
  <si>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</si>
  <si>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</si>
  <si>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</si>
  <si>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</si>
  <si>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</si>
  <si>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</si>
  <si>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</si>
  <si>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</si>
  <si>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</si>
  <si>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</si>
  <si>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</si>
  <si>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</si>
  <si>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</si>
  <si>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</si>
  <si>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</si>
  <si>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</si>
  <si>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</si>
  <si>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</si>
  <si>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</si>
  <si>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</si>
  <si>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</si>
  <si>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</si>
  <si>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</si>
  <si>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</si>
  <si>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</si>
  <si>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</si>
  <si>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</si>
  <si>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</si>
  <si>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</si>
  <si>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</si>
  <si>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</si>
  <si>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</si>
  <si>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</si>
  <si>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</si>
  <si>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</si>
  <si>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</si>
  <si>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</si>
  <si>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</si>
  <si>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</si>
  <si>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</si>
  <si>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</si>
  <si>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</si>
  <si>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</si>
  <si>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</si>
  <si>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</si>
  <si>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</si>
  <si>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</si>
  <si>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</si>
  <si>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</si>
  <si>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</si>
  <si>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</si>
  <si>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</si>
  <si>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</si>
  <si>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</si>
  <si>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</si>
  <si>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</si>
  <si>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</si>
  <si>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</si>
  <si>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</si>
  <si>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</si>
  <si>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</si>
  <si>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</si>
  <si>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</si>
  <si>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</si>
  <si>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</si>
  <si>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</si>
  <si>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</si>
  <si>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</si>
  <si>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</si>
  <si>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</si>
  <si>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</si>
  <si>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</si>
  <si>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</si>
  <si>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</si>
  <si>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</si>
  <si>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</si>
  <si>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</si>
  <si>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</si>
  <si>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</si>
  <si>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</si>
  <si>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</si>
  <si>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</si>
  <si>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</si>
  <si>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</si>
  <si>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</si>
  <si>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</si>
  <si>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</si>
  <si>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</si>
  <si>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</si>
  <si>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</si>
  <si>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</si>
  <si>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</si>
  <si>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</si>
  <si>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</si>
  <si>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</si>
  <si>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</si>
  <si>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</si>
  <si>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</si>
  <si>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</si>
  <si>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</si>
  <si>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</si>
  <si>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</si>
  <si>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</si>
  <si>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</si>
  <si>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</si>
  <si>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</si>
  <si>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</si>
  <si>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</si>
  <si>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</si>
  <si>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</si>
  <si>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</si>
  <si>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</si>
  <si>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</si>
  <si>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</si>
  <si>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</si>
  <si>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</si>
  <si>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</si>
  <si>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</si>
  <si>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</si>
  <si>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</si>
  <si>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</si>
  <si>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</si>
  <si>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</si>
  <si>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</si>
  <si>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</si>
  <si>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</si>
  <si>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</si>
  <si>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</si>
  <si>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</si>
  <si>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</si>
  <si>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</si>
  <si>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</si>
  <si>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</si>
  <si>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</si>
  <si>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</si>
  <si>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</si>
  <si>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</si>
  <si>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</si>
  <si>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</si>
  <si>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</si>
  <si>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</si>
  <si>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</si>
  <si>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</si>
  <si>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</si>
  <si>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</si>
  <si>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</si>
  <si>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</si>
  <si>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</si>
  <si>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</si>
  <si>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</si>
  <si>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</si>
  <si>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</si>
  <si>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</si>
  <si>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</si>
  <si>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</si>
  <si>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</si>
  <si>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</si>
  <si>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</si>
  <si>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</si>
  <si>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</si>
  <si>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</si>
  <si>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</si>
  <si>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</si>
  <si>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</si>
  <si>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</si>
  <si>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</si>
  <si>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</si>
  <si>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</si>
  <si>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</si>
  <si>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</si>
  <si>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</si>
  <si>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</si>
  <si>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</si>
  <si>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</si>
  <si>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</si>
  <si>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</si>
  <si>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</si>
  <si>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</si>
  <si>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</si>
  <si>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</si>
  <si>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</si>
  <si>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</si>
  <si>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</si>
  <si>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</si>
  <si>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</si>
  <si>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</si>
  <si>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</si>
  <si>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</si>
  <si>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</si>
  <si>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</si>
  <si>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</si>
  <si>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</si>
  <si>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</si>
  <si>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</si>
  <si>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</si>
  <si>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</si>
  <si>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</si>
  <si>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</si>
  <si>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</si>
  <si>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</si>
  <si>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</si>
  <si>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</si>
  <si>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</si>
  <si>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</si>
  <si>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</si>
  <si>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</si>
  <si>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</si>
  <si>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</si>
  <si>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</si>
  <si>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</si>
  <si>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</si>
  <si>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</si>
  <si>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</si>
  <si>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</si>
  <si>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</si>
  <si>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</si>
  <si>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</si>
  <si>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</si>
  <si>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</si>
  <si>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</si>
  <si>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</si>
  <si>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</si>
  <si>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</si>
  <si>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</si>
  <si>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</si>
  <si>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</si>
  <si>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</si>
  <si>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</si>
  <si>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</si>
  <si>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</si>
  <si>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</si>
  <si>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</si>
  <si>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</si>
  <si>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</si>
  <si>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</si>
  <si>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</si>
  <si>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</si>
  <si>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</si>
  <si>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</si>
  <si>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</si>
  <si>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</si>
  <si>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</si>
  <si>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</si>
  <si>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</si>
  <si>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</si>
  <si>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</si>
  <si>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</si>
  <si>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</si>
  <si>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</si>
  <si>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</si>
  <si>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</si>
  <si>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</si>
  <si>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</si>
  <si>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</si>
  <si>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</si>
  <si>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</si>
  <si>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</si>
  <si>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</si>
  <si>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</si>
  <si>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</si>
  <si>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</si>
  <si>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</si>
  <si>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</si>
  <si>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</si>
  <si>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</si>
  <si>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</si>
  <si>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</si>
  <si>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</si>
  <si>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</si>
  <si>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</si>
  <si>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</si>
  <si>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</si>
  <si>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</si>
  <si>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</si>
  <si>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</si>
  <si>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</si>
  <si>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</si>
  <si>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</si>
  <si>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</si>
  <si>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</si>
  <si>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</si>
  <si>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</si>
  <si>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</si>
  <si>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</si>
  <si>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</si>
  <si>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</si>
  <si>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</si>
  <si>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</si>
  <si>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</si>
  <si>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</si>
  <si>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</si>
  <si>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</si>
  <si>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</si>
  <si>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</si>
  <si>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</si>
  <si>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</si>
  <si>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</si>
  <si>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</si>
  <si>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</si>
  <si>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</si>
  <si>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</si>
  <si>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</si>
  <si>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</si>
  <si>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</si>
  <si>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</si>
  <si>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</si>
  <si>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</si>
  <si>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</si>
  <si>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</si>
  <si>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</si>
  <si>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</si>
  <si>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</si>
  <si>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</si>
  <si>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</si>
  <si>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</si>
  <si>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</si>
  <si>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</si>
  <si>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</si>
  <si>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</si>
  <si>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</si>
  <si>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</si>
  <si>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</si>
  <si>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</si>
  <si>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</si>
  <si>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</si>
  <si>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</si>
  <si>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</si>
  <si>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</si>
  <si>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</si>
  <si>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</si>
  <si>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</si>
  <si>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</si>
  <si>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</si>
  <si>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</si>
  <si>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</si>
  <si>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</si>
  <si>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</si>
  <si>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</si>
  <si>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</si>
  <si>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</si>
  <si>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</si>
  <si>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</si>
  <si>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</si>
  <si>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</si>
  <si>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</si>
  <si>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</si>
  <si>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</si>
  <si>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</si>
  <si>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</si>
  <si>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</si>
  <si>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</si>
  <si>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</si>
  <si>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</si>
  <si>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</si>
  <si>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</si>
  <si>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</si>
  <si>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</si>
  <si>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</si>
  <si>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</si>
  <si>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</si>
  <si>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</si>
  <si>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</si>
  <si>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</si>
  <si>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</si>
  <si>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</si>
  <si>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</si>
  <si>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</si>
  <si>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</si>
  <si>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</si>
  <si>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</si>
  <si>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</si>
  <si>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</si>
  <si>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</si>
  <si>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</si>
  <si>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</si>
  <si>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</si>
  <si>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</si>
  <si>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</si>
  <si>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</si>
  <si>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</si>
  <si>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</si>
  <si>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</si>
  <si>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</si>
  <si>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</si>
  <si>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</si>
  <si>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</si>
  <si>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</si>
  <si>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</si>
  <si>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</si>
  <si>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</si>
  <si>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</si>
  <si>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</si>
  <si>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</si>
  <si>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</si>
  <si>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</si>
  <si>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</si>
  <si>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</si>
  <si>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</si>
  <si>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</si>
  <si>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</si>
  <si>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</si>
  <si>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</si>
  <si>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</si>
  <si>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</si>
  <si>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</si>
  <si>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</si>
  <si>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</si>
  <si>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</si>
  <si>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</si>
  <si>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</si>
  <si>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IA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</si>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</sst>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35262512</v>
      </c>
      <c r="D7" s="19" t="str">
        <f>IF($B7="N/A","N/A",IF(C7&gt;15,"No",IF(C7&lt;-15,"No","Yes")))</f>
        <v>N/A</v>
      </c>
      <c r="E7" s="18">
        <v>33693369</v>
      </c>
      <c r="F7" s="19" t="str">
        <f>IF($B7="N/A","N/A",IF(E7&gt;15,"No",IF(E7&lt;-15,"No","Yes")))</f>
        <v>N/A</v>
      </c>
      <c r="G7" s="18">
        <v>39253419</v>
      </c>
      <c r="H7" s="19" t="str">
        <f>IF($B7="N/A","N/A",IF(G7&gt;15,"No",IF(G7&lt;-15,"No","Yes")))</f>
        <v>N/A</v>
      </c>
      <c r="I7" s="20">
        <v>-4.45</v>
      </c>
      <c r="J7" s="20">
        <v>16.5</v>
      </c>
      <c r="K7" s="106" t="str">
        <f t="shared" ref="K7:K54" si="0">IF(J7="Div by 0", "N/A", IF(J7="N/A","N/A", IF(J7&gt;30, "No", IF(J7&lt;-30, "No", "Yes"))))</f>
        <v>Yes</v>
      </c>
    </row>
    <row r="8" spans="1:11" x14ac:dyDescent="0.2">
      <c r="A8" s="124" t="s">
        <v>362</v>
      </c>
      <c r="B8" s="17" t="s">
        <v>213</v>
      </c>
      <c r="C8" s="99">
        <v>47.758460882999998</v>
      </c>
      <c r="D8" s="19" t="str">
        <f>IF($B8="N/A","N/A",IF(C8&gt;15,"No",IF(C8&lt;-15,"No","Yes")))</f>
        <v>N/A</v>
      </c>
      <c r="E8" s="21">
        <v>47.779917763999997</v>
      </c>
      <c r="F8" s="19" t="str">
        <f>IF($B8="N/A","N/A",IF(E8&gt;15,"No",IF(E8&lt;-15,"No","Yes")))</f>
        <v>N/A</v>
      </c>
      <c r="G8" s="21">
        <v>48.396456878999999</v>
      </c>
      <c r="H8" s="19" t="str">
        <f>IF($B8="N/A","N/A",IF(G8&gt;15,"No",IF(G8&lt;-15,"No","Yes")))</f>
        <v>N/A</v>
      </c>
      <c r="I8" s="20">
        <v>4.4900000000000002E-2</v>
      </c>
      <c r="J8" s="20">
        <v>1.29</v>
      </c>
      <c r="K8" s="106" t="str">
        <f t="shared" si="0"/>
        <v>Yes</v>
      </c>
    </row>
    <row r="9" spans="1:11" x14ac:dyDescent="0.2">
      <c r="A9" s="124" t="s">
        <v>119</v>
      </c>
      <c r="B9" s="22" t="s">
        <v>213</v>
      </c>
      <c r="C9" s="66">
        <v>4.6732717170000004</v>
      </c>
      <c r="D9" s="5" t="str">
        <f>IF($B9="N/A","N/A",IF(C9&gt;15,"No",IF(C9&lt;-15,"No","Yes")))</f>
        <v>N/A</v>
      </c>
      <c r="E9" s="5">
        <v>7.6380845145</v>
      </c>
      <c r="F9" s="5" t="str">
        <f>IF($B9="N/A","N/A",IF(E9&gt;15,"No",IF(E9&lt;-15,"No","Yes")))</f>
        <v>N/A</v>
      </c>
      <c r="G9" s="5">
        <v>9.9260449134000002</v>
      </c>
      <c r="H9" s="5" t="str">
        <f>IF($B9="N/A","N/A",IF(G9&gt;15,"No",IF(G9&lt;-15,"No","Yes")))</f>
        <v>N/A</v>
      </c>
      <c r="I9" s="6">
        <v>63.44</v>
      </c>
      <c r="J9" s="6">
        <v>29.95</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47.309678335000001</v>
      </c>
      <c r="D11" s="5" t="str">
        <f>IF($B11="N/A","N/A",IF(C11&gt;15,"No",IF(C11&lt;-15,"No","Yes")))</f>
        <v>N/A</v>
      </c>
      <c r="E11" s="5">
        <v>44.066106894999997</v>
      </c>
      <c r="F11" s="5" t="str">
        <f>IF($B11="N/A","N/A",IF(E11&gt;15,"No",IF(E11&lt;-15,"No","Yes")))</f>
        <v>N/A</v>
      </c>
      <c r="G11" s="5">
        <v>41.441309863999997</v>
      </c>
      <c r="H11" s="5" t="str">
        <f>IF($B11="N/A","N/A",IF(G11&gt;15,"No",IF(G11&lt;-15,"No","Yes")))</f>
        <v>N/A</v>
      </c>
      <c r="I11" s="6">
        <v>-6.86</v>
      </c>
      <c r="J11" s="6">
        <v>-5.96</v>
      </c>
      <c r="K11" s="105" t="str">
        <f t="shared" si="0"/>
        <v>Yes</v>
      </c>
    </row>
    <row r="12" spans="1:11" x14ac:dyDescent="0.2">
      <c r="A12" s="124" t="s">
        <v>855</v>
      </c>
      <c r="B12" s="68" t="s">
        <v>214</v>
      </c>
      <c r="C12" s="66">
        <v>91.828445260999999</v>
      </c>
      <c r="D12" s="5" t="str">
        <f>IF(OR($B12="N/A",$C12="N/A"),"N/A",IF(C12&gt;100,"No",IF(C12&lt;95,"No","Yes")))</f>
        <v>No</v>
      </c>
      <c r="E12" s="66">
        <v>98.907155625000001</v>
      </c>
      <c r="F12" s="5" t="str">
        <f>IF(OR($B12="N/A",$E12="N/A"),"N/A",IF(E12&gt;100,"No",IF(E12&lt;95,"No","Yes")))</f>
        <v>Yes</v>
      </c>
      <c r="G12" s="66">
        <v>99.358435745999998</v>
      </c>
      <c r="H12" s="5" t="str">
        <f>IF($B12="N/A","N/A",IF(G12&gt;100,"No",IF(G12&lt;95,"No","Yes")))</f>
        <v>Yes</v>
      </c>
      <c r="I12" s="69">
        <v>7.7089999999999996</v>
      </c>
      <c r="J12" s="69">
        <v>0.45629999999999998</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45.609210056999999</v>
      </c>
      <c r="D15" s="5" t="str">
        <f>IF(OR($B15="N/A",$C15="N/A"),"N/A",IF(C15&gt;100,"No",IF(C15&lt;95,"No","Yes")))</f>
        <v>No</v>
      </c>
      <c r="E15" s="66">
        <v>44.858225537000003</v>
      </c>
      <c r="F15" s="5" t="str">
        <f>IF(OR($B15="N/A",$E15="N/A"),"N/A",IF(E15&gt;100,"No",IF(E15&lt;95,"No","Yes")))</f>
        <v>No</v>
      </c>
      <c r="G15" s="66">
        <v>42.528681407999997</v>
      </c>
      <c r="H15" s="5" t="str">
        <f>IF($B15="N/A","N/A",IF(G15&gt;100,"No",IF(G15&lt;95,"No","Yes")))</f>
        <v>No</v>
      </c>
      <c r="I15" s="69">
        <v>-1.65</v>
      </c>
      <c r="J15" s="69">
        <v>-5.19</v>
      </c>
      <c r="K15" s="105" t="str">
        <f t="shared" si="0"/>
        <v>Yes</v>
      </c>
    </row>
    <row r="16" spans="1:11" x14ac:dyDescent="0.2">
      <c r="A16" s="124" t="s">
        <v>331</v>
      </c>
      <c r="B16" s="22" t="s">
        <v>213</v>
      </c>
      <c r="C16" s="56">
        <v>16840833</v>
      </c>
      <c r="D16" s="5" t="str">
        <f>IF($B16="N/A","N/A",IF(C16&gt;15,"No",IF(C16&lt;-15,"No","Yes")))</f>
        <v>N/A</v>
      </c>
      <c r="E16" s="23">
        <v>16098664</v>
      </c>
      <c r="F16" s="5" t="str">
        <f>IF($B16="N/A","N/A",IF(E16&gt;15,"No",IF(E16&lt;-15,"No","Yes")))</f>
        <v>N/A</v>
      </c>
      <c r="G16" s="23">
        <v>18997264</v>
      </c>
      <c r="H16" s="5" t="str">
        <f>IF($B16="N/A","N/A",IF(G16&gt;15,"No",IF(G16&lt;-15,"No","Yes")))</f>
        <v>N/A</v>
      </c>
      <c r="I16" s="6">
        <v>-4.41</v>
      </c>
      <c r="J16" s="6">
        <v>18.010000000000002</v>
      </c>
      <c r="K16" s="105" t="str">
        <f t="shared" si="0"/>
        <v>Yes</v>
      </c>
    </row>
    <row r="17" spans="1:11" x14ac:dyDescent="0.2">
      <c r="A17" s="124" t="s">
        <v>439</v>
      </c>
      <c r="B17" s="22" t="s">
        <v>215</v>
      </c>
      <c r="C17" s="66">
        <v>22.951340945999998</v>
      </c>
      <c r="D17" s="5" t="str">
        <f>IF($B17="N/A","N/A",IF(C17&gt;20,"No",IF(C17&lt;5,"No","Yes")))</f>
        <v>No</v>
      </c>
      <c r="E17" s="5">
        <v>24.212481233999998</v>
      </c>
      <c r="F17" s="5" t="str">
        <f>IF($B17="N/A","N/A",IF(E17&gt;20,"No",IF(E17&lt;5,"No","Yes")))</f>
        <v>No</v>
      </c>
      <c r="G17" s="5">
        <v>21.026743640999999</v>
      </c>
      <c r="H17" s="5" t="str">
        <f>IF($B17="N/A","N/A",IF(G17&gt;20,"No",IF(G17&lt;5,"No","Yes")))</f>
        <v>No</v>
      </c>
      <c r="I17" s="6">
        <v>5.4950000000000001</v>
      </c>
      <c r="J17" s="6">
        <v>-13.2</v>
      </c>
      <c r="K17" s="105" t="str">
        <f t="shared" si="0"/>
        <v>Yes</v>
      </c>
    </row>
    <row r="18" spans="1:11" x14ac:dyDescent="0.2">
      <c r="A18" s="124" t="s">
        <v>440</v>
      </c>
      <c r="B18" s="17" t="s">
        <v>213</v>
      </c>
      <c r="C18" s="66">
        <v>77.048659053999998</v>
      </c>
      <c r="D18" s="5" t="str">
        <f>IF($B18="N/A","N/A",IF(C18&gt;15,"No",IF(C18&lt;-15,"No","Yes")))</f>
        <v>N/A</v>
      </c>
      <c r="E18" s="5">
        <v>75.787518766000005</v>
      </c>
      <c r="F18" s="5" t="str">
        <f>IF($B18="N/A","N/A",IF(E18&gt;15,"No",IF(E18&lt;-15,"No","Yes")))</f>
        <v>N/A</v>
      </c>
      <c r="G18" s="5">
        <v>78.973256359000004</v>
      </c>
      <c r="H18" s="5" t="str">
        <f>IF($B18="N/A","N/A",IF(G18&gt;15,"No",IF(G18&lt;-15,"No","Yes")))</f>
        <v>N/A</v>
      </c>
      <c r="I18" s="6">
        <v>-1.64</v>
      </c>
      <c r="J18" s="6">
        <v>4.2039999999999997</v>
      </c>
      <c r="K18" s="105" t="str">
        <f t="shared" si="0"/>
        <v>Yes</v>
      </c>
    </row>
    <row r="19" spans="1:11" x14ac:dyDescent="0.2">
      <c r="A19" s="124" t="s">
        <v>441</v>
      </c>
      <c r="B19" s="22" t="s">
        <v>216</v>
      </c>
      <c r="C19" s="66">
        <v>16.542893098</v>
      </c>
      <c r="D19" s="5" t="str">
        <f>IF($B19="N/A","N/A",IF(C19&gt;1,"Yes","No"))</f>
        <v>Yes</v>
      </c>
      <c r="E19" s="5">
        <v>30.231471381999999</v>
      </c>
      <c r="F19" s="5" t="str">
        <f>IF($B19="N/A","N/A",IF(E19&gt;1,"Yes","No"))</f>
        <v>Yes</v>
      </c>
      <c r="G19" s="5">
        <v>19.703563629000001</v>
      </c>
      <c r="H19" s="5" t="str">
        <f>IF($B19="N/A","N/A",IF(G19&gt;1,"Yes","No"))</f>
        <v>Yes</v>
      </c>
      <c r="I19" s="6">
        <v>82.75</v>
      </c>
      <c r="J19" s="6">
        <v>-34.799999999999997</v>
      </c>
      <c r="K19" s="105" t="str">
        <f t="shared" si="0"/>
        <v>No</v>
      </c>
    </row>
    <row r="20" spans="1:11" x14ac:dyDescent="0.2">
      <c r="A20" s="124" t="s">
        <v>857</v>
      </c>
      <c r="B20" s="22" t="s">
        <v>213</v>
      </c>
      <c r="C20" s="59">
        <v>101.48723977</v>
      </c>
      <c r="D20" s="5" t="str">
        <f>IF($B20="N/A","N/A",IF(C20&gt;15,"No",IF(C20&lt;-15,"No","Yes")))</f>
        <v>N/A</v>
      </c>
      <c r="E20" s="24">
        <v>100.75448908</v>
      </c>
      <c r="F20" s="5" t="str">
        <f>IF($B20="N/A","N/A",IF(E20&gt;15,"No",IF(E20&lt;-15,"No","Yes")))</f>
        <v>N/A</v>
      </c>
      <c r="G20" s="24">
        <v>107.94297271000001</v>
      </c>
      <c r="H20" s="5" t="str">
        <f>IF($B20="N/A","N/A",IF(G20&gt;15,"No",IF(G20&lt;-15,"No","Yes")))</f>
        <v>N/A</v>
      </c>
      <c r="I20" s="6">
        <v>-0.72199999999999998</v>
      </c>
      <c r="J20" s="6">
        <v>7.1349999999999998</v>
      </c>
      <c r="K20" s="105" t="str">
        <f t="shared" si="0"/>
        <v>Yes</v>
      </c>
    </row>
    <row r="21" spans="1:11" x14ac:dyDescent="0.2">
      <c r="A21" s="124" t="s">
        <v>34</v>
      </c>
      <c r="B21" s="22" t="s">
        <v>213</v>
      </c>
      <c r="C21" s="70">
        <v>0.1552480218</v>
      </c>
      <c r="D21" s="5" t="str">
        <f>IF($B21="N/A","N/A",IF(C21&gt;15,"No",IF(C21&lt;-15,"No","Yes")))</f>
        <v>N/A</v>
      </c>
      <c r="E21" s="71">
        <v>1.0121195671000001</v>
      </c>
      <c r="F21" s="5" t="str">
        <f>IF($B21="N/A","N/A",IF(E21&gt;15,"No",IF(E21&lt;-15,"No","Yes")))</f>
        <v>N/A</v>
      </c>
      <c r="G21" s="71">
        <v>1.6574744081999999</v>
      </c>
      <c r="H21" s="5" t="str">
        <f>IF($B21="N/A","N/A",IF(G21&gt;15,"No",IF(G21&lt;-15,"No","Yes")))</f>
        <v>N/A</v>
      </c>
      <c r="I21" s="6">
        <v>551.9</v>
      </c>
      <c r="J21" s="6">
        <v>63.76</v>
      </c>
      <c r="K21" s="105" t="str">
        <f t="shared" si="0"/>
        <v>No</v>
      </c>
    </row>
    <row r="22" spans="1:11" x14ac:dyDescent="0.2">
      <c r="A22" s="124" t="s">
        <v>1685</v>
      </c>
      <c r="B22" s="22" t="s">
        <v>213</v>
      </c>
      <c r="C22" s="70">
        <v>42.895754906999997</v>
      </c>
      <c r="D22" s="5" t="str">
        <f>IF($B22="N/A","N/A",IF(C22&gt;15,"No",IF(C22&lt;-15,"No","Yes")))</f>
        <v>N/A</v>
      </c>
      <c r="E22" s="71">
        <v>39.579932300999999</v>
      </c>
      <c r="F22" s="5" t="str">
        <f>IF($B22="N/A","N/A",IF(E22&gt;15,"No",IF(E22&lt;-15,"No","Yes")))</f>
        <v>N/A</v>
      </c>
      <c r="G22" s="71">
        <v>28.538683892000002</v>
      </c>
      <c r="H22" s="5" t="str">
        <f>IF($B22="N/A","N/A",IF(G22&gt;15,"No",IF(G22&lt;-15,"No","Yes")))</f>
        <v>N/A</v>
      </c>
      <c r="I22" s="6">
        <v>-7.73</v>
      </c>
      <c r="J22" s="6">
        <v>-27.9</v>
      </c>
      <c r="K22" s="105" t="str">
        <f t="shared" si="0"/>
        <v>Yes</v>
      </c>
    </row>
    <row r="23" spans="1:11" x14ac:dyDescent="0.2">
      <c r="A23" s="124" t="s">
        <v>35</v>
      </c>
      <c r="B23" s="22" t="s">
        <v>213</v>
      </c>
      <c r="C23" s="70">
        <v>6.5779722672999998</v>
      </c>
      <c r="D23" s="5" t="str">
        <f>IF($B23="N/A","N/A",IF(C23&gt;15,"No",IF(C23&lt;-15,"No","Yes")))</f>
        <v>N/A</v>
      </c>
      <c r="E23" s="71">
        <v>7.1182047492000002</v>
      </c>
      <c r="F23" s="5" t="str">
        <f>IF($B23="N/A","N/A",IF(E23&gt;15,"No",IF(E23&lt;-15,"No","Yes")))</f>
        <v>N/A</v>
      </c>
      <c r="G23" s="71">
        <v>15.811935631000001</v>
      </c>
      <c r="H23" s="5" t="str">
        <f>IF($B23="N/A","N/A",IF(G23&gt;15,"No",IF(G23&lt;-15,"No","Yes")))</f>
        <v>N/A</v>
      </c>
      <c r="I23" s="6">
        <v>8.2129999999999992</v>
      </c>
      <c r="J23" s="6">
        <v>122.1</v>
      </c>
      <c r="K23" s="105" t="str">
        <f t="shared" si="0"/>
        <v>No</v>
      </c>
    </row>
    <row r="24" spans="1:11" x14ac:dyDescent="0.2">
      <c r="A24" s="124" t="s">
        <v>858</v>
      </c>
      <c r="B24" s="22" t="s">
        <v>243</v>
      </c>
      <c r="C24" s="59">
        <v>270.93335377</v>
      </c>
      <c r="D24" s="5" t="str">
        <f>IF($B24="N/A","N/A",IF(C24&gt;300,"No",IF(C24&lt;75,"No","Yes")))</f>
        <v>Yes</v>
      </c>
      <c r="E24" s="24">
        <v>204.97744865000001</v>
      </c>
      <c r="F24" s="5" t="str">
        <f>IF($B24="N/A","N/A",IF(E24&gt;300,"No",IF(E24&lt;75,"No","Yes")))</f>
        <v>Yes</v>
      </c>
      <c r="G24" s="24">
        <v>172.61628060000001</v>
      </c>
      <c r="H24" s="5" t="str">
        <f>IF($B24="N/A","N/A",IF(G24&gt;300,"No",IF(G24&lt;75,"No","Yes")))</f>
        <v>Yes</v>
      </c>
      <c r="I24" s="6">
        <v>-24.3</v>
      </c>
      <c r="J24" s="6">
        <v>-15.8</v>
      </c>
      <c r="K24" s="105" t="str">
        <f t="shared" si="0"/>
        <v>Yes</v>
      </c>
    </row>
    <row r="25" spans="1:11" x14ac:dyDescent="0.2">
      <c r="A25" s="124" t="s">
        <v>859</v>
      </c>
      <c r="B25" s="22" t="s">
        <v>244</v>
      </c>
      <c r="C25" s="59">
        <v>15.339272414</v>
      </c>
      <c r="D25" s="5" t="str">
        <f>IF($B25="N/A","N/A",IF(C25&gt;250,"No",IF(C25&lt;20,"No","Yes")))</f>
        <v>No</v>
      </c>
      <c r="E25" s="24">
        <v>23.476584717000001</v>
      </c>
      <c r="F25" s="5" t="str">
        <f>IF($B25="N/A","N/A",IF(E25&gt;250,"No",IF(E25&lt;20,"No","Yes")))</f>
        <v>Yes</v>
      </c>
      <c r="G25" s="24">
        <v>33.946977009000001</v>
      </c>
      <c r="H25" s="5" t="str">
        <f>IF($B25="N/A","N/A",IF(G25&gt;250,"No",IF(G25&lt;20,"No","Yes")))</f>
        <v>Yes</v>
      </c>
      <c r="I25" s="6">
        <v>53.05</v>
      </c>
      <c r="J25" s="6">
        <v>44.6</v>
      </c>
      <c r="K25" s="105" t="str">
        <f t="shared" si="0"/>
        <v>No</v>
      </c>
    </row>
    <row r="26" spans="1:11" x14ac:dyDescent="0.2">
      <c r="A26" s="124" t="s">
        <v>860</v>
      </c>
      <c r="B26" s="22" t="s">
        <v>245</v>
      </c>
      <c r="C26" s="59">
        <v>2</v>
      </c>
      <c r="D26" s="5" t="str">
        <f>IF($B26="N/A","N/A",IF(C26&gt;5,"No",IF(C26&lt;3,"No","Yes")))</f>
        <v>No</v>
      </c>
      <c r="E26" s="24">
        <v>2</v>
      </c>
      <c r="F26" s="5" t="str">
        <f>IF($B26="N/A","N/A",IF(E26&gt;5,"No",IF(E26&lt;3,"No","Yes")))</f>
        <v>No</v>
      </c>
      <c r="G26" s="24">
        <v>42.531266260000002</v>
      </c>
      <c r="H26" s="5" t="str">
        <f>IF($B26="N/A","N/A",IF(G26&gt;5,"No",IF(G26&lt;3,"No","Yes")))</f>
        <v>No</v>
      </c>
      <c r="I26" s="6">
        <v>0</v>
      </c>
      <c r="J26" s="6">
        <v>2027</v>
      </c>
      <c r="K26" s="105" t="str">
        <f t="shared" si="0"/>
        <v>No</v>
      </c>
    </row>
    <row r="27" spans="1:11" x14ac:dyDescent="0.2">
      <c r="A27" s="124" t="s">
        <v>131</v>
      </c>
      <c r="B27" s="22" t="s">
        <v>213</v>
      </c>
      <c r="C27" s="56">
        <v>2523</v>
      </c>
      <c r="D27" s="22" t="s">
        <v>213</v>
      </c>
      <c r="E27" s="23">
        <v>3052</v>
      </c>
      <c r="F27" s="22" t="s">
        <v>213</v>
      </c>
      <c r="G27" s="23">
        <v>1106</v>
      </c>
      <c r="H27" s="5" t="str">
        <f>IF($B27="N/A","N/A",IF(G27&gt;15,"No",IF(G27&lt;-15,"No","Yes")))</f>
        <v>N/A</v>
      </c>
      <c r="I27" s="6">
        <v>20.97</v>
      </c>
      <c r="J27" s="6">
        <v>-63.8</v>
      </c>
      <c r="K27" s="105" t="str">
        <f t="shared" si="0"/>
        <v>No</v>
      </c>
    </row>
    <row r="28" spans="1:11" x14ac:dyDescent="0.2">
      <c r="A28" s="124" t="s">
        <v>346</v>
      </c>
      <c r="B28" s="22" t="s">
        <v>213</v>
      </c>
      <c r="C28" s="57">
        <v>7.1549072000000003E-3</v>
      </c>
      <c r="D28" s="22" t="s">
        <v>213</v>
      </c>
      <c r="E28" s="4">
        <v>9.0581622000000007E-3</v>
      </c>
      <c r="F28" s="22" t="s">
        <v>213</v>
      </c>
      <c r="G28" s="4">
        <v>2.8175890000000001E-3</v>
      </c>
      <c r="H28" s="5" t="str">
        <f>IF($B28="N/A","N/A",IF(G28&gt;15,"No",IF(G28&lt;-15,"No","Yes")))</f>
        <v>N/A</v>
      </c>
      <c r="I28" s="6">
        <v>26.6</v>
      </c>
      <c r="J28" s="6">
        <v>-68.900000000000006</v>
      </c>
      <c r="K28" s="105" t="str">
        <f t="shared" si="0"/>
        <v>No</v>
      </c>
    </row>
    <row r="29" spans="1:11" ht="25.5" x14ac:dyDescent="0.2">
      <c r="A29" s="124" t="s">
        <v>836</v>
      </c>
      <c r="B29" s="22" t="s">
        <v>213</v>
      </c>
      <c r="C29" s="24">
        <v>96.845818469999998</v>
      </c>
      <c r="D29" s="22" t="s">
        <v>213</v>
      </c>
      <c r="E29" s="24">
        <v>80.879750982999994</v>
      </c>
      <c r="F29" s="22" t="s">
        <v>213</v>
      </c>
      <c r="G29" s="24">
        <v>114.28571429</v>
      </c>
      <c r="H29" s="22" t="s">
        <v>213</v>
      </c>
      <c r="I29" s="6">
        <v>-16.5</v>
      </c>
      <c r="J29" s="6">
        <v>41.3</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52186</v>
      </c>
      <c r="D31" s="5" t="str">
        <f t="shared" ref="D31:F50" si="4">IF($B31="N/A","N/A",IF(C31&lt;0,"No","Yes"))</f>
        <v>N/A</v>
      </c>
      <c r="E31" s="56">
        <v>314970</v>
      </c>
      <c r="F31" s="5" t="str">
        <f t="shared" si="4"/>
        <v>N/A</v>
      </c>
      <c r="G31" s="56">
        <v>586035</v>
      </c>
      <c r="H31" s="5" t="str">
        <f t="shared" ref="H31:H50" si="5">IF($B31="N/A","N/A",IF(G31&lt;0,"No","Yes"))</f>
        <v>N/A</v>
      </c>
      <c r="I31" s="6">
        <v>503.6</v>
      </c>
      <c r="J31" s="6">
        <v>86.06</v>
      </c>
      <c r="K31" s="105" t="str">
        <f t="shared" si="0"/>
        <v>No</v>
      </c>
    </row>
    <row r="32" spans="1:11" ht="25.5" x14ac:dyDescent="0.2">
      <c r="A32" s="128" t="s">
        <v>654</v>
      </c>
      <c r="B32" s="72" t="s">
        <v>213</v>
      </c>
      <c r="C32" s="57">
        <v>100</v>
      </c>
      <c r="D32" s="5" t="str">
        <f t="shared" si="4"/>
        <v>N/A</v>
      </c>
      <c r="E32" s="57">
        <v>99.995872622999997</v>
      </c>
      <c r="F32" s="5" t="str">
        <f t="shared" si="4"/>
        <v>N/A</v>
      </c>
      <c r="G32" s="57">
        <v>99.999658722999996</v>
      </c>
      <c r="H32" s="5" t="str">
        <f t="shared" si="5"/>
        <v>N/A</v>
      </c>
      <c r="I32" s="6">
        <v>-4.0000000000000001E-3</v>
      </c>
      <c r="J32" s="6">
        <v>3.8E-3</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v>
      </c>
      <c r="D35" s="5" t="str">
        <f t="shared" si="4"/>
        <v>N/A</v>
      </c>
      <c r="E35" s="57">
        <v>4.1273771999999999E-3</v>
      </c>
      <c r="F35" s="5" t="str">
        <f t="shared" si="4"/>
        <v>N/A</v>
      </c>
      <c r="G35" s="57">
        <v>3.4127650000000001E-4</v>
      </c>
      <c r="H35" s="5" t="str">
        <f t="shared" si="5"/>
        <v>N/A</v>
      </c>
      <c r="I35" s="6" t="s">
        <v>1748</v>
      </c>
      <c r="J35" s="6">
        <v>-91.7</v>
      </c>
      <c r="K35" s="105" t="str">
        <f t="shared" si="0"/>
        <v>No</v>
      </c>
    </row>
    <row r="36" spans="1:11" x14ac:dyDescent="0.2">
      <c r="A36" s="128" t="s">
        <v>349</v>
      </c>
      <c r="B36" s="72" t="s">
        <v>213</v>
      </c>
      <c r="C36" s="56">
        <v>14419236</v>
      </c>
      <c r="D36" s="5" t="str">
        <f t="shared" si="4"/>
        <v>N/A</v>
      </c>
      <c r="E36" s="56">
        <v>12317212</v>
      </c>
      <c r="F36" s="5" t="str">
        <f t="shared" si="4"/>
        <v>N/A</v>
      </c>
      <c r="G36" s="56">
        <v>10090453</v>
      </c>
      <c r="H36" s="5" t="str">
        <f t="shared" si="5"/>
        <v>N/A</v>
      </c>
      <c r="I36" s="6">
        <v>-14.6</v>
      </c>
      <c r="J36" s="6">
        <v>-18.100000000000001</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66.076177684000001</v>
      </c>
      <c r="D38" s="5" t="str">
        <f t="shared" si="4"/>
        <v>N/A</v>
      </c>
      <c r="E38" s="57">
        <v>59.440236962999997</v>
      </c>
      <c r="F38" s="5" t="str">
        <f t="shared" si="4"/>
        <v>N/A</v>
      </c>
      <c r="G38" s="57">
        <v>50.235782278999999</v>
      </c>
      <c r="H38" s="5" t="str">
        <f t="shared" si="5"/>
        <v>N/A</v>
      </c>
      <c r="I38" s="6">
        <v>-10</v>
      </c>
      <c r="J38" s="6">
        <v>-15.5</v>
      </c>
      <c r="K38" s="105" t="str">
        <f t="shared" si="0"/>
        <v>Yes</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33.069539884000001</v>
      </c>
      <c r="D41" s="5" t="str">
        <f t="shared" si="4"/>
        <v>N/A</v>
      </c>
      <c r="E41" s="57">
        <v>39.353783956999997</v>
      </c>
      <c r="F41" s="5" t="str">
        <f t="shared" si="4"/>
        <v>N/A</v>
      </c>
      <c r="G41" s="57">
        <v>49.480365251999999</v>
      </c>
      <c r="H41" s="5" t="str">
        <f t="shared" si="5"/>
        <v>N/A</v>
      </c>
      <c r="I41" s="6">
        <v>19</v>
      </c>
      <c r="J41" s="6">
        <v>25.73</v>
      </c>
      <c r="K41" s="105" t="str">
        <f t="shared" si="0"/>
        <v>Yes</v>
      </c>
    </row>
    <row r="42" spans="1:11" x14ac:dyDescent="0.2">
      <c r="A42" s="128" t="s">
        <v>663</v>
      </c>
      <c r="B42" s="72" t="s">
        <v>213</v>
      </c>
      <c r="C42" s="57">
        <v>99.145717567999995</v>
      </c>
      <c r="D42" s="5" t="str">
        <f t="shared" si="4"/>
        <v>N/A</v>
      </c>
      <c r="E42" s="57">
        <v>98.794020919999994</v>
      </c>
      <c r="F42" s="5" t="str">
        <f t="shared" si="4"/>
        <v>N/A</v>
      </c>
      <c r="G42" s="57">
        <v>99.716147531000004</v>
      </c>
      <c r="H42" s="5" t="str">
        <f t="shared" si="5"/>
        <v>N/A</v>
      </c>
      <c r="I42" s="6">
        <v>-0.35499999999999998</v>
      </c>
      <c r="J42" s="6">
        <v>0.93340000000000001</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0.8542824322</v>
      </c>
      <c r="D45" s="5" t="str">
        <f t="shared" si="4"/>
        <v>N/A</v>
      </c>
      <c r="E45" s="57">
        <v>1.2059790802999999</v>
      </c>
      <c r="F45" s="5" t="str">
        <f t="shared" si="4"/>
        <v>N/A</v>
      </c>
      <c r="G45" s="57">
        <v>0.28385246930000002</v>
      </c>
      <c r="H45" s="5" t="str">
        <f t="shared" si="5"/>
        <v>N/A</v>
      </c>
      <c r="I45" s="6">
        <v>41.17</v>
      </c>
      <c r="J45" s="6">
        <v>-76.5</v>
      </c>
      <c r="K45" s="105" t="str">
        <f t="shared" si="0"/>
        <v>No</v>
      </c>
    </row>
    <row r="46" spans="1:11" x14ac:dyDescent="0.2">
      <c r="A46" s="128" t="s">
        <v>350</v>
      </c>
      <c r="B46" s="72" t="s">
        <v>213</v>
      </c>
      <c r="C46" s="56">
        <v>2211159</v>
      </c>
      <c r="D46" s="5" t="str">
        <f t="shared" si="4"/>
        <v>N/A</v>
      </c>
      <c r="E46" s="56">
        <v>2215174</v>
      </c>
      <c r="F46" s="5" t="str">
        <f t="shared" si="4"/>
        <v>N/A</v>
      </c>
      <c r="G46" s="56">
        <v>5590643</v>
      </c>
      <c r="H46" s="5" t="str">
        <f t="shared" si="5"/>
        <v>N/A</v>
      </c>
      <c r="I46" s="6">
        <v>0.18160000000000001</v>
      </c>
      <c r="J46" s="6">
        <v>152.4</v>
      </c>
      <c r="K46" s="105" t="str">
        <f t="shared" si="0"/>
        <v>No</v>
      </c>
    </row>
    <row r="47" spans="1:11" x14ac:dyDescent="0.2">
      <c r="A47" s="128" t="s">
        <v>667</v>
      </c>
      <c r="B47" s="72" t="s">
        <v>213</v>
      </c>
      <c r="C47" s="57">
        <v>99.705493816000001</v>
      </c>
      <c r="D47" s="5" t="str">
        <f t="shared" si="4"/>
        <v>N/A</v>
      </c>
      <c r="E47" s="57">
        <v>99.896712402999995</v>
      </c>
      <c r="F47" s="5" t="str">
        <f t="shared" si="4"/>
        <v>N/A</v>
      </c>
      <c r="G47" s="57">
        <v>50.395383858000002</v>
      </c>
      <c r="H47" s="5" t="str">
        <f t="shared" si="5"/>
        <v>N/A</v>
      </c>
      <c r="I47" s="6">
        <v>0.1918</v>
      </c>
      <c r="J47" s="6">
        <v>-49.6</v>
      </c>
      <c r="K47" s="105" t="str">
        <f t="shared" si="0"/>
        <v>No</v>
      </c>
    </row>
    <row r="48" spans="1:11" x14ac:dyDescent="0.2">
      <c r="A48" s="128" t="s">
        <v>668</v>
      </c>
      <c r="B48" s="72" t="s">
        <v>213</v>
      </c>
      <c r="C48" s="57">
        <v>0</v>
      </c>
      <c r="D48" s="5" t="str">
        <f t="shared" si="4"/>
        <v>N/A</v>
      </c>
      <c r="E48" s="57">
        <v>0</v>
      </c>
      <c r="F48" s="5" t="str">
        <f t="shared" si="4"/>
        <v>N/A</v>
      </c>
      <c r="G48" s="57">
        <v>3.0870152145</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19.711310487999999</v>
      </c>
      <c r="H49" s="5" t="str">
        <f t="shared" si="5"/>
        <v>N/A</v>
      </c>
      <c r="I49" s="6" t="s">
        <v>1748</v>
      </c>
      <c r="J49" s="6" t="s">
        <v>1748</v>
      </c>
      <c r="K49" s="105" t="str">
        <f t="shared" si="0"/>
        <v>N/A</v>
      </c>
    </row>
    <row r="50" spans="1:11" x14ac:dyDescent="0.2">
      <c r="A50" s="128" t="s">
        <v>670</v>
      </c>
      <c r="B50" s="72" t="s">
        <v>213</v>
      </c>
      <c r="C50" s="57">
        <v>0.29450618429999997</v>
      </c>
      <c r="D50" s="5" t="str">
        <f t="shared" si="4"/>
        <v>N/A</v>
      </c>
      <c r="E50" s="57">
        <v>0.10328759730000001</v>
      </c>
      <c r="F50" s="5" t="str">
        <f t="shared" si="4"/>
        <v>N/A</v>
      </c>
      <c r="G50" s="57">
        <v>26.806290439000001</v>
      </c>
      <c r="H50" s="5" t="str">
        <f t="shared" si="5"/>
        <v>N/A</v>
      </c>
      <c r="I50" s="6">
        <v>-64.900000000000006</v>
      </c>
      <c r="J50" s="6">
        <v>25853</v>
      </c>
      <c r="K50" s="105" t="str">
        <f t="shared" si="0"/>
        <v>No</v>
      </c>
    </row>
    <row r="51" spans="1:11" x14ac:dyDescent="0.2">
      <c r="A51" s="128" t="s">
        <v>351</v>
      </c>
      <c r="B51" s="22" t="s">
        <v>213</v>
      </c>
      <c r="C51" s="56">
        <v>1647913</v>
      </c>
      <c r="D51" s="22" t="s">
        <v>213</v>
      </c>
      <c r="E51" s="23">
        <v>2573528</v>
      </c>
      <c r="F51" s="22" t="s">
        <v>213</v>
      </c>
      <c r="G51" s="23">
        <v>3896312</v>
      </c>
      <c r="H51" s="22" t="s">
        <v>213</v>
      </c>
      <c r="I51" s="6">
        <v>56.17</v>
      </c>
      <c r="J51" s="6">
        <v>51.4</v>
      </c>
      <c r="K51" s="105" t="str">
        <f t="shared" si="0"/>
        <v>No</v>
      </c>
    </row>
    <row r="52" spans="1:11" x14ac:dyDescent="0.2">
      <c r="A52" s="128" t="s">
        <v>352</v>
      </c>
      <c r="B52" s="22" t="s">
        <v>213</v>
      </c>
      <c r="C52" s="57">
        <v>2.4879953999999999E-3</v>
      </c>
      <c r="D52" s="5" t="str">
        <f t="shared" ref="D52:D54" si="6">IF($B52="N/A","N/A",IF(C52&gt;15,"No",IF(C52&lt;-15,"No","Yes")))</f>
        <v>N/A</v>
      </c>
      <c r="E52" s="4">
        <v>6.7766894300000005E-2</v>
      </c>
      <c r="F52" s="5" t="str">
        <f t="shared" ref="F52:F54" si="7">IF($B52="N/A","N/A",IF(E52&gt;15,"No",IF(E52&lt;-15,"No","Yes")))</f>
        <v>N/A</v>
      </c>
      <c r="G52" s="4">
        <v>4.2784048099999999E-2</v>
      </c>
      <c r="H52" s="5" t="str">
        <f t="shared" ref="H52:H54" si="8">IF($B52="N/A","N/A",IF(G52&gt;15,"No",IF(G52&lt;-15,"No","Yes")))</f>
        <v>N/A</v>
      </c>
      <c r="I52" s="6">
        <v>2624</v>
      </c>
      <c r="J52" s="6">
        <v>-36.9</v>
      </c>
      <c r="K52" s="105" t="str">
        <f t="shared" si="0"/>
        <v>No</v>
      </c>
    </row>
    <row r="53" spans="1:11" x14ac:dyDescent="0.2">
      <c r="A53" s="128" t="s">
        <v>353</v>
      </c>
      <c r="B53" s="22" t="s">
        <v>213</v>
      </c>
      <c r="C53" s="57">
        <v>93.529816198000006</v>
      </c>
      <c r="D53" s="5" t="str">
        <f t="shared" si="6"/>
        <v>N/A</v>
      </c>
      <c r="E53" s="4">
        <v>81.811699736999998</v>
      </c>
      <c r="F53" s="5" t="str">
        <f t="shared" si="7"/>
        <v>N/A</v>
      </c>
      <c r="G53" s="4">
        <v>64.677546356999997</v>
      </c>
      <c r="H53" s="5" t="str">
        <f t="shared" si="8"/>
        <v>N/A</v>
      </c>
      <c r="I53" s="6">
        <v>-12.5</v>
      </c>
      <c r="J53" s="6">
        <v>-20.9</v>
      </c>
      <c r="K53" s="105" t="str">
        <f t="shared" si="0"/>
        <v>Yes</v>
      </c>
    </row>
    <row r="54" spans="1:11" x14ac:dyDescent="0.2">
      <c r="A54" s="129" t="s">
        <v>354</v>
      </c>
      <c r="B54" s="113" t="s">
        <v>213</v>
      </c>
      <c r="C54" s="130">
        <v>2.2478128395999999</v>
      </c>
      <c r="D54" s="114" t="str">
        <f t="shared" si="6"/>
        <v>N/A</v>
      </c>
      <c r="E54" s="118">
        <v>8.0865255788999999</v>
      </c>
      <c r="F54" s="114" t="str">
        <f t="shared" si="7"/>
        <v>N/A</v>
      </c>
      <c r="G54" s="118">
        <v>22.444557828000001</v>
      </c>
      <c r="H54" s="114" t="str">
        <f t="shared" si="8"/>
        <v>N/A</v>
      </c>
      <c r="I54" s="115">
        <v>259.8</v>
      </c>
      <c r="J54" s="115">
        <v>177.6</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12975636</v>
      </c>
      <c r="D6" s="5" t="str">
        <f>IF($B6="N/A","N/A",IF(C6&gt;15,"No",IF(C6&lt;-15,"No","Yes")))</f>
        <v>N/A</v>
      </c>
      <c r="E6" s="23">
        <v>12200778</v>
      </c>
      <c r="F6" s="5" t="str">
        <f>IF($B6="N/A","N/A",IF(E6&gt;15,"No",IF(E6&lt;-15,"No","Yes")))</f>
        <v>N/A</v>
      </c>
      <c r="G6" s="23">
        <v>15002758</v>
      </c>
      <c r="H6" s="5" t="str">
        <f>IF($B6="N/A","N/A",IF(G6&gt;15,"No",IF(G6&lt;-15,"No","Yes")))</f>
        <v>N/A</v>
      </c>
      <c r="I6" s="6">
        <v>-5.97</v>
      </c>
      <c r="J6" s="6">
        <v>22.97</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14.423855601</v>
      </c>
      <c r="D9" s="5" t="str">
        <f t="shared" ref="D9:D15" si="1">IF($B9="N/A","N/A",IF(C9&gt;15,"No",IF(C9&lt;-15,"No","Yes")))</f>
        <v>N/A</v>
      </c>
      <c r="E9" s="4">
        <v>14.465856194000001</v>
      </c>
      <c r="F9" s="5" t="str">
        <f t="shared" ref="F9:F15" si="2">IF($B9="N/A","N/A",IF(E9&gt;15,"No",IF(E9&lt;-15,"No","Yes")))</f>
        <v>N/A</v>
      </c>
      <c r="G9" s="4">
        <v>15.040227936999999</v>
      </c>
      <c r="H9" s="5" t="str">
        <f t="shared" ref="H9:H15" si="3">IF($B9="N/A","N/A",IF(G9&gt;15,"No",IF(G9&lt;-15,"No","Yes")))</f>
        <v>N/A</v>
      </c>
      <c r="I9" s="6">
        <v>0.29120000000000001</v>
      </c>
      <c r="J9" s="6">
        <v>3.9710000000000001</v>
      </c>
      <c r="K9" s="105" t="str">
        <f t="shared" si="0"/>
        <v>Yes</v>
      </c>
    </row>
    <row r="10" spans="1:11" x14ac:dyDescent="0.2">
      <c r="A10" s="124" t="s">
        <v>36</v>
      </c>
      <c r="B10" s="22" t="s">
        <v>213</v>
      </c>
      <c r="C10" s="57">
        <v>19.812367023</v>
      </c>
      <c r="D10" s="5" t="str">
        <f t="shared" si="1"/>
        <v>N/A</v>
      </c>
      <c r="E10" s="4">
        <v>21.262612727</v>
      </c>
      <c r="F10" s="5" t="str">
        <f t="shared" si="2"/>
        <v>N/A</v>
      </c>
      <c r="G10" s="4">
        <v>25.276494112000002</v>
      </c>
      <c r="H10" s="5" t="str">
        <f t="shared" si="3"/>
        <v>N/A</v>
      </c>
      <c r="I10" s="6">
        <v>7.32</v>
      </c>
      <c r="J10" s="6">
        <v>18.88</v>
      </c>
      <c r="K10" s="105" t="str">
        <f t="shared" si="0"/>
        <v>Yes</v>
      </c>
    </row>
    <row r="11" spans="1:11" x14ac:dyDescent="0.2">
      <c r="A11" s="124" t="s">
        <v>37</v>
      </c>
      <c r="B11" s="22" t="s">
        <v>213</v>
      </c>
      <c r="C11" s="57">
        <v>93.239753626999999</v>
      </c>
      <c r="D11" s="5" t="str">
        <f t="shared" si="1"/>
        <v>N/A</v>
      </c>
      <c r="E11" s="4">
        <v>93.501675003000003</v>
      </c>
      <c r="F11" s="5" t="str">
        <f t="shared" si="2"/>
        <v>N/A</v>
      </c>
      <c r="G11" s="4">
        <v>95.681484955000002</v>
      </c>
      <c r="H11" s="5" t="str">
        <f t="shared" si="3"/>
        <v>N/A</v>
      </c>
      <c r="I11" s="6">
        <v>0.28089999999999998</v>
      </c>
      <c r="J11" s="6">
        <v>2.331</v>
      </c>
      <c r="K11" s="105" t="str">
        <f t="shared" si="0"/>
        <v>Yes</v>
      </c>
    </row>
    <row r="12" spans="1:11" x14ac:dyDescent="0.2">
      <c r="A12" s="124" t="s">
        <v>38</v>
      </c>
      <c r="B12" s="22" t="s">
        <v>213</v>
      </c>
      <c r="C12" s="57">
        <v>10.056301473</v>
      </c>
      <c r="D12" s="5" t="str">
        <f t="shared" si="1"/>
        <v>N/A</v>
      </c>
      <c r="E12" s="4">
        <v>10.467213892</v>
      </c>
      <c r="F12" s="5" t="str">
        <f t="shared" si="2"/>
        <v>N/A</v>
      </c>
      <c r="G12" s="4">
        <v>9.8200785411999991</v>
      </c>
      <c r="H12" s="5" t="str">
        <f t="shared" si="3"/>
        <v>N/A</v>
      </c>
      <c r="I12" s="6">
        <v>4.0860000000000003</v>
      </c>
      <c r="J12" s="6">
        <v>-6.18</v>
      </c>
      <c r="K12" s="105" t="str">
        <f t="shared" si="0"/>
        <v>Yes</v>
      </c>
    </row>
    <row r="13" spans="1:11" x14ac:dyDescent="0.2">
      <c r="A13" s="124" t="s">
        <v>861</v>
      </c>
      <c r="B13" s="22" t="s">
        <v>213</v>
      </c>
      <c r="C13" s="57">
        <v>88.439657632999996</v>
      </c>
      <c r="D13" s="5" t="str">
        <f t="shared" si="1"/>
        <v>N/A</v>
      </c>
      <c r="E13" s="4">
        <v>89.130572366999999</v>
      </c>
      <c r="F13" s="5" t="str">
        <f t="shared" si="2"/>
        <v>N/A</v>
      </c>
      <c r="G13" s="4">
        <v>89.868804664999999</v>
      </c>
      <c r="H13" s="5" t="str">
        <f t="shared" si="3"/>
        <v>N/A</v>
      </c>
      <c r="I13" s="6">
        <v>0.78120000000000001</v>
      </c>
      <c r="J13" s="6">
        <v>0.82830000000000004</v>
      </c>
      <c r="K13" s="105" t="str">
        <f t="shared" si="0"/>
        <v>Yes</v>
      </c>
    </row>
    <row r="14" spans="1:11" x14ac:dyDescent="0.2">
      <c r="A14" s="124" t="s">
        <v>862</v>
      </c>
      <c r="B14" s="22" t="s">
        <v>213</v>
      </c>
      <c r="C14" s="57">
        <v>84.956859871999995</v>
      </c>
      <c r="D14" s="5" t="str">
        <f t="shared" si="1"/>
        <v>N/A</v>
      </c>
      <c r="E14" s="4">
        <v>86.773311054000004</v>
      </c>
      <c r="F14" s="5" t="str">
        <f t="shared" si="2"/>
        <v>N/A</v>
      </c>
      <c r="G14" s="4">
        <v>92.184128724000004</v>
      </c>
      <c r="H14" s="5" t="str">
        <f t="shared" si="3"/>
        <v>N/A</v>
      </c>
      <c r="I14" s="6">
        <v>2.1379999999999999</v>
      </c>
      <c r="J14" s="6">
        <v>6.2359999999999998</v>
      </c>
      <c r="K14" s="105" t="str">
        <f t="shared" si="0"/>
        <v>Yes</v>
      </c>
    </row>
    <row r="15" spans="1:11" x14ac:dyDescent="0.2">
      <c r="A15" s="124" t="s">
        <v>161</v>
      </c>
      <c r="B15" s="22" t="s">
        <v>213</v>
      </c>
      <c r="C15" s="57">
        <v>41.124342575999997</v>
      </c>
      <c r="D15" s="5" t="str">
        <f t="shared" si="1"/>
        <v>N/A</v>
      </c>
      <c r="E15" s="4">
        <v>40.927185135000002</v>
      </c>
      <c r="F15" s="5" t="str">
        <f t="shared" si="2"/>
        <v>N/A</v>
      </c>
      <c r="G15" s="4">
        <v>33.061121161999999</v>
      </c>
      <c r="H15" s="5" t="str">
        <f t="shared" si="3"/>
        <v>N/A</v>
      </c>
      <c r="I15" s="6">
        <v>-0.47899999999999998</v>
      </c>
      <c r="J15" s="6">
        <v>-19.2</v>
      </c>
      <c r="K15" s="105" t="str">
        <f t="shared" si="0"/>
        <v>Yes</v>
      </c>
    </row>
    <row r="16" spans="1:11" x14ac:dyDescent="0.2">
      <c r="A16" s="124" t="s">
        <v>162</v>
      </c>
      <c r="B16" s="22" t="s">
        <v>246</v>
      </c>
      <c r="C16" s="57">
        <v>88.382365226999994</v>
      </c>
      <c r="D16" s="5" t="str">
        <f>IF($B16="N/A","N/A",IF(C16&gt;95,"Yes","No"))</f>
        <v>No</v>
      </c>
      <c r="E16" s="4">
        <v>87.663163775000001</v>
      </c>
      <c r="F16" s="5" t="str">
        <f>IF($B16="N/A","N/A",IF(E16&gt;95,"Yes","No"))</f>
        <v>No</v>
      </c>
      <c r="G16" s="4">
        <v>90.958609077000006</v>
      </c>
      <c r="H16" s="5" t="str">
        <f>IF($B16="N/A","N/A",IF(G16&gt;95,"Yes","No"))</f>
        <v>No</v>
      </c>
      <c r="I16" s="6">
        <v>-0.81399999999999995</v>
      </c>
      <c r="J16" s="6">
        <v>3.7589999999999999</v>
      </c>
      <c r="K16" s="105" t="str">
        <f t="shared" ref="K16:K26" si="4">IF(J16="Div by 0", "N/A", IF(J16="N/A","N/A", IF(J16&gt;30, "No", IF(J16&lt;-30, "No", "Yes"))))</f>
        <v>Yes</v>
      </c>
    </row>
    <row r="17" spans="1:11" x14ac:dyDescent="0.2">
      <c r="A17" s="124" t="s">
        <v>863</v>
      </c>
      <c r="B17" s="38" t="s">
        <v>247</v>
      </c>
      <c r="C17" s="57">
        <v>35.091967746000002</v>
      </c>
      <c r="D17" s="5" t="str">
        <f>IF($B17="N/A","N/A",IF(C17&gt;90,"No",IF(C17&lt;50,"No","Yes")))</f>
        <v>No</v>
      </c>
      <c r="E17" s="4">
        <v>34.632742272999998</v>
      </c>
      <c r="F17" s="5" t="str">
        <f>IF($B17="N/A","N/A",IF(E17&gt;90,"No",IF(E17&lt;50,"No","Yes")))</f>
        <v>No</v>
      </c>
      <c r="G17" s="4">
        <v>33.329811759000002</v>
      </c>
      <c r="H17" s="5" t="str">
        <f>IF($B17="N/A","N/A",IF(G17&gt;90,"No",IF(G17&lt;50,"No","Yes")))</f>
        <v>No</v>
      </c>
      <c r="I17" s="6">
        <v>-1.31</v>
      </c>
      <c r="J17" s="6">
        <v>-3.76</v>
      </c>
      <c r="K17" s="105" t="str">
        <f t="shared" si="4"/>
        <v>Yes</v>
      </c>
    </row>
    <row r="18" spans="1:11" x14ac:dyDescent="0.2">
      <c r="A18" s="124" t="s">
        <v>864</v>
      </c>
      <c r="B18" s="38" t="s">
        <v>224</v>
      </c>
      <c r="C18" s="57">
        <v>10.353311391</v>
      </c>
      <c r="D18" s="5" t="str">
        <f t="shared" ref="D18:D23" si="5">IF($B18="N/A","N/A",IF(C18&gt;5,"No",IF(C18&lt;=0,"No","Yes")))</f>
        <v>No</v>
      </c>
      <c r="E18" s="4">
        <v>9.8210458381999999</v>
      </c>
      <c r="F18" s="5" t="str">
        <f t="shared" ref="F18:F23" si="6">IF($B18="N/A","N/A",IF(E18&gt;5,"No",IF(E18&lt;=0,"No","Yes")))</f>
        <v>No</v>
      </c>
      <c r="G18" s="4">
        <v>8.6967609556000003</v>
      </c>
      <c r="H18" s="5" t="str">
        <f t="shared" ref="H18:H23" si="7">IF($B18="N/A","N/A",IF(G18&gt;5,"No",IF(G18&lt;=0,"No","Yes")))</f>
        <v>No</v>
      </c>
      <c r="I18" s="6">
        <v>-5.14</v>
      </c>
      <c r="J18" s="6">
        <v>-11.4</v>
      </c>
      <c r="K18" s="105" t="str">
        <f t="shared" si="4"/>
        <v>Yes</v>
      </c>
    </row>
    <row r="19" spans="1:11" x14ac:dyDescent="0.2">
      <c r="A19" s="124" t="s">
        <v>865</v>
      </c>
      <c r="B19" s="38" t="s">
        <v>224</v>
      </c>
      <c r="C19" s="57">
        <v>2.7722880018999998</v>
      </c>
      <c r="D19" s="5" t="str">
        <f t="shared" si="5"/>
        <v>Yes</v>
      </c>
      <c r="E19" s="4">
        <v>2.911642192</v>
      </c>
      <c r="F19" s="5" t="str">
        <f t="shared" si="6"/>
        <v>Yes</v>
      </c>
      <c r="G19" s="4">
        <v>3.1169668936999999</v>
      </c>
      <c r="H19" s="5" t="str">
        <f t="shared" si="7"/>
        <v>Yes</v>
      </c>
      <c r="I19" s="6">
        <v>5.0270000000000001</v>
      </c>
      <c r="J19" s="6">
        <v>7.0519999999999996</v>
      </c>
      <c r="K19" s="105" t="str">
        <f t="shared" si="4"/>
        <v>Yes</v>
      </c>
    </row>
    <row r="20" spans="1:11" x14ac:dyDescent="0.2">
      <c r="A20" s="124" t="s">
        <v>866</v>
      </c>
      <c r="B20" s="38" t="s">
        <v>224</v>
      </c>
      <c r="C20" s="57">
        <v>0.32382227740000002</v>
      </c>
      <c r="D20" s="5" t="str">
        <f t="shared" si="5"/>
        <v>Yes</v>
      </c>
      <c r="E20" s="4">
        <v>0.35101859899999999</v>
      </c>
      <c r="F20" s="5" t="str">
        <f t="shared" si="6"/>
        <v>Yes</v>
      </c>
      <c r="G20" s="4">
        <v>0.31550198969999999</v>
      </c>
      <c r="H20" s="5" t="str">
        <f t="shared" si="7"/>
        <v>Yes</v>
      </c>
      <c r="I20" s="6">
        <v>8.3989999999999991</v>
      </c>
      <c r="J20" s="6">
        <v>-10.1</v>
      </c>
      <c r="K20" s="105" t="str">
        <f t="shared" si="4"/>
        <v>Yes</v>
      </c>
    </row>
    <row r="21" spans="1:11" x14ac:dyDescent="0.2">
      <c r="A21" s="124" t="s">
        <v>867</v>
      </c>
      <c r="B21" s="22" t="s">
        <v>213</v>
      </c>
      <c r="C21" s="57">
        <v>4.0999916999999997E-3</v>
      </c>
      <c r="D21" s="5" t="str">
        <f t="shared" si="5"/>
        <v>N/A</v>
      </c>
      <c r="E21" s="4">
        <v>4.8521496000000002E-3</v>
      </c>
      <c r="F21" s="5" t="str">
        <f t="shared" si="6"/>
        <v>N/A</v>
      </c>
      <c r="G21" s="4">
        <v>6.0655513999999999E-3</v>
      </c>
      <c r="H21" s="5" t="str">
        <f t="shared" si="7"/>
        <v>N/A</v>
      </c>
      <c r="I21" s="6">
        <v>18.350000000000001</v>
      </c>
      <c r="J21" s="6">
        <v>25.01</v>
      </c>
      <c r="K21" s="105" t="str">
        <f t="shared" si="4"/>
        <v>Yes</v>
      </c>
    </row>
    <row r="22" spans="1:11" x14ac:dyDescent="0.2">
      <c r="A22" s="124" t="s">
        <v>1703</v>
      </c>
      <c r="B22" s="22" t="s">
        <v>213</v>
      </c>
      <c r="C22" s="57">
        <v>7.6296838000000002E-3</v>
      </c>
      <c r="D22" s="5" t="str">
        <f t="shared" si="5"/>
        <v>N/A</v>
      </c>
      <c r="E22" s="4">
        <v>9.9583812999999993E-3</v>
      </c>
      <c r="F22" s="5" t="str">
        <f t="shared" si="6"/>
        <v>N/A</v>
      </c>
      <c r="G22" s="4">
        <v>8.4784410999999994E-3</v>
      </c>
      <c r="H22" s="5" t="str">
        <f t="shared" si="7"/>
        <v>N/A</v>
      </c>
      <c r="I22" s="6">
        <v>30.52</v>
      </c>
      <c r="J22" s="6">
        <v>-14.9</v>
      </c>
      <c r="K22" s="105" t="str">
        <f t="shared" si="4"/>
        <v>Yes</v>
      </c>
    </row>
    <row r="23" spans="1:11" x14ac:dyDescent="0.2">
      <c r="A23" s="124" t="s">
        <v>868</v>
      </c>
      <c r="B23" s="22" t="s">
        <v>213</v>
      </c>
      <c r="C23" s="57">
        <v>1.8573271E-3</v>
      </c>
      <c r="D23" s="5" t="str">
        <f t="shared" si="5"/>
        <v>N/A</v>
      </c>
      <c r="E23" s="4">
        <v>4.3767700999999999E-3</v>
      </c>
      <c r="F23" s="5" t="str">
        <f t="shared" si="6"/>
        <v>N/A</v>
      </c>
      <c r="G23" s="4">
        <v>3.5326839999999998E-4</v>
      </c>
      <c r="H23" s="5" t="str">
        <f t="shared" si="7"/>
        <v>N/A</v>
      </c>
      <c r="I23" s="6">
        <v>135.6</v>
      </c>
      <c r="J23" s="6">
        <v>-91.9</v>
      </c>
      <c r="K23" s="105" t="str">
        <f t="shared" si="4"/>
        <v>No</v>
      </c>
    </row>
    <row r="24" spans="1:11" x14ac:dyDescent="0.2">
      <c r="A24" s="124" t="s">
        <v>869</v>
      </c>
      <c r="B24" s="22" t="s">
        <v>232</v>
      </c>
      <c r="C24" s="57">
        <v>3.0748242321000001</v>
      </c>
      <c r="D24" s="5" t="str">
        <f>IF($B24="N/A","N/A",IF(C24&gt;10,"No",IF(C24&lt;1,"No","Yes")))</f>
        <v>Yes</v>
      </c>
      <c r="E24" s="4">
        <v>2.9079866874000002</v>
      </c>
      <c r="F24" s="5" t="str">
        <f>IF($B24="N/A","N/A",IF(E24&gt;10,"No",IF(E24&lt;1,"No","Yes")))</f>
        <v>Yes</v>
      </c>
      <c r="G24" s="4">
        <v>3.2398776277999999</v>
      </c>
      <c r="H24" s="5" t="str">
        <f>IF($B24="N/A","N/A",IF(G24&gt;10,"No",IF(G24&lt;1,"No","Yes")))</f>
        <v>Yes</v>
      </c>
      <c r="I24" s="6">
        <v>-5.43</v>
      </c>
      <c r="J24" s="6">
        <v>11.41</v>
      </c>
      <c r="K24" s="105" t="str">
        <f t="shared" si="4"/>
        <v>Yes</v>
      </c>
    </row>
    <row r="25" spans="1:11" x14ac:dyDescent="0.2">
      <c r="A25" s="124" t="s">
        <v>870</v>
      </c>
      <c r="B25" s="60" t="s">
        <v>239</v>
      </c>
      <c r="C25" s="57">
        <v>28.186256149999998</v>
      </c>
      <c r="D25" s="5" t="str">
        <f>IF($B25="N/A","N/A",IF(C25&gt;10,"No",IF(C25&lt;=0,"No","Yes")))</f>
        <v>No</v>
      </c>
      <c r="E25" s="4">
        <v>28.437481609999999</v>
      </c>
      <c r="F25" s="5" t="str">
        <f>IF($B25="N/A","N/A",IF(E25&gt;10,"No",IF(E25&lt;=0,"No","Yes")))</f>
        <v>No</v>
      </c>
      <c r="G25" s="4">
        <v>33.840697824000003</v>
      </c>
      <c r="H25" s="5" t="str">
        <f>IF($B25="N/A","N/A",IF(G25&gt;10,"No",IF(G25&lt;=0,"No","Yes")))</f>
        <v>No</v>
      </c>
      <c r="I25" s="6">
        <v>0.89129999999999998</v>
      </c>
      <c r="J25" s="6">
        <v>19</v>
      </c>
      <c r="K25" s="105" t="str">
        <f t="shared" si="4"/>
        <v>Yes</v>
      </c>
    </row>
    <row r="26" spans="1:11" x14ac:dyDescent="0.2">
      <c r="A26" s="124" t="s">
        <v>871</v>
      </c>
      <c r="B26" s="38" t="s">
        <v>248</v>
      </c>
      <c r="C26" s="57">
        <v>11.617634773000001</v>
      </c>
      <c r="D26" s="5" t="str">
        <f>IF($B26="N/A","N/A",IF(C26&gt;=5,"No",IF(C26&lt;0,"No","Yes")))</f>
        <v>No</v>
      </c>
      <c r="E26" s="4">
        <v>12.336828028999999</v>
      </c>
      <c r="F26" s="5" t="str">
        <f>IF($B26="N/A","N/A",IF(E26&gt;=5,"No",IF(E26&lt;0,"No","Yes")))</f>
        <v>No</v>
      </c>
      <c r="G26" s="4">
        <v>9.0413842575000007</v>
      </c>
      <c r="H26" s="5" t="str">
        <f>IF($B26="N/A","N/A",IF(G26&gt;=5,"No",IF(G26&lt;0,"No","Yes")))</f>
        <v>No</v>
      </c>
      <c r="I26" s="6">
        <v>6.1909999999999998</v>
      </c>
      <c r="J26" s="6">
        <v>-26.7</v>
      </c>
      <c r="K26" s="105" t="str">
        <f t="shared" si="4"/>
        <v>Yes</v>
      </c>
    </row>
    <row r="27" spans="1:11" x14ac:dyDescent="0.2">
      <c r="A27" s="124" t="s">
        <v>14</v>
      </c>
      <c r="B27" s="38" t="s">
        <v>249</v>
      </c>
      <c r="C27" s="57">
        <v>0.98042978390000002</v>
      </c>
      <c r="D27" s="5" t="str">
        <f>IF($B27="N/A","N/A",IF(C27&gt;15,"No",IF(C27&lt;=0,"No","Yes")))</f>
        <v>Yes</v>
      </c>
      <c r="E27" s="4">
        <v>1.0172384088999999</v>
      </c>
      <c r="F27" s="5" t="str">
        <f>IF($B27="N/A","N/A",IF(E27&gt;15,"No",IF(E27&lt;=0,"No","Yes")))</f>
        <v>Yes</v>
      </c>
      <c r="G27" s="4">
        <v>0.85979524559999998</v>
      </c>
      <c r="H27" s="5" t="str">
        <f>IF($B27="N/A","N/A",IF(G27&gt;15,"No",IF(G27&lt;=0,"No","Yes")))</f>
        <v>Yes</v>
      </c>
      <c r="I27" s="6">
        <v>3.754</v>
      </c>
      <c r="J27" s="6">
        <v>-15.5</v>
      </c>
      <c r="K27" s="105" t="str">
        <f>IF(J27="Div by 0", "N/A", IF(J27="N/A","N/A", IF(J27&gt;30, "No", IF(J27&lt;-30, "No", "Yes"))))</f>
        <v>Yes</v>
      </c>
    </row>
    <row r="28" spans="1:11" x14ac:dyDescent="0.2">
      <c r="A28" s="124" t="s">
        <v>872</v>
      </c>
      <c r="B28" s="22" t="s">
        <v>213</v>
      </c>
      <c r="C28" s="59">
        <v>91.219656177999994</v>
      </c>
      <c r="D28" s="5" t="str">
        <f>IF($B28="N/A","N/A",IF(C28&gt;15,"No",IF(C28&lt;-15,"No","Yes")))</f>
        <v>N/A</v>
      </c>
      <c r="E28" s="24">
        <v>96.883249672000005</v>
      </c>
      <c r="F28" s="5" t="str">
        <f>IF($B28="N/A","N/A",IF(E28&gt;15,"No",IF(E28&lt;-15,"No","Yes")))</f>
        <v>N/A</v>
      </c>
      <c r="G28" s="24">
        <v>100.40875086</v>
      </c>
      <c r="H28" s="5" t="str">
        <f>IF($B28="N/A","N/A",IF(G28&gt;15,"No",IF(G28&lt;-15,"No","Yes")))</f>
        <v>N/A</v>
      </c>
      <c r="I28" s="6">
        <v>6.2089999999999996</v>
      </c>
      <c r="J28" s="6">
        <v>3.6389999999999998</v>
      </c>
      <c r="K28" s="105" t="str">
        <f>IF(J28="Div by 0", "N/A", IF(J28="N/A","N/A", IF(J28&gt;30, "No", IF(J28&lt;-30, "No", "Yes"))))</f>
        <v>Yes</v>
      </c>
    </row>
    <row r="29" spans="1:11" x14ac:dyDescent="0.2">
      <c r="A29" s="124" t="s">
        <v>376</v>
      </c>
      <c r="B29" s="22" t="s">
        <v>250</v>
      </c>
      <c r="C29" s="57">
        <v>16.353780269000001</v>
      </c>
      <c r="D29" s="5" t="str">
        <f>IF($B29="N/A","N/A",IF(C29&gt;35,"No",IF(C29&lt;10,"No","Yes")))</f>
        <v>Yes</v>
      </c>
      <c r="E29" s="4">
        <v>16.616219063999999</v>
      </c>
      <c r="F29" s="5" t="str">
        <f>IF($B29="N/A","N/A",IF(E29&gt;35,"No",IF(E29&lt;10,"No","Yes")))</f>
        <v>Yes</v>
      </c>
      <c r="G29" s="4">
        <v>18.818759857</v>
      </c>
      <c r="H29" s="5" t="str">
        <f>IF($B29="N/A","N/A",IF(G29&gt;35,"No",IF(G29&lt;10,"No","Yes")))</f>
        <v>Yes</v>
      </c>
      <c r="I29" s="6">
        <v>1.605</v>
      </c>
      <c r="J29" s="6">
        <v>13.26</v>
      </c>
      <c r="K29" s="105" t="str">
        <f t="shared" ref="K29:K54" si="8">IF(J29="Div by 0", "N/A", IF(J29="N/A","N/A", IF(J29&gt;30, "No", IF(J29&lt;-30, "No", "Yes"))))</f>
        <v>Yes</v>
      </c>
    </row>
    <row r="30" spans="1:11" x14ac:dyDescent="0.2">
      <c r="A30" s="124" t="s">
        <v>377</v>
      </c>
      <c r="B30" s="22" t="s">
        <v>251</v>
      </c>
      <c r="C30" s="57">
        <v>9.9180109552999998</v>
      </c>
      <c r="D30" s="5" t="str">
        <f>IF($B30="N/A","N/A",IF(C30&gt;20,"No",IF(C30&lt;2,"No","Yes")))</f>
        <v>Yes</v>
      </c>
      <c r="E30" s="4">
        <v>9.5174504445999997</v>
      </c>
      <c r="F30" s="5" t="str">
        <f>IF($B30="N/A","N/A",IF(E30&gt;20,"No",IF(E30&lt;2,"No","Yes")))</f>
        <v>Yes</v>
      </c>
      <c r="G30" s="4">
        <v>8.1504813982000002</v>
      </c>
      <c r="H30" s="5" t="str">
        <f>IF($B30="N/A","N/A",IF(G30&gt;20,"No",IF(G30&lt;2,"No","Yes")))</f>
        <v>Yes</v>
      </c>
      <c r="I30" s="6">
        <v>-4.04</v>
      </c>
      <c r="J30" s="6">
        <v>-14.4</v>
      </c>
      <c r="K30" s="105" t="str">
        <f t="shared" si="8"/>
        <v>Yes</v>
      </c>
    </row>
    <row r="31" spans="1:11" x14ac:dyDescent="0.2">
      <c r="A31" s="124" t="s">
        <v>378</v>
      </c>
      <c r="B31" s="22" t="s">
        <v>252</v>
      </c>
      <c r="C31" s="57">
        <v>14.732318322999999</v>
      </c>
      <c r="D31" s="5" t="str">
        <f>IF($B31="N/A","N/A",IF(C31&gt;8,"No",IF(C31&lt;0.5,"No","Yes")))</f>
        <v>No</v>
      </c>
      <c r="E31" s="4">
        <v>11.108496524</v>
      </c>
      <c r="F31" s="5" t="str">
        <f>IF($B31="N/A","N/A",IF(E31&gt;8,"No",IF(E31&lt;0.5,"No","Yes")))</f>
        <v>No</v>
      </c>
      <c r="G31" s="4">
        <v>4.7257977499999999</v>
      </c>
      <c r="H31" s="5" t="str">
        <f>IF($B31="N/A","N/A",IF(G31&gt;8,"No",IF(G31&lt;0.5,"No","Yes")))</f>
        <v>Yes</v>
      </c>
      <c r="I31" s="6">
        <v>-24.6</v>
      </c>
      <c r="J31" s="6">
        <v>-57.5</v>
      </c>
      <c r="K31" s="105" t="str">
        <f t="shared" si="8"/>
        <v>No</v>
      </c>
    </row>
    <row r="32" spans="1:11" x14ac:dyDescent="0.2">
      <c r="A32" s="124" t="s">
        <v>379</v>
      </c>
      <c r="B32" s="22" t="s">
        <v>253</v>
      </c>
      <c r="C32" s="57">
        <v>11.076713311000001</v>
      </c>
      <c r="D32" s="5" t="str">
        <f>IF($B32="N/A","N/A",IF(C32&gt;25,"No",IF(C32&lt;3,"No","Yes")))</f>
        <v>Yes</v>
      </c>
      <c r="E32" s="4">
        <v>11.315262026999999</v>
      </c>
      <c r="F32" s="5" t="str">
        <f>IF($B32="N/A","N/A",IF(E32&gt;25,"No",IF(E32&lt;3,"No","Yes")))</f>
        <v>Yes</v>
      </c>
      <c r="G32" s="4">
        <v>13.797636408000001</v>
      </c>
      <c r="H32" s="5" t="str">
        <f>IF($B32="N/A","N/A",IF(G32&gt;25,"No",IF(G32&lt;3,"No","Yes")))</f>
        <v>Yes</v>
      </c>
      <c r="I32" s="6">
        <v>2.1539999999999999</v>
      </c>
      <c r="J32" s="6">
        <v>21.94</v>
      </c>
      <c r="K32" s="105" t="str">
        <f t="shared" si="8"/>
        <v>Yes</v>
      </c>
    </row>
    <row r="33" spans="1:11" x14ac:dyDescent="0.2">
      <c r="A33" s="124" t="s">
        <v>380</v>
      </c>
      <c r="B33" s="22" t="s">
        <v>254</v>
      </c>
      <c r="C33" s="57">
        <v>3.5915156683</v>
      </c>
      <c r="D33" s="5" t="str">
        <f>IF($B33="N/A","N/A",IF(C33&gt;25,"No",IF(C33&lt;2,"No","Yes")))</f>
        <v>Yes</v>
      </c>
      <c r="E33" s="4">
        <v>3.3916197803000001</v>
      </c>
      <c r="F33" s="5" t="str">
        <f>IF($B33="N/A","N/A",IF(E33&gt;25,"No",IF(E33&lt;2,"No","Yes")))</f>
        <v>Yes</v>
      </c>
      <c r="G33" s="4">
        <v>3.5895599996000001</v>
      </c>
      <c r="H33" s="5" t="str">
        <f>IF($B33="N/A","N/A",IF(G33&gt;25,"No",IF(G33&lt;2,"No","Yes")))</f>
        <v>Yes</v>
      </c>
      <c r="I33" s="6">
        <v>-5.57</v>
      </c>
      <c r="J33" s="6">
        <v>5.8360000000000003</v>
      </c>
      <c r="K33" s="105" t="str">
        <f t="shared" si="8"/>
        <v>Yes</v>
      </c>
    </row>
    <row r="34" spans="1:11" x14ac:dyDescent="0.2">
      <c r="A34" s="124" t="s">
        <v>381</v>
      </c>
      <c r="B34" s="22" t="s">
        <v>255</v>
      </c>
      <c r="C34" s="57">
        <v>3.9513901283999999</v>
      </c>
      <c r="D34" s="5" t="str">
        <f>IF($B34="N/A","N/A",IF(C34&gt;25,"No",IF(C34&lt;=0,"No","Yes")))</f>
        <v>Yes</v>
      </c>
      <c r="E34" s="4">
        <v>3.3445326191000002</v>
      </c>
      <c r="F34" s="5" t="str">
        <f>IF($B34="N/A","N/A",IF(E34&gt;25,"No",IF(E34&lt;=0,"No","Yes")))</f>
        <v>Yes</v>
      </c>
      <c r="G34" s="4">
        <v>3.5959454921999998</v>
      </c>
      <c r="H34" s="5" t="str">
        <f>IF($B34="N/A","N/A",IF(G34&gt;25,"No",IF(G34&lt;=0,"No","Yes")))</f>
        <v>Yes</v>
      </c>
      <c r="I34" s="6">
        <v>-15.4</v>
      </c>
      <c r="J34" s="6">
        <v>7.5170000000000003</v>
      </c>
      <c r="K34" s="105" t="str">
        <f t="shared" si="8"/>
        <v>Yes</v>
      </c>
    </row>
    <row r="35" spans="1:11" x14ac:dyDescent="0.2">
      <c r="A35" s="124" t="s">
        <v>382</v>
      </c>
      <c r="B35" s="22" t="s">
        <v>256</v>
      </c>
      <c r="C35" s="57">
        <v>21.024526273999999</v>
      </c>
      <c r="D35" s="5" t="str">
        <f>IF($B35="N/A","N/A",IF(C35&gt;20,"No",IF(C35&lt;4,"No","Yes")))</f>
        <v>No</v>
      </c>
      <c r="E35" s="4">
        <v>20.819795262</v>
      </c>
      <c r="F35" s="5" t="str">
        <f>IF($B35="N/A","N/A",IF(E35&gt;20,"No",IF(E35&lt;4,"No","Yes")))</f>
        <v>No</v>
      </c>
      <c r="G35" s="4">
        <v>23.387973065000001</v>
      </c>
      <c r="H35" s="5" t="str">
        <f>IF($B35="N/A","N/A",IF(G35&gt;20,"No",IF(G35&lt;4,"No","Yes")))</f>
        <v>No</v>
      </c>
      <c r="I35" s="6">
        <v>-0.97399999999999998</v>
      </c>
      <c r="J35" s="6">
        <v>12.34</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2.1637166764</v>
      </c>
      <c r="D37" s="5" t="str">
        <f>IF($B37="N/A","N/A",IF(C37&gt;=25,"No",IF(C37&lt;0,"No","Yes")))</f>
        <v>Yes</v>
      </c>
      <c r="E37" s="4">
        <v>2.3931014891000002</v>
      </c>
      <c r="F37" s="5" t="str">
        <f>IF($B37="N/A","N/A",IF(E37&gt;=25,"No",IF(E37&lt;0,"No","Yes")))</f>
        <v>Yes</v>
      </c>
      <c r="G37" s="4">
        <v>4.0927008221000003</v>
      </c>
      <c r="H37" s="5" t="str">
        <f>IF($B37="N/A","N/A",IF(G37&gt;=25,"No",IF(G37&lt;0,"No","Yes")))</f>
        <v>Yes</v>
      </c>
      <c r="I37" s="6">
        <v>10.6</v>
      </c>
      <c r="J37" s="6">
        <v>71.02</v>
      </c>
      <c r="K37" s="105" t="str">
        <f t="shared" si="8"/>
        <v>No</v>
      </c>
    </row>
    <row r="38" spans="1:11" x14ac:dyDescent="0.2">
      <c r="A38" s="124" t="s">
        <v>385</v>
      </c>
      <c r="B38" s="22" t="s">
        <v>221</v>
      </c>
      <c r="C38" s="57">
        <v>5.8214641656000001</v>
      </c>
      <c r="D38" s="5" t="str">
        <f>IF($B38="N/A","N/A",IF(C38&gt;3,"Yes","No"))</f>
        <v>Yes</v>
      </c>
      <c r="E38" s="4">
        <v>6.2783537246999996</v>
      </c>
      <c r="F38" s="5" t="str">
        <f>IF($B38="N/A","N/A",IF(E38&gt;3,"Yes","No"))</f>
        <v>Yes</v>
      </c>
      <c r="G38" s="4">
        <v>5.7672329313999997</v>
      </c>
      <c r="H38" s="5" t="str">
        <f>IF($B38="N/A","N/A",IF(G38&gt;3,"Yes","No"))</f>
        <v>Yes</v>
      </c>
      <c r="I38" s="6">
        <v>7.8479999999999999</v>
      </c>
      <c r="J38" s="6">
        <v>-8.14</v>
      </c>
      <c r="K38" s="105" t="str">
        <f t="shared" si="8"/>
        <v>Yes</v>
      </c>
    </row>
    <row r="39" spans="1:11" x14ac:dyDescent="0.2">
      <c r="A39" s="124" t="s">
        <v>386</v>
      </c>
      <c r="B39" s="22" t="s">
        <v>220</v>
      </c>
      <c r="C39" s="57">
        <v>0.99510343850000005</v>
      </c>
      <c r="D39" s="5" t="str">
        <f>IF($B39="N/A","N/A",IF(C39&gt;1,"Yes","No"))</f>
        <v>No</v>
      </c>
      <c r="E39" s="4">
        <v>4.3996866428999999</v>
      </c>
      <c r="F39" s="5" t="str">
        <f>IF($B39="N/A","N/A",IF(E39&gt;1,"Yes","No"))</f>
        <v>Yes</v>
      </c>
      <c r="G39" s="4">
        <v>4.1250348769</v>
      </c>
      <c r="H39" s="5" t="str">
        <f>IF($B39="N/A","N/A",IF(G39&gt;1,"Yes","No"))</f>
        <v>Yes</v>
      </c>
      <c r="I39" s="6">
        <v>342.1</v>
      </c>
      <c r="J39" s="6">
        <v>-6.24</v>
      </c>
      <c r="K39" s="105" t="str">
        <f t="shared" si="8"/>
        <v>Yes</v>
      </c>
    </row>
    <row r="40" spans="1:11" x14ac:dyDescent="0.2">
      <c r="A40" s="124" t="s">
        <v>387</v>
      </c>
      <c r="B40" s="22" t="s">
        <v>213</v>
      </c>
      <c r="C40" s="57">
        <v>2.9439790000000002E-3</v>
      </c>
      <c r="D40" s="5" t="str">
        <f>IF($B40="N/A","N/A",IF(C40&gt;15,"No",IF(C40&lt;-15,"No","Yes")))</f>
        <v>N/A</v>
      </c>
      <c r="E40" s="4">
        <v>3.7866438E-3</v>
      </c>
      <c r="F40" s="5" t="str">
        <f>IF($B40="N/A","N/A",IF(E40&gt;15,"No",IF(E40&lt;-15,"No","Yes")))</f>
        <v>N/A</v>
      </c>
      <c r="G40" s="4">
        <v>3.4526984999999999E-3</v>
      </c>
      <c r="H40" s="5" t="str">
        <f>IF($B40="N/A","N/A",IF(G40&gt;15,"No",IF(G40&lt;-15,"No","Yes")))</f>
        <v>N/A</v>
      </c>
      <c r="I40" s="6">
        <v>28.62</v>
      </c>
      <c r="J40" s="6">
        <v>-8.82</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v>
      </c>
      <c r="D42" s="5" t="str">
        <f>IF($B42="N/A","N/A",IF(C42&gt;0,"Yes","No"))</f>
        <v>No</v>
      </c>
      <c r="E42" s="4">
        <v>8.1961999999999999E-5</v>
      </c>
      <c r="F42" s="5" t="str">
        <f>IF($B42="N/A","N/A",IF(E42&gt;0,"Yes","No"))</f>
        <v>Yes</v>
      </c>
      <c r="G42" s="4">
        <v>2.9014665200000001E-2</v>
      </c>
      <c r="H42" s="5" t="str">
        <f>IF($B42="N/A","N/A",IF(G42&gt;0,"Yes","No"))</f>
        <v>Yes</v>
      </c>
      <c r="I42" s="6" t="s">
        <v>1748</v>
      </c>
      <c r="J42" s="6">
        <v>35300</v>
      </c>
      <c r="K42" s="105" t="str">
        <f t="shared" si="8"/>
        <v>No</v>
      </c>
    </row>
    <row r="43" spans="1:11" x14ac:dyDescent="0.2">
      <c r="A43" s="124" t="s">
        <v>390</v>
      </c>
      <c r="B43" s="22" t="s">
        <v>259</v>
      </c>
      <c r="C43" s="57">
        <v>3.0564744572000002</v>
      </c>
      <c r="D43" s="5" t="str">
        <f>IF($B43="N/A","N/A",IF(C43&gt;0,"Yes","No"))</f>
        <v>Yes</v>
      </c>
      <c r="E43" s="4">
        <v>3.0141028711</v>
      </c>
      <c r="F43" s="5" t="str">
        <f>IF($B43="N/A","N/A",IF(E43&gt;0,"Yes","No"))</f>
        <v>Yes</v>
      </c>
      <c r="G43" s="4">
        <v>3.4112727806000001</v>
      </c>
      <c r="H43" s="5" t="str">
        <f>IF($B43="N/A","N/A",IF(G43&gt;0,"Yes","No"))</f>
        <v>Yes</v>
      </c>
      <c r="I43" s="6">
        <v>-1.39</v>
      </c>
      <c r="J43" s="6">
        <v>13.18</v>
      </c>
      <c r="K43" s="105" t="str">
        <f t="shared" si="8"/>
        <v>Yes</v>
      </c>
    </row>
    <row r="44" spans="1:11" x14ac:dyDescent="0.2">
      <c r="A44" s="124" t="s">
        <v>391</v>
      </c>
      <c r="B44" s="22" t="s">
        <v>259</v>
      </c>
      <c r="C44" s="57">
        <v>0</v>
      </c>
      <c r="D44" s="5" t="str">
        <f>IF($B44="N/A","N/A",IF(C44&gt;0,"Yes","No"))</f>
        <v>No</v>
      </c>
      <c r="E44" s="4">
        <v>0.1901927893</v>
      </c>
      <c r="F44" s="5" t="str">
        <f>IF($B44="N/A","N/A",IF(E44&gt;0,"Yes","No"))</f>
        <v>Yes</v>
      </c>
      <c r="G44" s="4">
        <v>0.12975614220000001</v>
      </c>
      <c r="H44" s="5" t="str">
        <f>IF($B44="N/A","N/A",IF(G44&gt;0,"Yes","No"))</f>
        <v>Yes</v>
      </c>
      <c r="I44" s="6" t="s">
        <v>1748</v>
      </c>
      <c r="J44" s="6">
        <v>-31.8</v>
      </c>
      <c r="K44" s="105" t="str">
        <f t="shared" si="8"/>
        <v>No</v>
      </c>
    </row>
    <row r="45" spans="1:11" x14ac:dyDescent="0.2">
      <c r="A45" s="124" t="s">
        <v>392</v>
      </c>
      <c r="B45" s="22" t="s">
        <v>220</v>
      </c>
      <c r="C45" s="57">
        <v>0.56804152029999999</v>
      </c>
      <c r="D45" s="5" t="str">
        <f>IF($B45="N/A","N/A",IF(C45&gt;1,"Yes","No"))</f>
        <v>No</v>
      </c>
      <c r="E45" s="4">
        <v>0.62002603440000004</v>
      </c>
      <c r="F45" s="5" t="str">
        <f>IF($B45="N/A","N/A",IF(E45&gt;1,"Yes","No"))</f>
        <v>No</v>
      </c>
      <c r="G45" s="4">
        <v>0.84942381929999999</v>
      </c>
      <c r="H45" s="5" t="str">
        <f>IF($B45="N/A","N/A",IF(G45&gt;1,"Yes","No"))</f>
        <v>No</v>
      </c>
      <c r="I45" s="6">
        <v>9.1519999999999992</v>
      </c>
      <c r="J45" s="6">
        <v>37</v>
      </c>
      <c r="K45" s="105" t="str">
        <f t="shared" si="8"/>
        <v>No</v>
      </c>
    </row>
    <row r="46" spans="1:11" x14ac:dyDescent="0.2">
      <c r="A46" s="124" t="s">
        <v>393</v>
      </c>
      <c r="B46" s="22" t="s">
        <v>259</v>
      </c>
      <c r="C46" s="57">
        <v>0.30652832740000002</v>
      </c>
      <c r="D46" s="5" t="str">
        <f>IF($B46="N/A","N/A",IF(C46&gt;0,"Yes","No"))</f>
        <v>Yes</v>
      </c>
      <c r="E46" s="4">
        <v>0.24813991369999999</v>
      </c>
      <c r="F46" s="5" t="str">
        <f>IF($B46="N/A","N/A",IF(E46&gt;0,"Yes","No"))</f>
        <v>Yes</v>
      </c>
      <c r="G46" s="4">
        <v>0.14694631480000001</v>
      </c>
      <c r="H46" s="5" t="str">
        <f>IF($B46="N/A","N/A",IF(G46&gt;0,"Yes","No"))</f>
        <v>Yes</v>
      </c>
      <c r="I46" s="6">
        <v>-19</v>
      </c>
      <c r="J46" s="6">
        <v>-40.799999999999997</v>
      </c>
      <c r="K46" s="105" t="str">
        <f t="shared" si="8"/>
        <v>No</v>
      </c>
    </row>
    <row r="47" spans="1:11" x14ac:dyDescent="0.2">
      <c r="A47" s="124" t="s">
        <v>394</v>
      </c>
      <c r="B47" s="22" t="s">
        <v>213</v>
      </c>
      <c r="C47" s="57">
        <v>4.1693524699999998E-2</v>
      </c>
      <c r="D47" s="5" t="str">
        <f>IF($B47="N/A","N/A",IF(C47&gt;15,"No",IF(C47&lt;-15,"No","Yes")))</f>
        <v>N/A</v>
      </c>
      <c r="E47" s="4">
        <v>4.9357508199999997E-2</v>
      </c>
      <c r="F47" s="5" t="str">
        <f>IF($B47="N/A","N/A",IF(E47&gt;15,"No",IF(E47&lt;-15,"No","Yes")))</f>
        <v>N/A</v>
      </c>
      <c r="G47" s="4">
        <v>4.4665120900000001E-2</v>
      </c>
      <c r="H47" s="5" t="str">
        <f>IF($B47="N/A","N/A",IF(G47&gt;15,"No",IF(G47&lt;-15,"No","Yes")))</f>
        <v>N/A</v>
      </c>
      <c r="I47" s="6">
        <v>18.38</v>
      </c>
      <c r="J47" s="6">
        <v>-9.51</v>
      </c>
      <c r="K47" s="105" t="str">
        <f t="shared" si="8"/>
        <v>Yes</v>
      </c>
    </row>
    <row r="48" spans="1:11" x14ac:dyDescent="0.2">
      <c r="A48" s="124" t="s">
        <v>395</v>
      </c>
      <c r="B48" s="22" t="s">
        <v>213</v>
      </c>
      <c r="C48" s="57">
        <v>0.87725179710000001</v>
      </c>
      <c r="D48" s="5" t="str">
        <f>IF($B48="N/A","N/A",IF(C48&gt;15,"No",IF(C48&lt;-15,"No","Yes")))</f>
        <v>N/A</v>
      </c>
      <c r="E48" s="4">
        <v>0.91074520000000003</v>
      </c>
      <c r="F48" s="5" t="str">
        <f>IF($B48="N/A","N/A",IF(E48&gt;15,"No",IF(E48&lt;-15,"No","Yes")))</f>
        <v>N/A</v>
      </c>
      <c r="G48" s="4">
        <v>0.87464584840000004</v>
      </c>
      <c r="H48" s="5" t="str">
        <f>IF($B48="N/A","N/A",IF(G48&gt;15,"No",IF(G48&lt;-15,"No","Yes")))</f>
        <v>N/A</v>
      </c>
      <c r="I48" s="6">
        <v>3.8180000000000001</v>
      </c>
      <c r="J48" s="6">
        <v>-3.96</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1.2691246888000001</v>
      </c>
      <c r="D51" s="5" t="str">
        <f>IF($B51="N/A","N/A",IF(C51&gt;15,"No",IF(C51&lt;-15,"No","Yes")))</f>
        <v>N/A</v>
      </c>
      <c r="E51" s="4">
        <v>0.75077179500000002</v>
      </c>
      <c r="F51" s="5" t="str">
        <f>IF($B51="N/A","N/A",IF(E51&gt;15,"No",IF(E51&lt;-15,"No","Yes")))</f>
        <v>N/A</v>
      </c>
      <c r="G51" s="4">
        <v>7.4692933099999997E-2</v>
      </c>
      <c r="H51" s="5" t="str">
        <f>IF($B51="N/A","N/A",IF(G51&gt;15,"No",IF(G51&lt;-15,"No","Yes")))</f>
        <v>N/A</v>
      </c>
      <c r="I51" s="6">
        <v>-40.799999999999997</v>
      </c>
      <c r="J51" s="6">
        <v>-90.1</v>
      </c>
      <c r="K51" s="105" t="str">
        <f t="shared" si="8"/>
        <v>No</v>
      </c>
    </row>
    <row r="52" spans="1:11" x14ac:dyDescent="0.2">
      <c r="A52" s="124" t="s">
        <v>399</v>
      </c>
      <c r="B52" s="22" t="s">
        <v>220</v>
      </c>
      <c r="C52" s="57">
        <v>3.0192739684999998</v>
      </c>
      <c r="D52" s="5" t="str">
        <f>IF($B52="N/A","N/A",IF(C52&gt;1,"Yes","No"))</f>
        <v>Yes</v>
      </c>
      <c r="E52" s="4">
        <v>3.9612555855</v>
      </c>
      <c r="F52" s="5" t="str">
        <f>IF($B52="N/A","N/A",IF(E52&gt;1,"Yes","No"))</f>
        <v>Yes</v>
      </c>
      <c r="G52" s="4">
        <v>3.9036755775</v>
      </c>
      <c r="H52" s="5" t="str">
        <f>IF($B52="N/A","N/A",IF(G52&gt;1,"Yes","No"))</f>
        <v>Yes</v>
      </c>
      <c r="I52" s="6">
        <v>31.2</v>
      </c>
      <c r="J52" s="6">
        <v>-1.45</v>
      </c>
      <c r="K52" s="105" t="str">
        <f t="shared" si="8"/>
        <v>Yes</v>
      </c>
    </row>
    <row r="53" spans="1:11" x14ac:dyDescent="0.2">
      <c r="A53" s="124" t="s">
        <v>400</v>
      </c>
      <c r="B53" s="22" t="s">
        <v>259</v>
      </c>
      <c r="C53" s="57">
        <v>1.230128527</v>
      </c>
      <c r="D53" s="5" t="str">
        <f>IF($B53="N/A","N/A",IF(C53&gt;0,"Yes","No"))</f>
        <v>Yes</v>
      </c>
      <c r="E53" s="4">
        <v>1.0670221194</v>
      </c>
      <c r="F53" s="5" t="str">
        <f>IF($B53="N/A","N/A",IF(E53&gt;0,"Yes","No"))</f>
        <v>Yes</v>
      </c>
      <c r="G53" s="4">
        <v>0.48133149920000001</v>
      </c>
      <c r="H53" s="5" t="str">
        <f>IF($B53="N/A","N/A",IF(G53&gt;0,"Yes","No"))</f>
        <v>Yes</v>
      </c>
      <c r="I53" s="6">
        <v>-13.3</v>
      </c>
      <c r="J53" s="6">
        <v>-54.9</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115.14848274000001</v>
      </c>
      <c r="D55" s="5" t="str">
        <f>IF($B55="N/A","N/A",IF(C55&gt;15,"No",IF(C55&lt;-15,"No","Yes")))</f>
        <v>N/A</v>
      </c>
      <c r="E55" s="24">
        <v>123.97581671</v>
      </c>
      <c r="F55" s="5" t="str">
        <f>IF($B55="N/A","N/A",IF(E55&gt;15,"No",IF(E55&lt;-15,"No","Yes")))</f>
        <v>N/A</v>
      </c>
      <c r="G55" s="24">
        <v>117.64090423</v>
      </c>
      <c r="H55" s="5" t="str">
        <f>IF($B55="N/A","N/A",IF(G55&gt;15,"No",IF(G55&lt;-15,"No","Yes")))</f>
        <v>N/A</v>
      </c>
      <c r="I55" s="6">
        <v>7.6660000000000004</v>
      </c>
      <c r="J55" s="6">
        <v>-5.1100000000000003</v>
      </c>
      <c r="K55" s="105" t="str">
        <f t="shared" ref="K55:K74" si="9">IF(J55="Div by 0", "N/A", IF(J55="N/A","N/A", IF(J55&gt;30, "No", IF(J55&lt;-30, "No", "Yes"))))</f>
        <v>Yes</v>
      </c>
    </row>
    <row r="56" spans="1:11" x14ac:dyDescent="0.2">
      <c r="A56" s="124" t="s">
        <v>874</v>
      </c>
      <c r="B56" s="22" t="s">
        <v>261</v>
      </c>
      <c r="C56" s="59">
        <v>76.641182615999995</v>
      </c>
      <c r="D56" s="5" t="str">
        <f>IF($B56="N/A","N/A",IF(C56&gt;90,"No",IF(C56&lt;20,"No","Yes")))</f>
        <v>Yes</v>
      </c>
      <c r="E56" s="24">
        <v>80.723615257000006</v>
      </c>
      <c r="F56" s="5" t="str">
        <f>IF($B56="N/A","N/A",IF(E56&gt;90,"No",IF(E56&lt;20,"No","Yes")))</f>
        <v>Yes</v>
      </c>
      <c r="G56" s="24">
        <v>75.585356739999995</v>
      </c>
      <c r="H56" s="5" t="str">
        <f>IF($B56="N/A","N/A",IF(G56&gt;90,"No",IF(G56&lt;20,"No","Yes")))</f>
        <v>Yes</v>
      </c>
      <c r="I56" s="6">
        <v>5.327</v>
      </c>
      <c r="J56" s="6">
        <v>-6.37</v>
      </c>
      <c r="K56" s="105" t="str">
        <f t="shared" si="9"/>
        <v>Yes</v>
      </c>
    </row>
    <row r="57" spans="1:11" x14ac:dyDescent="0.2">
      <c r="A57" s="124" t="s">
        <v>875</v>
      </c>
      <c r="B57" s="22" t="s">
        <v>262</v>
      </c>
      <c r="C57" s="59">
        <v>46.682615536999997</v>
      </c>
      <c r="D57" s="5" t="str">
        <f>IF($B57="N/A","N/A",IF(C57&gt;60,"No",IF(C57&lt;10,"No","Yes")))</f>
        <v>Yes</v>
      </c>
      <c r="E57" s="24">
        <v>49.497669227999999</v>
      </c>
      <c r="F57" s="5" t="str">
        <f>IF($B57="N/A","N/A",IF(E57&gt;60,"No",IF(E57&lt;10,"No","Yes")))</f>
        <v>Yes</v>
      </c>
      <c r="G57" s="24">
        <v>46.167800542999998</v>
      </c>
      <c r="H57" s="5" t="str">
        <f>IF($B57="N/A","N/A",IF(G57&gt;60,"No",IF(G57&lt;10,"No","Yes")))</f>
        <v>Yes</v>
      </c>
      <c r="I57" s="6">
        <v>6.03</v>
      </c>
      <c r="J57" s="6">
        <v>-6.73</v>
      </c>
      <c r="K57" s="105" t="str">
        <f t="shared" si="9"/>
        <v>Yes</v>
      </c>
    </row>
    <row r="58" spans="1:11" ht="25.5" x14ac:dyDescent="0.2">
      <c r="A58" s="124" t="s">
        <v>876</v>
      </c>
      <c r="B58" s="22" t="s">
        <v>263</v>
      </c>
      <c r="C58" s="59">
        <v>154.69469065999999</v>
      </c>
      <c r="D58" s="5" t="str">
        <f>IF($B58="N/A","N/A",IF(C58&gt;100,"No",IF(C58&lt;10,"No","Yes")))</f>
        <v>No</v>
      </c>
      <c r="E58" s="24">
        <v>195.21552575000001</v>
      </c>
      <c r="F58" s="5" t="str">
        <f>IF($B58="N/A","N/A",IF(E58&gt;100,"No",IF(E58&lt;10,"No","Yes")))</f>
        <v>No</v>
      </c>
      <c r="G58" s="24">
        <v>131.53521721000001</v>
      </c>
      <c r="H58" s="5" t="str">
        <f>IF($B58="N/A","N/A",IF(G58&gt;100,"No",IF(G58&lt;10,"No","Yes")))</f>
        <v>No</v>
      </c>
      <c r="I58" s="6">
        <v>26.19</v>
      </c>
      <c r="J58" s="6">
        <v>-32.6</v>
      </c>
      <c r="K58" s="105" t="str">
        <f t="shared" si="9"/>
        <v>No</v>
      </c>
    </row>
    <row r="59" spans="1:11" x14ac:dyDescent="0.2">
      <c r="A59" s="124" t="s">
        <v>877</v>
      </c>
      <c r="B59" s="22" t="s">
        <v>264</v>
      </c>
      <c r="C59" s="59">
        <v>105.17730996</v>
      </c>
      <c r="D59" s="5" t="str">
        <f>IF($B59="N/A","N/A",IF(C59&gt;100,"No",IF(C59&lt;20,"No","Yes")))</f>
        <v>No</v>
      </c>
      <c r="E59" s="24">
        <v>103.70404984</v>
      </c>
      <c r="F59" s="5" t="str">
        <f>IF($B59="N/A","N/A",IF(E59&gt;100,"No",IF(E59&lt;20,"No","Yes")))</f>
        <v>No</v>
      </c>
      <c r="G59" s="24">
        <v>111.45667881</v>
      </c>
      <c r="H59" s="5" t="str">
        <f>IF($B59="N/A","N/A",IF(G59&gt;100,"No",IF(G59&lt;20,"No","Yes")))</f>
        <v>No</v>
      </c>
      <c r="I59" s="6">
        <v>-1.4</v>
      </c>
      <c r="J59" s="6">
        <v>7.476</v>
      </c>
      <c r="K59" s="105" t="str">
        <f t="shared" si="9"/>
        <v>Yes</v>
      </c>
    </row>
    <row r="60" spans="1:11" x14ac:dyDescent="0.2">
      <c r="A60" s="124" t="s">
        <v>878</v>
      </c>
      <c r="B60" s="22" t="s">
        <v>264</v>
      </c>
      <c r="C60" s="59">
        <v>126.01973512000001</v>
      </c>
      <c r="D60" s="5" t="str">
        <f>IF($B60="N/A","N/A",IF(C60&gt;100,"No",IF(C60&lt;20,"No","Yes")))</f>
        <v>No</v>
      </c>
      <c r="E60" s="24">
        <v>132.13907792000001</v>
      </c>
      <c r="F60" s="5" t="str">
        <f>IF($B60="N/A","N/A",IF(E60&gt;100,"No",IF(E60&lt;20,"No","Yes")))</f>
        <v>No</v>
      </c>
      <c r="G60" s="24">
        <v>131.27737576000001</v>
      </c>
      <c r="H60" s="5" t="str">
        <f>IF($B60="N/A","N/A",IF(G60&gt;100,"No",IF(G60&lt;20,"No","Yes")))</f>
        <v>No</v>
      </c>
      <c r="I60" s="6">
        <v>4.8559999999999999</v>
      </c>
      <c r="J60" s="6">
        <v>-0.65200000000000002</v>
      </c>
      <c r="K60" s="105" t="str">
        <f t="shared" si="9"/>
        <v>Yes</v>
      </c>
    </row>
    <row r="61" spans="1:11" ht="25.5" x14ac:dyDescent="0.2">
      <c r="A61" s="124" t="s">
        <v>879</v>
      </c>
      <c r="B61" s="22" t="s">
        <v>213</v>
      </c>
      <c r="C61" s="59">
        <v>204.48591622999999</v>
      </c>
      <c r="D61" s="5" t="str">
        <f>IF($B61="N/A","N/A",IF(C61&gt;15,"No",IF(C61&lt;-15,"No","Yes")))</f>
        <v>N/A</v>
      </c>
      <c r="E61" s="24">
        <v>283.18751209999999</v>
      </c>
      <c r="F61" s="5" t="str">
        <f>IF($B61="N/A","N/A",IF(E61&gt;15,"No",IF(E61&lt;-15,"No","Yes")))</f>
        <v>N/A</v>
      </c>
      <c r="G61" s="24">
        <v>236.22686199</v>
      </c>
      <c r="H61" s="5" t="str">
        <f>IF($B61="N/A","N/A",IF(G61&gt;15,"No",IF(G61&lt;-15,"No","Yes")))</f>
        <v>N/A</v>
      </c>
      <c r="I61" s="6">
        <v>38.49</v>
      </c>
      <c r="J61" s="6">
        <v>-16.600000000000001</v>
      </c>
      <c r="K61" s="105" t="str">
        <f t="shared" si="9"/>
        <v>Yes</v>
      </c>
    </row>
    <row r="62" spans="1:11" x14ac:dyDescent="0.2">
      <c r="A62" s="124" t="s">
        <v>880</v>
      </c>
      <c r="B62" s="22" t="s">
        <v>265</v>
      </c>
      <c r="C62" s="59">
        <v>39.006354318</v>
      </c>
      <c r="D62" s="5" t="str">
        <f>IF($B62="N/A","N/A",IF(C62&gt;60,"No",IF(C62&lt;10,"No","Yes")))</f>
        <v>Yes</v>
      </c>
      <c r="E62" s="24">
        <v>39.312218794000003</v>
      </c>
      <c r="F62" s="5" t="str">
        <f>IF($B62="N/A","N/A",IF(E62&gt;60,"No",IF(E62&lt;10,"No","Yes")))</f>
        <v>Yes</v>
      </c>
      <c r="G62" s="24">
        <v>43.743910311</v>
      </c>
      <c r="H62" s="5" t="str">
        <f>IF($B62="N/A","N/A",IF(G62&gt;60,"No",IF(G62&lt;10,"No","Yes")))</f>
        <v>Yes</v>
      </c>
      <c r="I62" s="6">
        <v>0.78410000000000002</v>
      </c>
      <c r="J62" s="6">
        <v>11.27</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71.506550172000004</v>
      </c>
      <c r="D64" s="5" t="str">
        <f t="shared" ref="D64:D74" si="10">IF($B64="N/A","N/A",IF(C64&gt;15,"No",IF(C64&lt;-15,"No","Yes")))</f>
        <v>N/A</v>
      </c>
      <c r="E64" s="24">
        <v>85.288433678000004</v>
      </c>
      <c r="F64" s="5" t="str">
        <f>IF($B64="N/A","N/A",IF(E64&gt;15,"No",IF(E64&lt;-15,"No","Yes")))</f>
        <v>N/A</v>
      </c>
      <c r="G64" s="24">
        <v>227.40741965000001</v>
      </c>
      <c r="H64" s="5" t="str">
        <f>IF($B64="N/A","N/A",IF(G64&gt;15,"No",IF(G64&lt;-15,"No","Yes")))</f>
        <v>N/A</v>
      </c>
      <c r="I64" s="6">
        <v>19.27</v>
      </c>
      <c r="J64" s="6">
        <v>166.6</v>
      </c>
      <c r="K64" s="105" t="str">
        <f t="shared" si="9"/>
        <v>No</v>
      </c>
    </row>
    <row r="65" spans="1:11" ht="24.95" customHeight="1" x14ac:dyDescent="0.2">
      <c r="A65" s="124" t="s">
        <v>883</v>
      </c>
      <c r="B65" s="22" t="s">
        <v>213</v>
      </c>
      <c r="C65" s="59">
        <v>79.211825431999998</v>
      </c>
      <c r="D65" s="5" t="str">
        <f t="shared" si="10"/>
        <v>N/A</v>
      </c>
      <c r="E65" s="24">
        <v>79.462082640999995</v>
      </c>
      <c r="F65" s="5" t="str">
        <f t="shared" ref="F65:F73" si="11">IF($B65="N/A","N/A",IF(E65&gt;15,"No",IF(E65&lt;-15,"No","Yes")))</f>
        <v>N/A</v>
      </c>
      <c r="G65" s="24">
        <v>89.623620619999997</v>
      </c>
      <c r="H65" s="5" t="str">
        <f t="shared" ref="H65:H86" si="12">IF($B65="N/A","N/A",IF(G65&gt;15,"No",IF(G65&lt;-15,"No","Yes")))</f>
        <v>N/A</v>
      </c>
      <c r="I65" s="6">
        <v>0.31590000000000001</v>
      </c>
      <c r="J65" s="6">
        <v>12.79</v>
      </c>
      <c r="K65" s="105" t="str">
        <f t="shared" si="9"/>
        <v>Yes</v>
      </c>
    </row>
    <row r="66" spans="1:11" ht="25.5" x14ac:dyDescent="0.2">
      <c r="A66" s="124" t="s">
        <v>884</v>
      </c>
      <c r="B66" s="22" t="s">
        <v>213</v>
      </c>
      <c r="C66" s="59">
        <v>19.829787564</v>
      </c>
      <c r="D66" s="5" t="str">
        <f t="shared" si="10"/>
        <v>N/A</v>
      </c>
      <c r="E66" s="24">
        <v>36.533193242999999</v>
      </c>
      <c r="F66" s="5" t="str">
        <f t="shared" si="11"/>
        <v>N/A</v>
      </c>
      <c r="G66" s="24">
        <v>49.260555949999997</v>
      </c>
      <c r="H66" s="5" t="str">
        <f t="shared" si="12"/>
        <v>N/A</v>
      </c>
      <c r="I66" s="6">
        <v>84.23</v>
      </c>
      <c r="J66" s="6">
        <v>34.840000000000003</v>
      </c>
      <c r="K66" s="105" t="str">
        <f t="shared" si="9"/>
        <v>No</v>
      </c>
    </row>
    <row r="67" spans="1:11" ht="25.5" x14ac:dyDescent="0.2">
      <c r="A67" s="124" t="s">
        <v>885</v>
      </c>
      <c r="B67" s="22" t="s">
        <v>213</v>
      </c>
      <c r="C67" s="59" t="s">
        <v>1748</v>
      </c>
      <c r="D67" s="5" t="str">
        <f t="shared" si="10"/>
        <v>N/A</v>
      </c>
      <c r="E67" s="24">
        <v>505.2</v>
      </c>
      <c r="F67" s="5" t="str">
        <f t="shared" si="11"/>
        <v>N/A</v>
      </c>
      <c r="G67" s="24">
        <v>501.50057432</v>
      </c>
      <c r="H67" s="5" t="str">
        <f t="shared" si="12"/>
        <v>N/A</v>
      </c>
      <c r="I67" s="6" t="s">
        <v>1748</v>
      </c>
      <c r="J67" s="6">
        <v>-0.73199999999999998</v>
      </c>
      <c r="K67" s="105" t="str">
        <f t="shared" si="9"/>
        <v>Yes</v>
      </c>
    </row>
    <row r="68" spans="1:11" ht="25.5" x14ac:dyDescent="0.2">
      <c r="A68" s="124" t="s">
        <v>886</v>
      </c>
      <c r="B68" s="22" t="s">
        <v>213</v>
      </c>
      <c r="C68" s="59">
        <v>109.23845364</v>
      </c>
      <c r="D68" s="5" t="str">
        <f t="shared" si="10"/>
        <v>N/A</v>
      </c>
      <c r="E68" s="24">
        <v>115.68846535</v>
      </c>
      <c r="F68" s="5" t="str">
        <f t="shared" si="11"/>
        <v>N/A</v>
      </c>
      <c r="G68" s="24">
        <v>134.30828961</v>
      </c>
      <c r="H68" s="5" t="str">
        <f t="shared" si="12"/>
        <v>N/A</v>
      </c>
      <c r="I68" s="6">
        <v>5.9050000000000002</v>
      </c>
      <c r="J68" s="6">
        <v>16.09</v>
      </c>
      <c r="K68" s="105" t="str">
        <f t="shared" si="9"/>
        <v>Yes</v>
      </c>
    </row>
    <row r="69" spans="1:11" ht="25.5" x14ac:dyDescent="0.2">
      <c r="A69" s="124" t="s">
        <v>887</v>
      </c>
      <c r="B69" s="22" t="s">
        <v>213</v>
      </c>
      <c r="C69" s="59" t="s">
        <v>1748</v>
      </c>
      <c r="D69" s="5" t="str">
        <f t="shared" si="10"/>
        <v>N/A</v>
      </c>
      <c r="E69" s="24">
        <v>164.82542555000001</v>
      </c>
      <c r="F69" s="5" t="str">
        <f t="shared" si="11"/>
        <v>N/A</v>
      </c>
      <c r="G69" s="24">
        <v>688.08953613999995</v>
      </c>
      <c r="H69" s="5" t="str">
        <f t="shared" si="12"/>
        <v>N/A</v>
      </c>
      <c r="I69" s="6" t="s">
        <v>1748</v>
      </c>
      <c r="J69" s="6">
        <v>317.5</v>
      </c>
      <c r="K69" s="105" t="str">
        <f t="shared" si="9"/>
        <v>No</v>
      </c>
    </row>
    <row r="70" spans="1:11" ht="25.5" x14ac:dyDescent="0.2">
      <c r="A70" s="124" t="s">
        <v>888</v>
      </c>
      <c r="B70" s="22" t="s">
        <v>213</v>
      </c>
      <c r="C70" s="59">
        <v>29.446429782999999</v>
      </c>
      <c r="D70" s="5" t="str">
        <f t="shared" si="10"/>
        <v>N/A</v>
      </c>
      <c r="E70" s="24">
        <v>29.699820219999999</v>
      </c>
      <c r="F70" s="5" t="str">
        <f t="shared" si="11"/>
        <v>N/A</v>
      </c>
      <c r="G70" s="24">
        <v>29.66140132</v>
      </c>
      <c r="H70" s="5" t="str">
        <f t="shared" si="12"/>
        <v>N/A</v>
      </c>
      <c r="I70" s="6">
        <v>0.86050000000000004</v>
      </c>
      <c r="J70" s="6">
        <v>-0.129</v>
      </c>
      <c r="K70" s="105" t="str">
        <f t="shared" si="9"/>
        <v>Yes</v>
      </c>
    </row>
    <row r="71" spans="1:11" x14ac:dyDescent="0.2">
      <c r="A71" s="124" t="s">
        <v>889</v>
      </c>
      <c r="B71" s="22" t="s">
        <v>213</v>
      </c>
      <c r="C71" s="59">
        <v>812.16596269000001</v>
      </c>
      <c r="D71" s="5" t="str">
        <f t="shared" si="10"/>
        <v>N/A</v>
      </c>
      <c r="E71" s="24">
        <v>982.36320395999996</v>
      </c>
      <c r="F71" s="5" t="str">
        <f t="shared" si="11"/>
        <v>N/A</v>
      </c>
      <c r="G71" s="24">
        <v>1221.3138438000001</v>
      </c>
      <c r="H71" s="5" t="str">
        <f t="shared" si="12"/>
        <v>N/A</v>
      </c>
      <c r="I71" s="6">
        <v>20.96</v>
      </c>
      <c r="J71" s="6">
        <v>24.32</v>
      </c>
      <c r="K71" s="105" t="str">
        <f t="shared" si="9"/>
        <v>Yes</v>
      </c>
    </row>
    <row r="72" spans="1:11" ht="25.5" x14ac:dyDescent="0.2">
      <c r="A72" s="124" t="s">
        <v>890</v>
      </c>
      <c r="B72" s="22" t="s">
        <v>213</v>
      </c>
      <c r="C72" s="59">
        <v>1852.0466550000001</v>
      </c>
      <c r="D72" s="5" t="str">
        <f t="shared" si="10"/>
        <v>N/A</v>
      </c>
      <c r="E72" s="24">
        <v>1825.0962009</v>
      </c>
      <c r="F72" s="5" t="str">
        <f t="shared" si="11"/>
        <v>N/A</v>
      </c>
      <c r="G72" s="24">
        <v>620.67374620999999</v>
      </c>
      <c r="H72" s="5" t="str">
        <f t="shared" si="12"/>
        <v>N/A</v>
      </c>
      <c r="I72" s="6">
        <v>-1.46</v>
      </c>
      <c r="J72" s="6">
        <v>-66</v>
      </c>
      <c r="K72" s="105" t="str">
        <f t="shared" si="9"/>
        <v>No</v>
      </c>
    </row>
    <row r="73" spans="1:11" x14ac:dyDescent="0.2">
      <c r="A73" s="124" t="s">
        <v>891</v>
      </c>
      <c r="B73" s="22" t="s">
        <v>213</v>
      </c>
      <c r="C73" s="59">
        <v>90.993235827000007</v>
      </c>
      <c r="D73" s="5" t="str">
        <f t="shared" si="10"/>
        <v>N/A</v>
      </c>
      <c r="E73" s="24">
        <v>432.97571507999999</v>
      </c>
      <c r="F73" s="5" t="str">
        <f t="shared" si="11"/>
        <v>N/A</v>
      </c>
      <c r="G73" s="24">
        <v>673.61117134999995</v>
      </c>
      <c r="H73" s="5" t="str">
        <f t="shared" si="12"/>
        <v>N/A</v>
      </c>
      <c r="I73" s="6">
        <v>375.8</v>
      </c>
      <c r="J73" s="6">
        <v>55.58</v>
      </c>
      <c r="K73" s="105" t="str">
        <f t="shared" si="9"/>
        <v>No</v>
      </c>
    </row>
    <row r="74" spans="1:11" x14ac:dyDescent="0.2">
      <c r="A74" s="124" t="s">
        <v>892</v>
      </c>
      <c r="B74" s="22" t="s">
        <v>213</v>
      </c>
      <c r="C74" s="59">
        <v>299.00600186999998</v>
      </c>
      <c r="D74" s="5" t="str">
        <f t="shared" si="10"/>
        <v>N/A</v>
      </c>
      <c r="E74" s="24">
        <v>363.41328878000002</v>
      </c>
      <c r="F74" s="5" t="str">
        <f>IF($B74="N/A","N/A",IF(E74&gt;15,"No",IF(E74&lt;-15,"No","Yes")))</f>
        <v>N/A</v>
      </c>
      <c r="G74" s="24">
        <v>659.33629679000001</v>
      </c>
      <c r="H74" s="5" t="str">
        <f t="shared" si="12"/>
        <v>N/A</v>
      </c>
      <c r="I74" s="6">
        <v>21.54</v>
      </c>
      <c r="J74" s="6">
        <v>81.430000000000007</v>
      </c>
      <c r="K74" s="105" t="str">
        <f t="shared" si="9"/>
        <v>No</v>
      </c>
    </row>
    <row r="75" spans="1:11" x14ac:dyDescent="0.2">
      <c r="A75" s="124" t="s">
        <v>893</v>
      </c>
      <c r="B75" s="22" t="s">
        <v>213</v>
      </c>
      <c r="C75" s="57">
        <v>2.1550619946</v>
      </c>
      <c r="D75" s="5" t="str">
        <f t="shared" ref="D75:D80" si="13">IF($B75="N/A","N/A",IF(C75&gt;15,"No",IF(C75&lt;-15,"No","Yes")))</f>
        <v>N/A</v>
      </c>
      <c r="E75" s="4">
        <v>1.8810029983000001</v>
      </c>
      <c r="F75" s="5" t="str">
        <f>IF($B75="N/A","N/A",IF(E75&gt;15,"No",IF(E75&lt;-15,"No","Yes")))</f>
        <v>N/A</v>
      </c>
      <c r="G75" s="4">
        <v>1.3588168254999999</v>
      </c>
      <c r="H75" s="5" t="str">
        <f t="shared" si="12"/>
        <v>N/A</v>
      </c>
      <c r="I75" s="6">
        <v>-12.7</v>
      </c>
      <c r="J75" s="6">
        <v>-27.8</v>
      </c>
      <c r="K75" s="105" t="str">
        <f t="shared" ref="K75:K80" si="14">IF(J75="Div by 0", "N/A", IF(J75="N/A","N/A", IF(J75&gt;30, "No", IF(J75&lt;-30, "No", "Yes"))))</f>
        <v>Yes</v>
      </c>
    </row>
    <row r="76" spans="1:11" x14ac:dyDescent="0.2">
      <c r="A76" s="124" t="s">
        <v>894</v>
      </c>
      <c r="B76" s="22" t="s">
        <v>213</v>
      </c>
      <c r="C76" s="57">
        <v>1.1166234933999999</v>
      </c>
      <c r="D76" s="5" t="str">
        <f t="shared" si="13"/>
        <v>N/A</v>
      </c>
      <c r="E76" s="4">
        <v>1.2226023618999999</v>
      </c>
      <c r="F76" s="5" t="str">
        <f t="shared" ref="F76:F86" si="15">IF($B76="N/A","N/A",IF(E76&gt;15,"No",IF(E76&lt;-15,"No","Yes")))</f>
        <v>N/A</v>
      </c>
      <c r="G76" s="4">
        <v>1.2353928524</v>
      </c>
      <c r="H76" s="5" t="str">
        <f t="shared" si="12"/>
        <v>N/A</v>
      </c>
      <c r="I76" s="6">
        <v>9.4909999999999997</v>
      </c>
      <c r="J76" s="6">
        <v>1.046</v>
      </c>
      <c r="K76" s="105" t="str">
        <f t="shared" si="14"/>
        <v>Yes</v>
      </c>
    </row>
    <row r="77" spans="1:11" x14ac:dyDescent="0.2">
      <c r="A77" s="124" t="s">
        <v>895</v>
      </c>
      <c r="B77" s="22" t="s">
        <v>213</v>
      </c>
      <c r="C77" s="57">
        <v>1.3057779980999999</v>
      </c>
      <c r="D77" s="5" t="str">
        <f t="shared" si="13"/>
        <v>N/A</v>
      </c>
      <c r="E77" s="4">
        <v>1.3293496529</v>
      </c>
      <c r="F77" s="5" t="str">
        <f t="shared" si="15"/>
        <v>N/A</v>
      </c>
      <c r="G77" s="4">
        <v>1.4425680931</v>
      </c>
      <c r="H77" s="5" t="str">
        <f t="shared" si="12"/>
        <v>N/A</v>
      </c>
      <c r="I77" s="6">
        <v>1.8049999999999999</v>
      </c>
      <c r="J77" s="6">
        <v>8.5169999999999995</v>
      </c>
      <c r="K77" s="105" t="str">
        <f t="shared" si="14"/>
        <v>Yes</v>
      </c>
    </row>
    <row r="78" spans="1:11" x14ac:dyDescent="0.2">
      <c r="A78" s="124" t="s">
        <v>896</v>
      </c>
      <c r="B78" s="22" t="s">
        <v>213</v>
      </c>
      <c r="C78" s="57">
        <v>1.0897346400000001E-2</v>
      </c>
      <c r="D78" s="5" t="str">
        <f t="shared" si="13"/>
        <v>N/A</v>
      </c>
      <c r="E78" s="4">
        <v>1.4408917199999999E-2</v>
      </c>
      <c r="F78" s="5" t="str">
        <f t="shared" si="15"/>
        <v>N/A</v>
      </c>
      <c r="G78" s="4">
        <v>2.0229613800000001E-2</v>
      </c>
      <c r="H78" s="5" t="str">
        <f t="shared" si="12"/>
        <v>N/A</v>
      </c>
      <c r="I78" s="6">
        <v>32.22</v>
      </c>
      <c r="J78" s="6">
        <v>40.4</v>
      </c>
      <c r="K78" s="105" t="str">
        <f t="shared" si="14"/>
        <v>No</v>
      </c>
    </row>
    <row r="79" spans="1:11" ht="25.5" x14ac:dyDescent="0.2">
      <c r="A79" s="124" t="s">
        <v>897</v>
      </c>
      <c r="B79" s="22" t="s">
        <v>213</v>
      </c>
      <c r="C79" s="57">
        <v>5.8589575107999998</v>
      </c>
      <c r="D79" s="5" t="str">
        <f t="shared" si="13"/>
        <v>N/A</v>
      </c>
      <c r="E79" s="4">
        <v>6.6047345504999999</v>
      </c>
      <c r="F79" s="5" t="str">
        <f t="shared" si="15"/>
        <v>N/A</v>
      </c>
      <c r="G79" s="4">
        <v>5.5235710660999997</v>
      </c>
      <c r="H79" s="5" t="str">
        <f t="shared" si="12"/>
        <v>N/A</v>
      </c>
      <c r="I79" s="6">
        <v>12.73</v>
      </c>
      <c r="J79" s="6">
        <v>-16.399999999999999</v>
      </c>
      <c r="K79" s="105" t="str">
        <f t="shared" si="14"/>
        <v>Yes</v>
      </c>
    </row>
    <row r="80" spans="1:11" ht="25.5" x14ac:dyDescent="0.2">
      <c r="A80" s="124" t="s">
        <v>898</v>
      </c>
      <c r="B80" s="22" t="s">
        <v>213</v>
      </c>
      <c r="C80" s="61">
        <v>5.8589035636000002</v>
      </c>
      <c r="D80" s="5" t="str">
        <f t="shared" si="13"/>
        <v>N/A</v>
      </c>
      <c r="E80" s="61">
        <v>6.4775705287000003</v>
      </c>
      <c r="F80" s="5" t="str">
        <f t="shared" si="15"/>
        <v>N/A</v>
      </c>
      <c r="G80" s="61">
        <v>5.3021384467999999</v>
      </c>
      <c r="H80" s="5" t="str">
        <f t="shared" si="12"/>
        <v>N/A</v>
      </c>
      <c r="I80" s="6">
        <v>10.56</v>
      </c>
      <c r="J80" s="62">
        <v>-18.100000000000001</v>
      </c>
      <c r="K80" s="105" t="str">
        <f t="shared" si="14"/>
        <v>Yes</v>
      </c>
    </row>
    <row r="81" spans="1:11" x14ac:dyDescent="0.2">
      <c r="A81" s="124" t="s">
        <v>899</v>
      </c>
      <c r="B81" s="22" t="s">
        <v>213</v>
      </c>
      <c r="C81" s="63">
        <v>66.143988727999997</v>
      </c>
      <c r="D81" s="5" t="str">
        <f t="shared" ref="D81:D86" si="16">IF($B81="N/A","N/A",IF(C81&gt;15,"No",IF(C81&lt;-15,"No","Yes")))</f>
        <v>N/A</v>
      </c>
      <c r="E81" s="64">
        <v>66.773291154000006</v>
      </c>
      <c r="F81" s="5" t="str">
        <f t="shared" si="15"/>
        <v>N/A</v>
      </c>
      <c r="G81" s="64">
        <v>66.409133718999996</v>
      </c>
      <c r="H81" s="5" t="str">
        <f>IF($B81="N/A","N/A",IF(G81&gt;15,"No",IF(G81&lt;-15,"No","Yes")))</f>
        <v>N/A</v>
      </c>
      <c r="I81" s="6">
        <v>0.95140000000000002</v>
      </c>
      <c r="J81" s="6">
        <v>-0.54500000000000004</v>
      </c>
      <c r="K81" s="105" t="str">
        <f t="shared" ref="K81:K86" si="17">IF(J81="Div by 0", "N/A", IF(J81="N/A","N/A", IF(J81&gt;30, "No", IF(J81&lt;-30, "No", "Yes"))))</f>
        <v>Yes</v>
      </c>
    </row>
    <row r="82" spans="1:11" x14ac:dyDescent="0.2">
      <c r="A82" s="124" t="s">
        <v>900</v>
      </c>
      <c r="B82" s="22" t="s">
        <v>213</v>
      </c>
      <c r="C82" s="63">
        <v>131.40082408000001</v>
      </c>
      <c r="D82" s="5" t="str">
        <f t="shared" si="16"/>
        <v>N/A</v>
      </c>
      <c r="E82" s="64">
        <v>141.77267760000001</v>
      </c>
      <c r="F82" s="5" t="str">
        <f t="shared" si="15"/>
        <v>N/A</v>
      </c>
      <c r="G82" s="64">
        <v>154.1117064</v>
      </c>
      <c r="H82" s="5" t="str">
        <f t="shared" si="12"/>
        <v>N/A</v>
      </c>
      <c r="I82" s="6">
        <v>7.8929999999999998</v>
      </c>
      <c r="J82" s="6">
        <v>8.7029999999999994</v>
      </c>
      <c r="K82" s="105" t="str">
        <f t="shared" si="17"/>
        <v>Yes</v>
      </c>
    </row>
    <row r="83" spans="1:11" x14ac:dyDescent="0.2">
      <c r="A83" s="124" t="s">
        <v>901</v>
      </c>
      <c r="B83" s="22" t="s">
        <v>213</v>
      </c>
      <c r="C83" s="63">
        <v>155.40024671</v>
      </c>
      <c r="D83" s="5" t="str">
        <f t="shared" si="16"/>
        <v>N/A</v>
      </c>
      <c r="E83" s="64">
        <v>159.46811475000001</v>
      </c>
      <c r="F83" s="5" t="str">
        <f t="shared" si="15"/>
        <v>N/A</v>
      </c>
      <c r="G83" s="64">
        <v>165.04086866</v>
      </c>
      <c r="H83" s="5" t="str">
        <f t="shared" si="12"/>
        <v>N/A</v>
      </c>
      <c r="I83" s="6">
        <v>2.6179999999999999</v>
      </c>
      <c r="J83" s="6">
        <v>3.4950000000000001</v>
      </c>
      <c r="K83" s="105" t="str">
        <f t="shared" si="17"/>
        <v>Yes</v>
      </c>
    </row>
    <row r="84" spans="1:11" x14ac:dyDescent="0.2">
      <c r="A84" s="124" t="s">
        <v>902</v>
      </c>
      <c r="B84" s="22" t="s">
        <v>213</v>
      </c>
      <c r="C84" s="63">
        <v>315.60183876000002</v>
      </c>
      <c r="D84" s="5" t="str">
        <f t="shared" si="16"/>
        <v>N/A</v>
      </c>
      <c r="E84" s="64">
        <v>321.12286689000001</v>
      </c>
      <c r="F84" s="5" t="str">
        <f t="shared" si="15"/>
        <v>N/A</v>
      </c>
      <c r="G84" s="64">
        <v>338.42042834</v>
      </c>
      <c r="H84" s="5" t="str">
        <f t="shared" si="12"/>
        <v>N/A</v>
      </c>
      <c r="I84" s="6">
        <v>1.7490000000000001</v>
      </c>
      <c r="J84" s="6">
        <v>5.3869999999999996</v>
      </c>
      <c r="K84" s="105" t="str">
        <f t="shared" si="17"/>
        <v>Yes</v>
      </c>
    </row>
    <row r="85" spans="1:11" x14ac:dyDescent="0.2">
      <c r="A85" s="124" t="s">
        <v>903</v>
      </c>
      <c r="B85" s="22" t="s">
        <v>213</v>
      </c>
      <c r="C85" s="63">
        <v>688.82834300000002</v>
      </c>
      <c r="D85" s="5" t="str">
        <f t="shared" si="16"/>
        <v>N/A</v>
      </c>
      <c r="E85" s="64">
        <v>709.33973336999998</v>
      </c>
      <c r="F85" s="5" t="str">
        <f t="shared" si="15"/>
        <v>N/A</v>
      </c>
      <c r="G85" s="64">
        <v>738.47679101999995</v>
      </c>
      <c r="H85" s="5" t="str">
        <f t="shared" si="12"/>
        <v>N/A</v>
      </c>
      <c r="I85" s="6">
        <v>2.9780000000000002</v>
      </c>
      <c r="J85" s="6">
        <v>4.1079999999999997</v>
      </c>
      <c r="K85" s="105" t="str">
        <f t="shared" si="17"/>
        <v>Yes</v>
      </c>
    </row>
    <row r="86" spans="1:11" ht="25.5" x14ac:dyDescent="0.2">
      <c r="A86" s="124" t="s">
        <v>904</v>
      </c>
      <c r="B86" s="22" t="s">
        <v>213</v>
      </c>
      <c r="C86" s="65">
        <v>688.83452770999997</v>
      </c>
      <c r="D86" s="5" t="str">
        <f t="shared" si="16"/>
        <v>N/A</v>
      </c>
      <c r="E86" s="65">
        <v>700.28494623999995</v>
      </c>
      <c r="F86" s="5" t="str">
        <f t="shared" si="15"/>
        <v>N/A</v>
      </c>
      <c r="G86" s="65">
        <v>719.0731432</v>
      </c>
      <c r="H86" s="5" t="str">
        <f t="shared" si="12"/>
        <v>N/A</v>
      </c>
      <c r="I86" s="6">
        <v>1.6619999999999999</v>
      </c>
      <c r="J86" s="6">
        <v>2.6829999999999998</v>
      </c>
      <c r="K86" s="105" t="str">
        <f t="shared" si="17"/>
        <v>Yes</v>
      </c>
    </row>
    <row r="87" spans="1:11" x14ac:dyDescent="0.2">
      <c r="A87" s="124" t="s">
        <v>32</v>
      </c>
      <c r="B87" s="22" t="s">
        <v>266</v>
      </c>
      <c r="C87" s="57">
        <v>88.925791383000004</v>
      </c>
      <c r="D87" s="5" t="str">
        <f>IF($B87="N/A","N/A",IF(C87&gt;60,"Yes","No"))</f>
        <v>Yes</v>
      </c>
      <c r="E87" s="4">
        <v>89.080229145999994</v>
      </c>
      <c r="F87" s="5" t="str">
        <f>IF($B87="N/A","N/A",IF(E87&gt;60,"Yes","No"))</f>
        <v>Yes</v>
      </c>
      <c r="G87" s="4">
        <v>90.790026740000002</v>
      </c>
      <c r="H87" s="5" t="str">
        <f>IF($B87="N/A","N/A",IF(G87&gt;60,"Yes","No"))</f>
        <v>Yes</v>
      </c>
      <c r="I87" s="6">
        <v>0.17369999999999999</v>
      </c>
      <c r="J87" s="6">
        <v>1.919</v>
      </c>
      <c r="K87" s="105" t="str">
        <f t="shared" ref="K87:K105" si="18">IF(J87="Div by 0", "N/A", IF(J87="N/A","N/A", IF(J87&gt;30, "No", IF(J87&lt;-30, "No", "Yes"))))</f>
        <v>Yes</v>
      </c>
    </row>
    <row r="88" spans="1:11" x14ac:dyDescent="0.2">
      <c r="A88" s="124" t="s">
        <v>39</v>
      </c>
      <c r="B88" s="22" t="s">
        <v>267</v>
      </c>
      <c r="C88" s="57">
        <v>99.999378929000002</v>
      </c>
      <c r="D88" s="5" t="str">
        <f>IF($B88="N/A","N/A",IF(C88&gt;100,"No",IF(C88&lt;85,"No","Yes")))</f>
        <v>Yes</v>
      </c>
      <c r="E88" s="4">
        <v>99.998613168999995</v>
      </c>
      <c r="F88" s="5" t="str">
        <f>IF($B88="N/A","N/A",IF(E88&gt;100,"No",IF(E88&lt;85,"No","Yes")))</f>
        <v>Yes</v>
      </c>
      <c r="G88" s="4">
        <v>99.999116330000007</v>
      </c>
      <c r="H88" s="5" t="str">
        <f>IF($B88="N/A","N/A",IF(G88&gt;100,"No",IF(G88&lt;85,"No","Yes")))</f>
        <v>Yes</v>
      </c>
      <c r="I88" s="6">
        <v>-1E-3</v>
      </c>
      <c r="J88" s="6">
        <v>5.0000000000000001E-4</v>
      </c>
      <c r="K88" s="105" t="str">
        <f t="shared" si="18"/>
        <v>Yes</v>
      </c>
    </row>
    <row r="89" spans="1:11" x14ac:dyDescent="0.2">
      <c r="A89" s="124" t="s">
        <v>905</v>
      </c>
      <c r="B89" s="22" t="s">
        <v>213</v>
      </c>
      <c r="C89" s="57">
        <v>37.901374740000001</v>
      </c>
      <c r="D89" s="5" t="str">
        <f>IF($B89="N/A","N/A",IF(C89&gt;15,"No",IF(C89&lt;-15,"No","Yes")))</f>
        <v>N/A</v>
      </c>
      <c r="E89" s="4">
        <v>38.446743386000001</v>
      </c>
      <c r="F89" s="5" t="str">
        <f>IF($B89="N/A","N/A",IF(E89&gt;15,"No",IF(E89&lt;-15,"No","Yes")))</f>
        <v>N/A</v>
      </c>
      <c r="G89" s="4">
        <v>43.844780063000002</v>
      </c>
      <c r="H89" s="5" t="str">
        <f>IF($B89="N/A","N/A",IF(G89&gt;15,"No",IF(G89&lt;-15,"No","Yes")))</f>
        <v>N/A</v>
      </c>
      <c r="I89" s="6">
        <v>1.4390000000000001</v>
      </c>
      <c r="J89" s="6">
        <v>14.04</v>
      </c>
      <c r="K89" s="105" t="str">
        <f t="shared" si="18"/>
        <v>Yes</v>
      </c>
    </row>
    <row r="90" spans="1:11" x14ac:dyDescent="0.2">
      <c r="A90" s="124" t="s">
        <v>846</v>
      </c>
      <c r="B90" s="22" t="s">
        <v>268</v>
      </c>
      <c r="C90" s="57">
        <v>3.2036920664999999</v>
      </c>
      <c r="D90" s="5" t="str">
        <f>IF($B90="N/A","N/A",IF(C90&gt;25,"No",IF(C90&lt;5,"No","Yes")))</f>
        <v>No</v>
      </c>
      <c r="E90" s="4">
        <v>3.4934504647</v>
      </c>
      <c r="F90" s="5" t="str">
        <f>IF($B90="N/A","N/A",IF(E90&gt;25,"No",IF(E90&lt;5,"No","Yes")))</f>
        <v>No</v>
      </c>
      <c r="G90" s="4">
        <v>3.6532244896999999</v>
      </c>
      <c r="H90" s="5" t="str">
        <f>IF($B90="N/A","N/A",IF(G90&gt;25,"No",IF(G90&lt;5,"No","Yes")))</f>
        <v>No</v>
      </c>
      <c r="I90" s="6">
        <v>9.0449999999999999</v>
      </c>
      <c r="J90" s="6">
        <v>4.5739999999999998</v>
      </c>
      <c r="K90" s="105" t="str">
        <f t="shared" si="18"/>
        <v>Yes</v>
      </c>
    </row>
    <row r="91" spans="1:11" x14ac:dyDescent="0.2">
      <c r="A91" s="124" t="s">
        <v>847</v>
      </c>
      <c r="B91" s="22" t="s">
        <v>269</v>
      </c>
      <c r="C91" s="57">
        <v>36.992094508000001</v>
      </c>
      <c r="D91" s="5" t="str">
        <f>IF($B91="N/A","N/A",IF(C91&gt;70,"No",IF(C91&lt;40,"No","Yes")))</f>
        <v>No</v>
      </c>
      <c r="E91" s="4">
        <v>42.168753848999998</v>
      </c>
      <c r="F91" s="5" t="str">
        <f>IF($B91="N/A","N/A",IF(E91&gt;70,"No",IF(E91&lt;40,"No","Yes")))</f>
        <v>Yes</v>
      </c>
      <c r="G91" s="4">
        <v>44.069998343999998</v>
      </c>
      <c r="H91" s="5" t="str">
        <f>IF($B91="N/A","N/A",IF(G91&gt;70,"No",IF(G91&lt;40,"No","Yes")))</f>
        <v>Yes</v>
      </c>
      <c r="I91" s="6">
        <v>13.99</v>
      </c>
      <c r="J91" s="6">
        <v>4.5090000000000003</v>
      </c>
      <c r="K91" s="105" t="str">
        <f t="shared" si="18"/>
        <v>Yes</v>
      </c>
    </row>
    <row r="92" spans="1:11" x14ac:dyDescent="0.2">
      <c r="A92" s="124" t="s">
        <v>848</v>
      </c>
      <c r="B92" s="22" t="s">
        <v>270</v>
      </c>
      <c r="C92" s="57">
        <v>47.460590619999998</v>
      </c>
      <c r="D92" s="5" t="str">
        <f>IF($B92="N/A","N/A",IF(C92&gt;55,"No",IF(C92&lt;20,"No","Yes")))</f>
        <v>Yes</v>
      </c>
      <c r="E92" s="4">
        <v>54.337758882999999</v>
      </c>
      <c r="F92" s="5" t="str">
        <f>IF($B92="N/A","N/A",IF(E92&gt;55,"No",IF(E92&lt;20,"No","Yes")))</f>
        <v>Yes</v>
      </c>
      <c r="G92" s="4">
        <v>52.276777166999999</v>
      </c>
      <c r="H92" s="5" t="str">
        <f>IF($B92="N/A","N/A",IF(G92&gt;55,"No",IF(G92&lt;20,"No","Yes")))</f>
        <v>Yes</v>
      </c>
      <c r="I92" s="6">
        <v>14.49</v>
      </c>
      <c r="J92" s="6">
        <v>-3.79</v>
      </c>
      <c r="K92" s="105" t="str">
        <f t="shared" si="18"/>
        <v>Yes</v>
      </c>
    </row>
    <row r="93" spans="1:11" x14ac:dyDescent="0.2">
      <c r="A93" s="124" t="s">
        <v>163</v>
      </c>
      <c r="B93" s="22" t="s">
        <v>246</v>
      </c>
      <c r="C93" s="57">
        <v>100</v>
      </c>
      <c r="D93" s="5" t="str">
        <f>IF($B93="N/A","N/A",IF(C93&gt;95,"Yes","No"))</f>
        <v>Yes</v>
      </c>
      <c r="E93" s="4">
        <v>100</v>
      </c>
      <c r="F93" s="5" t="str">
        <f>IF($B93="N/A","N/A",IF(E93&gt;95,"Yes","No"))</f>
        <v>Yes</v>
      </c>
      <c r="G93" s="4">
        <v>100</v>
      </c>
      <c r="H93" s="5" t="str">
        <f>IF($B93="N/A","N/A",IF(G93&gt;95,"Yes","No"))</f>
        <v>Yes</v>
      </c>
      <c r="I93" s="6">
        <v>0</v>
      </c>
      <c r="J93" s="6">
        <v>0</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100</v>
      </c>
      <c r="D98" s="5" t="str">
        <f>IF($B98="N/A","N/A",IF(C98&gt;100,"No",IF(C98&lt;98,"No","Yes")))</f>
        <v>Yes</v>
      </c>
      <c r="E98" s="4">
        <v>100</v>
      </c>
      <c r="F98" s="5" t="str">
        <f>IF($B98="N/A","N/A",IF(E98&gt;100,"No",IF(E98&lt;98,"No","Yes")))</f>
        <v>Yes</v>
      </c>
      <c r="G98" s="4">
        <v>100</v>
      </c>
      <c r="H98" s="5" t="str">
        <f>IF($B98="N/A","N/A",IF(G98&gt;100,"No",IF(G98&lt;98,"No","Yes")))</f>
        <v>Yes</v>
      </c>
      <c r="I98" s="6">
        <v>0</v>
      </c>
      <c r="J98" s="6">
        <v>0</v>
      </c>
      <c r="K98" s="105" t="str">
        <f t="shared" si="18"/>
        <v>Yes</v>
      </c>
    </row>
    <row r="99" spans="1:11" x14ac:dyDescent="0.2">
      <c r="A99" s="124" t="s">
        <v>44</v>
      </c>
      <c r="B99" s="22" t="s">
        <v>213</v>
      </c>
      <c r="C99" s="57">
        <v>54.770818169999998</v>
      </c>
      <c r="D99" s="5" t="str">
        <f>IF($B99="N/A","N/A",IF(C99&gt;15,"No",IF(C99&lt;-15,"No","Yes")))</f>
        <v>N/A</v>
      </c>
      <c r="E99" s="4">
        <v>55.138713285000001</v>
      </c>
      <c r="F99" s="5" t="str">
        <f>IF($B99="N/A","N/A",IF(E99&gt;15,"No",IF(E99&lt;-15,"No","Yes")))</f>
        <v>N/A</v>
      </c>
      <c r="G99" s="4">
        <v>60.294660487999998</v>
      </c>
      <c r="H99" s="5" t="str">
        <f>IF($B99="N/A","N/A",IF(G99&gt;15,"No",IF(G99&lt;-15,"No","Yes")))</f>
        <v>N/A</v>
      </c>
      <c r="I99" s="6">
        <v>0.67169999999999996</v>
      </c>
      <c r="J99" s="6">
        <v>9.3510000000000009</v>
      </c>
      <c r="K99" s="105" t="str">
        <f t="shared" si="18"/>
        <v>Yes</v>
      </c>
    </row>
    <row r="100" spans="1:11" x14ac:dyDescent="0.2">
      <c r="A100" s="124" t="s">
        <v>45</v>
      </c>
      <c r="B100" s="22" t="s">
        <v>213</v>
      </c>
      <c r="C100" s="57">
        <v>39.448239762999997</v>
      </c>
      <c r="D100" s="5" t="str">
        <f>IF($B100="N/A","N/A",IF(C100&gt;15,"No",IF(C100&lt;-15,"No","Yes")))</f>
        <v>N/A</v>
      </c>
      <c r="E100" s="4">
        <v>39.772078469</v>
      </c>
      <c r="F100" s="5" t="str">
        <f>IF($B100="N/A","N/A",IF(E100&gt;15,"No",IF(E100&lt;-15,"No","Yes")))</f>
        <v>N/A</v>
      </c>
      <c r="G100" s="4">
        <v>34.040314453999997</v>
      </c>
      <c r="H100" s="5" t="str">
        <f>IF($B100="N/A","N/A",IF(G100&gt;15,"No",IF(G100&lt;-15,"No","Yes")))</f>
        <v>N/A</v>
      </c>
      <c r="I100" s="6">
        <v>0.82089999999999996</v>
      </c>
      <c r="J100" s="6">
        <v>-14.4</v>
      </c>
      <c r="K100" s="105" t="str">
        <f t="shared" si="18"/>
        <v>Yes</v>
      </c>
    </row>
    <row r="101" spans="1:11" x14ac:dyDescent="0.2">
      <c r="A101" s="124" t="s">
        <v>355</v>
      </c>
      <c r="B101" s="22" t="s">
        <v>213</v>
      </c>
      <c r="C101" s="57">
        <v>94.219057933000002</v>
      </c>
      <c r="D101" s="5" t="str">
        <f>IF($B101="N/A","N/A",IF(C101&gt;15,"No",IF(C101&lt;-15,"No","Yes")))</f>
        <v>N/A</v>
      </c>
      <c r="E101" s="4">
        <v>94.910791754000002</v>
      </c>
      <c r="F101" s="5" t="str">
        <f>IF($B101="N/A","N/A",IF(E101&gt;15,"No",IF(E101&lt;-15,"No","Yes")))</f>
        <v>N/A</v>
      </c>
      <c r="G101" s="4">
        <v>94.334974943000006</v>
      </c>
      <c r="H101" s="5" t="str">
        <f>IF($B101="N/A","N/A",IF(G101&gt;15,"No",IF(G101&lt;-15,"No","Yes")))</f>
        <v>N/A</v>
      </c>
      <c r="I101" s="6">
        <v>0.73419999999999996</v>
      </c>
      <c r="J101" s="6">
        <v>-0.60699999999999998</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5.7809420670999998</v>
      </c>
      <c r="D103" s="5" t="str">
        <f>IF($B103="N/A","N/A",IF(C103&gt;15,"No",IF(C103&lt;-15,"No","Yes")))</f>
        <v>N/A</v>
      </c>
      <c r="E103" s="4">
        <v>5.0892082456000001</v>
      </c>
      <c r="F103" s="5" t="str">
        <f>IF($B103="N/A","N/A",IF(E103&gt;15,"No",IF(E103&lt;-15,"No","Yes")))</f>
        <v>N/A</v>
      </c>
      <c r="G103" s="4">
        <v>5.6650250574000003</v>
      </c>
      <c r="H103" s="5" t="str">
        <f>IF($B103="N/A","N/A",IF(G103&gt;15,"No",IF(G103&lt;-15,"No","Yes")))</f>
        <v>N/A</v>
      </c>
      <c r="I103" s="6">
        <v>-12</v>
      </c>
      <c r="J103" s="6">
        <v>11.31</v>
      </c>
      <c r="K103" s="105" t="str">
        <f t="shared" si="18"/>
        <v>Yes</v>
      </c>
    </row>
    <row r="104" spans="1:11" x14ac:dyDescent="0.2">
      <c r="A104" s="124" t="s">
        <v>33</v>
      </c>
      <c r="B104" s="22" t="s">
        <v>223</v>
      </c>
      <c r="C104" s="57">
        <v>99.999282383999997</v>
      </c>
      <c r="D104" s="5" t="str">
        <f>IF($B104="N/A","N/A",IF(C104&gt;100,"No",IF(C104&lt;98,"No","Yes")))</f>
        <v>Yes</v>
      </c>
      <c r="E104" s="4">
        <v>99.998914877999994</v>
      </c>
      <c r="F104" s="5" t="str">
        <f>IF($B104="N/A","N/A",IF(E104&gt;100,"No",IF(E104&lt;98,"No","Yes")))</f>
        <v>Yes</v>
      </c>
      <c r="G104" s="4">
        <v>99.999292494000002</v>
      </c>
      <c r="H104" s="5" t="str">
        <f>IF($B104="N/A","N/A",IF(G104&gt;100,"No",IF(G104&lt;98,"No","Yes")))</f>
        <v>Yes</v>
      </c>
      <c r="I104" s="6">
        <v>0</v>
      </c>
      <c r="J104" s="6">
        <v>4.0000000000000002E-4</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99.698351607999996</v>
      </c>
      <c r="D106" s="5" t="str">
        <f>IF($B106="N/A","N/A",IF(C106&gt;15,"No",IF(C106&lt;-15,"No","Yes")))</f>
        <v>N/A</v>
      </c>
      <c r="E106" s="4">
        <v>99.622800284999997</v>
      </c>
      <c r="F106" s="5" t="str">
        <f>IF($B106="N/A","N/A",IF(E106&gt;15,"No",IF(E106&lt;-15,"No","Yes")))</f>
        <v>N/A</v>
      </c>
      <c r="G106" s="4">
        <v>99.649527703999993</v>
      </c>
      <c r="H106" s="5" t="str">
        <f>IF($B106="N/A","N/A",IF(G106&gt;15,"No",IF(G106&lt;-15,"No","Yes")))</f>
        <v>N/A</v>
      </c>
      <c r="I106" s="6">
        <v>-7.5999999999999998E-2</v>
      </c>
      <c r="J106" s="6">
        <v>2.6800000000000001E-2</v>
      </c>
      <c r="K106" s="105" t="str">
        <f>IF(J106="Div by 0", "N/A", IF(J106="N/A","N/A", IF(J106&gt;30, "No", IF(J106&lt;-30, "No", "Yes"))))</f>
        <v>Yes</v>
      </c>
    </row>
    <row r="107" spans="1:11" x14ac:dyDescent="0.2">
      <c r="A107" s="124" t="s">
        <v>908</v>
      </c>
      <c r="B107" s="22" t="s">
        <v>213</v>
      </c>
      <c r="C107" s="66">
        <v>83.836776864000001</v>
      </c>
      <c r="D107" s="5" t="str">
        <f t="shared" ref="D107:D130" si="19">IF($B107="N/A","N/A",IF(C107&gt;15,"No",IF(C107&lt;-15,"No","Yes")))</f>
        <v>N/A</v>
      </c>
      <c r="E107" s="5">
        <v>81.083066998000007</v>
      </c>
      <c r="F107" s="5" t="str">
        <f t="shared" ref="F107:F130" si="20">IF($B107="N/A","N/A",IF(E107&gt;15,"No",IF(E107&lt;-15,"No","Yes")))</f>
        <v>N/A</v>
      </c>
      <c r="G107" s="4">
        <v>83.248953291999996</v>
      </c>
      <c r="H107" s="5" t="str">
        <f t="shared" ref="H107:H130" si="21">IF($B107="N/A","N/A",IF(G107&gt;15,"No",IF(G107&lt;-15,"No","Yes")))</f>
        <v>N/A</v>
      </c>
      <c r="I107" s="6">
        <v>-3.28</v>
      </c>
      <c r="J107" s="6">
        <v>2.6709999999999998</v>
      </c>
      <c r="K107" s="105" t="str">
        <f t="shared" ref="K107:K130" si="22">IF(J107="Div by 0", "N/A", IF(J107="N/A","N/A", IF(J107&gt;30, "No", IF(J107&lt;-30, "No", "Yes"))))</f>
        <v>Yes</v>
      </c>
    </row>
    <row r="108" spans="1:11" x14ac:dyDescent="0.2">
      <c r="A108" s="124" t="s">
        <v>909</v>
      </c>
      <c r="B108" s="22" t="s">
        <v>213</v>
      </c>
      <c r="C108" s="66">
        <v>10.304281038999999</v>
      </c>
      <c r="D108" s="22" t="s">
        <v>213</v>
      </c>
      <c r="E108" s="5">
        <v>12.312198452000001</v>
      </c>
      <c r="F108" s="22" t="s">
        <v>213</v>
      </c>
      <c r="G108" s="4">
        <v>11.227475641</v>
      </c>
      <c r="H108" s="22" t="s">
        <v>213</v>
      </c>
      <c r="I108" s="6">
        <v>19.489999999999998</v>
      </c>
      <c r="J108" s="6">
        <v>-8.81</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0.73508535539999997</v>
      </c>
      <c r="D111" s="5" t="str">
        <f t="shared" si="19"/>
        <v>N/A</v>
      </c>
      <c r="E111" s="5">
        <v>0.48331344120000003</v>
      </c>
      <c r="F111" s="5" t="str">
        <f t="shared" si="20"/>
        <v>N/A</v>
      </c>
      <c r="G111" s="4">
        <v>0</v>
      </c>
      <c r="H111" s="5" t="str">
        <f t="shared" si="21"/>
        <v>N/A</v>
      </c>
      <c r="I111" s="6">
        <v>-34.299999999999997</v>
      </c>
      <c r="J111" s="6">
        <v>-100</v>
      </c>
      <c r="K111" s="105" t="str">
        <f t="shared" si="22"/>
        <v>No</v>
      </c>
    </row>
    <row r="112" spans="1:11" x14ac:dyDescent="0.2">
      <c r="A112" s="124" t="s">
        <v>913</v>
      </c>
      <c r="B112" s="22" t="s">
        <v>213</v>
      </c>
      <c r="C112" s="66">
        <v>3.5038590787000001</v>
      </c>
      <c r="D112" s="5" t="str">
        <f t="shared" si="19"/>
        <v>N/A</v>
      </c>
      <c r="E112" s="5">
        <v>2.9185269989</v>
      </c>
      <c r="F112" s="5" t="str">
        <f t="shared" si="20"/>
        <v>N/A</v>
      </c>
      <c r="G112" s="4">
        <v>3.2808234326000001</v>
      </c>
      <c r="H112" s="5" t="str">
        <f t="shared" si="21"/>
        <v>N/A</v>
      </c>
      <c r="I112" s="6">
        <v>-16.7</v>
      </c>
      <c r="J112" s="6">
        <v>12.41</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0</v>
      </c>
      <c r="D114" s="5" t="str">
        <f t="shared" si="19"/>
        <v>N/A</v>
      </c>
      <c r="E114" s="5">
        <v>0.18685693649999999</v>
      </c>
      <c r="F114" s="5" t="str">
        <f t="shared" si="20"/>
        <v>N/A</v>
      </c>
      <c r="G114" s="4">
        <v>1.2131103E-3</v>
      </c>
      <c r="H114" s="5" t="str">
        <f t="shared" si="21"/>
        <v>N/A</v>
      </c>
      <c r="I114" s="6" t="s">
        <v>1748</v>
      </c>
      <c r="J114" s="6">
        <v>-99.4</v>
      </c>
      <c r="K114" s="105" t="str">
        <f t="shared" si="22"/>
        <v>No</v>
      </c>
    </row>
    <row r="115" spans="1:11" x14ac:dyDescent="0.2">
      <c r="A115" s="124" t="s">
        <v>916</v>
      </c>
      <c r="B115" s="22" t="s">
        <v>213</v>
      </c>
      <c r="C115" s="66">
        <v>2.6931627859999998</v>
      </c>
      <c r="D115" s="5" t="str">
        <f t="shared" si="19"/>
        <v>N/A</v>
      </c>
      <c r="E115" s="5">
        <v>2.7597256503000001</v>
      </c>
      <c r="F115" s="5" t="str">
        <f t="shared" si="20"/>
        <v>N/A</v>
      </c>
      <c r="G115" s="4">
        <v>3.1360700479000001</v>
      </c>
      <c r="H115" s="5" t="str">
        <f t="shared" si="21"/>
        <v>N/A</v>
      </c>
      <c r="I115" s="6">
        <v>2.472</v>
      </c>
      <c r="J115" s="6">
        <v>13.64</v>
      </c>
      <c r="K115" s="105" t="str">
        <f t="shared" si="22"/>
        <v>Yes</v>
      </c>
    </row>
    <row r="116" spans="1:11" x14ac:dyDescent="0.2">
      <c r="A116" s="124" t="s">
        <v>917</v>
      </c>
      <c r="B116" s="22" t="s">
        <v>213</v>
      </c>
      <c r="C116" s="66">
        <v>3.2823053900000003E-2</v>
      </c>
      <c r="D116" s="5" t="str">
        <f t="shared" si="19"/>
        <v>N/A</v>
      </c>
      <c r="E116" s="5">
        <v>2.4559581364</v>
      </c>
      <c r="F116" s="5" t="str">
        <f t="shared" si="20"/>
        <v>N/A</v>
      </c>
      <c r="G116" s="4">
        <v>2.1058794656000002</v>
      </c>
      <c r="H116" s="5" t="str">
        <f t="shared" si="21"/>
        <v>N/A</v>
      </c>
      <c r="I116" s="6">
        <v>7382</v>
      </c>
      <c r="J116" s="6">
        <v>-14.3</v>
      </c>
      <c r="K116" s="105" t="str">
        <f t="shared" si="22"/>
        <v>Yes</v>
      </c>
    </row>
    <row r="117" spans="1:11" x14ac:dyDescent="0.2">
      <c r="A117" s="124" t="s">
        <v>918</v>
      </c>
      <c r="B117" s="22" t="s">
        <v>213</v>
      </c>
      <c r="C117" s="66">
        <v>0.30446291800000003</v>
      </c>
      <c r="D117" s="5" t="str">
        <f t="shared" si="19"/>
        <v>N/A</v>
      </c>
      <c r="E117" s="5">
        <v>0.2470006421</v>
      </c>
      <c r="F117" s="5" t="str">
        <f t="shared" si="20"/>
        <v>N/A</v>
      </c>
      <c r="G117" s="4">
        <v>0.1347818848</v>
      </c>
      <c r="H117" s="5" t="str">
        <f t="shared" si="21"/>
        <v>N/A</v>
      </c>
      <c r="I117" s="6">
        <v>-18.899999999999999</v>
      </c>
      <c r="J117" s="6">
        <v>-45.4</v>
      </c>
      <c r="K117" s="105" t="str">
        <f t="shared" si="22"/>
        <v>No</v>
      </c>
    </row>
    <row r="118" spans="1:11" x14ac:dyDescent="0.2">
      <c r="A118" s="124" t="s">
        <v>919</v>
      </c>
      <c r="B118" s="22" t="s">
        <v>213</v>
      </c>
      <c r="C118" s="66">
        <v>3.0348878466999998</v>
      </c>
      <c r="D118" s="5" t="str">
        <f t="shared" si="19"/>
        <v>N/A</v>
      </c>
      <c r="E118" s="5">
        <v>3.2608166462999999</v>
      </c>
      <c r="F118" s="5" t="str">
        <f t="shared" si="20"/>
        <v>N/A</v>
      </c>
      <c r="G118" s="4">
        <v>2.5687077003000001</v>
      </c>
      <c r="H118" s="5" t="str">
        <f t="shared" si="21"/>
        <v>N/A</v>
      </c>
      <c r="I118" s="6">
        <v>7.444</v>
      </c>
      <c r="J118" s="6">
        <v>-21.2</v>
      </c>
      <c r="K118" s="105" t="str">
        <f t="shared" si="22"/>
        <v>Yes</v>
      </c>
    </row>
    <row r="119" spans="1:11" x14ac:dyDescent="0.2">
      <c r="A119" s="124" t="s">
        <v>920</v>
      </c>
      <c r="B119" s="22" t="s">
        <v>213</v>
      </c>
      <c r="C119" s="66">
        <v>5.8589420972999999</v>
      </c>
      <c r="D119" s="5" t="str">
        <f t="shared" si="19"/>
        <v>N/A</v>
      </c>
      <c r="E119" s="5">
        <v>6.6047345504999999</v>
      </c>
      <c r="F119" s="5" t="str">
        <f t="shared" si="20"/>
        <v>N/A</v>
      </c>
      <c r="G119" s="4">
        <v>5.5235710660999997</v>
      </c>
      <c r="H119" s="5" t="str">
        <f t="shared" si="21"/>
        <v>N/A</v>
      </c>
      <c r="I119" s="6">
        <v>12.73</v>
      </c>
      <c r="J119" s="6">
        <v>-16.399999999999999</v>
      </c>
      <c r="K119" s="105" t="str">
        <f t="shared" si="22"/>
        <v>Yes</v>
      </c>
    </row>
    <row r="120" spans="1:11" x14ac:dyDescent="0.2">
      <c r="A120" s="124" t="s">
        <v>921</v>
      </c>
      <c r="B120" s="22" t="s">
        <v>213</v>
      </c>
      <c r="C120" s="66">
        <v>3.5428706539000001</v>
      </c>
      <c r="D120" s="5" t="str">
        <f t="shared" si="19"/>
        <v>N/A</v>
      </c>
      <c r="E120" s="5">
        <v>4.2102233153000004</v>
      </c>
      <c r="F120" s="5" t="str">
        <f t="shared" si="20"/>
        <v>N/A</v>
      </c>
      <c r="G120" s="4">
        <v>3.5195195443</v>
      </c>
      <c r="H120" s="5" t="str">
        <f t="shared" si="21"/>
        <v>N/A</v>
      </c>
      <c r="I120" s="6">
        <v>18.84</v>
      </c>
      <c r="J120" s="6">
        <v>-16.399999999999999</v>
      </c>
      <c r="K120" s="105" t="str">
        <f t="shared" si="22"/>
        <v>Yes</v>
      </c>
    </row>
    <row r="121" spans="1:11" x14ac:dyDescent="0.2">
      <c r="A121" s="124" t="s">
        <v>922</v>
      </c>
      <c r="B121" s="22" t="s">
        <v>213</v>
      </c>
      <c r="C121" s="66">
        <v>0</v>
      </c>
      <c r="D121" s="5" t="str">
        <f t="shared" si="19"/>
        <v>N/A</v>
      </c>
      <c r="E121" s="5">
        <v>8.1961999999999999E-5</v>
      </c>
      <c r="F121" s="5" t="str">
        <f t="shared" si="20"/>
        <v>N/A</v>
      </c>
      <c r="G121" s="4">
        <v>2.9014665200000001E-2</v>
      </c>
      <c r="H121" s="5" t="str">
        <f t="shared" si="21"/>
        <v>N/A</v>
      </c>
      <c r="I121" s="6" t="s">
        <v>1748</v>
      </c>
      <c r="J121" s="6">
        <v>35300</v>
      </c>
      <c r="K121" s="105" t="str">
        <f t="shared" si="22"/>
        <v>No</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0.49504317170000001</v>
      </c>
      <c r="D123" s="5" t="str">
        <f t="shared" si="19"/>
        <v>N/A</v>
      </c>
      <c r="E123" s="5">
        <v>0.58370867820000005</v>
      </c>
      <c r="F123" s="5" t="str">
        <f t="shared" si="20"/>
        <v>N/A</v>
      </c>
      <c r="G123" s="4">
        <v>0.48133149920000001</v>
      </c>
      <c r="H123" s="5" t="str">
        <f t="shared" si="21"/>
        <v>N/A</v>
      </c>
      <c r="I123" s="6">
        <v>17.91</v>
      </c>
      <c r="J123" s="6">
        <v>-17.5</v>
      </c>
      <c r="K123" s="105" t="str">
        <f t="shared" si="22"/>
        <v>Yes</v>
      </c>
    </row>
    <row r="124" spans="1:11" x14ac:dyDescent="0.2">
      <c r="A124" s="124" t="s">
        <v>925</v>
      </c>
      <c r="B124" s="22" t="s">
        <v>213</v>
      </c>
      <c r="C124" s="66">
        <v>0.44753104970000002</v>
      </c>
      <c r="D124" s="5" t="str">
        <f t="shared" si="19"/>
        <v>N/A</v>
      </c>
      <c r="E124" s="5">
        <v>0.42598922789999999</v>
      </c>
      <c r="F124" s="5" t="str">
        <f t="shared" si="20"/>
        <v>N/A</v>
      </c>
      <c r="G124" s="4">
        <v>0.3151220596</v>
      </c>
      <c r="H124" s="5" t="str">
        <f t="shared" si="21"/>
        <v>N/A</v>
      </c>
      <c r="I124" s="6">
        <v>-4.8099999999999996</v>
      </c>
      <c r="J124" s="6">
        <v>-26</v>
      </c>
      <c r="K124" s="105" t="str">
        <f t="shared" si="22"/>
        <v>Yes</v>
      </c>
    </row>
    <row r="125" spans="1:11" x14ac:dyDescent="0.2">
      <c r="A125" s="124" t="s">
        <v>926</v>
      </c>
      <c r="B125" s="22" t="s">
        <v>213</v>
      </c>
      <c r="C125" s="66">
        <v>1.2691169819999999</v>
      </c>
      <c r="D125" s="5" t="str">
        <f t="shared" si="19"/>
        <v>N/A</v>
      </c>
      <c r="E125" s="5">
        <v>0.75077179500000002</v>
      </c>
      <c r="F125" s="5" t="str">
        <f t="shared" si="20"/>
        <v>N/A</v>
      </c>
      <c r="G125" s="4">
        <v>7.4692933099999997E-2</v>
      </c>
      <c r="H125" s="5" t="str">
        <f t="shared" si="21"/>
        <v>N/A</v>
      </c>
      <c r="I125" s="6">
        <v>-40.799999999999997</v>
      </c>
      <c r="J125" s="6">
        <v>-90.1</v>
      </c>
      <c r="K125" s="105" t="str">
        <f t="shared" si="22"/>
        <v>No</v>
      </c>
    </row>
    <row r="126" spans="1:11" x14ac:dyDescent="0.2">
      <c r="A126" s="124" t="s">
        <v>927</v>
      </c>
      <c r="B126" s="22" t="s">
        <v>213</v>
      </c>
      <c r="C126" s="66">
        <v>0</v>
      </c>
      <c r="D126" s="5" t="str">
        <f t="shared" si="19"/>
        <v>N/A</v>
      </c>
      <c r="E126" s="5">
        <v>9.9174000000000007E-4</v>
      </c>
      <c r="F126" s="5" t="str">
        <f t="shared" si="20"/>
        <v>N/A</v>
      </c>
      <c r="G126" s="4">
        <v>0.12854303189999999</v>
      </c>
      <c r="H126" s="5" t="str">
        <f t="shared" si="21"/>
        <v>N/A</v>
      </c>
      <c r="I126" s="6" t="s">
        <v>1748</v>
      </c>
      <c r="J126" s="6">
        <v>12861</v>
      </c>
      <c r="K126" s="105" t="str">
        <f t="shared" si="22"/>
        <v>No</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0.25553288489999998</v>
      </c>
      <c r="F128" s="5" t="str">
        <f t="shared" si="20"/>
        <v>N/A</v>
      </c>
      <c r="G128" s="4">
        <v>0.43574654740000002</v>
      </c>
      <c r="H128" s="5" t="str">
        <f t="shared" si="21"/>
        <v>N/A</v>
      </c>
      <c r="I128" s="6" t="s">
        <v>1748</v>
      </c>
      <c r="J128" s="6">
        <v>70.52</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0.10438024</v>
      </c>
      <c r="D130" s="114" t="str">
        <f t="shared" si="19"/>
        <v>N/A</v>
      </c>
      <c r="E130" s="114">
        <v>0.37743494719999998</v>
      </c>
      <c r="F130" s="114" t="str">
        <f t="shared" si="20"/>
        <v>N/A</v>
      </c>
      <c r="G130" s="118">
        <v>0.5396007854</v>
      </c>
      <c r="H130" s="114" t="str">
        <f t="shared" si="21"/>
        <v>N/A</v>
      </c>
      <c r="I130" s="115">
        <v>261.60000000000002</v>
      </c>
      <c r="J130" s="115">
        <v>42.97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3865197</v>
      </c>
      <c r="D6" s="5" t="str">
        <f>IF($B6="N/A","N/A",IF(C6&gt;15,"No",IF(C6&lt;-15,"No","Yes")))</f>
        <v>N/A</v>
      </c>
      <c r="E6" s="23">
        <v>3897886</v>
      </c>
      <c r="F6" s="5" t="str">
        <f>IF($B6="N/A","N/A",IF(E6&gt;15,"No",IF(E6&lt;-15,"No","Yes")))</f>
        <v>N/A</v>
      </c>
      <c r="G6" s="23">
        <v>3994506</v>
      </c>
      <c r="H6" s="5" t="str">
        <f>IF($B6="N/A","N/A",IF(G6&gt;15,"No",IF(G6&lt;-15,"No","Yes")))</f>
        <v>N/A</v>
      </c>
      <c r="I6" s="6">
        <v>0.84570000000000001</v>
      </c>
      <c r="J6" s="6">
        <v>2.4790000000000001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23.382795237</v>
      </c>
      <c r="D9" s="5" t="str">
        <f t="shared" ref="D9:D17" si="1">IF($B9="N/A","N/A",IF(C9&gt;15,"No",IF(C9&lt;-15,"No","Yes")))</f>
        <v>N/A</v>
      </c>
      <c r="E9" s="24">
        <v>24.190114847</v>
      </c>
      <c r="F9" s="5" t="str">
        <f>IF($B9="N/A","N/A",IF(E9&gt;15,"No",IF(E9&lt;-15,"No","Yes")))</f>
        <v>N/A</v>
      </c>
      <c r="G9" s="24">
        <v>24.626464199000001</v>
      </c>
      <c r="H9" s="5" t="str">
        <f>IF($B9="N/A","N/A",IF(G9&gt;15,"No",IF(G9&lt;-15,"No","Yes")))</f>
        <v>N/A</v>
      </c>
      <c r="I9" s="6">
        <v>3.4529999999999998</v>
      </c>
      <c r="J9" s="6">
        <v>1.804</v>
      </c>
      <c r="K9" s="105" t="str">
        <f t="shared" si="0"/>
        <v>Yes</v>
      </c>
    </row>
    <row r="10" spans="1:11" x14ac:dyDescent="0.2">
      <c r="A10" s="124" t="s">
        <v>16</v>
      </c>
      <c r="B10" s="22" t="s">
        <v>213</v>
      </c>
      <c r="C10" s="57">
        <v>21.615819323</v>
      </c>
      <c r="D10" s="5" t="str">
        <f t="shared" si="1"/>
        <v>N/A</v>
      </c>
      <c r="E10" s="4">
        <v>19.726436329999999</v>
      </c>
      <c r="F10" s="5" t="str">
        <f>IF($B10="N/A","N/A",IF(E10&gt;15,"No",IF(E10&lt;-15,"No","Yes")))</f>
        <v>N/A</v>
      </c>
      <c r="G10" s="4">
        <v>20.065484944000001</v>
      </c>
      <c r="H10" s="5" t="str">
        <f>IF($B10="N/A","N/A",IF(G10&gt;15,"No",IF(G10&lt;-15,"No","Yes")))</f>
        <v>N/A</v>
      </c>
      <c r="I10" s="6">
        <v>-8.74</v>
      </c>
      <c r="J10" s="6">
        <v>1.7190000000000001</v>
      </c>
      <c r="K10" s="105" t="str">
        <f t="shared" si="0"/>
        <v>Yes</v>
      </c>
    </row>
    <row r="11" spans="1:11" x14ac:dyDescent="0.2">
      <c r="A11" s="124" t="s">
        <v>36</v>
      </c>
      <c r="B11" s="22" t="s">
        <v>213</v>
      </c>
      <c r="C11" s="57">
        <v>54.227782527999999</v>
      </c>
      <c r="D11" s="5" t="str">
        <f t="shared" si="1"/>
        <v>N/A</v>
      </c>
      <c r="E11" s="4">
        <v>49.754524035999999</v>
      </c>
      <c r="F11" s="5" t="str">
        <f>IF($B11="N/A","N/A",IF(E11&gt;15,"No",IF(E11&lt;-15,"No","Yes")))</f>
        <v>N/A</v>
      </c>
      <c r="G11" s="4">
        <v>51.058265319</v>
      </c>
      <c r="H11" s="5" t="str">
        <f>IF($B11="N/A","N/A",IF(G11&gt;15,"No",IF(G11&lt;-15,"No","Yes")))</f>
        <v>N/A</v>
      </c>
      <c r="I11" s="6">
        <v>-8.25</v>
      </c>
      <c r="J11" s="6">
        <v>2.62</v>
      </c>
      <c r="K11" s="105" t="str">
        <f t="shared" si="0"/>
        <v>Yes</v>
      </c>
    </row>
    <row r="12" spans="1:11" x14ac:dyDescent="0.2">
      <c r="A12" s="124" t="s">
        <v>37</v>
      </c>
      <c r="B12" s="22" t="s">
        <v>213</v>
      </c>
      <c r="C12" s="57">
        <v>86.705202311999997</v>
      </c>
      <c r="D12" s="5" t="str">
        <f t="shared" si="1"/>
        <v>N/A</v>
      </c>
      <c r="E12" s="4">
        <v>35.267857143000001</v>
      </c>
      <c r="F12" s="5" t="str">
        <f>IF($B12="N/A","N/A",IF(E12&gt;15,"No",IF(E12&lt;-15,"No","Yes")))</f>
        <v>N/A</v>
      </c>
      <c r="G12" s="4">
        <v>91.509433962000003</v>
      </c>
      <c r="H12" s="5" t="str">
        <f>IF($B12="N/A","N/A",IF(G12&gt;15,"No",IF(G12&lt;-15,"No","Yes")))</f>
        <v>N/A</v>
      </c>
      <c r="I12" s="6">
        <v>-59.3</v>
      </c>
      <c r="J12" s="6">
        <v>159.5</v>
      </c>
      <c r="K12" s="105" t="str">
        <f t="shared" si="0"/>
        <v>No</v>
      </c>
    </row>
    <row r="13" spans="1:11" x14ac:dyDescent="0.2">
      <c r="A13" s="124" t="s">
        <v>38</v>
      </c>
      <c r="B13" s="22" t="s">
        <v>213</v>
      </c>
      <c r="C13" s="57">
        <v>10.194319399999999</v>
      </c>
      <c r="D13" s="5" t="str">
        <f t="shared" si="1"/>
        <v>N/A</v>
      </c>
      <c r="E13" s="4">
        <v>9.7359874774000001</v>
      </c>
      <c r="F13" s="5" t="str">
        <f>IF($B13="N/A","N/A",IF(E13&gt;15,"No",IF(E13&lt;-15,"No","Yes")))</f>
        <v>N/A</v>
      </c>
      <c r="G13" s="4">
        <v>9.1307444332000003</v>
      </c>
      <c r="H13" s="5" t="str">
        <f>IF($B13="N/A","N/A",IF(G13&gt;15,"No",IF(G13&lt;-15,"No","Yes")))</f>
        <v>N/A</v>
      </c>
      <c r="I13" s="6">
        <v>-4.5</v>
      </c>
      <c r="J13" s="6">
        <v>-6.22</v>
      </c>
      <c r="K13" s="105" t="str">
        <f t="shared" si="0"/>
        <v>Yes</v>
      </c>
    </row>
    <row r="14" spans="1:11" x14ac:dyDescent="0.2">
      <c r="A14" s="124" t="s">
        <v>671</v>
      </c>
      <c r="B14" s="22" t="s">
        <v>213</v>
      </c>
      <c r="C14" s="57">
        <v>25.948017656000001</v>
      </c>
      <c r="D14" s="5" t="str">
        <f t="shared" si="1"/>
        <v>N/A</v>
      </c>
      <c r="E14" s="4">
        <v>27.339563035000001</v>
      </c>
      <c r="F14" s="5" t="str">
        <f t="shared" ref="F14:F33" si="2">IF($B14="N/A","N/A",IF(E14&gt;15,"No",IF(E14&lt;-15,"No","Yes")))</f>
        <v>N/A</v>
      </c>
      <c r="G14" s="4">
        <v>26.897668948</v>
      </c>
      <c r="H14" s="5" t="str">
        <f t="shared" ref="H14:H33" si="3">IF($B14="N/A","N/A",IF(G14&gt;15,"No",IF(G14&lt;-15,"No","Yes")))</f>
        <v>N/A</v>
      </c>
      <c r="I14" s="6">
        <v>5.3630000000000004</v>
      </c>
      <c r="J14" s="6">
        <v>-1.62</v>
      </c>
      <c r="K14" s="105" t="str">
        <f t="shared" ref="K14:K30" si="4">IF(J14="Div by 0", "N/A", IF(J14="N/A","N/A", IF(J14&gt;30, "No", IF(J14&lt;-30, "No", "Yes"))))</f>
        <v>Yes</v>
      </c>
    </row>
    <row r="15" spans="1:11" x14ac:dyDescent="0.2">
      <c r="A15" s="124" t="s">
        <v>672</v>
      </c>
      <c r="B15" s="22" t="s">
        <v>213</v>
      </c>
      <c r="C15" s="57">
        <v>4.2590067207000004</v>
      </c>
      <c r="D15" s="5" t="str">
        <f t="shared" si="1"/>
        <v>N/A</v>
      </c>
      <c r="E15" s="4">
        <v>4.2016108219000001</v>
      </c>
      <c r="F15" s="5" t="str">
        <f t="shared" si="2"/>
        <v>N/A</v>
      </c>
      <c r="G15" s="4">
        <v>4.0537678500999998</v>
      </c>
      <c r="H15" s="5" t="str">
        <f t="shared" si="3"/>
        <v>N/A</v>
      </c>
      <c r="I15" s="6">
        <v>-1.35</v>
      </c>
      <c r="J15" s="6">
        <v>-3.52</v>
      </c>
      <c r="K15" s="105" t="str">
        <f t="shared" si="4"/>
        <v>Yes</v>
      </c>
    </row>
    <row r="16" spans="1:11" x14ac:dyDescent="0.2">
      <c r="A16" s="124" t="s">
        <v>379</v>
      </c>
      <c r="B16" s="22" t="s">
        <v>213</v>
      </c>
      <c r="C16" s="57">
        <v>25.930450634</v>
      </c>
      <c r="D16" s="5" t="str">
        <f t="shared" si="1"/>
        <v>N/A</v>
      </c>
      <c r="E16" s="4">
        <v>24.957220401000001</v>
      </c>
      <c r="F16" s="5" t="str">
        <f t="shared" si="2"/>
        <v>N/A</v>
      </c>
      <c r="G16" s="4">
        <v>26.074888860000002</v>
      </c>
      <c r="H16" s="5" t="str">
        <f t="shared" si="3"/>
        <v>N/A</v>
      </c>
      <c r="I16" s="6">
        <v>-3.75</v>
      </c>
      <c r="J16" s="6">
        <v>4.4779999999999998</v>
      </c>
      <c r="K16" s="105" t="str">
        <f t="shared" si="4"/>
        <v>Yes</v>
      </c>
    </row>
    <row r="17" spans="1:11" x14ac:dyDescent="0.2">
      <c r="A17" s="124" t="s">
        <v>380</v>
      </c>
      <c r="B17" s="22" t="s">
        <v>213</v>
      </c>
      <c r="C17" s="57">
        <v>1.1936260945999999</v>
      </c>
      <c r="D17" s="5" t="str">
        <f t="shared" si="1"/>
        <v>N/A</v>
      </c>
      <c r="E17" s="4">
        <v>1.9860252455</v>
      </c>
      <c r="F17" s="5" t="str">
        <f t="shared" si="2"/>
        <v>N/A</v>
      </c>
      <c r="G17" s="4">
        <v>2.0382745701</v>
      </c>
      <c r="H17" s="5" t="str">
        <f t="shared" si="3"/>
        <v>N/A</v>
      </c>
      <c r="I17" s="6">
        <v>66.39</v>
      </c>
      <c r="J17" s="6">
        <v>2.6309999999999998</v>
      </c>
      <c r="K17" s="105" t="str">
        <f t="shared" si="4"/>
        <v>Yes</v>
      </c>
    </row>
    <row r="18" spans="1:11" x14ac:dyDescent="0.2">
      <c r="A18" s="124" t="s">
        <v>381</v>
      </c>
      <c r="B18" s="22" t="s">
        <v>213</v>
      </c>
      <c r="C18" s="57">
        <v>4.4758391000000002E-3</v>
      </c>
      <c r="D18" s="5" t="str">
        <f t="shared" ref="D18:D33" si="5">IF($B18="N/A","N/A",IF(C18&gt;15,"No",IF(C18&lt;-15,"No","Yes")))</f>
        <v>N/A</v>
      </c>
      <c r="E18" s="4">
        <v>1.1493409499999999E-2</v>
      </c>
      <c r="F18" s="5" t="str">
        <f t="shared" si="2"/>
        <v>N/A</v>
      </c>
      <c r="G18" s="4">
        <v>2.6536448E-3</v>
      </c>
      <c r="H18" s="5" t="str">
        <f t="shared" si="3"/>
        <v>N/A</v>
      </c>
      <c r="I18" s="6">
        <v>156.80000000000001</v>
      </c>
      <c r="J18" s="6">
        <v>-76.900000000000006</v>
      </c>
      <c r="K18" s="105" t="str">
        <f t="shared" si="4"/>
        <v>No</v>
      </c>
    </row>
    <row r="19" spans="1:11" x14ac:dyDescent="0.2">
      <c r="A19" s="124" t="s">
        <v>382</v>
      </c>
      <c r="B19" s="22" t="s">
        <v>213</v>
      </c>
      <c r="C19" s="57">
        <v>23.438650086999999</v>
      </c>
      <c r="D19" s="5" t="str">
        <f t="shared" si="5"/>
        <v>N/A</v>
      </c>
      <c r="E19" s="4">
        <v>24.297555136</v>
      </c>
      <c r="F19" s="5" t="str">
        <f t="shared" si="2"/>
        <v>N/A</v>
      </c>
      <c r="G19" s="4">
        <v>24.480273656000001</v>
      </c>
      <c r="H19" s="5" t="str">
        <f t="shared" si="3"/>
        <v>N/A</v>
      </c>
      <c r="I19" s="6">
        <v>3.6640000000000001</v>
      </c>
      <c r="J19" s="6">
        <v>0.752</v>
      </c>
      <c r="K19" s="105" t="str">
        <f t="shared" si="4"/>
        <v>Yes</v>
      </c>
    </row>
    <row r="20" spans="1:11" x14ac:dyDescent="0.2">
      <c r="A20" s="124" t="s">
        <v>384</v>
      </c>
      <c r="B20" s="22" t="s">
        <v>213</v>
      </c>
      <c r="C20" s="57">
        <v>5.8306989269000002</v>
      </c>
      <c r="D20" s="5" t="str">
        <f t="shared" si="5"/>
        <v>N/A</v>
      </c>
      <c r="E20" s="4">
        <v>5.2410973537999999</v>
      </c>
      <c r="F20" s="5" t="str">
        <f t="shared" si="2"/>
        <v>N/A</v>
      </c>
      <c r="G20" s="4">
        <v>5.1737811884999996</v>
      </c>
      <c r="H20" s="5" t="str">
        <f t="shared" si="3"/>
        <v>N/A</v>
      </c>
      <c r="I20" s="6">
        <v>-10.1</v>
      </c>
      <c r="J20" s="6">
        <v>-1.28</v>
      </c>
      <c r="K20" s="105" t="str">
        <f t="shared" si="4"/>
        <v>Yes</v>
      </c>
    </row>
    <row r="21" spans="1:11" x14ac:dyDescent="0.2">
      <c r="A21" s="124" t="s">
        <v>385</v>
      </c>
      <c r="B21" s="22" t="s">
        <v>213</v>
      </c>
      <c r="C21" s="57">
        <v>8.5266287849999998</v>
      </c>
      <c r="D21" s="5" t="str">
        <f t="shared" si="5"/>
        <v>N/A</v>
      </c>
      <c r="E21" s="4">
        <v>8.1714549887000008</v>
      </c>
      <c r="F21" s="5" t="str">
        <f t="shared" si="2"/>
        <v>N/A</v>
      </c>
      <c r="G21" s="4">
        <v>7.5651907894999999</v>
      </c>
      <c r="H21" s="5" t="str">
        <f t="shared" si="3"/>
        <v>N/A</v>
      </c>
      <c r="I21" s="6">
        <v>-4.17</v>
      </c>
      <c r="J21" s="6">
        <v>-7.42</v>
      </c>
      <c r="K21" s="105" t="str">
        <f t="shared" si="4"/>
        <v>Yes</v>
      </c>
    </row>
    <row r="22" spans="1:11" x14ac:dyDescent="0.2">
      <c r="A22" s="124" t="s">
        <v>386</v>
      </c>
      <c r="B22" s="22" t="s">
        <v>213</v>
      </c>
      <c r="C22" s="57">
        <v>0</v>
      </c>
      <c r="D22" s="5" t="str">
        <f t="shared" si="5"/>
        <v>N/A</v>
      </c>
      <c r="E22" s="4">
        <v>0.65135306680000005</v>
      </c>
      <c r="F22" s="5" t="str">
        <f t="shared" si="2"/>
        <v>N/A</v>
      </c>
      <c r="G22" s="4">
        <v>0.65785356189999999</v>
      </c>
      <c r="H22" s="5" t="str">
        <f t="shared" si="3"/>
        <v>N/A</v>
      </c>
      <c r="I22" s="6" t="s">
        <v>1748</v>
      </c>
      <c r="J22" s="6">
        <v>0.998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1748</v>
      </c>
      <c r="J25" s="6" t="s">
        <v>1748</v>
      </c>
      <c r="K25" s="105" t="str">
        <f t="shared" si="4"/>
        <v>N/A</v>
      </c>
    </row>
    <row r="26" spans="1:11" x14ac:dyDescent="0.2">
      <c r="A26" s="124" t="s">
        <v>392</v>
      </c>
      <c r="B26" s="22" t="s">
        <v>213</v>
      </c>
      <c r="C26" s="57">
        <v>0</v>
      </c>
      <c r="D26" s="5" t="str">
        <f t="shared" si="5"/>
        <v>N/A</v>
      </c>
      <c r="E26" s="4">
        <v>0</v>
      </c>
      <c r="F26" s="5" t="str">
        <f t="shared" si="2"/>
        <v>N/A</v>
      </c>
      <c r="G26" s="4">
        <v>0</v>
      </c>
      <c r="H26" s="5" t="str">
        <f t="shared" si="3"/>
        <v>N/A</v>
      </c>
      <c r="I26" s="6" t="s">
        <v>1748</v>
      </c>
      <c r="J26" s="6" t="s">
        <v>1748</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4.4213011652</v>
      </c>
      <c r="D29" s="5" t="str">
        <f t="shared" si="5"/>
        <v>N/A</v>
      </c>
      <c r="E29" s="4">
        <v>2.6174187752</v>
      </c>
      <c r="F29" s="5" t="str">
        <f t="shared" si="2"/>
        <v>N/A</v>
      </c>
      <c r="G29" s="4">
        <v>2.4356453589</v>
      </c>
      <c r="H29" s="5" t="str">
        <f t="shared" si="3"/>
        <v>N/A</v>
      </c>
      <c r="I29" s="6">
        <v>-40.799999999999997</v>
      </c>
      <c r="J29" s="6">
        <v>-6.94</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95.345799967999994</v>
      </c>
      <c r="D31" s="5" t="str">
        <f t="shared" si="5"/>
        <v>N/A</v>
      </c>
      <c r="E31" s="4">
        <v>96.509364306999998</v>
      </c>
      <c r="F31" s="5" t="str">
        <f t="shared" si="2"/>
        <v>N/A</v>
      </c>
      <c r="G31" s="4">
        <v>96.777023240999995</v>
      </c>
      <c r="H31" s="5" t="str">
        <f t="shared" si="3"/>
        <v>N/A</v>
      </c>
      <c r="I31" s="6">
        <v>1.22</v>
      </c>
      <c r="J31" s="6">
        <v>0.27729999999999999</v>
      </c>
      <c r="K31" s="105" t="str">
        <f t="shared" ref="K31:K43" si="6">IF(J31="Div by 0", "N/A", IF(J31="N/A","N/A", IF(J31&gt;30, "No", IF(J31&lt;-30, "No", "Yes"))))</f>
        <v>Yes</v>
      </c>
    </row>
    <row r="32" spans="1:11" x14ac:dyDescent="0.2">
      <c r="A32" s="124" t="s">
        <v>39</v>
      </c>
      <c r="B32" s="22" t="s">
        <v>267</v>
      </c>
      <c r="C32" s="57">
        <v>95.317355817000006</v>
      </c>
      <c r="D32" s="5" t="str">
        <f>IF($B32="N/A","N/A",IF(C32&gt;100,"No",IF(C32&lt;85,"No","Yes")))</f>
        <v>Yes</v>
      </c>
      <c r="E32" s="4">
        <v>96.812487653000005</v>
      </c>
      <c r="F32" s="5" t="str">
        <f>IF($B32="N/A","N/A",IF(E32&gt;100,"No",IF(E32&lt;85,"No","Yes")))</f>
        <v>Yes</v>
      </c>
      <c r="G32" s="4">
        <v>97.209943883999998</v>
      </c>
      <c r="H32" s="5" t="str">
        <f>IF($B32="N/A","N/A",IF(G32&gt;100,"No",IF(G32&lt;85,"No","Yes")))</f>
        <v>Yes</v>
      </c>
      <c r="I32" s="6">
        <v>1.569</v>
      </c>
      <c r="J32" s="6">
        <v>0.41049999999999998</v>
      </c>
      <c r="K32" s="105" t="str">
        <f t="shared" si="6"/>
        <v>Yes</v>
      </c>
    </row>
    <row r="33" spans="1:11" x14ac:dyDescent="0.2">
      <c r="A33" s="124" t="s">
        <v>905</v>
      </c>
      <c r="B33" s="22" t="s">
        <v>213</v>
      </c>
      <c r="C33" s="57">
        <v>59.616807627</v>
      </c>
      <c r="D33" s="5" t="str">
        <f t="shared" si="5"/>
        <v>N/A</v>
      </c>
      <c r="E33" s="4">
        <v>60.137220630999998</v>
      </c>
      <c r="F33" s="5" t="str">
        <f t="shared" si="2"/>
        <v>N/A</v>
      </c>
      <c r="G33" s="4">
        <v>62.137031645</v>
      </c>
      <c r="H33" s="5" t="str">
        <f t="shared" si="3"/>
        <v>N/A</v>
      </c>
      <c r="I33" s="6">
        <v>0.87290000000000001</v>
      </c>
      <c r="J33" s="6">
        <v>3.3250000000000002</v>
      </c>
      <c r="K33" s="105" t="str">
        <f t="shared" si="6"/>
        <v>Yes</v>
      </c>
    </row>
    <row r="34" spans="1:11" x14ac:dyDescent="0.2">
      <c r="A34" s="124" t="s">
        <v>846</v>
      </c>
      <c r="B34" s="22" t="s">
        <v>268</v>
      </c>
      <c r="C34" s="57">
        <v>5.5202516591000004</v>
      </c>
      <c r="D34" s="5" t="str">
        <f>IF($B34="N/A","N/A",IF(C34&gt;25,"No",IF(C34&lt;5,"No","Yes")))</f>
        <v>Yes</v>
      </c>
      <c r="E34" s="4">
        <v>5.6734430761999999</v>
      </c>
      <c r="F34" s="5" t="str">
        <f>IF($B34="N/A","N/A",IF(E34&gt;25,"No",IF(E34&lt;5,"No","Yes")))</f>
        <v>Yes</v>
      </c>
      <c r="G34" s="4">
        <v>5.6316164152999999</v>
      </c>
      <c r="H34" s="5" t="str">
        <f>IF($B34="N/A","N/A",IF(G34&gt;25,"No",IF(G34&lt;5,"No","Yes")))</f>
        <v>Yes</v>
      </c>
      <c r="I34" s="6">
        <v>2.7749999999999999</v>
      </c>
      <c r="J34" s="6">
        <v>-0.73699999999999999</v>
      </c>
      <c r="K34" s="105" t="str">
        <f t="shared" si="6"/>
        <v>Yes</v>
      </c>
    </row>
    <row r="35" spans="1:11" x14ac:dyDescent="0.2">
      <c r="A35" s="124" t="s">
        <v>847</v>
      </c>
      <c r="B35" s="22" t="s">
        <v>269</v>
      </c>
      <c r="C35" s="57">
        <v>42.932996283000001</v>
      </c>
      <c r="D35" s="5" t="str">
        <f>IF($B35="N/A","N/A",IF(C35&gt;70,"No",IF(C35&lt;40,"No","Yes")))</f>
        <v>Yes</v>
      </c>
      <c r="E35" s="4">
        <v>43.242787743000001</v>
      </c>
      <c r="F35" s="5" t="str">
        <f>IF($B35="N/A","N/A",IF(E35&gt;70,"No",IF(E35&lt;40,"No","Yes")))</f>
        <v>Yes</v>
      </c>
      <c r="G35" s="4">
        <v>42.168740772</v>
      </c>
      <c r="H35" s="5" t="str">
        <f>IF($B35="N/A","N/A",IF(G35&gt;70,"No",IF(G35&lt;40,"No","Yes")))</f>
        <v>Yes</v>
      </c>
      <c r="I35" s="6">
        <v>0.72160000000000002</v>
      </c>
      <c r="J35" s="6">
        <v>-2.48</v>
      </c>
      <c r="K35" s="105" t="str">
        <f t="shared" si="6"/>
        <v>Yes</v>
      </c>
    </row>
    <row r="36" spans="1:11" x14ac:dyDescent="0.2">
      <c r="A36" s="124" t="s">
        <v>848</v>
      </c>
      <c r="B36" s="22" t="s">
        <v>270</v>
      </c>
      <c r="C36" s="57">
        <v>50.020310406</v>
      </c>
      <c r="D36" s="5" t="str">
        <f>IF($B36="N/A","N/A",IF(C36&gt;55,"No",IF(C36&lt;20,"No","Yes")))</f>
        <v>Yes</v>
      </c>
      <c r="E36" s="4">
        <v>51.083769181000001</v>
      </c>
      <c r="F36" s="5" t="str">
        <f>IF($B36="N/A","N/A",IF(E36&gt;55,"No",IF(E36&lt;20,"No","Yes")))</f>
        <v>Yes</v>
      </c>
      <c r="G36" s="4">
        <v>52.199642812999997</v>
      </c>
      <c r="H36" s="5" t="str">
        <f>IF($B36="N/A","N/A",IF(G36&gt;55,"No",IF(G36&lt;20,"No","Yes")))</f>
        <v>Yes</v>
      </c>
      <c r="I36" s="6">
        <v>2.1259999999999999</v>
      </c>
      <c r="J36" s="6">
        <v>2.1840000000000002</v>
      </c>
      <c r="K36" s="105" t="str">
        <f t="shared" si="6"/>
        <v>Yes</v>
      </c>
    </row>
    <row r="37" spans="1:11" x14ac:dyDescent="0.2">
      <c r="A37" s="124" t="s">
        <v>163</v>
      </c>
      <c r="B37" s="22" t="s">
        <v>246</v>
      </c>
      <c r="C37" s="57">
        <v>54.166139526999999</v>
      </c>
      <c r="D37" s="5" t="str">
        <f>IF($B37="N/A","N/A",IF(C37&gt;95,"Yes","No"))</f>
        <v>No</v>
      </c>
      <c r="E37" s="4">
        <v>54.492409475000002</v>
      </c>
      <c r="F37" s="5" t="str">
        <f>IF($B37="N/A","N/A",IF(E37&gt;95,"Yes","No"))</f>
        <v>No</v>
      </c>
      <c r="G37" s="4">
        <v>53.055947344000003</v>
      </c>
      <c r="H37" s="5" t="str">
        <f>IF($B37="N/A","N/A",IF(G37&gt;95,"Yes","No"))</f>
        <v>No</v>
      </c>
      <c r="I37" s="6">
        <v>0.60240000000000005</v>
      </c>
      <c r="J37" s="6">
        <v>-2.64</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73.132441025000006</v>
      </c>
      <c r="D40" s="5" t="str">
        <f>IF($B40="N/A","N/A",IF(C40&gt;100,"No",IF(C40&lt;98,"No","Yes")))</f>
        <v>No</v>
      </c>
      <c r="E40" s="4">
        <v>72.626147408999998</v>
      </c>
      <c r="F40" s="5" t="str">
        <f>IF($B40="N/A","N/A",IF(E40&gt;100,"No",IF(E40&lt;98,"No","Yes")))</f>
        <v>No</v>
      </c>
      <c r="G40" s="4">
        <v>71.772400575999995</v>
      </c>
      <c r="H40" s="5" t="str">
        <f>IF($B40="N/A","N/A",IF(G40&gt;100,"No",IF(G40&lt;98,"No","Yes")))</f>
        <v>No</v>
      </c>
      <c r="I40" s="6">
        <v>-0.69199999999999995</v>
      </c>
      <c r="J40" s="6">
        <v>-1.18</v>
      </c>
      <c r="K40" s="105" t="str">
        <f t="shared" si="6"/>
        <v>Yes</v>
      </c>
    </row>
    <row r="41" spans="1:11" x14ac:dyDescent="0.2">
      <c r="A41" s="124" t="s">
        <v>44</v>
      </c>
      <c r="B41" s="22" t="s">
        <v>213</v>
      </c>
      <c r="C41" s="57">
        <v>79.239673905999993</v>
      </c>
      <c r="D41" s="5" t="str">
        <f t="shared" si="7"/>
        <v>N/A</v>
      </c>
      <c r="E41" s="4">
        <v>79.904258463999994</v>
      </c>
      <c r="F41" s="5" t="str">
        <f t="shared" ref="F41:F47" si="8">IF($B41="N/A","N/A",IF(E41&gt;15,"No",IF(E41&lt;-15,"No","Yes")))</f>
        <v>N/A</v>
      </c>
      <c r="G41" s="4">
        <v>80.351508476999996</v>
      </c>
      <c r="H41" s="5" t="str">
        <f t="shared" ref="H41:H47" si="9">IF($B41="N/A","N/A",IF(G41&gt;15,"No",IF(G41&lt;-15,"No","Yes")))</f>
        <v>N/A</v>
      </c>
      <c r="I41" s="6">
        <v>0.8387</v>
      </c>
      <c r="J41" s="6">
        <v>0.55969999999999998</v>
      </c>
      <c r="K41" s="105" t="str">
        <f t="shared" si="6"/>
        <v>Yes</v>
      </c>
    </row>
    <row r="42" spans="1:11" x14ac:dyDescent="0.2">
      <c r="A42" s="124" t="s">
        <v>45</v>
      </c>
      <c r="B42" s="22" t="s">
        <v>213</v>
      </c>
      <c r="C42" s="57">
        <v>20.760182801999999</v>
      </c>
      <c r="D42" s="5" t="str">
        <f t="shared" si="7"/>
        <v>N/A</v>
      </c>
      <c r="E42" s="4">
        <v>20.095553215999999</v>
      </c>
      <c r="F42" s="5" t="str">
        <f t="shared" si="8"/>
        <v>N/A</v>
      </c>
      <c r="G42" s="4">
        <v>19.648444338000001</v>
      </c>
      <c r="H42" s="5" t="str">
        <f t="shared" si="9"/>
        <v>N/A</v>
      </c>
      <c r="I42" s="6">
        <v>-3.2</v>
      </c>
      <c r="J42" s="6">
        <v>-2.2200000000000002</v>
      </c>
      <c r="K42" s="105" t="str">
        <f t="shared" si="6"/>
        <v>Yes</v>
      </c>
    </row>
    <row r="43" spans="1:11" x14ac:dyDescent="0.2">
      <c r="A43" s="124" t="s">
        <v>50</v>
      </c>
      <c r="B43" s="22" t="s">
        <v>213</v>
      </c>
      <c r="C43" s="57">
        <v>1.4329189999999999E-4</v>
      </c>
      <c r="D43" s="5" t="str">
        <f t="shared" si="7"/>
        <v>N/A</v>
      </c>
      <c r="E43" s="4">
        <v>1.8831929999999999E-4</v>
      </c>
      <c r="F43" s="5" t="str">
        <f t="shared" si="8"/>
        <v>N/A</v>
      </c>
      <c r="G43" s="4">
        <v>4.7184900000000003E-5</v>
      </c>
      <c r="H43" s="5" t="str">
        <f t="shared" si="9"/>
        <v>N/A</v>
      </c>
      <c r="I43" s="6">
        <v>31.42</v>
      </c>
      <c r="J43" s="6">
        <v>-74.900000000000006</v>
      </c>
      <c r="K43" s="105" t="str">
        <f t="shared" si="6"/>
        <v>No</v>
      </c>
    </row>
    <row r="44" spans="1:11" x14ac:dyDescent="0.2">
      <c r="A44" s="124" t="s">
        <v>908</v>
      </c>
      <c r="B44" s="22" t="s">
        <v>213</v>
      </c>
      <c r="C44" s="57">
        <v>91.478804315000005</v>
      </c>
      <c r="D44" s="5" t="str">
        <f t="shared" si="7"/>
        <v>N/A</v>
      </c>
      <c r="E44" s="4">
        <v>91.173856803000007</v>
      </c>
      <c r="F44" s="5" t="str">
        <f t="shared" si="8"/>
        <v>N/A</v>
      </c>
      <c r="G44" s="4">
        <v>91.873588373999993</v>
      </c>
      <c r="H44" s="5" t="str">
        <f t="shared" si="9"/>
        <v>N/A</v>
      </c>
      <c r="I44" s="6">
        <v>-0.33300000000000002</v>
      </c>
      <c r="J44" s="6">
        <v>0.76749999999999996</v>
      </c>
      <c r="K44" s="105" t="str">
        <f>IF(J44="Div by 0", "N/A", IF(J44="N/A","N/A", IF(J44&gt;30, "No", IF(J44&lt;-30, "No", "Yes"))))</f>
        <v>Yes</v>
      </c>
    </row>
    <row r="45" spans="1:11" x14ac:dyDescent="0.2">
      <c r="A45" s="124" t="s">
        <v>909</v>
      </c>
      <c r="B45" s="22" t="s">
        <v>213</v>
      </c>
      <c r="C45" s="57">
        <v>8.5211956855000004</v>
      </c>
      <c r="D45" s="5" t="str">
        <f t="shared" si="7"/>
        <v>N/A</v>
      </c>
      <c r="E45" s="4">
        <v>8.8261431966000004</v>
      </c>
      <c r="F45" s="5" t="str">
        <f t="shared" si="8"/>
        <v>N/A</v>
      </c>
      <c r="G45" s="4">
        <v>8.1264116263999995</v>
      </c>
      <c r="H45" s="5" t="str">
        <f t="shared" si="9"/>
        <v>N/A</v>
      </c>
      <c r="I45" s="6">
        <v>3.5790000000000002</v>
      </c>
      <c r="J45" s="6">
        <v>-7.93</v>
      </c>
      <c r="K45" s="105" t="str">
        <f>IF(J45="Div by 0", "N/A", IF(J45="N/A","N/A", IF(J45&gt;30, "No", IF(J45&lt;-30, "No", "Yes"))))</f>
        <v>Yes</v>
      </c>
    </row>
    <row r="46" spans="1:11" x14ac:dyDescent="0.2">
      <c r="A46" s="124" t="s">
        <v>932</v>
      </c>
      <c r="B46" s="22" t="s">
        <v>213</v>
      </c>
      <c r="C46" s="57">
        <v>4.4758391000000002E-3</v>
      </c>
      <c r="D46" s="5" t="str">
        <f t="shared" si="7"/>
        <v>N/A</v>
      </c>
      <c r="E46" s="4">
        <v>1.1493409499999999E-2</v>
      </c>
      <c r="F46" s="5" t="str">
        <f t="shared" si="8"/>
        <v>N/A</v>
      </c>
      <c r="G46" s="4">
        <v>2.6536448E-3</v>
      </c>
      <c r="H46" s="5" t="str">
        <f t="shared" si="9"/>
        <v>N/A</v>
      </c>
      <c r="I46" s="6">
        <v>156.80000000000001</v>
      </c>
      <c r="J46" s="6">
        <v>-76.900000000000006</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1647913</v>
      </c>
      <c r="D6" s="5" t="str">
        <f t="shared" ref="D6:D15" si="0">IF($B6="N/A","N/A",IF(C6&lt;0,"No","Yes"))</f>
        <v>N/A</v>
      </c>
      <c r="E6" s="56">
        <v>2573528</v>
      </c>
      <c r="F6" s="5" t="str">
        <f t="shared" ref="F6:F15" si="1">IF($B6="N/A","N/A",IF(E6&lt;0,"No","Yes"))</f>
        <v>N/A</v>
      </c>
      <c r="G6" s="56">
        <v>3896312</v>
      </c>
      <c r="H6" s="5" t="str">
        <f t="shared" ref="H6:H15" si="2">IF($B6="N/A","N/A",IF(G6&lt;0,"No","Yes"))</f>
        <v>N/A</v>
      </c>
      <c r="I6" s="6">
        <v>56.17</v>
      </c>
      <c r="J6" s="6">
        <v>51.4</v>
      </c>
      <c r="K6" s="105" t="str">
        <f t="shared" ref="K6:K15" si="3">IF(J6="Div by 0", "N/A", IF(J6="N/A","N/A", IF(J6&gt;30, "No", IF(J6&lt;-30, "No", "Yes"))))</f>
        <v>No</v>
      </c>
    </row>
    <row r="7" spans="1:11" x14ac:dyDescent="0.2">
      <c r="A7" s="125" t="s">
        <v>442</v>
      </c>
      <c r="B7" s="3" t="s">
        <v>213</v>
      </c>
      <c r="C7" s="57">
        <v>1.1273046575000001</v>
      </c>
      <c r="D7" s="5" t="str">
        <f t="shared" si="0"/>
        <v>N/A</v>
      </c>
      <c r="E7" s="57">
        <v>1.9317839169</v>
      </c>
      <c r="F7" s="5" t="str">
        <f t="shared" si="1"/>
        <v>N/A</v>
      </c>
      <c r="G7" s="57">
        <v>1.4793476498</v>
      </c>
      <c r="H7" s="5" t="str">
        <f t="shared" si="2"/>
        <v>N/A</v>
      </c>
      <c r="I7" s="6">
        <v>71.36</v>
      </c>
      <c r="J7" s="6">
        <v>-23.4</v>
      </c>
      <c r="K7" s="105" t="str">
        <f t="shared" si="3"/>
        <v>Yes</v>
      </c>
    </row>
    <row r="8" spans="1:11" x14ac:dyDescent="0.2">
      <c r="A8" s="125" t="s">
        <v>443</v>
      </c>
      <c r="B8" s="3" t="s">
        <v>213</v>
      </c>
      <c r="C8" s="57">
        <v>32.943365335000003</v>
      </c>
      <c r="D8" s="5" t="str">
        <f t="shared" si="0"/>
        <v>N/A</v>
      </c>
      <c r="E8" s="57">
        <v>41.063823669000001</v>
      </c>
      <c r="F8" s="5" t="str">
        <f t="shared" si="1"/>
        <v>N/A</v>
      </c>
      <c r="G8" s="57">
        <v>33.878190453000002</v>
      </c>
      <c r="H8" s="5" t="str">
        <f t="shared" si="2"/>
        <v>N/A</v>
      </c>
      <c r="I8" s="6">
        <v>24.65</v>
      </c>
      <c r="J8" s="6">
        <v>-17.5</v>
      </c>
      <c r="K8" s="105" t="str">
        <f t="shared" si="3"/>
        <v>Yes</v>
      </c>
    </row>
    <row r="9" spans="1:11" x14ac:dyDescent="0.2">
      <c r="A9" s="125" t="s">
        <v>444</v>
      </c>
      <c r="B9" s="3" t="s">
        <v>213</v>
      </c>
      <c r="C9" s="57">
        <v>54.687110302999997</v>
      </c>
      <c r="D9" s="5" t="str">
        <f t="shared" si="0"/>
        <v>N/A</v>
      </c>
      <c r="E9" s="57">
        <v>44.460639247000003</v>
      </c>
      <c r="F9" s="5" t="str">
        <f t="shared" si="1"/>
        <v>N/A</v>
      </c>
      <c r="G9" s="57">
        <v>36.301584677999998</v>
      </c>
      <c r="H9" s="5" t="str">
        <f t="shared" si="2"/>
        <v>N/A</v>
      </c>
      <c r="I9" s="6">
        <v>-18.7</v>
      </c>
      <c r="J9" s="6">
        <v>-18.399999999999999</v>
      </c>
      <c r="K9" s="105" t="str">
        <f t="shared" si="3"/>
        <v>Yes</v>
      </c>
    </row>
    <row r="10" spans="1:11" x14ac:dyDescent="0.2">
      <c r="A10" s="125" t="s">
        <v>445</v>
      </c>
      <c r="B10" s="3" t="s">
        <v>213</v>
      </c>
      <c r="C10" s="57">
        <v>10.277666356999999</v>
      </c>
      <c r="D10" s="5" t="str">
        <f t="shared" si="0"/>
        <v>N/A</v>
      </c>
      <c r="E10" s="57">
        <v>11.642344672</v>
      </c>
      <c r="F10" s="5" t="str">
        <f t="shared" si="1"/>
        <v>N/A</v>
      </c>
      <c r="G10" s="57">
        <v>27.984642913999998</v>
      </c>
      <c r="H10" s="5" t="str">
        <f t="shared" si="2"/>
        <v>N/A</v>
      </c>
      <c r="I10" s="6">
        <v>13.28</v>
      </c>
      <c r="J10" s="6">
        <v>140.4</v>
      </c>
      <c r="K10" s="105" t="str">
        <f t="shared" si="3"/>
        <v>No</v>
      </c>
    </row>
    <row r="11" spans="1:11" x14ac:dyDescent="0.2">
      <c r="A11" s="125" t="s">
        <v>1616</v>
      </c>
      <c r="B11" s="3" t="s">
        <v>213</v>
      </c>
      <c r="C11" s="57">
        <v>92.512711533000001</v>
      </c>
      <c r="D11" s="5" t="str">
        <f t="shared" si="0"/>
        <v>N/A</v>
      </c>
      <c r="E11" s="57">
        <v>76.947404496999994</v>
      </c>
      <c r="F11" s="5" t="str">
        <f t="shared" si="1"/>
        <v>N/A</v>
      </c>
      <c r="G11" s="57">
        <v>68.986441537999994</v>
      </c>
      <c r="H11" s="5" t="str">
        <f t="shared" si="2"/>
        <v>N/A</v>
      </c>
      <c r="I11" s="6">
        <v>-16.8</v>
      </c>
      <c r="J11" s="6">
        <v>-10.3</v>
      </c>
      <c r="K11" s="105" t="str">
        <f t="shared" si="3"/>
        <v>Yes</v>
      </c>
    </row>
    <row r="12" spans="1:11" x14ac:dyDescent="0.2">
      <c r="A12" s="125" t="s">
        <v>16</v>
      </c>
      <c r="B12" s="3" t="s">
        <v>213</v>
      </c>
      <c r="C12" s="57">
        <v>3.1964672892000001</v>
      </c>
      <c r="D12" s="5" t="str">
        <f t="shared" si="0"/>
        <v>N/A</v>
      </c>
      <c r="E12" s="57">
        <v>3.3011880966999998</v>
      </c>
      <c r="F12" s="5" t="str">
        <f t="shared" si="1"/>
        <v>N/A</v>
      </c>
      <c r="G12" s="57">
        <v>3.4074273313000001</v>
      </c>
      <c r="H12" s="5" t="str">
        <f t="shared" si="2"/>
        <v>N/A</v>
      </c>
      <c r="I12" s="6">
        <v>3.2759999999999998</v>
      </c>
      <c r="J12" s="6">
        <v>3.218</v>
      </c>
      <c r="K12" s="105" t="str">
        <f t="shared" si="3"/>
        <v>Yes</v>
      </c>
    </row>
    <row r="13" spans="1:11" x14ac:dyDescent="0.2">
      <c r="A13" s="125" t="s">
        <v>36</v>
      </c>
      <c r="B13" s="3" t="s">
        <v>213</v>
      </c>
      <c r="C13" s="57">
        <v>8.8999566911999999</v>
      </c>
      <c r="D13" s="5" t="str">
        <f t="shared" si="0"/>
        <v>N/A</v>
      </c>
      <c r="E13" s="57">
        <v>11.982385284999999</v>
      </c>
      <c r="F13" s="5" t="str">
        <f t="shared" si="1"/>
        <v>N/A</v>
      </c>
      <c r="G13" s="57">
        <v>12.593543621</v>
      </c>
      <c r="H13" s="5" t="str">
        <f t="shared" si="2"/>
        <v>N/A</v>
      </c>
      <c r="I13" s="6">
        <v>34.630000000000003</v>
      </c>
      <c r="J13" s="6">
        <v>5.0999999999999996</v>
      </c>
      <c r="K13" s="105" t="str">
        <f t="shared" si="3"/>
        <v>Yes</v>
      </c>
    </row>
    <row r="14" spans="1:11" x14ac:dyDescent="0.2">
      <c r="A14" s="125" t="s">
        <v>37</v>
      </c>
      <c r="B14" s="3" t="s">
        <v>213</v>
      </c>
      <c r="C14" s="57">
        <v>0.23257817210000001</v>
      </c>
      <c r="D14" s="5" t="str">
        <f t="shared" si="0"/>
        <v>N/A</v>
      </c>
      <c r="E14" s="57">
        <v>0.4314994606</v>
      </c>
      <c r="F14" s="5" t="str">
        <f t="shared" si="1"/>
        <v>N/A</v>
      </c>
      <c r="G14" s="57">
        <v>0.67847422189999995</v>
      </c>
      <c r="H14" s="5" t="str">
        <f t="shared" si="2"/>
        <v>N/A</v>
      </c>
      <c r="I14" s="6">
        <v>85.53</v>
      </c>
      <c r="J14" s="6">
        <v>57.24</v>
      </c>
      <c r="K14" s="105" t="str">
        <f t="shared" si="3"/>
        <v>No</v>
      </c>
    </row>
    <row r="15" spans="1:11" x14ac:dyDescent="0.2">
      <c r="A15" s="125" t="s">
        <v>38</v>
      </c>
      <c r="B15" s="3" t="s">
        <v>213</v>
      </c>
      <c r="C15" s="57">
        <v>3.1901348426</v>
      </c>
      <c r="D15" s="5" t="str">
        <f t="shared" si="0"/>
        <v>N/A</v>
      </c>
      <c r="E15" s="57">
        <v>3.1854924039000001</v>
      </c>
      <c r="F15" s="5" t="str">
        <f t="shared" si="1"/>
        <v>N/A</v>
      </c>
      <c r="G15" s="57">
        <v>3.1478125987999999</v>
      </c>
      <c r="H15" s="5" t="str">
        <f t="shared" si="2"/>
        <v>N/A</v>
      </c>
      <c r="I15" s="6">
        <v>-0.14599999999999999</v>
      </c>
      <c r="J15" s="6">
        <v>-1.18</v>
      </c>
      <c r="K15" s="105" t="str">
        <f t="shared" si="3"/>
        <v>Yes</v>
      </c>
    </row>
    <row r="16" spans="1:11" x14ac:dyDescent="0.2">
      <c r="A16" s="125" t="s">
        <v>376</v>
      </c>
      <c r="B16" s="3" t="s">
        <v>213</v>
      </c>
      <c r="C16" s="4">
        <v>0</v>
      </c>
      <c r="D16" s="5" t="str">
        <f t="shared" ref="D16:D41" si="4">IF($B16="N/A","N/A",IF(C16&lt;0,"No","Yes"))</f>
        <v>N/A</v>
      </c>
      <c r="E16" s="4">
        <v>8.6845761899999999E-2</v>
      </c>
      <c r="F16" s="5" t="str">
        <f t="shared" ref="F16:F41" si="5">IF($B16="N/A","N/A",IF(E16&lt;0,"No","Yes"))</f>
        <v>N/A</v>
      </c>
      <c r="G16" s="4">
        <v>3.8073953010000001</v>
      </c>
      <c r="H16" s="5" t="str">
        <f t="shared" ref="H16:H41" si="6">IF($B16="N/A","N/A",IF(G16&lt;0,"No","Yes"))</f>
        <v>N/A</v>
      </c>
      <c r="I16" s="6" t="s">
        <v>1748</v>
      </c>
      <c r="J16" s="6">
        <v>4284</v>
      </c>
      <c r="K16" s="105" t="str">
        <f t="shared" ref="K16:K41" si="7">IF(J16="Div by 0", "N/A", IF(J16="N/A","N/A", IF(J16&gt;30, "No", IF(J16&lt;-30, "No", "Yes"))))</f>
        <v>No</v>
      </c>
    </row>
    <row r="17" spans="1:11" x14ac:dyDescent="0.2">
      <c r="A17" s="125" t="s">
        <v>377</v>
      </c>
      <c r="B17" s="3" t="s">
        <v>213</v>
      </c>
      <c r="C17" s="4">
        <v>0</v>
      </c>
      <c r="D17" s="5" t="str">
        <f t="shared" si="4"/>
        <v>N/A</v>
      </c>
      <c r="E17" s="4">
        <v>0</v>
      </c>
      <c r="F17" s="5" t="str">
        <f t="shared" si="5"/>
        <v>N/A</v>
      </c>
      <c r="G17" s="4">
        <v>0</v>
      </c>
      <c r="H17" s="5" t="str">
        <f t="shared" si="6"/>
        <v>N/A</v>
      </c>
      <c r="I17" s="6" t="s">
        <v>1748</v>
      </c>
      <c r="J17" s="6" t="s">
        <v>1748</v>
      </c>
      <c r="K17" s="105" t="str">
        <f t="shared" si="7"/>
        <v>N/A</v>
      </c>
    </row>
    <row r="18" spans="1:11" x14ac:dyDescent="0.2">
      <c r="A18" s="125" t="s">
        <v>378</v>
      </c>
      <c r="B18" s="3" t="s">
        <v>213</v>
      </c>
      <c r="C18" s="4">
        <v>3.5089231046</v>
      </c>
      <c r="D18" s="5" t="str">
        <f t="shared" si="4"/>
        <v>N/A</v>
      </c>
      <c r="E18" s="4">
        <v>7.2073045250999996</v>
      </c>
      <c r="F18" s="5" t="str">
        <f t="shared" si="5"/>
        <v>N/A</v>
      </c>
      <c r="G18" s="4">
        <v>6.8905929505000003</v>
      </c>
      <c r="H18" s="5" t="str">
        <f t="shared" si="6"/>
        <v>N/A</v>
      </c>
      <c r="I18" s="6">
        <v>105.4</v>
      </c>
      <c r="J18" s="6">
        <v>-4.3899999999999997</v>
      </c>
      <c r="K18" s="105" t="str">
        <f t="shared" si="7"/>
        <v>Yes</v>
      </c>
    </row>
    <row r="19" spans="1:11" x14ac:dyDescent="0.2">
      <c r="A19" s="125" t="s">
        <v>379</v>
      </c>
      <c r="B19" s="3" t="s">
        <v>213</v>
      </c>
      <c r="C19" s="4">
        <v>0.84069972140000004</v>
      </c>
      <c r="D19" s="5" t="str">
        <f t="shared" si="4"/>
        <v>N/A</v>
      </c>
      <c r="E19" s="4">
        <v>1.5971071617999999</v>
      </c>
      <c r="F19" s="5" t="str">
        <f t="shared" si="5"/>
        <v>N/A</v>
      </c>
      <c r="G19" s="4">
        <v>2.9185804422000001</v>
      </c>
      <c r="H19" s="5" t="str">
        <f t="shared" si="6"/>
        <v>N/A</v>
      </c>
      <c r="I19" s="6">
        <v>89.97</v>
      </c>
      <c r="J19" s="6">
        <v>82.74</v>
      </c>
      <c r="K19" s="105" t="str">
        <f t="shared" si="7"/>
        <v>No</v>
      </c>
    </row>
    <row r="20" spans="1:11" x14ac:dyDescent="0.2">
      <c r="A20" s="125" t="s">
        <v>380</v>
      </c>
      <c r="B20" s="3" t="s">
        <v>213</v>
      </c>
      <c r="C20" s="4">
        <v>7.7127858100000002E-2</v>
      </c>
      <c r="D20" s="5" t="str">
        <f t="shared" si="4"/>
        <v>N/A</v>
      </c>
      <c r="E20" s="4">
        <v>4.3714309700000002E-2</v>
      </c>
      <c r="F20" s="5" t="str">
        <f t="shared" si="5"/>
        <v>N/A</v>
      </c>
      <c r="G20" s="4">
        <v>3.5443773499999998E-2</v>
      </c>
      <c r="H20" s="5" t="str">
        <f t="shared" si="6"/>
        <v>N/A</v>
      </c>
      <c r="I20" s="6">
        <v>-43.3</v>
      </c>
      <c r="J20" s="6">
        <v>-18.899999999999999</v>
      </c>
      <c r="K20" s="105" t="str">
        <f t="shared" si="7"/>
        <v>Yes</v>
      </c>
    </row>
    <row r="21" spans="1:11" x14ac:dyDescent="0.2">
      <c r="A21" s="125" t="s">
        <v>381</v>
      </c>
      <c r="B21" s="3" t="s">
        <v>213</v>
      </c>
      <c r="C21" s="4">
        <v>1.4089336026999999</v>
      </c>
      <c r="D21" s="5" t="str">
        <f t="shared" si="4"/>
        <v>N/A</v>
      </c>
      <c r="E21" s="4">
        <v>0.90051477970000005</v>
      </c>
      <c r="F21" s="5" t="str">
        <f t="shared" si="5"/>
        <v>N/A</v>
      </c>
      <c r="G21" s="4">
        <v>0.6506409138</v>
      </c>
      <c r="H21" s="5" t="str">
        <f t="shared" si="6"/>
        <v>N/A</v>
      </c>
      <c r="I21" s="6">
        <v>-36.1</v>
      </c>
      <c r="J21" s="6">
        <v>-27.7</v>
      </c>
      <c r="K21" s="105" t="str">
        <f t="shared" si="7"/>
        <v>Yes</v>
      </c>
    </row>
    <row r="22" spans="1:11" x14ac:dyDescent="0.2">
      <c r="A22" s="125" t="s">
        <v>382</v>
      </c>
      <c r="B22" s="3" t="s">
        <v>213</v>
      </c>
      <c r="C22" s="4">
        <v>1.2226980429000001</v>
      </c>
      <c r="D22" s="5" t="str">
        <f t="shared" si="4"/>
        <v>N/A</v>
      </c>
      <c r="E22" s="4">
        <v>3.2851789450000002</v>
      </c>
      <c r="F22" s="5" t="str">
        <f t="shared" si="5"/>
        <v>N/A</v>
      </c>
      <c r="G22" s="4">
        <v>7.7743260806999999</v>
      </c>
      <c r="H22" s="5" t="str">
        <f t="shared" si="6"/>
        <v>N/A</v>
      </c>
      <c r="I22" s="6">
        <v>168.7</v>
      </c>
      <c r="J22" s="6">
        <v>136.6</v>
      </c>
      <c r="K22" s="105" t="str">
        <f t="shared" si="7"/>
        <v>No</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5.7938738270999997</v>
      </c>
      <c r="D24" s="5" t="str">
        <f t="shared" si="4"/>
        <v>N/A</v>
      </c>
      <c r="E24" s="4">
        <v>7.2226142478000002</v>
      </c>
      <c r="F24" s="5" t="str">
        <f t="shared" si="5"/>
        <v>N/A</v>
      </c>
      <c r="G24" s="4">
        <v>6.4150920151999999</v>
      </c>
      <c r="H24" s="5" t="str">
        <f t="shared" si="6"/>
        <v>N/A</v>
      </c>
      <c r="I24" s="6">
        <v>24.66</v>
      </c>
      <c r="J24" s="6">
        <v>-11.2</v>
      </c>
      <c r="K24" s="105" t="str">
        <f t="shared" si="7"/>
        <v>Yes</v>
      </c>
    </row>
    <row r="25" spans="1:11" x14ac:dyDescent="0.2">
      <c r="A25" s="125" t="s">
        <v>385</v>
      </c>
      <c r="B25" s="3" t="s">
        <v>213</v>
      </c>
      <c r="C25" s="4">
        <v>4.8788983399999999E-2</v>
      </c>
      <c r="D25" s="5" t="str">
        <f t="shared" si="4"/>
        <v>N/A</v>
      </c>
      <c r="E25" s="4">
        <v>0.32465160669999998</v>
      </c>
      <c r="F25" s="5" t="str">
        <f t="shared" si="5"/>
        <v>N/A</v>
      </c>
      <c r="G25" s="4">
        <v>0.83176090619999998</v>
      </c>
      <c r="H25" s="5" t="str">
        <f t="shared" si="6"/>
        <v>N/A</v>
      </c>
      <c r="I25" s="6">
        <v>565.4</v>
      </c>
      <c r="J25" s="6">
        <v>156.19999999999999</v>
      </c>
      <c r="K25" s="105" t="str">
        <f t="shared" si="7"/>
        <v>No</v>
      </c>
    </row>
    <row r="26" spans="1:11" x14ac:dyDescent="0.2">
      <c r="A26" s="125" t="s">
        <v>386</v>
      </c>
      <c r="B26" s="3" t="s">
        <v>213</v>
      </c>
      <c r="C26" s="4">
        <v>0</v>
      </c>
      <c r="D26" s="5" t="str">
        <f t="shared" si="4"/>
        <v>N/A</v>
      </c>
      <c r="E26" s="4">
        <v>9.1549033077999997</v>
      </c>
      <c r="F26" s="5" t="str">
        <f t="shared" si="5"/>
        <v>N/A</v>
      </c>
      <c r="G26" s="4">
        <v>4.4889628962000003</v>
      </c>
      <c r="H26" s="5" t="str">
        <f t="shared" si="6"/>
        <v>N/A</v>
      </c>
      <c r="I26" s="6" t="s">
        <v>1748</v>
      </c>
      <c r="J26" s="6">
        <v>-51</v>
      </c>
      <c r="K26" s="105" t="str">
        <f t="shared" si="7"/>
        <v>No</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1748</v>
      </c>
      <c r="J31" s="6" t="s">
        <v>1748</v>
      </c>
      <c r="K31" s="105" t="str">
        <f t="shared" si="7"/>
        <v>N/A</v>
      </c>
    </row>
    <row r="32" spans="1:11" x14ac:dyDescent="0.2">
      <c r="A32" s="125" t="s">
        <v>392</v>
      </c>
      <c r="B32" s="3" t="s">
        <v>213</v>
      </c>
      <c r="C32" s="4">
        <v>0</v>
      </c>
      <c r="D32" s="5" t="str">
        <f t="shared" si="4"/>
        <v>N/A</v>
      </c>
      <c r="E32" s="4">
        <v>0</v>
      </c>
      <c r="F32" s="5" t="str">
        <f t="shared" si="5"/>
        <v>N/A</v>
      </c>
      <c r="G32" s="4">
        <v>0</v>
      </c>
      <c r="H32" s="5" t="str">
        <f t="shared" si="6"/>
        <v>N/A</v>
      </c>
      <c r="I32" s="6" t="s">
        <v>1748</v>
      </c>
      <c r="J32" s="6" t="s">
        <v>1748</v>
      </c>
      <c r="K32" s="105" t="str">
        <f t="shared" si="7"/>
        <v>N/A</v>
      </c>
    </row>
    <row r="33" spans="1:11" x14ac:dyDescent="0.2">
      <c r="A33" s="125" t="s">
        <v>393</v>
      </c>
      <c r="B33" s="3" t="s">
        <v>213</v>
      </c>
      <c r="C33" s="4">
        <v>0</v>
      </c>
      <c r="D33" s="5" t="str">
        <f t="shared" si="4"/>
        <v>N/A</v>
      </c>
      <c r="E33" s="4">
        <v>0</v>
      </c>
      <c r="F33" s="5" t="str">
        <f t="shared" si="5"/>
        <v>N/A</v>
      </c>
      <c r="G33" s="4">
        <v>0</v>
      </c>
      <c r="H33" s="5" t="str">
        <f t="shared" si="6"/>
        <v>N/A</v>
      </c>
      <c r="I33" s="6" t="s">
        <v>1748</v>
      </c>
      <c r="J33" s="6" t="s">
        <v>1748</v>
      </c>
      <c r="K33" s="105" t="str">
        <f t="shared" si="7"/>
        <v>N/A</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0</v>
      </c>
      <c r="D35" s="5" t="str">
        <f t="shared" si="4"/>
        <v>N/A</v>
      </c>
      <c r="E35" s="4">
        <v>0</v>
      </c>
      <c r="F35" s="5" t="str">
        <f t="shared" si="5"/>
        <v>N/A</v>
      </c>
      <c r="G35" s="4">
        <v>0</v>
      </c>
      <c r="H35" s="5" t="str">
        <f t="shared" si="6"/>
        <v>N/A</v>
      </c>
      <c r="I35" s="6" t="s">
        <v>1748</v>
      </c>
      <c r="J35" s="6" t="s">
        <v>1748</v>
      </c>
      <c r="K35" s="105" t="str">
        <f t="shared" si="7"/>
        <v>N/A</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80.917317843999996</v>
      </c>
      <c r="D39" s="5" t="str">
        <f t="shared" si="4"/>
        <v>N/A</v>
      </c>
      <c r="E39" s="4">
        <v>58.491067514999997</v>
      </c>
      <c r="F39" s="5" t="str">
        <f t="shared" si="5"/>
        <v>N/A</v>
      </c>
      <c r="G39" s="4">
        <v>48.255555510000001</v>
      </c>
      <c r="H39" s="5" t="str">
        <f t="shared" si="6"/>
        <v>N/A</v>
      </c>
      <c r="I39" s="6">
        <v>-27.7</v>
      </c>
      <c r="J39" s="6">
        <v>-17.5</v>
      </c>
      <c r="K39" s="105" t="str">
        <f t="shared" si="7"/>
        <v>Yes</v>
      </c>
    </row>
    <row r="40" spans="1:11" x14ac:dyDescent="0.2">
      <c r="A40" s="125" t="s">
        <v>400</v>
      </c>
      <c r="B40" s="3" t="s">
        <v>213</v>
      </c>
      <c r="C40" s="4">
        <v>0</v>
      </c>
      <c r="D40" s="5" t="str">
        <f t="shared" si="4"/>
        <v>N/A</v>
      </c>
      <c r="E40" s="4">
        <v>2.4254253305</v>
      </c>
      <c r="F40" s="5" t="str">
        <f t="shared" si="5"/>
        <v>N/A</v>
      </c>
      <c r="G40" s="4">
        <v>3.1000084181999998</v>
      </c>
      <c r="H40" s="5" t="str">
        <f t="shared" si="6"/>
        <v>N/A</v>
      </c>
      <c r="I40" s="6" t="s">
        <v>1748</v>
      </c>
      <c r="J40" s="6">
        <v>27.81</v>
      </c>
      <c r="K40" s="105" t="str">
        <f t="shared" si="7"/>
        <v>Yes</v>
      </c>
    </row>
    <row r="41" spans="1:11" x14ac:dyDescent="0.2">
      <c r="A41" s="125" t="s">
        <v>401</v>
      </c>
      <c r="B41" s="3" t="s">
        <v>213</v>
      </c>
      <c r="C41" s="4">
        <v>6.1816370159999998</v>
      </c>
      <c r="D41" s="5" t="str">
        <f t="shared" si="4"/>
        <v>N/A</v>
      </c>
      <c r="E41" s="4">
        <v>9.2606725087000008</v>
      </c>
      <c r="F41" s="5" t="str">
        <f t="shared" si="5"/>
        <v>N/A</v>
      </c>
      <c r="G41" s="4">
        <v>14.831640793</v>
      </c>
      <c r="H41" s="5" t="str">
        <f t="shared" si="6"/>
        <v>N/A</v>
      </c>
      <c r="I41" s="6">
        <v>49.81</v>
      </c>
      <c r="J41" s="6">
        <v>60.16</v>
      </c>
      <c r="K41" s="105" t="str">
        <f t="shared" si="7"/>
        <v>No</v>
      </c>
    </row>
    <row r="42" spans="1:11" x14ac:dyDescent="0.2">
      <c r="A42" s="12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88.129955890000005</v>
      </c>
      <c r="D44" s="5" t="str">
        <f t="shared" si="8"/>
        <v>N/A</v>
      </c>
      <c r="E44" s="4">
        <v>23.469144303</v>
      </c>
      <c r="F44" s="5" t="str">
        <f t="shared" si="9"/>
        <v>N/A</v>
      </c>
      <c r="G44" s="4">
        <v>28.958384236000001</v>
      </c>
      <c r="H44" s="5" t="str">
        <f t="shared" si="10"/>
        <v>N/A</v>
      </c>
      <c r="I44" s="6">
        <v>-73.400000000000006</v>
      </c>
      <c r="J44" s="6">
        <v>23.39</v>
      </c>
      <c r="K44" s="105" t="str">
        <f t="shared" si="11"/>
        <v>Yes</v>
      </c>
    </row>
    <row r="45" spans="1:11" x14ac:dyDescent="0.2">
      <c r="A45" s="125" t="s">
        <v>163</v>
      </c>
      <c r="B45" s="3" t="s">
        <v>213</v>
      </c>
      <c r="C45" s="4">
        <v>99.870927652000006</v>
      </c>
      <c r="D45" s="5" t="str">
        <f t="shared" si="8"/>
        <v>N/A</v>
      </c>
      <c r="E45" s="4">
        <v>99.876162218000005</v>
      </c>
      <c r="F45" s="5" t="str">
        <f t="shared" si="9"/>
        <v>N/A</v>
      </c>
      <c r="G45" s="4">
        <v>100</v>
      </c>
      <c r="H45" s="5" t="str">
        <f t="shared" si="10"/>
        <v>N/A</v>
      </c>
      <c r="I45" s="6">
        <v>5.1999999999999998E-3</v>
      </c>
      <c r="J45" s="6">
        <v>0.124</v>
      </c>
      <c r="K45" s="105" t="str">
        <f t="shared" si="11"/>
        <v>Yes</v>
      </c>
    </row>
    <row r="46" spans="1:11" x14ac:dyDescent="0.2">
      <c r="A46" s="125" t="s">
        <v>41</v>
      </c>
      <c r="B46" s="3" t="s">
        <v>213</v>
      </c>
      <c r="C46" s="4">
        <v>84.647033347999994</v>
      </c>
      <c r="D46" s="5" t="str">
        <f t="shared" si="8"/>
        <v>N/A</v>
      </c>
      <c r="E46" s="4">
        <v>92.248552382</v>
      </c>
      <c r="F46" s="5" t="str">
        <f t="shared" si="9"/>
        <v>N/A</v>
      </c>
      <c r="G46" s="4">
        <v>100</v>
      </c>
      <c r="H46" s="5" t="str">
        <f t="shared" si="10"/>
        <v>N/A</v>
      </c>
      <c r="I46" s="6">
        <v>8.98</v>
      </c>
      <c r="J46" s="6">
        <v>8.4030000000000005</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100</v>
      </c>
      <c r="D48" s="5" t="str">
        <f t="shared" si="8"/>
        <v>N/A</v>
      </c>
      <c r="E48" s="4">
        <v>99.999960146999996</v>
      </c>
      <c r="F48" s="5" t="str">
        <f t="shared" si="9"/>
        <v>N/A</v>
      </c>
      <c r="G48" s="4">
        <v>100</v>
      </c>
      <c r="H48" s="5" t="str">
        <f t="shared" si="10"/>
        <v>N/A</v>
      </c>
      <c r="I48" s="6">
        <v>0</v>
      </c>
      <c r="J48" s="6">
        <v>0</v>
      </c>
      <c r="K48" s="105" t="str">
        <f t="shared" si="11"/>
        <v>Yes</v>
      </c>
    </row>
    <row r="49" spans="1:12" x14ac:dyDescent="0.2">
      <c r="A49" s="125" t="s">
        <v>44</v>
      </c>
      <c r="B49" s="3" t="s">
        <v>213</v>
      </c>
      <c r="C49" s="4">
        <v>43.993629790999996</v>
      </c>
      <c r="D49" s="5" t="str">
        <f t="shared" si="8"/>
        <v>N/A</v>
      </c>
      <c r="E49" s="4">
        <v>43.001881851</v>
      </c>
      <c r="F49" s="5" t="str">
        <f t="shared" si="9"/>
        <v>N/A</v>
      </c>
      <c r="G49" s="4">
        <v>54.476643553999999</v>
      </c>
      <c r="H49" s="5" t="str">
        <f t="shared" si="10"/>
        <v>N/A</v>
      </c>
      <c r="I49" s="6">
        <v>-2.25</v>
      </c>
      <c r="J49" s="6">
        <v>26.68</v>
      </c>
      <c r="K49" s="105" t="str">
        <f t="shared" si="11"/>
        <v>Yes</v>
      </c>
    </row>
    <row r="50" spans="1:12" x14ac:dyDescent="0.2">
      <c r="A50" s="125" t="s">
        <v>45</v>
      </c>
      <c r="B50" s="3" t="s">
        <v>213</v>
      </c>
      <c r="C50" s="4">
        <v>55.937102394</v>
      </c>
      <c r="D50" s="5" t="str">
        <f t="shared" si="8"/>
        <v>N/A</v>
      </c>
      <c r="E50" s="4">
        <v>56.571287623000003</v>
      </c>
      <c r="F50" s="5" t="str">
        <f t="shared" si="9"/>
        <v>N/A</v>
      </c>
      <c r="G50" s="4">
        <v>44.504726521000002</v>
      </c>
      <c r="H50" s="5" t="str">
        <f t="shared" si="10"/>
        <v>N/A</v>
      </c>
      <c r="I50" s="6">
        <v>1.1339999999999999</v>
      </c>
      <c r="J50" s="6">
        <v>-21.3</v>
      </c>
      <c r="K50" s="105" t="str">
        <f t="shared" si="11"/>
        <v>Yes</v>
      </c>
    </row>
    <row r="51" spans="1:12" x14ac:dyDescent="0.2">
      <c r="A51" s="125" t="s">
        <v>50</v>
      </c>
      <c r="B51" s="3" t="s">
        <v>213</v>
      </c>
      <c r="C51" s="4">
        <v>6.9267814900000002E-2</v>
      </c>
      <c r="D51" s="5" t="str">
        <f t="shared" si="8"/>
        <v>N/A</v>
      </c>
      <c r="E51" s="4">
        <v>0.42683052560000001</v>
      </c>
      <c r="F51" s="5" t="str">
        <f t="shared" si="9"/>
        <v>N/A</v>
      </c>
      <c r="G51" s="4">
        <v>1.0186299248999999</v>
      </c>
      <c r="H51" s="5" t="str">
        <f t="shared" si="10"/>
        <v>N/A</v>
      </c>
      <c r="I51" s="6">
        <v>516.20000000000005</v>
      </c>
      <c r="J51" s="6">
        <v>138.6</v>
      </c>
      <c r="K51" s="105" t="str">
        <f t="shared" si="11"/>
        <v>No</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1748</v>
      </c>
      <c r="J54" s="6" t="s">
        <v>1748</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4591605</v>
      </c>
      <c r="D7" s="19" t="str">
        <f>IF($B7="N/A","N/A",IF(C7&gt;15,"No",IF(C7&lt;-15,"No","Yes")))</f>
        <v>N/A</v>
      </c>
      <c r="E7" s="18">
        <v>4384957</v>
      </c>
      <c r="F7" s="19" t="str">
        <f>IF($B7="N/A","N/A",IF(E7&gt;15,"No",IF(E7&lt;-15,"No","Yes")))</f>
        <v>N/A</v>
      </c>
      <c r="G7" s="18">
        <v>6160339</v>
      </c>
      <c r="H7" s="19" t="str">
        <f>IF($B7="N/A","N/A",IF(G7&gt;15,"No",IF(G7&lt;-15,"No","Yes")))</f>
        <v>N/A</v>
      </c>
      <c r="I7" s="20">
        <v>-4.5</v>
      </c>
      <c r="J7" s="20">
        <v>40.49</v>
      </c>
      <c r="K7" s="106" t="str">
        <f t="shared" ref="K7:K22" si="0">IF(J7="Div by 0", "N/A", IF(J7="N/A","N/A", IF(J7&gt;30, "No", IF(J7&lt;-30, "No", "Yes"))))</f>
        <v>No</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99.530512751000003</v>
      </c>
      <c r="D11" s="5" t="str">
        <f>IF(OR($B11="N/A",$C11="N/A"),"N/A",IF(C11&gt;100,"No",IF(C11&lt;95,"No","Yes")))</f>
        <v>Yes</v>
      </c>
      <c r="E11" s="5">
        <v>99.877421831000007</v>
      </c>
      <c r="F11" s="5" t="str">
        <f>IF(OR($B11="N/A",$E11="N/A"),"N/A",IF(E11&gt;100,"No",IF(E11&lt;95,"No","Yes")))</f>
        <v>Yes</v>
      </c>
      <c r="G11" s="5">
        <v>99.965797336999998</v>
      </c>
      <c r="H11" s="5" t="str">
        <f>IF($B11="N/A","N/A",IF(G11&gt;100,"No",IF(G11&lt;95,"No","Yes")))</f>
        <v>Yes</v>
      </c>
      <c r="I11" s="6">
        <v>0.34849999999999998</v>
      </c>
      <c r="J11" s="6">
        <v>8.8499999999999995E-2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99.847112284000005</v>
      </c>
      <c r="D13" s="5" t="str">
        <f t="shared" si="1"/>
        <v>Yes</v>
      </c>
      <c r="E13" s="5">
        <v>99.863624659999999</v>
      </c>
      <c r="F13" s="5" t="str">
        <f t="shared" si="2"/>
        <v>Yes</v>
      </c>
      <c r="G13" s="5">
        <v>99.810464976000006</v>
      </c>
      <c r="H13" s="5" t="str">
        <f t="shared" si="3"/>
        <v>Yes</v>
      </c>
      <c r="I13" s="6">
        <v>1.6500000000000001E-2</v>
      </c>
      <c r="J13" s="6">
        <v>-5.2999999999999999E-2</v>
      </c>
      <c r="K13" s="105" t="str">
        <f t="shared" si="0"/>
        <v>Yes</v>
      </c>
    </row>
    <row r="14" spans="1:11" x14ac:dyDescent="0.2">
      <c r="A14" s="104" t="s">
        <v>13</v>
      </c>
      <c r="B14" s="22" t="s">
        <v>213</v>
      </c>
      <c r="C14" s="23">
        <v>4591605</v>
      </c>
      <c r="D14" s="5" t="str">
        <f>IF($B14="N/A","N/A",IF(C14&gt;15,"No",IF(C14&lt;-15,"No","Yes")))</f>
        <v>N/A</v>
      </c>
      <c r="E14" s="23">
        <v>4384957</v>
      </c>
      <c r="F14" s="5" t="str">
        <f>IF($B14="N/A","N/A",IF(E14&gt;15,"No",IF(E14&lt;-15,"No","Yes")))</f>
        <v>N/A</v>
      </c>
      <c r="G14" s="23">
        <v>6160339</v>
      </c>
      <c r="H14" s="5" t="str">
        <f>IF($B14="N/A","N/A",IF(G14&gt;15,"No",IF(G14&lt;-15,"No","Yes")))</f>
        <v>N/A</v>
      </c>
      <c r="I14" s="6">
        <v>-4.5</v>
      </c>
      <c r="J14" s="6">
        <v>40.49</v>
      </c>
      <c r="K14" s="105" t="str">
        <f t="shared" si="0"/>
        <v>No</v>
      </c>
    </row>
    <row r="15" spans="1:11" ht="14.25" customHeight="1" x14ac:dyDescent="0.2">
      <c r="A15" s="104" t="s">
        <v>441</v>
      </c>
      <c r="B15" s="22" t="s">
        <v>213</v>
      </c>
      <c r="C15" s="5">
        <v>1.1840957573999999</v>
      </c>
      <c r="D15" s="5" t="str">
        <f>IF($B15="N/A","N/A",IF(C15&gt;15,"No",IF(C15&lt;-15,"No","Yes")))</f>
        <v>N/A</v>
      </c>
      <c r="E15" s="5">
        <v>1.1525084511000001</v>
      </c>
      <c r="F15" s="5" t="str">
        <f>IF($B15="N/A","N/A",IF(E15&gt;15,"No",IF(E15&lt;-15,"No","Yes")))</f>
        <v>N/A</v>
      </c>
      <c r="G15" s="5">
        <v>0.92733533010000002</v>
      </c>
      <c r="H15" s="5" t="str">
        <f>IF($B15="N/A","N/A",IF(G15&gt;15,"No",IF(G15&lt;-15,"No","Yes")))</f>
        <v>N/A</v>
      </c>
      <c r="I15" s="6">
        <v>-2.67</v>
      </c>
      <c r="J15" s="6">
        <v>-19.5</v>
      </c>
      <c r="K15" s="105" t="str">
        <f t="shared" si="0"/>
        <v>Yes</v>
      </c>
    </row>
    <row r="16" spans="1:11" ht="12.75" customHeight="1" x14ac:dyDescent="0.2">
      <c r="A16" s="104" t="s">
        <v>857</v>
      </c>
      <c r="B16" s="22" t="s">
        <v>213</v>
      </c>
      <c r="C16" s="24">
        <v>30.032334601999999</v>
      </c>
      <c r="D16" s="5" t="str">
        <f>IF($B16="N/A","N/A",IF(C16&gt;15,"No",IF(C16&lt;-15,"No","Yes")))</f>
        <v>N/A</v>
      </c>
      <c r="E16" s="24">
        <v>70.270969785000005</v>
      </c>
      <c r="F16" s="5" t="str">
        <f>IF($B16="N/A","N/A",IF(E16&gt;15,"No",IF(E16&lt;-15,"No","Yes")))</f>
        <v>N/A</v>
      </c>
      <c r="G16" s="24">
        <v>82.583857019999996</v>
      </c>
      <c r="H16" s="5" t="str">
        <f>IF($B16="N/A","N/A",IF(G16&gt;15,"No",IF(G16&lt;-15,"No","Yes")))</f>
        <v>N/A</v>
      </c>
      <c r="I16" s="6">
        <v>134</v>
      </c>
      <c r="J16" s="6">
        <v>17.52</v>
      </c>
      <c r="K16" s="105" t="str">
        <f t="shared" si="0"/>
        <v>Yes</v>
      </c>
    </row>
    <row r="17" spans="1:11" x14ac:dyDescent="0.2">
      <c r="A17" s="104" t="s">
        <v>131</v>
      </c>
      <c r="B17" s="22" t="s">
        <v>213</v>
      </c>
      <c r="C17" s="23">
        <v>146</v>
      </c>
      <c r="D17" s="5" t="str">
        <f>IF($B17="N/A","N/A",IF(C17&gt;15,"No",IF(C17&lt;-15,"No","Yes")))</f>
        <v>N/A</v>
      </c>
      <c r="E17" s="23">
        <v>72</v>
      </c>
      <c r="F17" s="5" t="str">
        <f>IF($B17="N/A","N/A",IF(E17&gt;15,"No",IF(E17&lt;-15,"No","Yes")))</f>
        <v>N/A</v>
      </c>
      <c r="G17" s="23">
        <v>11</v>
      </c>
      <c r="H17" s="5" t="str">
        <f>IF($B17="N/A","N/A",IF(G17&gt;15,"No",IF(G17&lt;-15,"No","Yes")))</f>
        <v>N/A</v>
      </c>
      <c r="I17" s="6">
        <v>-50.7</v>
      </c>
      <c r="J17" s="6">
        <v>-94.4</v>
      </c>
      <c r="K17" s="105" t="str">
        <f t="shared" si="0"/>
        <v>No</v>
      </c>
    </row>
    <row r="18" spans="1:11" x14ac:dyDescent="0.2">
      <c r="A18" s="104" t="s">
        <v>346</v>
      </c>
      <c r="B18" s="22" t="s">
        <v>213</v>
      </c>
      <c r="C18" s="4">
        <v>3.179716E-3</v>
      </c>
      <c r="D18" s="5" t="str">
        <f>IF($B18="N/A","N/A",IF(C18&gt;15,"No",IF(C18&lt;-15,"No","Yes")))</f>
        <v>N/A</v>
      </c>
      <c r="E18" s="4">
        <v>1.6419773000000001E-3</v>
      </c>
      <c r="F18" s="5" t="str">
        <f>IF($B18="N/A","N/A",IF(E18&gt;15,"No",IF(E18&lt;-15,"No","Yes")))</f>
        <v>N/A</v>
      </c>
      <c r="G18" s="4">
        <v>6.49315E-5</v>
      </c>
      <c r="H18" s="5" t="str">
        <f>IF($B18="N/A","N/A",IF(G18&gt;15,"No",IF(G18&lt;-15,"No","Yes")))</f>
        <v>N/A</v>
      </c>
      <c r="I18" s="6">
        <v>-48.4</v>
      </c>
      <c r="J18" s="6">
        <v>-96</v>
      </c>
      <c r="K18" s="105" t="str">
        <f t="shared" si="0"/>
        <v>No</v>
      </c>
    </row>
    <row r="19" spans="1:11" ht="27.75" customHeight="1" x14ac:dyDescent="0.2">
      <c r="A19" s="104" t="s">
        <v>836</v>
      </c>
      <c r="B19" s="22" t="s">
        <v>213</v>
      </c>
      <c r="C19" s="24">
        <v>13.239726027</v>
      </c>
      <c r="D19" s="5" t="str">
        <f>IF($B19="N/A","N/A",IF(C19&gt;60,"No",IF(C19&lt;15,"No","Yes")))</f>
        <v>N/A</v>
      </c>
      <c r="E19" s="24">
        <v>42.486111111</v>
      </c>
      <c r="F19" s="5" t="str">
        <f>IF($B19="N/A","N/A",IF(E19&gt;60,"No",IF(E19&lt;15,"No","Yes")))</f>
        <v>N/A</v>
      </c>
      <c r="G19" s="24">
        <v>6.75</v>
      </c>
      <c r="H19" s="5" t="str">
        <f>IF($B19="N/A","N/A",IF(G19&gt;60,"No",IF(G19&lt;15,"No","Yes")))</f>
        <v>N/A</v>
      </c>
      <c r="I19" s="6">
        <v>220.9</v>
      </c>
      <c r="J19" s="6">
        <v>-84.1</v>
      </c>
      <c r="K19" s="105" t="str">
        <f t="shared" si="0"/>
        <v>No</v>
      </c>
    </row>
    <row r="20" spans="1:11" x14ac:dyDescent="0.2">
      <c r="A20" s="104" t="s">
        <v>27</v>
      </c>
      <c r="B20" s="22" t="s">
        <v>217</v>
      </c>
      <c r="C20" s="23">
        <v>11</v>
      </c>
      <c r="D20" s="5" t="str">
        <f>IF($B20="N/A","N/A",IF(C20="N/A","N/A",IF(C20=0,"Yes","No")))</f>
        <v>No</v>
      </c>
      <c r="E20" s="23">
        <v>0</v>
      </c>
      <c r="F20" s="5" t="str">
        <f>IF($B20="N/A","N/A",IF(E20="N/A","N/A",IF(E20=0,"Yes","No")))</f>
        <v>Yes</v>
      </c>
      <c r="G20" s="23">
        <v>0</v>
      </c>
      <c r="H20" s="5" t="str">
        <f>IF($B20="N/A","N/A",IF(G20=0,"Yes","No"))</f>
        <v>Yes</v>
      </c>
      <c r="I20" s="6">
        <v>-100</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4591605</v>
      </c>
      <c r="D6" s="5" t="str">
        <f>IF($B6="N/A","N/A",IF(C6&gt;15,"No",IF(C6&lt;-15,"No","Yes")))</f>
        <v>N/A</v>
      </c>
      <c r="E6" s="23">
        <v>4384957</v>
      </c>
      <c r="F6" s="5" t="str">
        <f>IF($B6="N/A","N/A",IF(E6&gt;15,"No",IF(E6&lt;-15,"No","Yes")))</f>
        <v>N/A</v>
      </c>
      <c r="G6" s="23">
        <v>6160339</v>
      </c>
      <c r="H6" s="5" t="str">
        <f>IF($B6="N/A","N/A",IF(G6&gt;15,"No",IF(G6&lt;-15,"No","Yes")))</f>
        <v>N/A</v>
      </c>
      <c r="I6" s="6">
        <v>-4.5</v>
      </c>
      <c r="J6" s="6">
        <v>40.49</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60.627735618000003</v>
      </c>
      <c r="D9" s="5" t="str">
        <f>IF($B9="N/A","N/A",IF(C9&gt;60,"No",IF(C9&lt;15,"No","Yes")))</f>
        <v>No</v>
      </c>
      <c r="E9" s="24">
        <v>58.061672213000001</v>
      </c>
      <c r="F9" s="5" t="str">
        <f>IF($B9="N/A","N/A",IF(E9&gt;60,"No",IF(E9&lt;15,"No","Yes")))</f>
        <v>Yes</v>
      </c>
      <c r="G9" s="24">
        <v>60.095637431999997</v>
      </c>
      <c r="H9" s="5" t="str">
        <f>IF($B9="N/A","N/A",IF(G9&gt;60,"No",IF(G9&lt;15,"No","Yes")))</f>
        <v>No</v>
      </c>
      <c r="I9" s="6">
        <v>-4.2300000000000004</v>
      </c>
      <c r="J9" s="6">
        <v>3.5030000000000001</v>
      </c>
      <c r="K9" s="105" t="str">
        <f t="shared" si="0"/>
        <v>Yes</v>
      </c>
    </row>
    <row r="10" spans="1:11" x14ac:dyDescent="0.2">
      <c r="A10" s="104" t="s">
        <v>14</v>
      </c>
      <c r="B10" s="22" t="s">
        <v>272</v>
      </c>
      <c r="C10" s="5">
        <v>1.9472711612</v>
      </c>
      <c r="D10" s="5" t="str">
        <f>IF($B10="N/A","N/A",IF(C10&gt;15,"No",IF(C10&lt;=0,"No","Yes")))</f>
        <v>Yes</v>
      </c>
      <c r="E10" s="5">
        <v>1.3303437183</v>
      </c>
      <c r="F10" s="5" t="str">
        <f>IF($B10="N/A","N/A",IF(E10&gt;15,"No",IF(E10&lt;=0,"No","Yes")))</f>
        <v>Yes</v>
      </c>
      <c r="G10" s="5">
        <v>0.93035464440000004</v>
      </c>
      <c r="H10" s="5" t="str">
        <f>IF($B10="N/A","N/A",IF(G10&gt;15,"No",IF(G10&lt;=0,"No","Yes")))</f>
        <v>Yes</v>
      </c>
      <c r="I10" s="6">
        <v>-31.7</v>
      </c>
      <c r="J10" s="6">
        <v>-30.1</v>
      </c>
      <c r="K10" s="105" t="str">
        <f t="shared" si="0"/>
        <v>No</v>
      </c>
    </row>
    <row r="11" spans="1:11" x14ac:dyDescent="0.2">
      <c r="A11" s="104" t="s">
        <v>872</v>
      </c>
      <c r="B11" s="22" t="s">
        <v>213</v>
      </c>
      <c r="C11" s="24">
        <v>117.71644429</v>
      </c>
      <c r="D11" s="5" t="str">
        <f>IF($B11="N/A","N/A",IF(C11&gt;15,"No",IF(C11&lt;-15,"No","Yes")))</f>
        <v>N/A</v>
      </c>
      <c r="E11" s="24">
        <v>150.16410388</v>
      </c>
      <c r="F11" s="5" t="str">
        <f>IF($B11="N/A","N/A",IF(E11&gt;15,"No",IF(E11&lt;-15,"No","Yes")))</f>
        <v>N/A</v>
      </c>
      <c r="G11" s="24">
        <v>160.03561146999999</v>
      </c>
      <c r="H11" s="5" t="str">
        <f>IF($B11="N/A","N/A",IF(G11&gt;15,"No",IF(G11&lt;-15,"No","Yes")))</f>
        <v>N/A</v>
      </c>
      <c r="I11" s="6">
        <v>27.56</v>
      </c>
      <c r="J11" s="6">
        <v>6.5739999999999998</v>
      </c>
      <c r="K11" s="105" t="str">
        <f t="shared" si="0"/>
        <v>Yes</v>
      </c>
    </row>
    <row r="12" spans="1:11" x14ac:dyDescent="0.2">
      <c r="A12" s="104" t="s">
        <v>934</v>
      </c>
      <c r="B12" s="22" t="s">
        <v>213</v>
      </c>
      <c r="C12" s="5">
        <v>1.9795474567</v>
      </c>
      <c r="D12" s="5" t="str">
        <f>IF($B12="N/A","N/A",IF(C12&gt;15,"No",IF(C12&lt;-15,"No","Yes")))</f>
        <v>N/A</v>
      </c>
      <c r="E12" s="5">
        <v>1.9111703946</v>
      </c>
      <c r="F12" s="5" t="str">
        <f>IF($B12="N/A","N/A",IF(E12&gt;15,"No",IF(E12&lt;-15,"No","Yes")))</f>
        <v>N/A</v>
      </c>
      <c r="G12" s="5">
        <v>1.5333409411000001</v>
      </c>
      <c r="H12" s="5" t="str">
        <f>IF($B12="N/A","N/A",IF(G12&gt;15,"No",IF(G12&lt;-15,"No","Yes")))</f>
        <v>N/A</v>
      </c>
      <c r="I12" s="6">
        <v>-3.45</v>
      </c>
      <c r="J12" s="6">
        <v>-19.8</v>
      </c>
      <c r="K12" s="105" t="str">
        <f t="shared" si="0"/>
        <v>Yes</v>
      </c>
    </row>
    <row r="13" spans="1:11" x14ac:dyDescent="0.2">
      <c r="A13" s="104" t="s">
        <v>51</v>
      </c>
      <c r="B13" s="22" t="s">
        <v>273</v>
      </c>
      <c r="C13" s="5">
        <v>73.517038159999998</v>
      </c>
      <c r="D13" s="5" t="str">
        <f>IF($B13="N/A","N/A",IF(C13&gt;99,"No",IF(C13&lt;95,"No","Yes")))</f>
        <v>No</v>
      </c>
      <c r="E13" s="5">
        <v>73.280946654999994</v>
      </c>
      <c r="F13" s="5" t="str">
        <f>IF($B13="N/A","N/A",IF(E13&gt;99,"No",IF(E13&lt;95,"No","Yes")))</f>
        <v>No</v>
      </c>
      <c r="G13" s="5">
        <v>72.409976138999994</v>
      </c>
      <c r="H13" s="5" t="str">
        <f>IF($B13="N/A","N/A",IF(G13&gt;99,"No",IF(G13&lt;95,"No","Yes")))</f>
        <v>No</v>
      </c>
      <c r="I13" s="6">
        <v>-0.32100000000000001</v>
      </c>
      <c r="J13" s="6">
        <v>-1.19</v>
      </c>
      <c r="K13" s="105" t="str">
        <f t="shared" si="0"/>
        <v>Yes</v>
      </c>
    </row>
    <row r="14" spans="1:11" x14ac:dyDescent="0.2">
      <c r="A14" s="104" t="s">
        <v>52</v>
      </c>
      <c r="B14" s="22" t="s">
        <v>274</v>
      </c>
      <c r="C14" s="5">
        <v>26.482961840000002</v>
      </c>
      <c r="D14" s="5" t="str">
        <f>IF($B14="N/A","N/A",IF(C14&gt;6,"No",IF(C14&lt;=0,"No","Yes")))</f>
        <v>No</v>
      </c>
      <c r="E14" s="5">
        <v>26.719053344999999</v>
      </c>
      <c r="F14" s="5" t="str">
        <f>IF($B14="N/A","N/A",IF(E14&gt;6,"No",IF(E14&lt;=0,"No","Yes")))</f>
        <v>No</v>
      </c>
      <c r="G14" s="5">
        <v>27.590023860999999</v>
      </c>
      <c r="H14" s="5" t="str">
        <f>IF($B14="N/A","N/A",IF(G14&gt;6,"No",IF(G14&lt;=0,"No","Yes")))</f>
        <v>No</v>
      </c>
      <c r="I14" s="6">
        <v>0.89149999999999996</v>
      </c>
      <c r="J14" s="6">
        <v>3.26</v>
      </c>
      <c r="K14" s="105" t="str">
        <f t="shared" si="0"/>
        <v>Yes</v>
      </c>
    </row>
    <row r="15" spans="1:11" x14ac:dyDescent="0.2">
      <c r="A15" s="104" t="s">
        <v>164</v>
      </c>
      <c r="B15" s="22" t="s">
        <v>213</v>
      </c>
      <c r="C15" s="5">
        <v>87.597774862999998</v>
      </c>
      <c r="D15" s="5" t="str">
        <f>IF($B15="N/A","N/A",IF(C15&gt;15,"No",IF(C15&lt;-15,"No","Yes")))</f>
        <v>N/A</v>
      </c>
      <c r="E15" s="5">
        <v>94.384157533000007</v>
      </c>
      <c r="F15" s="5" t="str">
        <f>IF($B15="N/A","N/A",IF(E15&gt;15,"No",IF(E15&lt;-15,"No","Yes")))</f>
        <v>N/A</v>
      </c>
      <c r="G15" s="5">
        <v>97.730132041999994</v>
      </c>
      <c r="H15" s="5" t="str">
        <f>IF($B15="N/A","N/A",IF(G15&gt;15,"No",IF(G15&lt;-15,"No","Yes")))</f>
        <v>N/A</v>
      </c>
      <c r="I15" s="6">
        <v>7.7469999999999999</v>
      </c>
      <c r="J15" s="6">
        <v>3.5449999999999999</v>
      </c>
      <c r="K15" s="105" t="str">
        <f t="shared" si="0"/>
        <v>Yes</v>
      </c>
    </row>
    <row r="16" spans="1:11" x14ac:dyDescent="0.2">
      <c r="A16" s="104" t="s">
        <v>165</v>
      </c>
      <c r="B16" s="22" t="s">
        <v>275</v>
      </c>
      <c r="C16" s="5">
        <v>99.999851879000005</v>
      </c>
      <c r="D16" s="5" t="str">
        <f>IF($B16="N/A","N/A",IF(C16&gt;98,"Yes","No"))</f>
        <v>Yes</v>
      </c>
      <c r="E16" s="5">
        <v>99.999937759000005</v>
      </c>
      <c r="F16" s="5" t="str">
        <f>IF($B16="N/A","N/A",IF(E16&gt;98,"Yes","No"))</f>
        <v>Yes</v>
      </c>
      <c r="G16" s="5">
        <v>100</v>
      </c>
      <c r="H16" s="5" t="str">
        <f>IF($B16="N/A","N/A",IF(G16&gt;98,"Yes","No"))</f>
        <v>Yes</v>
      </c>
      <c r="I16" s="6">
        <v>1E-4</v>
      </c>
      <c r="J16" s="6">
        <v>1E-4</v>
      </c>
      <c r="K16" s="105" t="str">
        <f t="shared" si="0"/>
        <v>Yes</v>
      </c>
    </row>
    <row r="17" spans="1:11" x14ac:dyDescent="0.2">
      <c r="A17" s="104" t="s">
        <v>21</v>
      </c>
      <c r="B17" s="22" t="s">
        <v>275</v>
      </c>
      <c r="C17" s="5">
        <v>99.973782532000001</v>
      </c>
      <c r="D17" s="5" t="str">
        <f>IF($B17="N/A","N/A",IF(C17&gt;98,"Yes","No"))</f>
        <v>Yes</v>
      </c>
      <c r="E17" s="5">
        <v>99.996483408000003</v>
      </c>
      <c r="F17" s="5" t="str">
        <f>IF($B17="N/A","N/A",IF(E17&gt;98,"Yes","No"))</f>
        <v>Yes</v>
      </c>
      <c r="G17" s="5">
        <v>99.998565248000006</v>
      </c>
      <c r="H17" s="5" t="str">
        <f>IF($B17="N/A","N/A",IF(G17&gt;98,"Yes","No"))</f>
        <v>Yes</v>
      </c>
      <c r="I17" s="6">
        <v>2.2700000000000001E-2</v>
      </c>
      <c r="J17" s="6">
        <v>2.0999999999999999E-3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99.651058835000001</v>
      </c>
      <c r="D19" s="5" t="str">
        <f>IF($B19="N/A","N/A",IF(C19&gt;100,"No",IF(C19&lt;98,"No","Yes")))</f>
        <v>Yes</v>
      </c>
      <c r="E19" s="5">
        <v>99.725766980000003</v>
      </c>
      <c r="F19" s="5" t="str">
        <f>IF($B19="N/A","N/A",IF(E19&gt;100,"No",IF(E19&lt;98,"No","Yes")))</f>
        <v>Yes</v>
      </c>
      <c r="G19" s="5">
        <v>99.891791669</v>
      </c>
      <c r="H19" s="5" t="str">
        <f>IF($B19="N/A","N/A",IF(G19&gt;100,"No",IF(G19&lt;98,"No","Yes")))</f>
        <v>Yes</v>
      </c>
      <c r="I19" s="6">
        <v>7.4999999999999997E-2</v>
      </c>
      <c r="J19" s="6">
        <v>0.16650000000000001</v>
      </c>
      <c r="K19" s="105" t="str">
        <f>IF(J19="Div by 0", "N/A", IF(J19="N/A","N/A", IF(J19&gt;30, "No", IF(J19&lt;-30, "No", "Yes"))))</f>
        <v>Yes</v>
      </c>
    </row>
    <row r="20" spans="1:11" x14ac:dyDescent="0.2">
      <c r="A20" s="104" t="s">
        <v>674</v>
      </c>
      <c r="B20" s="22" t="s">
        <v>223</v>
      </c>
      <c r="C20" s="5">
        <v>99.991375564999998</v>
      </c>
      <c r="D20" s="5" t="str">
        <f>IF($B20="N/A","N/A",IF(C20&gt;100,"No",IF(C20&lt;98,"No","Yes")))</f>
        <v>Yes</v>
      </c>
      <c r="E20" s="5">
        <v>99.993728559000004</v>
      </c>
      <c r="F20" s="5" t="str">
        <f>IF($B20="N/A","N/A",IF(E20&gt;100,"No",IF(E20&lt;98,"No","Yes")))</f>
        <v>Yes</v>
      </c>
      <c r="G20" s="5">
        <v>99.998717603000003</v>
      </c>
      <c r="H20" s="5" t="str">
        <f>IF($B20="N/A","N/A",IF(G20&gt;100,"No",IF(G20&lt;98,"No","Yes")))</f>
        <v>Yes</v>
      </c>
      <c r="I20" s="6">
        <v>2.3999999999999998E-3</v>
      </c>
      <c r="J20" s="6">
        <v>5.0000000000000001E-3</v>
      </c>
      <c r="K20" s="105" t="str">
        <f>IF(J20="Div by 0", "N/A", IF(J20="N/A","N/A", IF(J20&gt;30, "No", IF(J20&lt;-30, "No", "Yes"))))</f>
        <v>Yes</v>
      </c>
    </row>
    <row r="21" spans="1:11" x14ac:dyDescent="0.2">
      <c r="A21" s="104" t="s">
        <v>675</v>
      </c>
      <c r="B21" s="22" t="s">
        <v>223</v>
      </c>
      <c r="C21" s="5">
        <v>99.991375564999998</v>
      </c>
      <c r="D21" s="5" t="str">
        <f>IF($B21="N/A","N/A",IF(C21&gt;100,"No",IF(C21&lt;98,"No","Yes")))</f>
        <v>Yes</v>
      </c>
      <c r="E21" s="5">
        <v>99.993728559000004</v>
      </c>
      <c r="F21" s="5" t="str">
        <f>IF($B21="N/A","N/A",IF(E21&gt;100,"No",IF(E21&lt;98,"No","Yes")))</f>
        <v>Yes</v>
      </c>
      <c r="G21" s="5">
        <v>99.998717603000003</v>
      </c>
      <c r="H21" s="5" t="str">
        <f>IF($B21="N/A","N/A",IF(G21&gt;100,"No",IF(G21&lt;98,"No","Yes")))</f>
        <v>Yes</v>
      </c>
      <c r="I21" s="6">
        <v>2.3999999999999998E-3</v>
      </c>
      <c r="J21" s="6">
        <v>5.0000000000000001E-3</v>
      </c>
      <c r="K21" s="105" t="str">
        <f>IF(J21="Div by 0", "N/A", IF(J21="N/A","N/A", IF(J21&gt;30, "No", IF(J21&lt;-30, "No", "Yes"))))</f>
        <v>Yes</v>
      </c>
    </row>
    <row r="22" spans="1:11" ht="15" customHeight="1" x14ac:dyDescent="0.2">
      <c r="A22" s="104" t="s">
        <v>1687</v>
      </c>
      <c r="B22" s="22" t="s">
        <v>213</v>
      </c>
      <c r="C22" s="5">
        <v>61.350116135999997</v>
      </c>
      <c r="D22" s="5" t="str">
        <f>IF($B22="N/A","N/A",IF(C22&gt;15,"No",IF(C22&lt;-15,"No","Yes")))</f>
        <v>N/A</v>
      </c>
      <c r="E22" s="5">
        <v>60.899228886000003</v>
      </c>
      <c r="F22" s="5" t="str">
        <f>IF($B22="N/A","N/A",IF(E22&gt;15,"No",IF(E22&lt;-15,"No","Yes")))</f>
        <v>N/A</v>
      </c>
      <c r="G22" s="5">
        <v>60.114565124000002</v>
      </c>
      <c r="H22" s="5" t="str">
        <f>IF($B22="N/A","N/A",IF(G22&gt;15,"No",IF(G22&lt;-15,"No","Yes")))</f>
        <v>N/A</v>
      </c>
      <c r="I22" s="6">
        <v>-0.73499999999999999</v>
      </c>
      <c r="J22" s="6">
        <v>-1.29</v>
      </c>
      <c r="K22" s="105" t="str">
        <f t="shared" ref="K22:K31" si="1">IF(J22="Div by 0", "N/A", IF(J22="N/A","N/A", IF(J22&gt;30, "No", IF(J22&lt;-30, "No", "Yes"))))</f>
        <v>Yes</v>
      </c>
    </row>
    <row r="23" spans="1:11" x14ac:dyDescent="0.2">
      <c r="A23" s="104" t="s">
        <v>935</v>
      </c>
      <c r="B23" s="22" t="s">
        <v>213</v>
      </c>
      <c r="C23" s="5">
        <v>37.970731366999999</v>
      </c>
      <c r="D23" s="5" t="str">
        <f>IF($B23="N/A","N/A",IF(C23&gt;15,"No",IF(C23&lt;-15,"No","Yes")))</f>
        <v>N/A</v>
      </c>
      <c r="E23" s="5">
        <v>38.058571612000001</v>
      </c>
      <c r="F23" s="5" t="str">
        <f>IF($B23="N/A","N/A",IF(E23&gt;15,"No",IF(E23&lt;-15,"No","Yes")))</f>
        <v>N/A</v>
      </c>
      <c r="G23" s="5">
        <v>38.603719697999999</v>
      </c>
      <c r="H23" s="5" t="str">
        <f>IF($B23="N/A","N/A",IF(G23&gt;15,"No",IF(G23&lt;-15,"No","Yes")))</f>
        <v>N/A</v>
      </c>
      <c r="I23" s="6">
        <v>0.23130000000000001</v>
      </c>
      <c r="J23" s="6">
        <v>1.4319999999999999</v>
      </c>
      <c r="K23" s="105" t="str">
        <f t="shared" si="1"/>
        <v>Yes</v>
      </c>
    </row>
    <row r="24" spans="1:11" ht="25.5" x14ac:dyDescent="0.2">
      <c r="A24" s="104" t="s">
        <v>936</v>
      </c>
      <c r="B24" s="22" t="s">
        <v>213</v>
      </c>
      <c r="C24" s="5">
        <v>0.23103032600000001</v>
      </c>
      <c r="D24" s="5" t="str">
        <f>IF($B24="N/A","N/A",IF(C24&gt;15,"No",IF(C24&lt;-15,"No","Yes")))</f>
        <v>N/A</v>
      </c>
      <c r="E24" s="5">
        <v>0.42563701310000002</v>
      </c>
      <c r="F24" s="5" t="str">
        <f>IF($B24="N/A","N/A",IF(E24&gt;15,"No",IF(E24&lt;-15,"No","Yes")))</f>
        <v>N/A</v>
      </c>
      <c r="G24" s="5">
        <v>0.58121801409999996</v>
      </c>
      <c r="H24" s="5" t="str">
        <f>IF($B24="N/A","N/A",IF(G24&gt;15,"No",IF(G24&lt;-15,"No","Yes")))</f>
        <v>N/A</v>
      </c>
      <c r="I24" s="6">
        <v>84.23</v>
      </c>
      <c r="J24" s="6">
        <v>36.549999999999997</v>
      </c>
      <c r="K24" s="105" t="str">
        <f t="shared" si="1"/>
        <v>No</v>
      </c>
    </row>
    <row r="25" spans="1:11" x14ac:dyDescent="0.2">
      <c r="A25" s="104" t="s">
        <v>166</v>
      </c>
      <c r="B25" s="22" t="s">
        <v>213</v>
      </c>
      <c r="C25" s="5">
        <v>99.991375564999998</v>
      </c>
      <c r="D25" s="5" t="str">
        <f t="shared" ref="D25:D27" si="2">IF($B25="N/A","N/A",IF(C25&gt;15,"No",IF(C25&lt;-15,"No","Yes")))</f>
        <v>N/A</v>
      </c>
      <c r="E25" s="5">
        <v>99.993728559000004</v>
      </c>
      <c r="F25" s="5" t="str">
        <f t="shared" ref="F25:F27" si="3">IF($B25="N/A","N/A",IF(E25&gt;15,"No",IF(E25&lt;-15,"No","Yes")))</f>
        <v>N/A</v>
      </c>
      <c r="G25" s="5">
        <v>99.998717603000003</v>
      </c>
      <c r="H25" s="5" t="str">
        <f t="shared" ref="H25:H27" si="4">IF($B25="N/A","N/A",IF(G25&gt;15,"No",IF(G25&lt;-15,"No","Yes")))</f>
        <v>N/A</v>
      </c>
      <c r="I25" s="6">
        <v>2.3999999999999998E-3</v>
      </c>
      <c r="J25" s="6">
        <v>5.0000000000000001E-3</v>
      </c>
      <c r="K25" s="105" t="str">
        <f t="shared" si="1"/>
        <v>Yes</v>
      </c>
    </row>
    <row r="26" spans="1:11" x14ac:dyDescent="0.2">
      <c r="A26" s="104" t="s">
        <v>167</v>
      </c>
      <c r="B26" s="22" t="s">
        <v>213</v>
      </c>
      <c r="C26" s="5">
        <v>99.991375564999998</v>
      </c>
      <c r="D26" s="5" t="str">
        <f t="shared" si="2"/>
        <v>N/A</v>
      </c>
      <c r="E26" s="5">
        <v>99.993728559000004</v>
      </c>
      <c r="F26" s="5" t="str">
        <f t="shared" si="3"/>
        <v>N/A</v>
      </c>
      <c r="G26" s="5">
        <v>99.998717603000003</v>
      </c>
      <c r="H26" s="5" t="str">
        <f t="shared" si="4"/>
        <v>N/A</v>
      </c>
      <c r="I26" s="6">
        <v>2.3999999999999998E-3</v>
      </c>
      <c r="J26" s="6">
        <v>5.0000000000000001E-3</v>
      </c>
      <c r="K26" s="105" t="str">
        <f t="shared" si="1"/>
        <v>Yes</v>
      </c>
    </row>
    <row r="27" spans="1:11" x14ac:dyDescent="0.2">
      <c r="A27" s="104" t="s">
        <v>168</v>
      </c>
      <c r="B27" s="22" t="s">
        <v>213</v>
      </c>
      <c r="C27" s="5">
        <v>99.991375564999998</v>
      </c>
      <c r="D27" s="5" t="str">
        <f t="shared" si="2"/>
        <v>N/A</v>
      </c>
      <c r="E27" s="5">
        <v>99.993728559000004</v>
      </c>
      <c r="F27" s="5" t="str">
        <f t="shared" si="3"/>
        <v>N/A</v>
      </c>
      <c r="G27" s="5">
        <v>99.998717603000003</v>
      </c>
      <c r="H27" s="5" t="str">
        <f t="shared" si="4"/>
        <v>N/A</v>
      </c>
      <c r="I27" s="6">
        <v>2.3999999999999998E-3</v>
      </c>
      <c r="J27" s="6">
        <v>5.0000000000000001E-3</v>
      </c>
      <c r="K27" s="105" t="str">
        <f t="shared" si="1"/>
        <v>Yes</v>
      </c>
    </row>
    <row r="28" spans="1:11" x14ac:dyDescent="0.2">
      <c r="A28" s="104" t="s">
        <v>54</v>
      </c>
      <c r="B28" s="22" t="s">
        <v>213</v>
      </c>
      <c r="C28" s="5">
        <v>11.036380525</v>
      </c>
      <c r="D28" s="5" t="str">
        <f>IF($B28="N/A","N/A",IF(C28&gt;15,"No",IF(C28&lt;-15,"No","Yes")))</f>
        <v>N/A</v>
      </c>
      <c r="E28" s="5">
        <v>11.742669312</v>
      </c>
      <c r="F28" s="5" t="str">
        <f>IF($B28="N/A","N/A",IF(E28&gt;15,"No",IF(E28&lt;-15,"No","Yes")))</f>
        <v>N/A</v>
      </c>
      <c r="G28" s="5">
        <v>9.8874104168999999</v>
      </c>
      <c r="H28" s="5" t="str">
        <f>IF($B28="N/A","N/A",IF(G28&gt;15,"No",IF(G28&lt;-15,"No","Yes")))</f>
        <v>N/A</v>
      </c>
      <c r="I28" s="6">
        <v>6.4</v>
      </c>
      <c r="J28" s="6">
        <v>-15.8</v>
      </c>
      <c r="K28" s="105" t="str">
        <f t="shared" si="1"/>
        <v>Yes</v>
      </c>
    </row>
    <row r="29" spans="1:11" x14ac:dyDescent="0.2">
      <c r="A29" s="104" t="s">
        <v>55</v>
      </c>
      <c r="B29" s="22" t="s">
        <v>213</v>
      </c>
      <c r="C29" s="5">
        <v>88.95499504</v>
      </c>
      <c r="D29" s="5" t="str">
        <f>IF($B29="N/A","N/A",IF(C29&gt;15,"No",IF(C29&lt;-15,"No","Yes")))</f>
        <v>N/A</v>
      </c>
      <c r="E29" s="5">
        <v>88.251059245999997</v>
      </c>
      <c r="F29" s="5" t="str">
        <f>IF($B29="N/A","N/A",IF(E29&gt;15,"No",IF(E29&lt;-15,"No","Yes")))</f>
        <v>N/A</v>
      </c>
      <c r="G29" s="5">
        <v>90.111307186000005</v>
      </c>
      <c r="H29" s="5" t="str">
        <f>IF($B29="N/A","N/A",IF(G29&gt;15,"No",IF(G29&lt;-15,"No","Yes")))</f>
        <v>N/A</v>
      </c>
      <c r="I29" s="6">
        <v>-0.79100000000000004</v>
      </c>
      <c r="J29" s="6">
        <v>2.1080000000000001</v>
      </c>
      <c r="K29" s="105" t="str">
        <f t="shared" si="1"/>
        <v>Yes</v>
      </c>
    </row>
    <row r="30" spans="1:11" x14ac:dyDescent="0.2">
      <c r="A30" s="104" t="s">
        <v>56</v>
      </c>
      <c r="B30" s="22" t="s">
        <v>213</v>
      </c>
      <c r="C30" s="5">
        <v>78.726828635999993</v>
      </c>
      <c r="D30" s="5" t="str">
        <f>IF($B30="N/A","N/A",IF(C30&gt;15,"No",IF(C30&lt;-15,"No","Yes")))</f>
        <v>N/A</v>
      </c>
      <c r="E30" s="5">
        <v>81.074478038999999</v>
      </c>
      <c r="F30" s="5" t="str">
        <f>IF($B30="N/A","N/A",IF(E30&gt;15,"No",IF(E30&lt;-15,"No","Yes")))</f>
        <v>N/A</v>
      </c>
      <c r="G30" s="5">
        <v>81.954369718999999</v>
      </c>
      <c r="H30" s="5" t="str">
        <f>IF($B30="N/A","N/A",IF(G30&gt;15,"No",IF(G30&lt;-15,"No","Yes")))</f>
        <v>N/A</v>
      </c>
      <c r="I30" s="6">
        <v>2.9820000000000002</v>
      </c>
      <c r="J30" s="6">
        <v>1.085</v>
      </c>
      <c r="K30" s="105" t="str">
        <f t="shared" si="1"/>
        <v>Yes</v>
      </c>
    </row>
    <row r="31" spans="1:11" x14ac:dyDescent="0.2">
      <c r="A31" s="112" t="s">
        <v>57</v>
      </c>
      <c r="B31" s="113" t="s">
        <v>213</v>
      </c>
      <c r="C31" s="114">
        <v>12.965335651</v>
      </c>
      <c r="D31" s="114" t="str">
        <f>IF($B31="N/A","N/A",IF(C31&gt;15,"No",IF(C31&lt;-15,"No","Yes")))</f>
        <v>N/A</v>
      </c>
      <c r="E31" s="114">
        <v>12.504364353</v>
      </c>
      <c r="F31" s="114" t="str">
        <f>IF($B31="N/A","N/A",IF(E31&gt;15,"No",IF(E31&lt;-15,"No","Yes")))</f>
        <v>N/A</v>
      </c>
      <c r="G31" s="114">
        <v>11.714631289</v>
      </c>
      <c r="H31" s="114" t="str">
        <f>IF($B31="N/A","N/A",IF(G31&gt;15,"No",IF(G31&lt;-15,"No","Yes")))</f>
        <v>N/A</v>
      </c>
      <c r="I31" s="115">
        <v>-3.56</v>
      </c>
      <c r="J31" s="115">
        <v>-6.32</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2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650806</v>
      </c>
      <c r="D7" s="52" t="str">
        <f>IF($B7="N/A","N/A",IF(C7&gt;10,"No",IF(C7&lt;-10,"No","Yes")))</f>
        <v>N/A</v>
      </c>
      <c r="E7" s="18">
        <v>651994</v>
      </c>
      <c r="F7" s="52" t="str">
        <f>IF($B7="N/A","N/A",IF(E7&gt;10,"No",IF(E7&lt;-10,"No","Yes")))</f>
        <v>N/A</v>
      </c>
      <c r="G7" s="18">
        <v>719901</v>
      </c>
      <c r="H7" s="52" t="str">
        <f>IF($B7="N/A","N/A",IF(G7&gt;10,"No",IF(G7&lt;-10,"No","Yes")))</f>
        <v>N/A</v>
      </c>
      <c r="I7" s="53">
        <v>0.1825</v>
      </c>
      <c r="J7" s="53">
        <v>10.42</v>
      </c>
      <c r="K7" s="54" t="s">
        <v>734</v>
      </c>
      <c r="L7" s="106" t="str">
        <f>IF(J7="Div by 0", "N/A", IF(K7="N/A","N/A", IF(J7&gt;VALUE(MID(K7,1,2)), "No", IF(J7&lt;-1*VALUE(MID(K7,1,2)), "No", "Yes"))))</f>
        <v>Yes</v>
      </c>
    </row>
    <row r="8" spans="1:12" x14ac:dyDescent="0.2">
      <c r="A8" s="104" t="s">
        <v>58</v>
      </c>
      <c r="B8" s="22" t="s">
        <v>213</v>
      </c>
      <c r="C8" s="29">
        <v>3379566067</v>
      </c>
      <c r="D8" s="27" t="str">
        <f>IF($B8="N/A","N/A",IF(C8&gt;10,"No",IF(C8&lt;-10,"No","Yes")))</f>
        <v>N/A</v>
      </c>
      <c r="E8" s="29">
        <v>3474560269</v>
      </c>
      <c r="F8" s="27" t="str">
        <f>IF($B8="N/A","N/A",IF(E8&gt;10,"No",IF(E8&lt;-10,"No","Yes")))</f>
        <v>N/A</v>
      </c>
      <c r="G8" s="29">
        <v>4277480328</v>
      </c>
      <c r="H8" s="27" t="str">
        <f>IF($B8="N/A","N/A",IF(G8&gt;10,"No",IF(G8&lt;-10,"No","Yes")))</f>
        <v>N/A</v>
      </c>
      <c r="I8" s="8">
        <v>2.8109999999999999</v>
      </c>
      <c r="J8" s="8">
        <v>23.11</v>
      </c>
      <c r="K8" s="28" t="s">
        <v>734</v>
      </c>
      <c r="L8" s="105" t="str">
        <f>IF(J8="Div by 0", "N/A", IF(K8="N/A","N/A", IF(J8&gt;VALUE(MID(K8,1,2)), "No", IF(J8&lt;-1*VALUE(MID(K8,1,2)), "No", "Yes"))))</f>
        <v>Yes</v>
      </c>
    </row>
    <row r="9" spans="1:12" x14ac:dyDescent="0.2">
      <c r="A9" s="136" t="s">
        <v>939</v>
      </c>
      <c r="B9" s="5" t="s">
        <v>213</v>
      </c>
      <c r="C9" s="4">
        <v>15.168575582000001</v>
      </c>
      <c r="D9" s="27" t="str">
        <f>IF($B9="N/A","N/A",IF(C9&gt;10,"No",IF(C9&lt;-10,"No","Yes")))</f>
        <v>N/A</v>
      </c>
      <c r="E9" s="4">
        <v>15.392626312999999</v>
      </c>
      <c r="F9" s="27" t="str">
        <f>IF($B9="N/A","N/A",IF(E9&gt;10,"No",IF(E9&lt;-10,"No","Yes")))</f>
        <v>N/A</v>
      </c>
      <c r="G9" s="4">
        <v>4.1459867397999997</v>
      </c>
      <c r="H9" s="27" t="str">
        <f>IF($B9="N/A","N/A",IF(G9&gt;10,"No",IF(G9&lt;-10,"No","Yes")))</f>
        <v>N/A</v>
      </c>
      <c r="I9" s="8">
        <v>1.4770000000000001</v>
      </c>
      <c r="J9" s="8">
        <v>-73.099999999999994</v>
      </c>
      <c r="K9" s="5" t="s">
        <v>213</v>
      </c>
      <c r="L9" s="105" t="str">
        <f>IF(J9="Div by 0", "N/A", IF(K9="N/A","N/A", IF(J9&gt;VALUE(MID(K9,1,2)), "No", IF(J9&lt;-1*VALUE(MID(K9,1,2)), "No", "Yes"))))</f>
        <v>N/A</v>
      </c>
    </row>
    <row r="10" spans="1:12" x14ac:dyDescent="0.2">
      <c r="A10" s="136" t="s">
        <v>940</v>
      </c>
      <c r="B10" s="5" t="s">
        <v>213</v>
      </c>
      <c r="C10" s="4">
        <v>5.9689062485999997</v>
      </c>
      <c r="D10" s="27" t="str">
        <f t="shared" ref="D10:D20" si="0">IF($B10="N/A","N/A",IF(C10&gt;10,"No",IF(C10&lt;-10,"No","Yes")))</f>
        <v>N/A</v>
      </c>
      <c r="E10" s="4">
        <v>5.0557213716999998</v>
      </c>
      <c r="F10" s="27" t="str">
        <f t="shared" ref="F10:F20" si="1">IF($B10="N/A","N/A",IF(E10&gt;10,"No",IF(E10&lt;-10,"No","Yes")))</f>
        <v>N/A</v>
      </c>
      <c r="G10" s="4">
        <v>3.2354448737000001</v>
      </c>
      <c r="H10" s="27" t="str">
        <f t="shared" ref="H10:H20" si="2">IF($B10="N/A","N/A",IF(G10&gt;10,"No",IF(G10&lt;-10,"No","Yes")))</f>
        <v>N/A</v>
      </c>
      <c r="I10" s="8">
        <v>-15.3</v>
      </c>
      <c r="J10" s="8">
        <v>-36</v>
      </c>
      <c r="K10" s="5" t="s">
        <v>213</v>
      </c>
      <c r="L10" s="105" t="str">
        <f t="shared" ref="L10:L27" si="3">IF(J10="Div by 0", "N/A", IF(K10="N/A","N/A", IF(J10&gt;VALUE(MID(K10,1,2)), "No", IF(J10&lt;-1*VALUE(MID(K10,1,2)), "No", "Yes"))))</f>
        <v>N/A</v>
      </c>
    </row>
    <row r="11" spans="1:12" x14ac:dyDescent="0.2">
      <c r="A11" s="136" t="s">
        <v>941</v>
      </c>
      <c r="B11" s="5" t="s">
        <v>213</v>
      </c>
      <c r="C11" s="4">
        <v>7.8249124931000003</v>
      </c>
      <c r="D11" s="27" t="str">
        <f t="shared" si="0"/>
        <v>N/A</v>
      </c>
      <c r="E11" s="4">
        <v>8.0606569999000008</v>
      </c>
      <c r="F11" s="27" t="str">
        <f t="shared" si="1"/>
        <v>N/A</v>
      </c>
      <c r="G11" s="4">
        <v>12.714248209000001</v>
      </c>
      <c r="H11" s="27" t="str">
        <f t="shared" si="2"/>
        <v>N/A</v>
      </c>
      <c r="I11" s="8">
        <v>3.0129999999999999</v>
      </c>
      <c r="J11" s="8">
        <v>57.73</v>
      </c>
      <c r="K11" s="5" t="s">
        <v>213</v>
      </c>
      <c r="L11" s="105" t="str">
        <f t="shared" si="3"/>
        <v>N/A</v>
      </c>
    </row>
    <row r="12" spans="1:12" x14ac:dyDescent="0.2">
      <c r="A12" s="136" t="s">
        <v>942</v>
      </c>
      <c r="B12" s="5" t="s">
        <v>213</v>
      </c>
      <c r="C12" s="4">
        <v>9.8185941700000001E-2</v>
      </c>
      <c r="D12" s="27" t="str">
        <f t="shared" si="0"/>
        <v>N/A</v>
      </c>
      <c r="E12" s="4">
        <v>0.1239275208</v>
      </c>
      <c r="F12" s="27" t="str">
        <f t="shared" si="1"/>
        <v>N/A</v>
      </c>
      <c r="G12" s="4">
        <v>6.3619858799999998E-2</v>
      </c>
      <c r="H12" s="27" t="str">
        <f t="shared" si="2"/>
        <v>N/A</v>
      </c>
      <c r="I12" s="8">
        <v>26.22</v>
      </c>
      <c r="J12" s="8">
        <v>-48.7</v>
      </c>
      <c r="K12" s="5" t="s">
        <v>213</v>
      </c>
      <c r="L12" s="105" t="str">
        <f t="shared" si="3"/>
        <v>N/A</v>
      </c>
    </row>
    <row r="13" spans="1:12" x14ac:dyDescent="0.2">
      <c r="A13" s="136" t="s">
        <v>943</v>
      </c>
      <c r="B13" s="7" t="s">
        <v>213</v>
      </c>
      <c r="C13" s="4">
        <v>56.965670261</v>
      </c>
      <c r="D13" s="27" t="str">
        <f t="shared" si="0"/>
        <v>N/A</v>
      </c>
      <c r="E13" s="4">
        <v>52.803860157999999</v>
      </c>
      <c r="F13" s="27" t="str">
        <f t="shared" si="1"/>
        <v>N/A</v>
      </c>
      <c r="G13" s="4">
        <v>55.115078322999999</v>
      </c>
      <c r="H13" s="27" t="str">
        <f t="shared" si="2"/>
        <v>N/A</v>
      </c>
      <c r="I13" s="8">
        <v>-7.31</v>
      </c>
      <c r="J13" s="8">
        <v>4.3769999999999998</v>
      </c>
      <c r="K13" s="5" t="s">
        <v>213</v>
      </c>
      <c r="L13" s="105" t="str">
        <f t="shared" si="3"/>
        <v>N/A</v>
      </c>
    </row>
    <row r="14" spans="1:12" ht="12.75" customHeight="1" x14ac:dyDescent="0.2">
      <c r="A14" s="136" t="s">
        <v>944</v>
      </c>
      <c r="B14" s="7" t="s">
        <v>213</v>
      </c>
      <c r="C14" s="4">
        <v>0.34449590200000002</v>
      </c>
      <c r="D14" s="27" t="str">
        <f t="shared" si="0"/>
        <v>N/A</v>
      </c>
      <c r="E14" s="4">
        <v>0.81641855600000002</v>
      </c>
      <c r="F14" s="27" t="str">
        <f t="shared" si="1"/>
        <v>N/A</v>
      </c>
      <c r="G14" s="4">
        <v>1.8602557851999999</v>
      </c>
      <c r="H14" s="27" t="str">
        <f t="shared" si="2"/>
        <v>N/A</v>
      </c>
      <c r="I14" s="8">
        <v>137</v>
      </c>
      <c r="J14" s="8">
        <v>127.9</v>
      </c>
      <c r="K14" s="5" t="s">
        <v>213</v>
      </c>
      <c r="L14" s="105" t="str">
        <f t="shared" si="3"/>
        <v>N/A</v>
      </c>
    </row>
    <row r="15" spans="1:12" x14ac:dyDescent="0.2">
      <c r="A15" s="136" t="s">
        <v>945</v>
      </c>
      <c r="B15" s="7" t="s">
        <v>213</v>
      </c>
      <c r="C15" s="4">
        <v>2.6121455999999999E-3</v>
      </c>
      <c r="D15" s="27" t="str">
        <f t="shared" si="0"/>
        <v>N/A</v>
      </c>
      <c r="E15" s="4">
        <v>4.4478937000000003E-3</v>
      </c>
      <c r="F15" s="27" t="str">
        <f t="shared" si="1"/>
        <v>N/A</v>
      </c>
      <c r="G15" s="4">
        <v>8.4733872999999994E-3</v>
      </c>
      <c r="H15" s="27" t="str">
        <f t="shared" si="2"/>
        <v>N/A</v>
      </c>
      <c r="I15" s="8">
        <v>70.28</v>
      </c>
      <c r="J15" s="8">
        <v>90.5</v>
      </c>
      <c r="K15" s="5" t="s">
        <v>213</v>
      </c>
      <c r="L15" s="105" t="str">
        <f t="shared" si="3"/>
        <v>N/A</v>
      </c>
    </row>
    <row r="16" spans="1:12" ht="12.75" customHeight="1" x14ac:dyDescent="0.2">
      <c r="A16" s="136" t="s">
        <v>946</v>
      </c>
      <c r="B16" s="7" t="s">
        <v>213</v>
      </c>
      <c r="C16" s="4">
        <v>13.626641426000001</v>
      </c>
      <c r="D16" s="27" t="str">
        <f t="shared" si="0"/>
        <v>N/A</v>
      </c>
      <c r="E16" s="4">
        <v>17.742341187000001</v>
      </c>
      <c r="F16" s="27" t="str">
        <f t="shared" si="1"/>
        <v>N/A</v>
      </c>
      <c r="G16" s="4">
        <v>22.856892822999999</v>
      </c>
      <c r="H16" s="27" t="str">
        <f t="shared" si="2"/>
        <v>N/A</v>
      </c>
      <c r="I16" s="8">
        <v>30.2</v>
      </c>
      <c r="J16" s="8">
        <v>28.83</v>
      </c>
      <c r="K16" s="5" t="s">
        <v>213</v>
      </c>
      <c r="L16" s="105" t="str">
        <f t="shared" si="3"/>
        <v>N/A</v>
      </c>
    </row>
    <row r="17" spans="1:12" ht="12.75" customHeight="1" x14ac:dyDescent="0.2">
      <c r="A17" s="137" t="s">
        <v>947</v>
      </c>
      <c r="B17" s="7" t="s">
        <v>213</v>
      </c>
      <c r="C17" s="4">
        <v>76.563830081000006</v>
      </c>
      <c r="D17" s="27" t="str">
        <f t="shared" si="0"/>
        <v>N/A</v>
      </c>
      <c r="E17" s="4">
        <v>75.606370611000003</v>
      </c>
      <c r="F17" s="27" t="str">
        <f t="shared" si="1"/>
        <v>N/A</v>
      </c>
      <c r="G17" s="4">
        <v>81.215889407000006</v>
      </c>
      <c r="H17" s="27" t="str">
        <f t="shared" si="2"/>
        <v>N/A</v>
      </c>
      <c r="I17" s="8">
        <v>-1.25</v>
      </c>
      <c r="J17" s="8">
        <v>7.4189999999999996</v>
      </c>
      <c r="K17" s="5" t="s">
        <v>213</v>
      </c>
      <c r="L17" s="105" t="str">
        <f t="shared" si="3"/>
        <v>N/A</v>
      </c>
    </row>
    <row r="18" spans="1:12" ht="12.75" customHeight="1" x14ac:dyDescent="0.2">
      <c r="A18" s="137" t="s">
        <v>1705</v>
      </c>
      <c r="B18" s="7" t="s">
        <v>213</v>
      </c>
      <c r="C18" s="4" t="s">
        <v>213</v>
      </c>
      <c r="D18" s="27" t="str">
        <f t="shared" si="0"/>
        <v>N/A</v>
      </c>
      <c r="E18" s="4">
        <v>70.550649238999995</v>
      </c>
      <c r="F18" s="27" t="str">
        <f t="shared" si="1"/>
        <v>N/A</v>
      </c>
      <c r="G18" s="4">
        <v>77.980444532999996</v>
      </c>
      <c r="H18" s="27" t="str">
        <f t="shared" si="2"/>
        <v>N/A</v>
      </c>
      <c r="I18" s="8" t="s">
        <v>213</v>
      </c>
      <c r="J18" s="8">
        <v>10.53</v>
      </c>
      <c r="K18" s="5" t="s">
        <v>213</v>
      </c>
      <c r="L18" s="105" t="str">
        <f t="shared" si="3"/>
        <v>N/A</v>
      </c>
    </row>
    <row r="19" spans="1:12" ht="12.75" customHeight="1" x14ac:dyDescent="0.2">
      <c r="A19" s="137" t="s">
        <v>948</v>
      </c>
      <c r="B19" s="7" t="s">
        <v>213</v>
      </c>
      <c r="C19" s="4">
        <v>8.2675943369000002</v>
      </c>
      <c r="D19" s="27" t="str">
        <f t="shared" si="0"/>
        <v>N/A</v>
      </c>
      <c r="E19" s="4">
        <v>9.0010030767</v>
      </c>
      <c r="F19" s="27" t="str">
        <f t="shared" si="1"/>
        <v>N/A</v>
      </c>
      <c r="G19" s="4">
        <v>14.638123853</v>
      </c>
      <c r="H19" s="27" t="str">
        <f t="shared" si="2"/>
        <v>N/A</v>
      </c>
      <c r="I19" s="8">
        <v>8.8710000000000004</v>
      </c>
      <c r="J19" s="8">
        <v>62.63</v>
      </c>
      <c r="K19" s="5" t="s">
        <v>213</v>
      </c>
      <c r="L19" s="105" t="str">
        <f t="shared" si="3"/>
        <v>N/A</v>
      </c>
    </row>
    <row r="20" spans="1:12" ht="12.75" customHeight="1" x14ac:dyDescent="0.2">
      <c r="A20" s="138" t="s">
        <v>132</v>
      </c>
      <c r="B20" s="1" t="s">
        <v>213</v>
      </c>
      <c r="C20" s="23">
        <v>904</v>
      </c>
      <c r="D20" s="27" t="str">
        <f t="shared" si="0"/>
        <v>N/A</v>
      </c>
      <c r="E20" s="23">
        <v>1092</v>
      </c>
      <c r="F20" s="27" t="str">
        <f t="shared" si="1"/>
        <v>N/A</v>
      </c>
      <c r="G20" s="23">
        <v>608</v>
      </c>
      <c r="H20" s="27" t="str">
        <f t="shared" si="2"/>
        <v>N/A</v>
      </c>
      <c r="I20" s="8">
        <v>20.8</v>
      </c>
      <c r="J20" s="8">
        <v>-44.3</v>
      </c>
      <c r="K20" s="23" t="s">
        <v>213</v>
      </c>
      <c r="L20" s="105" t="str">
        <f t="shared" si="3"/>
        <v>N/A</v>
      </c>
    </row>
    <row r="21" spans="1:12" ht="12.75" customHeight="1" x14ac:dyDescent="0.2">
      <c r="A21" s="138" t="s">
        <v>133</v>
      </c>
      <c r="B21" s="30" t="s">
        <v>276</v>
      </c>
      <c r="C21" s="4">
        <v>0.1389046813</v>
      </c>
      <c r="D21" s="27" t="str">
        <f>IF($B21="N/A","N/A",IF(C21&gt;=2,"No",IF(C21&lt;0,"No","Yes")))</f>
        <v>Yes</v>
      </c>
      <c r="E21" s="4">
        <v>0.16748620389999999</v>
      </c>
      <c r="F21" s="27" t="str">
        <f>IF($B21="N/A","N/A",IF(E21&gt;=2,"No",IF(E21&lt;0,"No","Yes")))</f>
        <v>Yes</v>
      </c>
      <c r="G21" s="4">
        <v>8.4456057200000004E-2</v>
      </c>
      <c r="H21" s="27" t="str">
        <f>IF($B21="N/A","N/A",IF(G21&gt;=2,"No",IF(G21&lt;0,"No","Yes")))</f>
        <v>Yes</v>
      </c>
      <c r="I21" s="8">
        <v>20.58</v>
      </c>
      <c r="J21" s="8">
        <v>-49.6</v>
      </c>
      <c r="K21" s="5" t="s">
        <v>213</v>
      </c>
      <c r="L21" s="105" t="str">
        <f t="shared" si="3"/>
        <v>N/A</v>
      </c>
    </row>
    <row r="22" spans="1:12" ht="25.5" x14ac:dyDescent="0.2">
      <c r="A22" s="128" t="s">
        <v>134</v>
      </c>
      <c r="B22" s="30" t="s">
        <v>213</v>
      </c>
      <c r="C22" s="29">
        <v>1437601</v>
      </c>
      <c r="D22" s="27" t="str">
        <f t="shared" ref="D22:D27" si="4">IF($B22="N/A","N/A",IF(C22&gt;10,"No",IF(C22&lt;-10,"No","Yes")))</f>
        <v>N/A</v>
      </c>
      <c r="E22" s="29">
        <v>1354901</v>
      </c>
      <c r="F22" s="27" t="str">
        <f t="shared" ref="F22:F27" si="5">IF($B22="N/A","N/A",IF(E22&gt;10,"No",IF(E22&lt;-10,"No","Yes")))</f>
        <v>N/A</v>
      </c>
      <c r="G22" s="29">
        <v>482607</v>
      </c>
      <c r="H22" s="27" t="str">
        <f t="shared" ref="H22:H27" si="6">IF($B22="N/A","N/A",IF(G22&gt;10,"No",IF(G22&lt;-10,"No","Yes")))</f>
        <v>N/A</v>
      </c>
      <c r="I22" s="8">
        <v>-5.75</v>
      </c>
      <c r="J22" s="8">
        <v>-64.400000000000006</v>
      </c>
      <c r="K22" s="5" t="s">
        <v>213</v>
      </c>
      <c r="L22" s="105" t="str">
        <f t="shared" si="3"/>
        <v>N/A</v>
      </c>
    </row>
    <row r="23" spans="1:12" ht="25.5" x14ac:dyDescent="0.2">
      <c r="A23" s="128" t="s">
        <v>1681</v>
      </c>
      <c r="B23" s="30" t="s">
        <v>213</v>
      </c>
      <c r="C23" s="29">
        <v>1590.2665929</v>
      </c>
      <c r="D23" s="27" t="str">
        <f t="shared" si="4"/>
        <v>N/A</v>
      </c>
      <c r="E23" s="29">
        <v>1240.7518315</v>
      </c>
      <c r="F23" s="27" t="str">
        <f t="shared" si="5"/>
        <v>N/A</v>
      </c>
      <c r="G23" s="29">
        <v>793.76151316000005</v>
      </c>
      <c r="H23" s="27" t="str">
        <f t="shared" si="6"/>
        <v>N/A</v>
      </c>
      <c r="I23" s="8">
        <v>-22</v>
      </c>
      <c r="J23" s="8">
        <v>-36</v>
      </c>
      <c r="K23" s="5" t="s">
        <v>213</v>
      </c>
      <c r="L23" s="105" t="str">
        <f t="shared" si="3"/>
        <v>N/A</v>
      </c>
    </row>
    <row r="24" spans="1:12" ht="12.75" customHeight="1" x14ac:dyDescent="0.2">
      <c r="A24" s="138" t="s">
        <v>135</v>
      </c>
      <c r="B24" s="22" t="s">
        <v>213</v>
      </c>
      <c r="C24" s="1">
        <v>281</v>
      </c>
      <c r="D24" s="27" t="str">
        <f t="shared" si="4"/>
        <v>N/A</v>
      </c>
      <c r="E24" s="1">
        <v>321</v>
      </c>
      <c r="F24" s="27" t="str">
        <f t="shared" si="5"/>
        <v>N/A</v>
      </c>
      <c r="G24" s="1">
        <v>158</v>
      </c>
      <c r="H24" s="27" t="str">
        <f t="shared" si="6"/>
        <v>N/A</v>
      </c>
      <c r="I24" s="8">
        <v>14.23</v>
      </c>
      <c r="J24" s="8">
        <v>-50.8</v>
      </c>
      <c r="K24" s="23" t="s">
        <v>213</v>
      </c>
      <c r="L24" s="105" t="str">
        <f t="shared" si="3"/>
        <v>N/A</v>
      </c>
    </row>
    <row r="25" spans="1:12" ht="12.75" customHeight="1" x14ac:dyDescent="0.2">
      <c r="A25" s="138" t="s">
        <v>136</v>
      </c>
      <c r="B25" s="22" t="s">
        <v>213</v>
      </c>
      <c r="C25" s="9">
        <v>4.3177229499999997E-2</v>
      </c>
      <c r="D25" s="27" t="str">
        <f t="shared" si="4"/>
        <v>N/A</v>
      </c>
      <c r="E25" s="9">
        <v>4.9233581899999997E-2</v>
      </c>
      <c r="F25" s="27" t="str">
        <f t="shared" si="5"/>
        <v>N/A</v>
      </c>
      <c r="G25" s="9">
        <v>2.19474622E-2</v>
      </c>
      <c r="H25" s="27" t="str">
        <f t="shared" si="6"/>
        <v>N/A</v>
      </c>
      <c r="I25" s="8">
        <v>14.03</v>
      </c>
      <c r="J25" s="8">
        <v>-55.4</v>
      </c>
      <c r="K25" s="5" t="s">
        <v>213</v>
      </c>
      <c r="L25" s="105" t="str">
        <f t="shared" si="3"/>
        <v>N/A</v>
      </c>
    </row>
    <row r="26" spans="1:12" ht="25.5" x14ac:dyDescent="0.2">
      <c r="A26" s="128" t="s">
        <v>137</v>
      </c>
      <c r="B26" s="22" t="s">
        <v>213</v>
      </c>
      <c r="C26" s="10">
        <v>1436121</v>
      </c>
      <c r="D26" s="27" t="str">
        <f t="shared" si="4"/>
        <v>N/A</v>
      </c>
      <c r="E26" s="10">
        <v>1350044</v>
      </c>
      <c r="F26" s="27" t="str">
        <f t="shared" si="5"/>
        <v>N/A</v>
      </c>
      <c r="G26" s="10">
        <v>481741</v>
      </c>
      <c r="H26" s="27" t="str">
        <f t="shared" si="6"/>
        <v>N/A</v>
      </c>
      <c r="I26" s="8">
        <v>-5.99</v>
      </c>
      <c r="J26" s="8">
        <v>-64.3</v>
      </c>
      <c r="K26" s="5" t="s">
        <v>213</v>
      </c>
      <c r="L26" s="105" t="str">
        <f t="shared" si="3"/>
        <v>N/A</v>
      </c>
    </row>
    <row r="27" spans="1:12" ht="25.5" x14ac:dyDescent="0.2">
      <c r="A27" s="128" t="s">
        <v>949</v>
      </c>
      <c r="B27" s="22" t="s">
        <v>213</v>
      </c>
      <c r="C27" s="10">
        <v>5110.7508896999998</v>
      </c>
      <c r="D27" s="27" t="str">
        <f t="shared" si="4"/>
        <v>N/A</v>
      </c>
      <c r="E27" s="10">
        <v>4205.7445483000001</v>
      </c>
      <c r="F27" s="27" t="str">
        <f t="shared" si="5"/>
        <v>N/A</v>
      </c>
      <c r="G27" s="10">
        <v>3048.9936708999999</v>
      </c>
      <c r="H27" s="27" t="str">
        <f t="shared" si="6"/>
        <v>N/A</v>
      </c>
      <c r="I27" s="8">
        <v>-17.7</v>
      </c>
      <c r="J27" s="8">
        <v>-27.5</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70622</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9.8099599806000004</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140287847</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649902</v>
      </c>
      <c r="D6" s="27" t="str">
        <f>IF($B6="N/A","N/A",IF(C6&gt;10,"No",IF(C6&lt;-10,"No","Yes")))</f>
        <v>N/A</v>
      </c>
      <c r="E6" s="23">
        <v>650902</v>
      </c>
      <c r="F6" s="27" t="str">
        <f>IF($B6="N/A","N/A",IF(E6&gt;10,"No",IF(E6&lt;-10,"No","Yes")))</f>
        <v>N/A</v>
      </c>
      <c r="G6" s="23">
        <v>719293</v>
      </c>
      <c r="H6" s="27" t="str">
        <f>IF($B6="N/A","N/A",IF(G6&gt;10,"No",IF(G6&lt;-10,"No","Yes")))</f>
        <v>N/A</v>
      </c>
      <c r="I6" s="8">
        <v>0.15390000000000001</v>
      </c>
      <c r="J6" s="8">
        <v>10.51</v>
      </c>
      <c r="K6" s="31" t="s">
        <v>734</v>
      </c>
      <c r="L6" s="105" t="str">
        <f>IF(J6="Div by 0", "N/A", IF(K6="N/A","N/A", IF(J6&gt;VALUE(MID(K6,1,2)), "No", IF(J6&lt;-1*VALUE(MID(K6,1,2)), "No", "Yes"))))</f>
        <v>Yes</v>
      </c>
    </row>
    <row r="7" spans="1:14" x14ac:dyDescent="0.2">
      <c r="A7" s="138" t="s">
        <v>59</v>
      </c>
      <c r="B7" s="23" t="s">
        <v>213</v>
      </c>
      <c r="C7" s="23">
        <v>522624.82</v>
      </c>
      <c r="D7" s="27" t="str">
        <f>IF($B7="N/A","N/A",IF(C7&gt;10,"No",IF(C7&lt;-10,"No","Yes")))</f>
        <v>N/A</v>
      </c>
      <c r="E7" s="23">
        <v>533401.06999999995</v>
      </c>
      <c r="F7" s="27" t="str">
        <f>IF($B7="N/A","N/A",IF(E7&gt;10,"No",IF(E7&lt;-10,"No","Yes")))</f>
        <v>N/A</v>
      </c>
      <c r="G7" s="23">
        <v>594877.47</v>
      </c>
      <c r="H7" s="27" t="str">
        <f>IF($B7="N/A","N/A",IF(G7&gt;10,"No",IF(G7&lt;-10,"No","Yes")))</f>
        <v>N/A</v>
      </c>
      <c r="I7" s="8">
        <v>2.0619999999999998</v>
      </c>
      <c r="J7" s="8">
        <v>11.53</v>
      </c>
      <c r="K7" s="31" t="s">
        <v>735</v>
      </c>
      <c r="L7" s="105" t="str">
        <f>IF(J7="Div by 0", "N/A", IF(K7="N/A","N/A", IF(J7&gt;VALUE(MID(K7,1,2)), "No", IF(J7&lt;-1*VALUE(MID(K7,1,2)), "No", "Yes"))))</f>
        <v>No</v>
      </c>
    </row>
    <row r="8" spans="1:14" x14ac:dyDescent="0.2">
      <c r="A8" s="148" t="s">
        <v>143</v>
      </c>
      <c r="B8" s="23" t="s">
        <v>213</v>
      </c>
      <c r="C8" s="23">
        <v>31680</v>
      </c>
      <c r="D8" s="27" t="str">
        <f>IF($B8="N/A","N/A",IF(C8&gt;10,"No",IF(C8&lt;-10,"No","Yes")))</f>
        <v>N/A</v>
      </c>
      <c r="E8" s="23">
        <v>32362</v>
      </c>
      <c r="F8" s="27" t="str">
        <f>IF($B8="N/A","N/A",IF(E8&gt;10,"No",IF(E8&lt;-10,"No","Yes")))</f>
        <v>N/A</v>
      </c>
      <c r="G8" s="23">
        <v>35723</v>
      </c>
      <c r="H8" s="27" t="str">
        <f>IF($B8="N/A","N/A",IF(G8&gt;10,"No",IF(G8&lt;-10,"No","Yes")))</f>
        <v>N/A</v>
      </c>
      <c r="I8" s="8">
        <v>2.153</v>
      </c>
      <c r="J8" s="8">
        <v>10.39</v>
      </c>
      <c r="K8" s="23" t="s">
        <v>213</v>
      </c>
      <c r="L8" s="105" t="str">
        <f>IF(J8="Div by 0", "N/A", IF(K8="N/A","N/A", IF(J8&gt;VALUE(MID(K8,1,2)), "No", IF(J8&lt;-1*VALUE(MID(K8,1,2)), "No", "Yes"))))</f>
        <v>N/A</v>
      </c>
    </row>
    <row r="9" spans="1:14" x14ac:dyDescent="0.2">
      <c r="A9" s="138" t="s">
        <v>676</v>
      </c>
      <c r="B9" s="23" t="s">
        <v>213</v>
      </c>
      <c r="C9" s="23">
        <v>30505</v>
      </c>
      <c r="D9" s="27" t="str">
        <f t="shared" ref="D9:D11" si="0">IF($B9="N/A","N/A",IF(C9&gt;10,"No",IF(C9&lt;-10,"No","Yes")))</f>
        <v>N/A</v>
      </c>
      <c r="E9" s="23">
        <v>31214</v>
      </c>
      <c r="F9" s="27" t="str">
        <f t="shared" ref="F9:F11" si="1">IF($B9="N/A","N/A",IF(E9&gt;10,"No",IF(E9&lt;-10,"No","Yes")))</f>
        <v>N/A</v>
      </c>
      <c r="G9" s="23">
        <v>34503</v>
      </c>
      <c r="H9" s="27" t="str">
        <f t="shared" ref="H9:H11" si="2">IF($B9="N/A","N/A",IF(G9&gt;10,"No",IF(G9&lt;-10,"No","Yes")))</f>
        <v>N/A</v>
      </c>
      <c r="I9" s="8">
        <v>2.3239999999999998</v>
      </c>
      <c r="J9" s="8">
        <v>10.54</v>
      </c>
      <c r="K9" s="23" t="s">
        <v>213</v>
      </c>
      <c r="L9" s="105" t="str">
        <f t="shared" ref="L9:L11" si="3">IF(J9="Div by 0", "N/A", IF(K9="N/A","N/A", IF(J9&gt;VALUE(MID(K9,1,2)), "No", IF(J9&lt;-1*VALUE(MID(K9,1,2)), "No", "Yes"))))</f>
        <v>N/A</v>
      </c>
    </row>
    <row r="10" spans="1:14" x14ac:dyDescent="0.2">
      <c r="A10" s="138" t="s">
        <v>423</v>
      </c>
      <c r="B10" s="23" t="s">
        <v>213</v>
      </c>
      <c r="C10" s="23">
        <v>1175</v>
      </c>
      <c r="D10" s="27" t="str">
        <f t="shared" si="0"/>
        <v>N/A</v>
      </c>
      <c r="E10" s="23">
        <v>1148</v>
      </c>
      <c r="F10" s="27" t="str">
        <f t="shared" si="1"/>
        <v>N/A</v>
      </c>
      <c r="G10" s="23">
        <v>1220</v>
      </c>
      <c r="H10" s="27" t="str">
        <f t="shared" si="2"/>
        <v>N/A</v>
      </c>
      <c r="I10" s="8">
        <v>-2.2999999999999998</v>
      </c>
      <c r="J10" s="8">
        <v>6.2720000000000002</v>
      </c>
      <c r="K10" s="23" t="s">
        <v>213</v>
      </c>
      <c r="L10" s="105" t="str">
        <f t="shared" si="3"/>
        <v>N/A</v>
      </c>
    </row>
    <row r="11" spans="1:14" x14ac:dyDescent="0.2">
      <c r="A11" s="138" t="s">
        <v>169</v>
      </c>
      <c r="B11" s="23" t="s">
        <v>213</v>
      </c>
      <c r="C11" s="4">
        <v>4.8745810906999996</v>
      </c>
      <c r="D11" s="27" t="str">
        <f t="shared" si="0"/>
        <v>N/A</v>
      </c>
      <c r="E11" s="4">
        <v>4.9718698052999999</v>
      </c>
      <c r="F11" s="27" t="str">
        <f t="shared" si="1"/>
        <v>N/A</v>
      </c>
      <c r="G11" s="4">
        <v>4.9664045111000004</v>
      </c>
      <c r="H11" s="27" t="str">
        <f t="shared" si="2"/>
        <v>N/A</v>
      </c>
      <c r="I11" s="8">
        <v>1.996</v>
      </c>
      <c r="J11" s="8">
        <v>-0.11</v>
      </c>
      <c r="K11" s="23" t="s">
        <v>213</v>
      </c>
      <c r="L11" s="105" t="str">
        <f t="shared" si="3"/>
        <v>N/A</v>
      </c>
    </row>
    <row r="12" spans="1:14" x14ac:dyDescent="0.2">
      <c r="A12" s="138" t="s">
        <v>144</v>
      </c>
      <c r="B12" s="23" t="s">
        <v>213</v>
      </c>
      <c r="C12" s="23">
        <v>16735.583332999999</v>
      </c>
      <c r="D12" s="27" t="str">
        <f>IF($B12="N/A","N/A",IF(C12&gt;10,"No",IF(C12&lt;-10,"No","Yes")))</f>
        <v>N/A</v>
      </c>
      <c r="E12" s="23">
        <v>17246.416667000001</v>
      </c>
      <c r="F12" s="27" t="str">
        <f>IF($B12="N/A","N/A",IF(E12&gt;10,"No",IF(E12&lt;-10,"No","Yes")))</f>
        <v>N/A</v>
      </c>
      <c r="G12" s="23">
        <v>19341.75</v>
      </c>
      <c r="H12" s="27" t="str">
        <f>IF($B12="N/A","N/A",IF(G12&gt;10,"No",IF(G12&lt;-10,"No","Yes")))</f>
        <v>N/A</v>
      </c>
      <c r="I12" s="8">
        <v>3.052</v>
      </c>
      <c r="J12" s="8">
        <v>12.15</v>
      </c>
      <c r="K12" s="23" t="s">
        <v>213</v>
      </c>
      <c r="L12" s="105" t="str">
        <f>IF(J12="Div by 0", "N/A", IF(K12="N/A","N/A", IF(J12&gt;VALUE(MID(K12,1,2)), "No", IF(J12&lt;-1*VALUE(MID(K12,1,2)), "No", "Yes"))))</f>
        <v>N/A</v>
      </c>
    </row>
    <row r="13" spans="1:14" x14ac:dyDescent="0.2">
      <c r="A13" s="104" t="s">
        <v>364</v>
      </c>
      <c r="B13" s="43" t="s">
        <v>213</v>
      </c>
      <c r="C13" s="4">
        <v>99.014159058000004</v>
      </c>
      <c r="D13" s="40" t="str">
        <f>IF($B13="N/A","N/A",IF(C13&gt;=95,"Yes","No"))</f>
        <v>N/A</v>
      </c>
      <c r="E13" s="4">
        <v>98.941008017000001</v>
      </c>
      <c r="F13" s="40" t="str">
        <f>IF($B13="N/A","N/A",IF(E13&gt;=95,"Yes","No"))</f>
        <v>N/A</v>
      </c>
      <c r="G13" s="4">
        <v>98.447225261</v>
      </c>
      <c r="H13" s="27" t="str">
        <f>IF($B13="N/A","N/A",IF(G13&gt;=95,"Yes","No"))</f>
        <v>N/A</v>
      </c>
      <c r="I13" s="8">
        <v>-7.3999999999999996E-2</v>
      </c>
      <c r="J13" s="8">
        <v>-0.499</v>
      </c>
      <c r="K13" s="28" t="s">
        <v>735</v>
      </c>
      <c r="L13" s="105" t="str">
        <f t="shared" ref="L13:L70" si="4">IF(J13="Div by 0", "N/A", IF(K13="N/A","N/A", IF(J13&gt;VALUE(MID(K13,1,2)), "No", IF(J13&lt;-1*VALUE(MID(K13,1,2)), "No", "Yes"))))</f>
        <v>Yes</v>
      </c>
    </row>
    <row r="14" spans="1:14" x14ac:dyDescent="0.2">
      <c r="A14" s="149" t="s">
        <v>365</v>
      </c>
      <c r="B14" s="43" t="s">
        <v>213</v>
      </c>
      <c r="C14" s="44">
        <v>0.98491772609999995</v>
      </c>
      <c r="D14" s="45" t="str">
        <f>IF($B14="N/A","N/A",IF(C14&gt;10,"No",IF(C14&lt;-10,"No","Yes")))</f>
        <v>N/A</v>
      </c>
      <c r="E14" s="44">
        <v>1.0579165527000001</v>
      </c>
      <c r="F14" s="40" t="str">
        <f>IF($B14="N/A","N/A",IF(E14&gt;95,"Yes","No"))</f>
        <v>N/A</v>
      </c>
      <c r="G14" s="44">
        <v>1.5526357130999999</v>
      </c>
      <c r="H14" s="27" t="str">
        <f>IF($B14="N/A","N/A",IF(G14&gt;95,"Yes","No"))</f>
        <v>N/A</v>
      </c>
      <c r="I14" s="46">
        <v>7.4119999999999999</v>
      </c>
      <c r="J14" s="46">
        <v>46.76</v>
      </c>
      <c r="K14" s="47" t="s">
        <v>213</v>
      </c>
      <c r="L14" s="105" t="str">
        <f t="shared" si="4"/>
        <v>N/A</v>
      </c>
      <c r="M14" s="34"/>
      <c r="N14" s="34"/>
    </row>
    <row r="15" spans="1:14" s="34" customFormat="1" x14ac:dyDescent="0.2">
      <c r="A15" s="149" t="s">
        <v>366</v>
      </c>
      <c r="B15" s="43" t="s">
        <v>213</v>
      </c>
      <c r="C15" s="44">
        <v>9.2321609999999996E-4</v>
      </c>
      <c r="D15" s="45" t="str">
        <f t="shared" ref="D15:D21" si="5">IF($B15="N/A","N/A",IF(C15&gt;10,"No",IF(C15&lt;-10,"No","Yes")))</f>
        <v>N/A</v>
      </c>
      <c r="E15" s="44">
        <v>1.0754307000000001E-3</v>
      </c>
      <c r="F15" s="45" t="str">
        <f t="shared" ref="F15:F21" si="6">IF($B15="N/A","N/A",IF(E15&gt;10,"No",IF(E15&lt;-10,"No","Yes")))</f>
        <v>N/A</v>
      </c>
      <c r="G15" s="44">
        <v>1.3902540000000001E-4</v>
      </c>
      <c r="H15" s="48" t="str">
        <f t="shared" ref="H15:H21" si="7">IF($B15="N/A","N/A",IF(G15&gt;10,"No",IF(G15&lt;-10,"No","Yes")))</f>
        <v>N/A</v>
      </c>
      <c r="I15" s="46">
        <v>16.489999999999998</v>
      </c>
      <c r="J15" s="46">
        <v>-87.1</v>
      </c>
      <c r="K15" s="47" t="s">
        <v>213</v>
      </c>
      <c r="L15" s="105" t="str">
        <f t="shared" si="4"/>
        <v>N/A</v>
      </c>
    </row>
    <row r="16" spans="1:14" s="34" customFormat="1" x14ac:dyDescent="0.2">
      <c r="A16" s="149" t="s">
        <v>367</v>
      </c>
      <c r="B16" s="43" t="s">
        <v>213</v>
      </c>
      <c r="C16" s="49">
        <v>6407</v>
      </c>
      <c r="D16" s="50" t="str">
        <f t="shared" si="5"/>
        <v>N/A</v>
      </c>
      <c r="E16" s="49">
        <v>6893</v>
      </c>
      <c r="F16" s="50" t="str">
        <f t="shared" si="6"/>
        <v>N/A</v>
      </c>
      <c r="G16" s="49">
        <v>11169</v>
      </c>
      <c r="H16" s="48" t="str">
        <f t="shared" si="7"/>
        <v>N/A</v>
      </c>
      <c r="I16" s="46">
        <v>7.585</v>
      </c>
      <c r="J16" s="46">
        <v>62.03</v>
      </c>
      <c r="K16" s="47" t="s">
        <v>213</v>
      </c>
      <c r="L16" s="105" t="str">
        <f t="shared" si="4"/>
        <v>N/A</v>
      </c>
    </row>
    <row r="17" spans="1:14" s="34" customFormat="1" x14ac:dyDescent="0.2">
      <c r="A17" s="150" t="s">
        <v>368</v>
      </c>
      <c r="B17" s="43" t="s">
        <v>213</v>
      </c>
      <c r="C17" s="44">
        <v>0.98584094219999996</v>
      </c>
      <c r="D17" s="48" t="str">
        <f t="shared" si="5"/>
        <v>N/A</v>
      </c>
      <c r="E17" s="44">
        <v>1.0589919833999999</v>
      </c>
      <c r="F17" s="48" t="str">
        <f t="shared" si="6"/>
        <v>N/A</v>
      </c>
      <c r="G17" s="44">
        <v>1.5527747384999999</v>
      </c>
      <c r="H17" s="48" t="str">
        <f t="shared" si="7"/>
        <v>N/A</v>
      </c>
      <c r="I17" s="46">
        <v>7.42</v>
      </c>
      <c r="J17" s="46">
        <v>46.63</v>
      </c>
      <c r="K17" s="47" t="s">
        <v>213</v>
      </c>
      <c r="L17" s="105" t="str">
        <f t="shared" si="4"/>
        <v>N/A</v>
      </c>
      <c r="M17" s="26"/>
      <c r="N17" s="26"/>
    </row>
    <row r="18" spans="1:14" x14ac:dyDescent="0.2">
      <c r="A18" s="149" t="s">
        <v>677</v>
      </c>
      <c r="B18" s="43" t="s">
        <v>213</v>
      </c>
      <c r="C18" s="44">
        <v>69.705010145000003</v>
      </c>
      <c r="D18" s="48" t="str">
        <f t="shared" si="5"/>
        <v>N/A</v>
      </c>
      <c r="E18" s="44">
        <v>71.986072828000005</v>
      </c>
      <c r="F18" s="48" t="str">
        <f t="shared" si="6"/>
        <v>N/A</v>
      </c>
      <c r="G18" s="44">
        <v>76.148267525999998</v>
      </c>
      <c r="H18" s="48" t="str">
        <f t="shared" si="7"/>
        <v>N/A</v>
      </c>
      <c r="I18" s="8">
        <v>3.2719999999999998</v>
      </c>
      <c r="J18" s="8">
        <v>5.782</v>
      </c>
      <c r="K18" s="47" t="s">
        <v>213</v>
      </c>
      <c r="L18" s="105" t="str">
        <f t="shared" si="4"/>
        <v>N/A</v>
      </c>
    </row>
    <row r="19" spans="1:14" x14ac:dyDescent="0.2">
      <c r="A19" s="149" t="s">
        <v>678</v>
      </c>
      <c r="B19" s="43" t="s">
        <v>213</v>
      </c>
      <c r="C19" s="44">
        <v>36.569377244000002</v>
      </c>
      <c r="D19" s="48" t="str">
        <f t="shared" si="5"/>
        <v>N/A</v>
      </c>
      <c r="E19" s="44">
        <v>43.377339329999998</v>
      </c>
      <c r="F19" s="48" t="str">
        <f t="shared" si="6"/>
        <v>N/A</v>
      </c>
      <c r="G19" s="44">
        <v>48.195899363999999</v>
      </c>
      <c r="H19" s="48" t="str">
        <f t="shared" si="7"/>
        <v>N/A</v>
      </c>
      <c r="I19" s="8">
        <v>18.62</v>
      </c>
      <c r="J19" s="8">
        <v>11.11</v>
      </c>
      <c r="K19" s="47" t="s">
        <v>213</v>
      </c>
      <c r="L19" s="105" t="str">
        <f t="shared" si="4"/>
        <v>N/A</v>
      </c>
    </row>
    <row r="20" spans="1:14" ht="25.5" x14ac:dyDescent="0.2">
      <c r="A20" s="149" t="s">
        <v>679</v>
      </c>
      <c r="B20" s="43" t="s">
        <v>213</v>
      </c>
      <c r="C20" s="44">
        <v>17.668175432999998</v>
      </c>
      <c r="D20" s="48" t="str">
        <f t="shared" si="5"/>
        <v>N/A</v>
      </c>
      <c r="E20" s="44">
        <v>16.335412737999999</v>
      </c>
      <c r="F20" s="48" t="str">
        <f t="shared" si="6"/>
        <v>N/A</v>
      </c>
      <c r="G20" s="44">
        <v>11.872146119</v>
      </c>
      <c r="H20" s="48" t="str">
        <f t="shared" si="7"/>
        <v>N/A</v>
      </c>
      <c r="I20" s="8">
        <v>-7.54</v>
      </c>
      <c r="J20" s="8">
        <v>-27.3</v>
      </c>
      <c r="K20" s="47" t="s">
        <v>213</v>
      </c>
      <c r="L20" s="105" t="str">
        <f t="shared" si="4"/>
        <v>N/A</v>
      </c>
    </row>
    <row r="21" spans="1:14" ht="25.5" x14ac:dyDescent="0.2">
      <c r="A21" s="149" t="s">
        <v>680</v>
      </c>
      <c r="B21" s="43" t="s">
        <v>213</v>
      </c>
      <c r="C21" s="44">
        <v>4.6823786499999999E-2</v>
      </c>
      <c r="D21" s="48" t="str">
        <f t="shared" si="5"/>
        <v>N/A</v>
      </c>
      <c r="E21" s="44">
        <v>0</v>
      </c>
      <c r="F21" s="48" t="str">
        <f t="shared" si="6"/>
        <v>N/A</v>
      </c>
      <c r="G21" s="44">
        <v>0.35813412119999999</v>
      </c>
      <c r="H21" s="48" t="str">
        <f t="shared" si="7"/>
        <v>N/A</v>
      </c>
      <c r="I21" s="8">
        <v>-100</v>
      </c>
      <c r="J21" s="8" t="s">
        <v>1748</v>
      </c>
      <c r="K21" s="47" t="s">
        <v>213</v>
      </c>
      <c r="L21" s="105" t="str">
        <f t="shared" si="4"/>
        <v>N/A</v>
      </c>
    </row>
    <row r="22" spans="1:14" x14ac:dyDescent="0.2">
      <c r="A22" s="128" t="s">
        <v>1688</v>
      </c>
      <c r="B22" s="30" t="s">
        <v>217</v>
      </c>
      <c r="C22" s="1">
        <v>949</v>
      </c>
      <c r="D22" s="27" t="str">
        <f>IF($B22="N/A","N/A",IF(C22&gt;0,"No",IF(C22&lt;0,"No","Yes")))</f>
        <v>No</v>
      </c>
      <c r="E22" s="1">
        <v>871</v>
      </c>
      <c r="F22" s="27" t="str">
        <f>IF($B22="N/A","N/A",IF(E22&gt;0,"No",IF(E22&lt;0,"No","Yes")))</f>
        <v>No</v>
      </c>
      <c r="G22" s="1">
        <v>1180</v>
      </c>
      <c r="H22" s="27" t="str">
        <f>IF($B22="N/A","N/A",IF(G22&gt;0,"No",IF(G22&lt;0,"No","Yes")))</f>
        <v>No</v>
      </c>
      <c r="I22" s="8">
        <v>-8.2200000000000006</v>
      </c>
      <c r="J22" s="8">
        <v>35.479999999999997</v>
      </c>
      <c r="K22" s="28" t="s">
        <v>213</v>
      </c>
      <c r="L22" s="105" t="str">
        <f t="shared" si="4"/>
        <v>N/A</v>
      </c>
    </row>
    <row r="23" spans="1:14" x14ac:dyDescent="0.2">
      <c r="A23" s="151" t="s">
        <v>145</v>
      </c>
      <c r="B23" s="30" t="s">
        <v>279</v>
      </c>
      <c r="C23" s="4">
        <v>0.29204403130000001</v>
      </c>
      <c r="D23" s="27" t="str">
        <f>IF($B23="N/A","N/A",IF(C23&gt;=10,"No",IF(C23&lt;0,"No","Yes")))</f>
        <v>Yes</v>
      </c>
      <c r="E23" s="4">
        <v>0.26778224680000001</v>
      </c>
      <c r="F23" s="27" t="str">
        <f>IF($B23="N/A","N/A",IF(E23&gt;=10,"No",IF(E23&lt;0,"No","Yes")))</f>
        <v>Yes</v>
      </c>
      <c r="G23" s="4">
        <v>0.32823897909999999</v>
      </c>
      <c r="H23" s="27" t="str">
        <f>IF($B23="N/A","N/A",IF(G23&gt;=10,"No",IF(G23&lt;0,"No","Yes")))</f>
        <v>Yes</v>
      </c>
      <c r="I23" s="8">
        <v>-8.31</v>
      </c>
      <c r="J23" s="8">
        <v>22.58</v>
      </c>
      <c r="K23" s="28" t="s">
        <v>213</v>
      </c>
      <c r="L23" s="105" t="str">
        <f t="shared" si="4"/>
        <v>N/A</v>
      </c>
    </row>
    <row r="24" spans="1:14" x14ac:dyDescent="0.2">
      <c r="A24" s="128" t="s">
        <v>424</v>
      </c>
      <c r="B24" s="22" t="s">
        <v>213</v>
      </c>
      <c r="C24" s="9">
        <v>94.467860905999999</v>
      </c>
      <c r="D24" s="48" t="str">
        <f t="shared" ref="D24:D27" si="8">IF($B24="N/A","N/A",IF(C24&gt;10,"No",IF(C24&lt;-10,"No","Yes")))</f>
        <v>N/A</v>
      </c>
      <c r="E24" s="9">
        <v>92.312105564999996</v>
      </c>
      <c r="F24" s="27" t="str">
        <f t="shared" ref="F24:F27" si="9">IF($B24="N/A","N/A",IF(E24&gt;10,"No",IF(E24&lt;-10,"No","Yes")))</f>
        <v>N/A</v>
      </c>
      <c r="G24" s="9">
        <v>82.930961456999995</v>
      </c>
      <c r="H24" s="27" t="str">
        <f t="shared" ref="H24:H27" si="10">IF($B24="N/A","N/A",IF(G24&gt;10,"No",IF(G24&lt;-10,"No","Yes")))</f>
        <v>N/A</v>
      </c>
      <c r="I24" s="8">
        <v>-2.2799999999999998</v>
      </c>
      <c r="J24" s="8">
        <v>-10.199999999999999</v>
      </c>
      <c r="K24" s="28" t="s">
        <v>213</v>
      </c>
      <c r="L24" s="105" t="str">
        <f t="shared" si="4"/>
        <v>N/A</v>
      </c>
    </row>
    <row r="25" spans="1:14" x14ac:dyDescent="0.2">
      <c r="A25" s="128" t="s">
        <v>425</v>
      </c>
      <c r="B25" s="22" t="s">
        <v>213</v>
      </c>
      <c r="C25" s="9">
        <v>1.6332982086000001</v>
      </c>
      <c r="D25" s="48" t="str">
        <f t="shared" si="8"/>
        <v>N/A</v>
      </c>
      <c r="E25" s="9">
        <v>1.5490533563</v>
      </c>
      <c r="F25" s="27" t="str">
        <f t="shared" si="9"/>
        <v>N/A</v>
      </c>
      <c r="G25" s="9">
        <v>3.7695891571</v>
      </c>
      <c r="H25" s="27" t="str">
        <f t="shared" si="10"/>
        <v>N/A</v>
      </c>
      <c r="I25" s="8">
        <v>-5.16</v>
      </c>
      <c r="J25" s="8">
        <v>143.30000000000001</v>
      </c>
      <c r="K25" s="28" t="s">
        <v>213</v>
      </c>
      <c r="L25" s="105" t="str">
        <f t="shared" si="4"/>
        <v>N/A</v>
      </c>
    </row>
    <row r="26" spans="1:14" x14ac:dyDescent="0.2">
      <c r="A26" s="128" t="s">
        <v>421</v>
      </c>
      <c r="B26" s="22" t="s">
        <v>213</v>
      </c>
      <c r="C26" s="9">
        <v>0.68493150680000003</v>
      </c>
      <c r="D26" s="48" t="str">
        <f t="shared" si="8"/>
        <v>N/A</v>
      </c>
      <c r="E26" s="9">
        <v>0.63109581179999996</v>
      </c>
      <c r="F26" s="27" t="str">
        <f t="shared" si="9"/>
        <v>N/A</v>
      </c>
      <c r="G26" s="9">
        <v>0.7200338839</v>
      </c>
      <c r="H26" s="27" t="str">
        <f t="shared" si="10"/>
        <v>N/A</v>
      </c>
      <c r="I26" s="8">
        <v>-7.86</v>
      </c>
      <c r="J26" s="8">
        <v>14.09</v>
      </c>
      <c r="K26" s="28" t="s">
        <v>213</v>
      </c>
      <c r="L26" s="105" t="str">
        <f t="shared" si="4"/>
        <v>N/A</v>
      </c>
    </row>
    <row r="27" spans="1:14" x14ac:dyDescent="0.2">
      <c r="A27" s="128" t="s">
        <v>422</v>
      </c>
      <c r="B27" s="22" t="s">
        <v>213</v>
      </c>
      <c r="C27" s="9">
        <v>2.8977871444000001</v>
      </c>
      <c r="D27" s="48" t="str">
        <f t="shared" si="8"/>
        <v>N/A</v>
      </c>
      <c r="E27" s="9">
        <v>5.4503729203000004</v>
      </c>
      <c r="F27" s="27" t="str">
        <f t="shared" si="9"/>
        <v>N/A</v>
      </c>
      <c r="G27" s="9">
        <v>3.6848792883999999</v>
      </c>
      <c r="H27" s="27" t="str">
        <f t="shared" si="10"/>
        <v>N/A</v>
      </c>
      <c r="I27" s="8">
        <v>88.09</v>
      </c>
      <c r="J27" s="8">
        <v>-32.4</v>
      </c>
      <c r="K27" s="28" t="s">
        <v>213</v>
      </c>
      <c r="L27" s="105" t="str">
        <f t="shared" si="4"/>
        <v>N/A</v>
      </c>
    </row>
    <row r="28" spans="1:14" x14ac:dyDescent="0.2">
      <c r="A28" s="128" t="s">
        <v>950</v>
      </c>
      <c r="B28" s="22" t="s">
        <v>213</v>
      </c>
      <c r="C28" s="44">
        <v>15.583580294000001</v>
      </c>
      <c r="D28" s="48" t="str">
        <f>IF($B28="N/A","N/A",IF(C28&gt;10,"No",IF(C28&lt;-10,"No","Yes")))</f>
        <v>N/A</v>
      </c>
      <c r="E28" s="44">
        <v>15.812825893999999</v>
      </c>
      <c r="F28" s="48" t="str">
        <f>IF($B28="N/A","N/A",IF(E28&gt;10,"No",IF(E28&lt;-10,"No","Yes")))</f>
        <v>N/A</v>
      </c>
      <c r="G28" s="44">
        <v>14.730992794000001</v>
      </c>
      <c r="H28" s="48" t="str">
        <f>IF($B28="N/A","N/A",IF(G28&gt;10,"No",IF(G28&lt;-10,"No","Yes")))</f>
        <v>N/A</v>
      </c>
      <c r="I28" s="8">
        <v>1.4710000000000001</v>
      </c>
      <c r="J28" s="8">
        <v>-6.84</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100</v>
      </c>
      <c r="H30" s="27" t="str">
        <f>IF($B30="N/A","N/A",IF(G30&gt;=98,"Yes","No"))</f>
        <v>Yes</v>
      </c>
      <c r="I30" s="8">
        <v>0</v>
      </c>
      <c r="J30" s="8">
        <v>0</v>
      </c>
      <c r="K30" s="28" t="s">
        <v>735</v>
      </c>
      <c r="L30" s="105" t="str">
        <f t="shared" si="4"/>
        <v>Yes</v>
      </c>
    </row>
    <row r="31" spans="1:14" x14ac:dyDescent="0.2">
      <c r="A31" s="128"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735</v>
      </c>
      <c r="L31" s="105" t="str">
        <f t="shared" si="4"/>
        <v>Yes</v>
      </c>
    </row>
    <row r="32" spans="1:14" x14ac:dyDescent="0.2">
      <c r="A32" s="128" t="s">
        <v>23</v>
      </c>
      <c r="B32" s="22" t="s">
        <v>213</v>
      </c>
      <c r="C32" s="9">
        <v>48.042935704000001</v>
      </c>
      <c r="D32" s="27" t="str">
        <f t="shared" ref="D32:D37" si="11">IF($B32="N/A","N/A",IF(C32&gt;10,"No",IF(C32&lt;-10,"No","Yes")))</f>
        <v>N/A</v>
      </c>
      <c r="E32" s="9">
        <v>47.859431987999997</v>
      </c>
      <c r="F32" s="27" t="str">
        <f t="shared" ref="F32:F37" si="12">IF($B32="N/A","N/A",IF(E32&gt;10,"No",IF(E32&lt;-10,"No","Yes")))</f>
        <v>N/A</v>
      </c>
      <c r="G32" s="9">
        <v>52.679228074999997</v>
      </c>
      <c r="H32" s="27" t="str">
        <f t="shared" ref="H32:H37" si="13">IF($B32="N/A","N/A",IF(G32&gt;10,"No",IF(G32&lt;-10,"No","Yes")))</f>
        <v>N/A</v>
      </c>
      <c r="I32" s="8">
        <v>-0.38200000000000001</v>
      </c>
      <c r="J32" s="8">
        <v>10.07</v>
      </c>
      <c r="K32" s="28" t="s">
        <v>735</v>
      </c>
      <c r="L32" s="105" t="str">
        <f t="shared" si="4"/>
        <v>No</v>
      </c>
    </row>
    <row r="33" spans="1:12" x14ac:dyDescent="0.2">
      <c r="A33" s="128" t="s">
        <v>24</v>
      </c>
      <c r="B33" s="22" t="s">
        <v>213</v>
      </c>
      <c r="C33" s="9">
        <v>6.0841480715999996</v>
      </c>
      <c r="D33" s="27" t="str">
        <f t="shared" si="11"/>
        <v>N/A</v>
      </c>
      <c r="E33" s="9">
        <v>6.2794399157000003</v>
      </c>
      <c r="F33" s="27" t="str">
        <f t="shared" si="12"/>
        <v>N/A</v>
      </c>
      <c r="G33" s="9">
        <v>7.0617954019000004</v>
      </c>
      <c r="H33" s="27" t="str">
        <f t="shared" si="13"/>
        <v>N/A</v>
      </c>
      <c r="I33" s="8">
        <v>3.21</v>
      </c>
      <c r="J33" s="8">
        <v>12.46</v>
      </c>
      <c r="K33" s="28" t="s">
        <v>735</v>
      </c>
      <c r="L33" s="105" t="str">
        <f t="shared" si="4"/>
        <v>No</v>
      </c>
    </row>
    <row r="34" spans="1:12" x14ac:dyDescent="0.2">
      <c r="A34" s="128" t="s">
        <v>25</v>
      </c>
      <c r="B34" s="22" t="s">
        <v>213</v>
      </c>
      <c r="C34" s="9">
        <v>0.72780203779999997</v>
      </c>
      <c r="D34" s="27" t="str">
        <f t="shared" si="11"/>
        <v>N/A</v>
      </c>
      <c r="E34" s="9">
        <v>0.76601393139999996</v>
      </c>
      <c r="F34" s="27" t="str">
        <f t="shared" si="12"/>
        <v>N/A</v>
      </c>
      <c r="G34" s="9">
        <v>1.0111317640999999</v>
      </c>
      <c r="H34" s="27" t="str">
        <f t="shared" si="13"/>
        <v>N/A</v>
      </c>
      <c r="I34" s="8">
        <v>5.25</v>
      </c>
      <c r="J34" s="8">
        <v>32</v>
      </c>
      <c r="K34" s="28" t="s">
        <v>735</v>
      </c>
      <c r="L34" s="105" t="str">
        <f t="shared" si="4"/>
        <v>No</v>
      </c>
    </row>
    <row r="35" spans="1:12" x14ac:dyDescent="0.2">
      <c r="A35" s="128" t="s">
        <v>26</v>
      </c>
      <c r="B35" s="30" t="s">
        <v>213</v>
      </c>
      <c r="C35" s="9">
        <v>1.0350791349999999</v>
      </c>
      <c r="D35" s="7" t="str">
        <f t="shared" si="11"/>
        <v>N/A</v>
      </c>
      <c r="E35" s="9">
        <v>1.1768284627000001</v>
      </c>
      <c r="F35" s="7" t="str">
        <f t="shared" si="12"/>
        <v>N/A</v>
      </c>
      <c r="G35" s="9">
        <v>1.5302526231</v>
      </c>
      <c r="H35" s="7" t="str">
        <f t="shared" si="13"/>
        <v>N/A</v>
      </c>
      <c r="I35" s="8">
        <v>13.69</v>
      </c>
      <c r="J35" s="8">
        <v>30.03</v>
      </c>
      <c r="K35" s="30" t="s">
        <v>213</v>
      </c>
      <c r="L35" s="105" t="str">
        <f t="shared" si="4"/>
        <v>N/A</v>
      </c>
    </row>
    <row r="36" spans="1:12" x14ac:dyDescent="0.2">
      <c r="A36" s="128" t="s">
        <v>60</v>
      </c>
      <c r="B36" s="30" t="s">
        <v>213</v>
      </c>
      <c r="C36" s="9">
        <v>9.6322214700000006E-2</v>
      </c>
      <c r="D36" s="7" t="str">
        <f t="shared" si="11"/>
        <v>N/A</v>
      </c>
      <c r="E36" s="9">
        <v>0.12674719079999999</v>
      </c>
      <c r="F36" s="7" t="str">
        <f t="shared" si="12"/>
        <v>N/A</v>
      </c>
      <c r="G36" s="9">
        <v>0.50911102990000001</v>
      </c>
      <c r="H36" s="7" t="str">
        <f t="shared" si="13"/>
        <v>N/A</v>
      </c>
      <c r="I36" s="8">
        <v>31.59</v>
      </c>
      <c r="J36" s="8">
        <v>301.7</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44.013712837</v>
      </c>
      <c r="D38" s="7" t="str">
        <f>IF($B38="N/A","N/A",IF(C38&gt;=5,"No",IF(C38&lt;0,"No","Yes")))</f>
        <v>No</v>
      </c>
      <c r="E38" s="9">
        <v>43.791538510999999</v>
      </c>
      <c r="F38" s="7" t="str">
        <f>IF($B38="N/A","N/A",IF(E38&gt;=5,"No",IF(E38&lt;0,"No","Yes")))</f>
        <v>No</v>
      </c>
      <c r="G38" s="9">
        <v>37.208481106000001</v>
      </c>
      <c r="H38" s="7" t="str">
        <f>IF($B38="N/A","N/A",IF(G38&gt;=5,"No",IF(G38&lt;0,"No","Yes")))</f>
        <v>No</v>
      </c>
      <c r="I38" s="8">
        <v>-0.505</v>
      </c>
      <c r="J38" s="8">
        <v>-15</v>
      </c>
      <c r="K38" s="28" t="s">
        <v>735</v>
      </c>
      <c r="L38" s="105" t="str">
        <f t="shared" si="4"/>
        <v>No</v>
      </c>
    </row>
    <row r="39" spans="1:12" x14ac:dyDescent="0.2">
      <c r="A39" s="128" t="s">
        <v>63</v>
      </c>
      <c r="B39" s="30" t="s">
        <v>213</v>
      </c>
      <c r="C39" s="9">
        <v>6.1206151081</v>
      </c>
      <c r="D39" s="7" t="str">
        <f>IF($B39="N/A","N/A",IF(C39&gt;10,"No",IF(C39&lt;-10,"No","Yes")))</f>
        <v>N/A</v>
      </c>
      <c r="E39" s="9">
        <v>6.2384199156999998</v>
      </c>
      <c r="F39" s="7" t="str">
        <f>IF($B39="N/A","N/A",IF(E39&gt;10,"No",IF(E39&lt;-10,"No","Yes")))</f>
        <v>N/A</v>
      </c>
      <c r="G39" s="9">
        <v>7.0408025659</v>
      </c>
      <c r="H39" s="7" t="str">
        <f>IF($B39="N/A","N/A",IF(G39&gt;10,"No",IF(G39&lt;-10,"No","Yes")))</f>
        <v>N/A</v>
      </c>
      <c r="I39" s="8">
        <v>1.925</v>
      </c>
      <c r="J39" s="8">
        <v>12.86</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3.1869420313000001</v>
      </c>
      <c r="D41" s="27" t="str">
        <f>IF($B41="N/A","N/A",IF(C41&gt;8,"No",IF(C41&lt;2,"No","Yes")))</f>
        <v>Yes</v>
      </c>
      <c r="E41" s="4">
        <v>3.2169205194999999</v>
      </c>
      <c r="F41" s="27" t="str">
        <f>IF($B41="N/A","N/A",IF(E41&gt;8,"No",IF(E41&lt;2,"No","Yes")))</f>
        <v>Yes</v>
      </c>
      <c r="G41" s="4">
        <v>3.01712932</v>
      </c>
      <c r="H41" s="27" t="str">
        <f>IF($B41="N/A","N/A",IF(G41&gt;8,"No",IF(G41&lt;2,"No","Yes")))</f>
        <v>Yes</v>
      </c>
      <c r="I41" s="8">
        <v>0.94069999999999998</v>
      </c>
      <c r="J41" s="8">
        <v>-6.21</v>
      </c>
      <c r="K41" s="28" t="s">
        <v>735</v>
      </c>
      <c r="L41" s="105" t="str">
        <f t="shared" si="4"/>
        <v>Yes</v>
      </c>
    </row>
    <row r="42" spans="1:12" x14ac:dyDescent="0.2">
      <c r="A42" s="104" t="s">
        <v>170</v>
      </c>
      <c r="B42" s="22" t="s">
        <v>213</v>
      </c>
      <c r="C42" s="4">
        <v>15.21367837</v>
      </c>
      <c r="D42" s="7" t="str">
        <f t="shared" ref="D42:D49" si="14">IF($B42="N/A","N/A",IF(C42&gt;10,"No",IF(C42&lt;-10,"No","Yes")))</f>
        <v>N/A</v>
      </c>
      <c r="E42" s="4">
        <v>14.871055858</v>
      </c>
      <c r="F42" s="7" t="str">
        <f t="shared" ref="F42:F49" si="15">IF($B42="N/A","N/A",IF(E42&gt;10,"No",IF(E42&lt;-10,"No","Yes")))</f>
        <v>N/A</v>
      </c>
      <c r="G42" s="4">
        <v>13.477400725000001</v>
      </c>
      <c r="H42" s="7" t="str">
        <f t="shared" ref="H42:H49" si="16">IF($B42="N/A","N/A",IF(G42&gt;10,"No",IF(G42&lt;-10,"No","Yes")))</f>
        <v>N/A</v>
      </c>
      <c r="I42" s="8">
        <v>-2.25</v>
      </c>
      <c r="J42" s="8">
        <v>-9.3699999999999992</v>
      </c>
      <c r="K42" s="28" t="s">
        <v>735</v>
      </c>
      <c r="L42" s="105" t="str">
        <f>IF(J42="Div by 0", "N/A", IF(OR(J42="N/A",K42="N/A"),"N/A", IF(J42&gt;VALUE(MID(K42,1,2)), "No", IF(J42&lt;-1*VALUE(MID(K42,1,2)), "No", "Yes"))))</f>
        <v>Yes</v>
      </c>
    </row>
    <row r="43" spans="1:12" x14ac:dyDescent="0.2">
      <c r="A43" s="104" t="s">
        <v>171</v>
      </c>
      <c r="B43" s="22" t="s">
        <v>213</v>
      </c>
      <c r="C43" s="4">
        <v>28.633393957999999</v>
      </c>
      <c r="D43" s="7" t="str">
        <f t="shared" si="14"/>
        <v>N/A</v>
      </c>
      <c r="E43" s="4">
        <v>29.263391417000001</v>
      </c>
      <c r="F43" s="7" t="str">
        <f t="shared" si="15"/>
        <v>N/A</v>
      </c>
      <c r="G43" s="4">
        <v>27.882935049</v>
      </c>
      <c r="H43" s="7" t="str">
        <f t="shared" si="16"/>
        <v>N/A</v>
      </c>
      <c r="I43" s="8">
        <v>2.2000000000000002</v>
      </c>
      <c r="J43" s="8">
        <v>-4.72</v>
      </c>
      <c r="K43" s="28" t="s">
        <v>735</v>
      </c>
      <c r="L43" s="105" t="str">
        <f>IF(J43="Div by 0", "N/A", IF(OR(J43="N/A",K43="N/A"),"N/A", IF(J43&gt;VALUE(MID(K43,1,2)), "No", IF(J43&lt;-1*VALUE(MID(K43,1,2)), "No", "Yes"))))</f>
        <v>Yes</v>
      </c>
    </row>
    <row r="44" spans="1:12" x14ac:dyDescent="0.2">
      <c r="A44" s="104" t="s">
        <v>172</v>
      </c>
      <c r="B44" s="22" t="s">
        <v>213</v>
      </c>
      <c r="C44" s="4">
        <v>3.8970490936000002</v>
      </c>
      <c r="D44" s="7" t="str">
        <f t="shared" si="14"/>
        <v>N/A</v>
      </c>
      <c r="E44" s="4">
        <v>3.6661432904</v>
      </c>
      <c r="F44" s="7" t="str">
        <f t="shared" si="15"/>
        <v>N/A</v>
      </c>
      <c r="G44" s="4">
        <v>3.4779985347000002</v>
      </c>
      <c r="H44" s="7" t="str">
        <f t="shared" si="16"/>
        <v>N/A</v>
      </c>
      <c r="I44" s="8">
        <v>-5.93</v>
      </c>
      <c r="J44" s="8">
        <v>-5.13</v>
      </c>
      <c r="K44" s="28" t="s">
        <v>735</v>
      </c>
      <c r="L44" s="105" t="str">
        <f t="shared" ref="L44:L53" si="17">IF(J44="Div by 0", "N/A", IF(OR(J44="N/A",K44="N/A"),"N/A", IF(J44&gt;VALUE(MID(K44,1,2)), "No", IF(J44&lt;-1*VALUE(MID(K44,1,2)), "No", "Yes"))))</f>
        <v>Yes</v>
      </c>
    </row>
    <row r="45" spans="1:12" x14ac:dyDescent="0.2">
      <c r="A45" s="104" t="s">
        <v>173</v>
      </c>
      <c r="B45" s="22" t="s">
        <v>213</v>
      </c>
      <c r="C45" s="4">
        <v>28.232410425000001</v>
      </c>
      <c r="D45" s="7" t="str">
        <f t="shared" si="14"/>
        <v>N/A</v>
      </c>
      <c r="E45" s="4">
        <v>28.0541464</v>
      </c>
      <c r="F45" s="7" t="str">
        <f t="shared" si="15"/>
        <v>N/A</v>
      </c>
      <c r="G45" s="4">
        <v>30.20883006</v>
      </c>
      <c r="H45" s="7" t="str">
        <f t="shared" si="16"/>
        <v>N/A</v>
      </c>
      <c r="I45" s="8">
        <v>-0.63100000000000001</v>
      </c>
      <c r="J45" s="8">
        <v>7.68</v>
      </c>
      <c r="K45" s="28" t="s">
        <v>735</v>
      </c>
      <c r="L45" s="105" t="str">
        <f t="shared" si="17"/>
        <v>Yes</v>
      </c>
    </row>
    <row r="46" spans="1:12" x14ac:dyDescent="0.2">
      <c r="A46" s="104" t="s">
        <v>174</v>
      </c>
      <c r="B46" s="22" t="s">
        <v>213</v>
      </c>
      <c r="C46" s="4">
        <v>13.813005652999999</v>
      </c>
      <c r="D46" s="7" t="str">
        <f t="shared" si="14"/>
        <v>N/A</v>
      </c>
      <c r="E46" s="4">
        <v>13.786868069000001</v>
      </c>
      <c r="F46" s="7" t="str">
        <f t="shared" si="15"/>
        <v>N/A</v>
      </c>
      <c r="G46" s="4">
        <v>15.440578457000001</v>
      </c>
      <c r="H46" s="7" t="str">
        <f t="shared" si="16"/>
        <v>N/A</v>
      </c>
      <c r="I46" s="8">
        <v>-0.189</v>
      </c>
      <c r="J46" s="8">
        <v>11.99</v>
      </c>
      <c r="K46" s="28" t="s">
        <v>735</v>
      </c>
      <c r="L46" s="105" t="str">
        <f t="shared" si="17"/>
        <v>No</v>
      </c>
    </row>
    <row r="47" spans="1:12" x14ac:dyDescent="0.2">
      <c r="A47" s="104" t="s">
        <v>175</v>
      </c>
      <c r="B47" s="22" t="s">
        <v>213</v>
      </c>
      <c r="C47" s="4">
        <v>2.8358121686</v>
      </c>
      <c r="D47" s="7" t="str">
        <f t="shared" si="14"/>
        <v>N/A</v>
      </c>
      <c r="E47" s="4">
        <v>2.9952281602999999</v>
      </c>
      <c r="F47" s="7" t="str">
        <f t="shared" si="15"/>
        <v>N/A</v>
      </c>
      <c r="G47" s="4">
        <v>2.8055326549999999</v>
      </c>
      <c r="H47" s="7" t="str">
        <f t="shared" si="16"/>
        <v>N/A</v>
      </c>
      <c r="I47" s="8">
        <v>5.6219999999999999</v>
      </c>
      <c r="J47" s="8">
        <v>-6.33</v>
      </c>
      <c r="K47" s="28" t="s">
        <v>735</v>
      </c>
      <c r="L47" s="105" t="str">
        <f t="shared" si="17"/>
        <v>Yes</v>
      </c>
    </row>
    <row r="48" spans="1:12" x14ac:dyDescent="0.2">
      <c r="A48" s="104" t="s">
        <v>176</v>
      </c>
      <c r="B48" s="22" t="s">
        <v>213</v>
      </c>
      <c r="C48" s="4">
        <v>2.1458619914999999</v>
      </c>
      <c r="D48" s="7" t="str">
        <f t="shared" si="14"/>
        <v>N/A</v>
      </c>
      <c r="E48" s="4">
        <v>2.1239756522</v>
      </c>
      <c r="F48" s="7" t="str">
        <f t="shared" si="15"/>
        <v>N/A</v>
      </c>
      <c r="G48" s="4">
        <v>1.9011724012</v>
      </c>
      <c r="H48" s="7" t="str">
        <f t="shared" si="16"/>
        <v>N/A</v>
      </c>
      <c r="I48" s="8">
        <v>-1.02</v>
      </c>
      <c r="J48" s="8">
        <v>-10.5</v>
      </c>
      <c r="K48" s="28" t="s">
        <v>735</v>
      </c>
      <c r="L48" s="105" t="str">
        <f t="shared" si="17"/>
        <v>No</v>
      </c>
    </row>
    <row r="49" spans="1:12" x14ac:dyDescent="0.2">
      <c r="A49" s="104" t="s">
        <v>952</v>
      </c>
      <c r="B49" s="22" t="s">
        <v>213</v>
      </c>
      <c r="C49" s="4">
        <v>2.0418463090999999</v>
      </c>
      <c r="D49" s="7" t="str">
        <f t="shared" si="14"/>
        <v>N/A</v>
      </c>
      <c r="E49" s="4">
        <v>2.0222706336999998</v>
      </c>
      <c r="F49" s="7" t="str">
        <f t="shared" si="15"/>
        <v>N/A</v>
      </c>
      <c r="G49" s="4">
        <v>1.7882837731000001</v>
      </c>
      <c r="H49" s="7" t="str">
        <f t="shared" si="16"/>
        <v>N/A</v>
      </c>
      <c r="I49" s="8">
        <v>-0.95899999999999996</v>
      </c>
      <c r="J49" s="8">
        <v>-11.6</v>
      </c>
      <c r="K49" s="28" t="s">
        <v>735</v>
      </c>
      <c r="L49" s="105" t="str">
        <f t="shared" si="17"/>
        <v>No</v>
      </c>
    </row>
    <row r="50" spans="1:12" x14ac:dyDescent="0.2">
      <c r="A50" s="128" t="s">
        <v>208</v>
      </c>
      <c r="B50" s="22" t="s">
        <v>213</v>
      </c>
      <c r="C50" s="23">
        <v>304741</v>
      </c>
      <c r="D50" s="5" t="str">
        <f t="shared" ref="D50:D53" si="18">IF($B50="N/A","N/A",IF(C50&lt;0,"No","Yes"))</f>
        <v>N/A</v>
      </c>
      <c r="E50" s="23">
        <v>307927</v>
      </c>
      <c r="F50" s="5" t="str">
        <f t="shared" ref="F50:F53" si="19">IF($B50="N/A","N/A",IF(E50&lt;0,"No","Yes"))</f>
        <v>N/A</v>
      </c>
      <c r="G50" s="23">
        <v>318903</v>
      </c>
      <c r="H50" s="5" t="str">
        <f t="shared" ref="H50:H53" si="20">IF($B50="N/A","N/A",IF(G50&lt;0,"No","Yes"))</f>
        <v>N/A</v>
      </c>
      <c r="I50" s="8">
        <v>1.0449999999999999</v>
      </c>
      <c r="J50" s="8">
        <v>3.5640000000000001</v>
      </c>
      <c r="K50" s="28" t="s">
        <v>735</v>
      </c>
      <c r="L50" s="105" t="str">
        <f t="shared" si="17"/>
        <v>Yes</v>
      </c>
    </row>
    <row r="51" spans="1:12" x14ac:dyDescent="0.2">
      <c r="A51" s="128" t="s">
        <v>209</v>
      </c>
      <c r="B51" s="22" t="s">
        <v>213</v>
      </c>
      <c r="C51" s="23">
        <v>25248</v>
      </c>
      <c r="D51" s="5" t="str">
        <f t="shared" si="18"/>
        <v>N/A</v>
      </c>
      <c r="E51" s="23">
        <v>23781</v>
      </c>
      <c r="F51" s="5" t="str">
        <f t="shared" si="19"/>
        <v>N/A</v>
      </c>
      <c r="G51" s="23">
        <v>24936</v>
      </c>
      <c r="H51" s="5" t="str">
        <f t="shared" si="20"/>
        <v>N/A</v>
      </c>
      <c r="I51" s="8">
        <v>-5.81</v>
      </c>
      <c r="J51" s="8">
        <v>4.8570000000000002</v>
      </c>
      <c r="K51" s="28" t="s">
        <v>735</v>
      </c>
      <c r="L51" s="105" t="str">
        <f t="shared" si="17"/>
        <v>Yes</v>
      </c>
    </row>
    <row r="52" spans="1:12" x14ac:dyDescent="0.2">
      <c r="A52" s="128" t="s">
        <v>210</v>
      </c>
      <c r="B52" s="22" t="s">
        <v>213</v>
      </c>
      <c r="C52" s="23">
        <v>268953</v>
      </c>
      <c r="D52" s="5" t="str">
        <f t="shared" si="18"/>
        <v>N/A</v>
      </c>
      <c r="E52" s="23">
        <v>268043</v>
      </c>
      <c r="F52" s="5" t="str">
        <f t="shared" si="19"/>
        <v>N/A</v>
      </c>
      <c r="G52" s="23">
        <v>323850</v>
      </c>
      <c r="H52" s="5" t="str">
        <f t="shared" si="20"/>
        <v>N/A</v>
      </c>
      <c r="I52" s="8">
        <v>-0.33800000000000002</v>
      </c>
      <c r="J52" s="8">
        <v>20.82</v>
      </c>
      <c r="K52" s="28" t="s">
        <v>735</v>
      </c>
      <c r="L52" s="105" t="str">
        <f t="shared" si="17"/>
        <v>No</v>
      </c>
    </row>
    <row r="53" spans="1:12" x14ac:dyDescent="0.2">
      <c r="A53" s="128" t="s">
        <v>953</v>
      </c>
      <c r="B53" s="22" t="s">
        <v>213</v>
      </c>
      <c r="C53" s="23">
        <v>30734</v>
      </c>
      <c r="D53" s="5" t="str">
        <f t="shared" si="18"/>
        <v>N/A</v>
      </c>
      <c r="E53" s="23">
        <v>31581</v>
      </c>
      <c r="F53" s="5" t="str">
        <f t="shared" si="19"/>
        <v>N/A</v>
      </c>
      <c r="G53" s="23">
        <v>31846</v>
      </c>
      <c r="H53" s="5" t="str">
        <f t="shared" si="20"/>
        <v>N/A</v>
      </c>
      <c r="I53" s="8">
        <v>2.7559999999999998</v>
      </c>
      <c r="J53" s="8">
        <v>0.83909999999999996</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99.999860975000004</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57.285098369000004</v>
      </c>
      <c r="D56" s="27" t="str">
        <f t="shared" ref="D56:D57" si="21">IF($B56="N/A","N/A",IF(C56&gt;10,"No",IF(C56&lt;-10,"No","Yes")))</f>
        <v>N/A</v>
      </c>
      <c r="E56" s="4">
        <v>57.304171748999998</v>
      </c>
      <c r="F56" s="27" t="str">
        <f t="shared" ref="F56:F57" si="22">IF($B56="N/A","N/A",IF(E56&gt;10,"No",IF(E56&lt;-10,"No","Yes")))</f>
        <v>N/A</v>
      </c>
      <c r="G56" s="4">
        <v>56.190175631000002</v>
      </c>
      <c r="H56" s="27" t="str">
        <f t="shared" ref="H56:H57" si="23">IF($B56="N/A","N/A",IF(G56&gt;10,"No",IF(G56&lt;-10,"No","Yes")))</f>
        <v>N/A</v>
      </c>
      <c r="I56" s="8">
        <v>3.3300000000000003E-2</v>
      </c>
      <c r="J56" s="8">
        <v>-1.94</v>
      </c>
      <c r="K56" s="28" t="s">
        <v>735</v>
      </c>
      <c r="L56" s="105" t="str">
        <f>IF(J56="Div by 0", "N/A", IF(OR(J56="N/A",K56="N/A"),"N/A", IF(J56&gt;VALUE(MID(K56,1,2)), "No", IF(J56&lt;-1*VALUE(MID(K56,1,2)), "No", "Yes"))))</f>
        <v>Yes</v>
      </c>
    </row>
    <row r="57" spans="1:12" x14ac:dyDescent="0.2">
      <c r="A57" s="151" t="s">
        <v>178</v>
      </c>
      <c r="B57" s="22" t="s">
        <v>213</v>
      </c>
      <c r="C57" s="4">
        <v>42.714901630999996</v>
      </c>
      <c r="D57" s="27" t="str">
        <f t="shared" si="21"/>
        <v>N/A</v>
      </c>
      <c r="E57" s="4">
        <v>42.695828251000002</v>
      </c>
      <c r="F57" s="27" t="str">
        <f t="shared" si="22"/>
        <v>N/A</v>
      </c>
      <c r="G57" s="4">
        <v>43.809824368999998</v>
      </c>
      <c r="H57" s="27" t="str">
        <f t="shared" si="23"/>
        <v>N/A</v>
      </c>
      <c r="I57" s="8">
        <v>-4.4999999999999998E-2</v>
      </c>
      <c r="J57" s="8">
        <v>2.609</v>
      </c>
      <c r="K57" s="28" t="s">
        <v>735</v>
      </c>
      <c r="L57" s="105" t="str">
        <f>IF(J57="Div by 0", "N/A", IF(OR(J57="N/A",K57="N/A"),"N/A", IF(J57&gt;VALUE(MID(K57,1,2)), "No", IF(J57&lt;-1*VALUE(MID(K57,1,2)), "No", "Yes"))))</f>
        <v>Yes</v>
      </c>
    </row>
    <row r="58" spans="1:12" x14ac:dyDescent="0.2">
      <c r="A58" s="152" t="s">
        <v>681</v>
      </c>
      <c r="B58" s="22" t="s">
        <v>282</v>
      </c>
      <c r="C58" s="4">
        <v>58.297558709</v>
      </c>
      <c r="D58" s="27" t="str">
        <f>IF($B58="N/A","N/A",IF(C58&gt;70,"No",IF(C58&lt;40,"No","Yes")))</f>
        <v>Yes</v>
      </c>
      <c r="E58" s="4">
        <v>61.497429721000003</v>
      </c>
      <c r="F58" s="27" t="str">
        <f>IF($B58="N/A","N/A",IF(E58&gt;70,"No",IF(E58&lt;40,"No","Yes")))</f>
        <v>Yes</v>
      </c>
      <c r="G58" s="4">
        <v>62.776782201000003</v>
      </c>
      <c r="H58" s="27" t="str">
        <f>IF($B58="N/A","N/A",IF(G58&gt;70,"No",IF(G58&lt;40,"No","Yes")))</f>
        <v>Yes</v>
      </c>
      <c r="I58" s="8">
        <v>5.4889999999999999</v>
      </c>
      <c r="J58" s="8">
        <v>2.08</v>
      </c>
      <c r="K58" s="28" t="s">
        <v>735</v>
      </c>
      <c r="L58" s="105" t="str">
        <f t="shared" si="4"/>
        <v>Yes</v>
      </c>
    </row>
    <row r="59" spans="1:12" x14ac:dyDescent="0.2">
      <c r="A59" s="128" t="s">
        <v>682</v>
      </c>
      <c r="B59" s="22" t="s">
        <v>213</v>
      </c>
      <c r="C59" s="4">
        <v>71.589585013999994</v>
      </c>
      <c r="D59" s="27" t="str">
        <f>IF($B59="N/A","N/A",IF(C59&gt;10,"No",IF(C59&lt;-10,"No","Yes")))</f>
        <v>N/A</v>
      </c>
      <c r="E59" s="4">
        <v>71.726249476999996</v>
      </c>
      <c r="F59" s="27" t="str">
        <f>IF($B59="N/A","N/A",IF(E59&gt;10,"No",IF(E59&lt;-10,"No","Yes")))</f>
        <v>N/A</v>
      </c>
      <c r="G59" s="4">
        <v>73.764974202999994</v>
      </c>
      <c r="H59" s="27" t="str">
        <f>IF($B59="N/A","N/A",IF(G59&gt;10,"No",IF(G59&lt;-10,"No","Yes")))</f>
        <v>N/A</v>
      </c>
      <c r="I59" s="8">
        <v>0.19089999999999999</v>
      </c>
      <c r="J59" s="8">
        <v>2.8420000000000001</v>
      </c>
      <c r="K59" s="22" t="s">
        <v>213</v>
      </c>
      <c r="L59" s="105" t="str">
        <f t="shared" si="4"/>
        <v>N/A</v>
      </c>
    </row>
    <row r="60" spans="1:12" x14ac:dyDescent="0.2">
      <c r="A60" s="128" t="s">
        <v>683</v>
      </c>
      <c r="B60" s="22" t="s">
        <v>213</v>
      </c>
      <c r="C60" s="4">
        <v>83.781314503999994</v>
      </c>
      <c r="D60" s="27" t="str">
        <f t="shared" ref="D60:D66" si="24">IF($B60="N/A","N/A",IF(C60&gt;10,"No",IF(C60&lt;-10,"No","Yes")))</f>
        <v>N/A</v>
      </c>
      <c r="E60" s="4">
        <v>84.013496674999999</v>
      </c>
      <c r="F60" s="27" t="str">
        <f t="shared" ref="F60:F66" si="25">IF($B60="N/A","N/A",IF(E60&gt;10,"No",IF(E60&lt;-10,"No","Yes")))</f>
        <v>N/A</v>
      </c>
      <c r="G60" s="4">
        <v>87.765718899000007</v>
      </c>
      <c r="H60" s="27" t="str">
        <f t="shared" ref="H60:H66" si="26">IF($B60="N/A","N/A",IF(G60&gt;10,"No",IF(G60&lt;-10,"No","Yes")))</f>
        <v>N/A</v>
      </c>
      <c r="I60" s="8">
        <v>0.27710000000000001</v>
      </c>
      <c r="J60" s="8">
        <v>4.4660000000000002</v>
      </c>
      <c r="K60" s="22" t="s">
        <v>213</v>
      </c>
      <c r="L60" s="105" t="str">
        <f t="shared" si="4"/>
        <v>N/A</v>
      </c>
    </row>
    <row r="61" spans="1:12" x14ac:dyDescent="0.2">
      <c r="A61" s="128" t="s">
        <v>1733</v>
      </c>
      <c r="B61" s="22" t="s">
        <v>213</v>
      </c>
      <c r="C61" s="4">
        <v>60.860714852999998</v>
      </c>
      <c r="D61" s="27" t="str">
        <f t="shared" si="24"/>
        <v>N/A</v>
      </c>
      <c r="E61" s="4">
        <v>61.621652863999998</v>
      </c>
      <c r="F61" s="27" t="str">
        <f t="shared" si="25"/>
        <v>N/A</v>
      </c>
      <c r="G61" s="4">
        <v>66.904801688999996</v>
      </c>
      <c r="H61" s="27" t="str">
        <f t="shared" si="26"/>
        <v>N/A</v>
      </c>
      <c r="I61" s="8">
        <v>1.25</v>
      </c>
      <c r="J61" s="8">
        <v>8.5739999999999998</v>
      </c>
      <c r="K61" s="22" t="s">
        <v>213</v>
      </c>
      <c r="L61" s="105" t="str">
        <f t="shared" si="4"/>
        <v>N/A</v>
      </c>
    </row>
    <row r="62" spans="1:12" x14ac:dyDescent="0.2">
      <c r="A62" s="128" t="s">
        <v>684</v>
      </c>
      <c r="B62" s="22" t="s">
        <v>213</v>
      </c>
      <c r="C62" s="4">
        <v>40.790750867</v>
      </c>
      <c r="D62" s="27" t="str">
        <f t="shared" si="24"/>
        <v>N/A</v>
      </c>
      <c r="E62" s="4">
        <v>48.984468339000003</v>
      </c>
      <c r="F62" s="27" t="str">
        <f t="shared" si="25"/>
        <v>N/A</v>
      </c>
      <c r="G62" s="4">
        <v>50.120599540000001</v>
      </c>
      <c r="H62" s="27" t="str">
        <f t="shared" si="26"/>
        <v>N/A</v>
      </c>
      <c r="I62" s="8">
        <v>20.09</v>
      </c>
      <c r="J62" s="8">
        <v>2.319</v>
      </c>
      <c r="K62" s="22" t="s">
        <v>213</v>
      </c>
      <c r="L62" s="105" t="str">
        <f t="shared" si="4"/>
        <v>N/A</v>
      </c>
    </row>
    <row r="63" spans="1:12" x14ac:dyDescent="0.2">
      <c r="A63" s="128" t="s">
        <v>179</v>
      </c>
      <c r="B63" s="43" t="s">
        <v>217</v>
      </c>
      <c r="C63" s="23">
        <v>54</v>
      </c>
      <c r="D63" s="27" t="str">
        <f>IF(OR($B63="N/A",$C63="N/A"),"N/A",IF(C63&gt;0,"No",IF(C63&lt;0,"No","Yes")))</f>
        <v>No</v>
      </c>
      <c r="E63" s="23">
        <v>76</v>
      </c>
      <c r="F63" s="27" t="str">
        <f>IF(OR($B63="N/A",$E63="N/A"),"N/A",IF(E63&gt;0,"No",IF(E63&lt;0,"No","Yes")))</f>
        <v>No</v>
      </c>
      <c r="G63" s="23">
        <v>22</v>
      </c>
      <c r="H63" s="27" t="str">
        <f>IF($B63="N/A","N/A",IF(G63&gt;0,"No",IF(G63&lt;0,"No","Yes")))</f>
        <v>No</v>
      </c>
      <c r="I63" s="8">
        <v>40.74</v>
      </c>
      <c r="J63" s="8">
        <v>-71.099999999999994</v>
      </c>
      <c r="K63" s="22" t="s">
        <v>213</v>
      </c>
      <c r="L63" s="105" t="str">
        <f>IF(J63="Div by 0", "N/A", IF(K63="N/A","N/A", IF(J63&gt;VALUE(MID(K63,1,2)), "No", IF(J63&lt;-1*VALUE(MID(K63,1,2)), "No", "Yes"))))</f>
        <v>N/A</v>
      </c>
    </row>
    <row r="64" spans="1:12" x14ac:dyDescent="0.2">
      <c r="A64" s="104" t="s">
        <v>146</v>
      </c>
      <c r="B64" s="22" t="s">
        <v>213</v>
      </c>
      <c r="C64" s="4">
        <v>1.2161833630000001</v>
      </c>
      <c r="D64" s="27" t="str">
        <f t="shared" si="24"/>
        <v>N/A</v>
      </c>
      <c r="E64" s="4">
        <v>1.2261446424</v>
      </c>
      <c r="F64" s="27" t="str">
        <f t="shared" si="25"/>
        <v>N/A</v>
      </c>
      <c r="G64" s="4">
        <v>1.1144276393999999</v>
      </c>
      <c r="H64" s="27" t="str">
        <f t="shared" si="26"/>
        <v>N/A</v>
      </c>
      <c r="I64" s="8">
        <v>0.81910000000000005</v>
      </c>
      <c r="J64" s="8">
        <v>-9.11</v>
      </c>
      <c r="K64" s="22" t="s">
        <v>213</v>
      </c>
      <c r="L64" s="105" t="str">
        <f t="shared" si="4"/>
        <v>N/A</v>
      </c>
    </row>
    <row r="65" spans="1:12" x14ac:dyDescent="0.2">
      <c r="A65" s="104" t="s">
        <v>147</v>
      </c>
      <c r="B65" s="22" t="s">
        <v>213</v>
      </c>
      <c r="C65" s="4">
        <v>1.1877175328</v>
      </c>
      <c r="D65" s="27" t="str">
        <f t="shared" si="24"/>
        <v>N/A</v>
      </c>
      <c r="E65" s="4">
        <v>1.2029460655999999</v>
      </c>
      <c r="F65" s="27" t="str">
        <f t="shared" si="25"/>
        <v>N/A</v>
      </c>
      <c r="G65" s="4">
        <v>1.1059470897000001</v>
      </c>
      <c r="H65" s="27" t="str">
        <f t="shared" si="26"/>
        <v>N/A</v>
      </c>
      <c r="I65" s="8">
        <v>1.282</v>
      </c>
      <c r="J65" s="8">
        <v>-8.06</v>
      </c>
      <c r="K65" s="22" t="s">
        <v>213</v>
      </c>
      <c r="L65" s="105" t="str">
        <f t="shared" si="4"/>
        <v>N/A</v>
      </c>
    </row>
    <row r="66" spans="1:12" x14ac:dyDescent="0.2">
      <c r="A66" s="104" t="s">
        <v>148</v>
      </c>
      <c r="B66" s="22" t="s">
        <v>213</v>
      </c>
      <c r="C66" s="4">
        <v>1.2484959271</v>
      </c>
      <c r="D66" s="27" t="str">
        <f t="shared" si="24"/>
        <v>N/A</v>
      </c>
      <c r="E66" s="4">
        <v>1.2674719082000001</v>
      </c>
      <c r="F66" s="27" t="str">
        <f t="shared" si="25"/>
        <v>N/A</v>
      </c>
      <c r="G66" s="4">
        <v>1.154884032</v>
      </c>
      <c r="H66" s="27" t="str">
        <f t="shared" si="26"/>
        <v>N/A</v>
      </c>
      <c r="I66" s="8">
        <v>1.52</v>
      </c>
      <c r="J66" s="8">
        <v>-8.8800000000000008</v>
      </c>
      <c r="K66" s="22" t="s">
        <v>213</v>
      </c>
      <c r="L66" s="105" t="str">
        <f t="shared" si="4"/>
        <v>N/A</v>
      </c>
    </row>
    <row r="67" spans="1:12" x14ac:dyDescent="0.2">
      <c r="A67" s="128" t="s">
        <v>956</v>
      </c>
      <c r="B67" s="30" t="s">
        <v>213</v>
      </c>
      <c r="C67" s="1">
        <v>872</v>
      </c>
      <c r="D67" s="7" t="str">
        <f>IF($B67="N/A","N/A",IF(C67&gt;10,"No",IF(C67&lt;-10,"No","Yes")))</f>
        <v>N/A</v>
      </c>
      <c r="E67" s="1">
        <v>979</v>
      </c>
      <c r="F67" s="7" t="str">
        <f>IF($B67="N/A","N/A",IF(E67&gt;10,"No",IF(E67&lt;-10,"No","Yes")))</f>
        <v>N/A</v>
      </c>
      <c r="G67" s="1">
        <v>837</v>
      </c>
      <c r="H67" s="7" t="str">
        <f>IF($B67="N/A","N/A",IF(G67&gt;10,"No",IF(G67&lt;-10,"No","Yes")))</f>
        <v>N/A</v>
      </c>
      <c r="I67" s="8">
        <v>12.27</v>
      </c>
      <c r="J67" s="8">
        <v>-14.5</v>
      </c>
      <c r="K67" s="22" t="s">
        <v>213</v>
      </c>
      <c r="L67" s="105" t="str">
        <f t="shared" si="4"/>
        <v>N/A</v>
      </c>
    </row>
    <row r="68" spans="1:12" x14ac:dyDescent="0.2">
      <c r="A68" s="104" t="s">
        <v>201</v>
      </c>
      <c r="B68" s="30" t="s">
        <v>217</v>
      </c>
      <c r="C68" s="1">
        <v>538</v>
      </c>
      <c r="D68" s="27" t="str">
        <f t="shared" ref="D68:D69" si="27">IF($B68="N/A","N/A",IF(C68&gt;0,"No",IF(C68&lt;0,"No","Yes")))</f>
        <v>No</v>
      </c>
      <c r="E68" s="1">
        <v>576</v>
      </c>
      <c r="F68" s="27" t="str">
        <f t="shared" ref="F68:F69" si="28">IF($B68="N/A","N/A",IF(E68&gt;0,"No",IF(E68&lt;0,"No","Yes")))</f>
        <v>No</v>
      </c>
      <c r="G68" s="1">
        <v>609</v>
      </c>
      <c r="H68" s="27" t="str">
        <f t="shared" ref="H68:H69" si="29">IF($B68="N/A","N/A",IF(G68&gt;0,"No",IF(G68&lt;0,"No","Yes")))</f>
        <v>No</v>
      </c>
      <c r="I68" s="8">
        <v>7.0629999999999997</v>
      </c>
      <c r="J68" s="8">
        <v>5.7290000000000001</v>
      </c>
      <c r="K68" s="22" t="s">
        <v>213</v>
      </c>
      <c r="L68" s="105" t="str">
        <f t="shared" si="4"/>
        <v>N/A</v>
      </c>
    </row>
    <row r="69" spans="1:12" x14ac:dyDescent="0.2">
      <c r="A69" s="104" t="s">
        <v>202</v>
      </c>
      <c r="B69" s="30" t="s">
        <v>217</v>
      </c>
      <c r="C69" s="1">
        <v>543</v>
      </c>
      <c r="D69" s="27" t="str">
        <f t="shared" si="27"/>
        <v>No</v>
      </c>
      <c r="E69" s="1">
        <v>585</v>
      </c>
      <c r="F69" s="27" t="str">
        <f t="shared" si="28"/>
        <v>No</v>
      </c>
      <c r="G69" s="1">
        <v>616</v>
      </c>
      <c r="H69" s="27" t="str">
        <f t="shared" si="29"/>
        <v>No</v>
      </c>
      <c r="I69" s="8">
        <v>7.7350000000000003</v>
      </c>
      <c r="J69" s="8">
        <v>5.2990000000000004</v>
      </c>
      <c r="K69" s="22" t="s">
        <v>213</v>
      </c>
      <c r="L69" s="105" t="str">
        <f t="shared" si="4"/>
        <v>N/A</v>
      </c>
    </row>
    <row r="70" spans="1:12" x14ac:dyDescent="0.2">
      <c r="A70" s="104" t="s">
        <v>203</v>
      </c>
      <c r="B70" s="43" t="s">
        <v>213</v>
      </c>
      <c r="C70" s="9">
        <v>96.316758747999998</v>
      </c>
      <c r="D70" s="7" t="str">
        <f>IF($B70="N/A","N/A",IF(C70&gt;10,"No",IF(C70&lt;-10,"No","Yes")))</f>
        <v>N/A</v>
      </c>
      <c r="E70" s="9">
        <v>95.213675214000006</v>
      </c>
      <c r="F70" s="7" t="str">
        <f>IF($B70="N/A","N/A",IF(E70&gt;10,"No",IF(E70&lt;-10,"No","Yes")))</f>
        <v>N/A</v>
      </c>
      <c r="G70" s="9">
        <v>94.642857143000001</v>
      </c>
      <c r="H70" s="7" t="str">
        <f>IF($B70="N/A","N/A",IF(G70&gt;10,"No",IF(G70&lt;-10,"No","Yes")))</f>
        <v>N/A</v>
      </c>
      <c r="I70" s="8">
        <v>-1.1499999999999999</v>
      </c>
      <c r="J70" s="8">
        <v>-0.6</v>
      </c>
      <c r="K70" s="43" t="s">
        <v>213</v>
      </c>
      <c r="L70" s="105" t="str">
        <f t="shared" si="4"/>
        <v>N/A</v>
      </c>
    </row>
    <row r="71" spans="1:12" x14ac:dyDescent="0.2">
      <c r="A71" s="128" t="s">
        <v>65</v>
      </c>
      <c r="B71" s="30" t="s">
        <v>213</v>
      </c>
      <c r="C71" s="1">
        <v>91564</v>
      </c>
      <c r="D71" s="7" t="str">
        <f>IF($B71="N/A","N/A",IF(C71&gt;10,"No",IF(C71&lt;-10,"No","Yes")))</f>
        <v>N/A</v>
      </c>
      <c r="E71" s="1">
        <v>92973</v>
      </c>
      <c r="F71" s="7" t="str">
        <f>IF($B71="N/A","N/A",IF(E71&gt;10,"No",IF(E71&lt;-10,"No","Yes")))</f>
        <v>N/A</v>
      </c>
      <c r="G71" s="1">
        <v>94527</v>
      </c>
      <c r="H71" s="7" t="str">
        <f>IF($B71="N/A","N/A",IF(G71&gt;10,"No",IF(G71&lt;-10,"No","Yes")))</f>
        <v>N/A</v>
      </c>
      <c r="I71" s="8">
        <v>1.5389999999999999</v>
      </c>
      <c r="J71" s="8">
        <v>1.671</v>
      </c>
      <c r="K71" s="30" t="s">
        <v>735</v>
      </c>
      <c r="L71" s="105" t="str">
        <f t="shared" ref="L71:L103" si="30">IF(J71="Div by 0", "N/A", IF(K71="N/A","N/A", IF(J71&gt;VALUE(MID(K71,1,2)), "No", IF(J71&lt;-1*VALUE(MID(K71,1,2)), "No", "Yes"))))</f>
        <v>Yes</v>
      </c>
    </row>
    <row r="72" spans="1:12" x14ac:dyDescent="0.2">
      <c r="A72" s="137" t="s">
        <v>66</v>
      </c>
      <c r="B72" s="30" t="s">
        <v>213</v>
      </c>
      <c r="C72" s="1">
        <v>82005.08</v>
      </c>
      <c r="D72" s="7" t="str">
        <f>IF($B72="N/A","N/A",IF(C72&gt;10,"No",IF(C72&lt;-10,"No","Yes")))</f>
        <v>N/A</v>
      </c>
      <c r="E72" s="1">
        <v>83523.03</v>
      </c>
      <c r="F72" s="7" t="str">
        <f>IF($B72="N/A","N/A",IF(E72&gt;10,"No",IF(E72&lt;-10,"No","Yes")))</f>
        <v>N/A</v>
      </c>
      <c r="G72" s="1">
        <v>85627.7</v>
      </c>
      <c r="H72" s="7" t="str">
        <f>IF($B72="N/A","N/A",IF(G72&gt;10,"No",IF(G72&lt;-10,"No","Yes")))</f>
        <v>N/A</v>
      </c>
      <c r="I72" s="8">
        <v>1.851</v>
      </c>
      <c r="J72" s="8">
        <v>2.52</v>
      </c>
      <c r="K72" s="30" t="s">
        <v>736</v>
      </c>
      <c r="L72" s="105" t="str">
        <f t="shared" si="30"/>
        <v>Yes</v>
      </c>
    </row>
    <row r="73" spans="1:12" x14ac:dyDescent="0.2">
      <c r="A73" s="104" t="s">
        <v>67</v>
      </c>
      <c r="B73" s="22" t="s">
        <v>283</v>
      </c>
      <c r="C73" s="4">
        <v>97.202383560000001</v>
      </c>
      <c r="D73" s="27" t="str">
        <f>IF($B73="N/A","N/A",IF(C73&gt;=90,"Yes","No"))</f>
        <v>Yes</v>
      </c>
      <c r="E73" s="4">
        <v>96.489114533999995</v>
      </c>
      <c r="F73" s="27" t="str">
        <f>IF($B73="N/A","N/A",IF(E73&gt;=90,"Yes","No"))</f>
        <v>Yes</v>
      </c>
      <c r="G73" s="4">
        <v>96.864163705999999</v>
      </c>
      <c r="H73" s="27" t="str">
        <f>IF($B73="N/A","N/A",IF(G73&gt;=90,"Yes","No"))</f>
        <v>Yes</v>
      </c>
      <c r="I73" s="8">
        <v>-0.73399999999999999</v>
      </c>
      <c r="J73" s="8">
        <v>0.38869999999999999</v>
      </c>
      <c r="K73" s="28" t="s">
        <v>735</v>
      </c>
      <c r="L73" s="105" t="str">
        <f t="shared" si="30"/>
        <v>Yes</v>
      </c>
    </row>
    <row r="74" spans="1:12" x14ac:dyDescent="0.2">
      <c r="A74" s="128" t="s">
        <v>957</v>
      </c>
      <c r="B74" s="22" t="s">
        <v>283</v>
      </c>
      <c r="C74" s="4">
        <v>97.568790894000003</v>
      </c>
      <c r="D74" s="27" t="str">
        <f>IF($B74="N/A","N/A",IF(C74&gt;=90,"Yes","No"))</f>
        <v>Yes</v>
      </c>
      <c r="E74" s="4">
        <v>97.334743055999994</v>
      </c>
      <c r="F74" s="27" t="str">
        <f>IF($B74="N/A","N/A",IF(E74&gt;=90,"Yes","No"))</f>
        <v>Yes</v>
      </c>
      <c r="G74" s="4">
        <v>97.422554859000002</v>
      </c>
      <c r="H74" s="27" t="str">
        <f>IF($B74="N/A","N/A",IF(G74&gt;=90,"Yes","No"))</f>
        <v>Yes</v>
      </c>
      <c r="I74" s="8">
        <v>-0.24</v>
      </c>
      <c r="J74" s="8">
        <v>9.0200000000000002E-2</v>
      </c>
      <c r="K74" s="28" t="s">
        <v>735</v>
      </c>
      <c r="L74" s="105" t="str">
        <f t="shared" si="30"/>
        <v>Yes</v>
      </c>
    </row>
    <row r="75" spans="1:12" x14ac:dyDescent="0.2">
      <c r="A75" s="151" t="s">
        <v>958</v>
      </c>
      <c r="B75" s="30" t="s">
        <v>284</v>
      </c>
      <c r="C75" s="9">
        <v>52.220354851000003</v>
      </c>
      <c r="D75" s="27" t="str">
        <f>IF($B75="N/A","N/A",IF(C75&gt;55,"No",IF(C75&lt;30,"No","Yes")))</f>
        <v>Yes</v>
      </c>
      <c r="E75" s="9">
        <v>52.608364850999997</v>
      </c>
      <c r="F75" s="27" t="str">
        <f>IF($B75="N/A","N/A",IF(E75&gt;55,"No",IF(E75&lt;30,"No","Yes")))</f>
        <v>Yes</v>
      </c>
      <c r="G75" s="9">
        <v>53.498071576000001</v>
      </c>
      <c r="H75" s="27" t="str">
        <f>IF($B75="N/A","N/A",IF(G75&gt;55,"No",IF(G75&lt;30,"No","Yes")))</f>
        <v>Yes</v>
      </c>
      <c r="I75" s="8">
        <v>0.74299999999999999</v>
      </c>
      <c r="J75" s="8">
        <v>1.6910000000000001</v>
      </c>
      <c r="K75" s="30" t="s">
        <v>735</v>
      </c>
      <c r="L75" s="105" t="str">
        <f t="shared" si="30"/>
        <v>Yes</v>
      </c>
    </row>
    <row r="76" spans="1:12" ht="12.95" customHeight="1" x14ac:dyDescent="0.2">
      <c r="A76" s="128" t="s">
        <v>1708</v>
      </c>
      <c r="B76" s="30" t="s">
        <v>278</v>
      </c>
      <c r="C76" s="9">
        <v>1.6043423179</v>
      </c>
      <c r="D76" s="27" t="str">
        <f>IF($B76="N/A","N/A",IF(C76&gt;=5,"No",IF(C76&lt;0,"No","Yes")))</f>
        <v>Yes</v>
      </c>
      <c r="E76" s="9">
        <v>0.94005786629999999</v>
      </c>
      <c r="F76" s="27" t="str">
        <f>IF($B76="N/A","N/A",IF(E76&gt;=5,"No",IF(E76&lt;0,"No","Yes")))</f>
        <v>Yes</v>
      </c>
      <c r="G76" s="9">
        <v>0.62627609039999999</v>
      </c>
      <c r="H76" s="27" t="str">
        <f>IF($B76="N/A","N/A",IF(G76&gt;=5,"No",IF(G76&lt;0,"No","Yes")))</f>
        <v>Yes</v>
      </c>
      <c r="I76" s="8">
        <v>-41.4</v>
      </c>
      <c r="J76" s="8">
        <v>-33.4</v>
      </c>
      <c r="K76" s="30" t="s">
        <v>213</v>
      </c>
      <c r="L76" s="105" t="str">
        <f t="shared" si="30"/>
        <v>N/A</v>
      </c>
    </row>
    <row r="77" spans="1:12" ht="12.95" customHeight="1" x14ac:dyDescent="0.2">
      <c r="A77" s="128" t="s">
        <v>1709</v>
      </c>
      <c r="B77" s="30" t="s">
        <v>213</v>
      </c>
      <c r="C77" s="9">
        <v>9.5561574417999999</v>
      </c>
      <c r="D77" s="30" t="s">
        <v>213</v>
      </c>
      <c r="E77" s="9">
        <v>10.14272961</v>
      </c>
      <c r="F77" s="30" t="s">
        <v>213</v>
      </c>
      <c r="G77" s="9">
        <v>10.486950818</v>
      </c>
      <c r="H77" s="30" t="s">
        <v>213</v>
      </c>
      <c r="I77" s="8">
        <v>6.1379999999999999</v>
      </c>
      <c r="J77" s="8">
        <v>3.3940000000000001</v>
      </c>
      <c r="K77" s="30" t="s">
        <v>213</v>
      </c>
      <c r="L77" s="105" t="str">
        <f t="shared" si="30"/>
        <v>N/A</v>
      </c>
    </row>
    <row r="78" spans="1:12" ht="12.95" customHeight="1" x14ac:dyDescent="0.2">
      <c r="A78" s="128" t="s">
        <v>1710</v>
      </c>
      <c r="B78" s="30" t="s">
        <v>213</v>
      </c>
      <c r="C78" s="9">
        <v>43.690751824000003</v>
      </c>
      <c r="D78" s="30" t="s">
        <v>213</v>
      </c>
      <c r="E78" s="9">
        <v>43.504028050999999</v>
      </c>
      <c r="F78" s="30" t="s">
        <v>213</v>
      </c>
      <c r="G78" s="9">
        <v>43.305087434999997</v>
      </c>
      <c r="H78" s="30" t="s">
        <v>213</v>
      </c>
      <c r="I78" s="8">
        <v>-0.42699999999999999</v>
      </c>
      <c r="J78" s="8">
        <v>-0.45700000000000002</v>
      </c>
      <c r="K78" s="30" t="s">
        <v>213</v>
      </c>
      <c r="L78" s="105" t="str">
        <f t="shared" si="30"/>
        <v>N/A</v>
      </c>
    </row>
    <row r="79" spans="1:12" ht="12.95" customHeight="1" x14ac:dyDescent="0.2">
      <c r="A79" s="128" t="s">
        <v>1711</v>
      </c>
      <c r="B79" s="30" t="s">
        <v>213</v>
      </c>
      <c r="C79" s="9">
        <v>6.5375038224999997</v>
      </c>
      <c r="D79" s="30" t="s">
        <v>213</v>
      </c>
      <c r="E79" s="9">
        <v>6.6083701719999999</v>
      </c>
      <c r="F79" s="30" t="s">
        <v>213</v>
      </c>
      <c r="G79" s="9">
        <v>6.6150412051999998</v>
      </c>
      <c r="H79" s="30" t="s">
        <v>213</v>
      </c>
      <c r="I79" s="8">
        <v>1.0840000000000001</v>
      </c>
      <c r="J79" s="8">
        <v>0.1009</v>
      </c>
      <c r="K79" s="30" t="s">
        <v>213</v>
      </c>
      <c r="L79" s="105" t="str">
        <f t="shared" si="30"/>
        <v>N/A</v>
      </c>
    </row>
    <row r="80" spans="1:12" ht="12.95" customHeight="1" x14ac:dyDescent="0.2">
      <c r="A80" s="128" t="s">
        <v>1712</v>
      </c>
      <c r="B80" s="30" t="s">
        <v>213</v>
      </c>
      <c r="C80" s="9">
        <v>10.667948102</v>
      </c>
      <c r="D80" s="30" t="s">
        <v>213</v>
      </c>
      <c r="E80" s="9">
        <v>10.782700353999999</v>
      </c>
      <c r="F80" s="30" t="s">
        <v>213</v>
      </c>
      <c r="G80" s="9">
        <v>10.881547071</v>
      </c>
      <c r="H80" s="30" t="s">
        <v>213</v>
      </c>
      <c r="I80" s="8">
        <v>1.0760000000000001</v>
      </c>
      <c r="J80" s="8">
        <v>0.91669999999999996</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4.4952164606</v>
      </c>
      <c r="D82" s="30" t="s">
        <v>213</v>
      </c>
      <c r="E82" s="9">
        <v>4.4561324254999999</v>
      </c>
      <c r="F82" s="30" t="s">
        <v>213</v>
      </c>
      <c r="G82" s="9">
        <v>4.2739111576999997</v>
      </c>
      <c r="H82" s="30" t="s">
        <v>213</v>
      </c>
      <c r="I82" s="8">
        <v>-0.86899999999999999</v>
      </c>
      <c r="J82" s="8">
        <v>-4.09</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23.448080031</v>
      </c>
      <c r="D84" s="30" t="s">
        <v>213</v>
      </c>
      <c r="E84" s="9">
        <v>23.565981522000001</v>
      </c>
      <c r="F84" s="30" t="s">
        <v>213</v>
      </c>
      <c r="G84" s="9">
        <v>23.811186222</v>
      </c>
      <c r="H84" s="30" t="s">
        <v>213</v>
      </c>
      <c r="I84" s="8">
        <v>0.50280000000000002</v>
      </c>
      <c r="J84" s="8">
        <v>1.0409999999999999</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79.411122274999997</v>
      </c>
      <c r="D87" s="30" t="s">
        <v>213</v>
      </c>
      <c r="E87" s="9">
        <v>78.792767792999996</v>
      </c>
      <c r="F87" s="30" t="s">
        <v>213</v>
      </c>
      <c r="G87" s="9">
        <v>78.624096819000002</v>
      </c>
      <c r="H87" s="30" t="s">
        <v>213</v>
      </c>
      <c r="I87" s="8">
        <v>-0.77900000000000003</v>
      </c>
      <c r="J87" s="8">
        <v>-0.214</v>
      </c>
      <c r="K87" s="30" t="s">
        <v>213</v>
      </c>
      <c r="L87" s="105" t="str">
        <f t="shared" si="30"/>
        <v>N/A</v>
      </c>
    </row>
    <row r="88" spans="1:12" x14ac:dyDescent="0.2">
      <c r="A88" s="128" t="s">
        <v>960</v>
      </c>
      <c r="B88" s="30" t="s">
        <v>213</v>
      </c>
      <c r="C88" s="9">
        <v>20.588877725</v>
      </c>
      <c r="D88" s="30" t="s">
        <v>213</v>
      </c>
      <c r="E88" s="9">
        <v>21.207232207000001</v>
      </c>
      <c r="F88" s="30" t="s">
        <v>213</v>
      </c>
      <c r="G88" s="9">
        <v>21.375903181000002</v>
      </c>
      <c r="H88" s="30" t="s">
        <v>213</v>
      </c>
      <c r="I88" s="8">
        <v>3.0030000000000001</v>
      </c>
      <c r="J88" s="8">
        <v>0.79530000000000001</v>
      </c>
      <c r="K88" s="30" t="s">
        <v>213</v>
      </c>
      <c r="L88" s="105" t="str">
        <f t="shared" si="30"/>
        <v>N/A</v>
      </c>
    </row>
    <row r="89" spans="1:12" x14ac:dyDescent="0.2">
      <c r="A89" s="151" t="s">
        <v>68</v>
      </c>
      <c r="B89" s="30" t="s">
        <v>213</v>
      </c>
      <c r="C89" s="1">
        <v>823</v>
      </c>
      <c r="D89" s="7" t="str">
        <f>IF($B89="N/A","N/A",IF(C89&gt;10,"No",IF(C89&lt;-10,"No","Yes")))</f>
        <v>N/A</v>
      </c>
      <c r="E89" s="1">
        <v>893</v>
      </c>
      <c r="F89" s="7" t="str">
        <f>IF($B89="N/A","N/A",IF(E89&gt;10,"No",IF(E89&lt;-10,"No","Yes")))</f>
        <v>N/A</v>
      </c>
      <c r="G89" s="1">
        <v>877</v>
      </c>
      <c r="H89" s="7" t="str">
        <f>IF($B89="N/A","N/A",IF(G89&gt;10,"No",IF(G89&lt;-10,"No","Yes")))</f>
        <v>N/A</v>
      </c>
      <c r="I89" s="8">
        <v>8.5050000000000008</v>
      </c>
      <c r="J89" s="8">
        <v>-1.79</v>
      </c>
      <c r="K89" s="30" t="s">
        <v>735</v>
      </c>
      <c r="L89" s="105" t="str">
        <f t="shared" si="30"/>
        <v>Yes</v>
      </c>
    </row>
    <row r="90" spans="1:12" x14ac:dyDescent="0.2">
      <c r="A90" s="128" t="s">
        <v>109</v>
      </c>
      <c r="B90" s="30" t="s">
        <v>213</v>
      </c>
      <c r="C90" s="9">
        <v>0.1215066829</v>
      </c>
      <c r="D90" s="27" t="str">
        <f>IF($B90="N/A","N/A",IF(C90&gt;10,"No",IF(C90&lt;-10,"No","Yes")))</f>
        <v>N/A</v>
      </c>
      <c r="E90" s="9">
        <v>0</v>
      </c>
      <c r="F90" s="27" t="str">
        <f>IF($B90="N/A","N/A",IF(E90&gt;10,"No",IF(E90&lt;-10,"No","Yes")))</f>
        <v>N/A</v>
      </c>
      <c r="G90" s="9">
        <v>0.34207525659999999</v>
      </c>
      <c r="H90" s="27" t="str">
        <f>IF($B90="N/A","N/A",IF(G90&gt;10,"No",IF(G90&lt;-10,"No","Yes")))</f>
        <v>N/A</v>
      </c>
      <c r="I90" s="8">
        <v>-100</v>
      </c>
      <c r="J90" s="8" t="s">
        <v>1748</v>
      </c>
      <c r="K90" s="30" t="s">
        <v>735</v>
      </c>
      <c r="L90" s="105" t="str">
        <f t="shared" si="30"/>
        <v>N/A</v>
      </c>
    </row>
    <row r="91" spans="1:12" x14ac:dyDescent="0.2">
      <c r="A91" s="128" t="s">
        <v>110</v>
      </c>
      <c r="B91" s="30" t="s">
        <v>213</v>
      </c>
      <c r="C91" s="9">
        <v>0.36452004859999998</v>
      </c>
      <c r="D91" s="27" t="str">
        <f>IF($B91="N/A","N/A",IF(C91&gt;10,"No",IF(C91&lt;-10,"No","Yes")))</f>
        <v>N/A</v>
      </c>
      <c r="E91" s="9">
        <v>0.3359462486</v>
      </c>
      <c r="F91" s="27" t="str">
        <f>IF($B91="N/A","N/A",IF(E91&gt;10,"No",IF(E91&lt;-10,"No","Yes")))</f>
        <v>N/A</v>
      </c>
      <c r="G91" s="9">
        <v>1.1402508551999999</v>
      </c>
      <c r="H91" s="27" t="str">
        <f>IF($B91="N/A","N/A",IF(G91&gt;10,"No",IF(G91&lt;-10,"No","Yes")))</f>
        <v>N/A</v>
      </c>
      <c r="I91" s="8">
        <v>-7.84</v>
      </c>
      <c r="J91" s="8">
        <v>239.4</v>
      </c>
      <c r="K91" s="30" t="s">
        <v>735</v>
      </c>
      <c r="L91" s="105" t="str">
        <f t="shared" si="30"/>
        <v>No</v>
      </c>
    </row>
    <row r="92" spans="1:12" x14ac:dyDescent="0.2">
      <c r="A92" s="137" t="s">
        <v>7</v>
      </c>
      <c r="B92" s="30" t="s">
        <v>213</v>
      </c>
      <c r="C92" s="9">
        <v>0.65309510289999995</v>
      </c>
      <c r="D92" s="7" t="str">
        <f>IF($B92="N/A","N/A",IF(C92&gt;10,"No",IF(C92&lt;-10,"No","Yes")))</f>
        <v>N/A</v>
      </c>
      <c r="E92" s="9">
        <v>0.72386606860000002</v>
      </c>
      <c r="F92" s="7" t="str">
        <f>IF($B92="N/A","N/A",IF(E92&gt;10,"No",IF(E92&lt;-10,"No","Yes")))</f>
        <v>N/A</v>
      </c>
      <c r="G92" s="9">
        <v>0.83891374949999997</v>
      </c>
      <c r="H92" s="7" t="str">
        <f>IF($B92="N/A","N/A",IF(G92&gt;10,"No",IF(G92&lt;-10,"No","Yes")))</f>
        <v>N/A</v>
      </c>
      <c r="I92" s="8">
        <v>10.84</v>
      </c>
      <c r="J92" s="8">
        <v>15.89</v>
      </c>
      <c r="K92" s="30" t="s">
        <v>736</v>
      </c>
      <c r="L92" s="105" t="str">
        <f t="shared" si="30"/>
        <v>No</v>
      </c>
    </row>
    <row r="93" spans="1:12" x14ac:dyDescent="0.2">
      <c r="A93" s="137" t="s">
        <v>180</v>
      </c>
      <c r="B93" s="30" t="s">
        <v>213</v>
      </c>
      <c r="C93" s="9">
        <v>59.219780700000001</v>
      </c>
      <c r="D93" s="7" t="str">
        <f t="shared" ref="D93:D94" si="31">IF($B93="N/A","N/A",IF(C93&gt;10,"No",IF(C93&lt;-10,"No","Yes")))</f>
        <v>N/A</v>
      </c>
      <c r="E93" s="9">
        <v>59.112860722999997</v>
      </c>
      <c r="F93" s="7" t="str">
        <f t="shared" ref="F93:F94" si="32">IF($B93="N/A","N/A",IF(E93&gt;10,"No",IF(E93&lt;-10,"No","Yes")))</f>
        <v>N/A</v>
      </c>
      <c r="G93" s="9">
        <v>58.960931797000001</v>
      </c>
      <c r="H93" s="7" t="str">
        <f t="shared" ref="H93:H94" si="33">IF($B93="N/A","N/A",IF(G93&gt;10,"No",IF(G93&lt;-10,"No","Yes")))</f>
        <v>N/A</v>
      </c>
      <c r="I93" s="8">
        <v>-0.18099999999999999</v>
      </c>
      <c r="J93" s="8">
        <v>-0.25700000000000001</v>
      </c>
      <c r="K93" s="30" t="s">
        <v>735</v>
      </c>
      <c r="L93" s="105" t="str">
        <f>IF(J93="Div by 0", "N/A", IF(OR(J93="N/A",K93="N/A"),"N/A", IF(J93&gt;VALUE(MID(K93,1,2)), "No", IF(J93&lt;-1*VALUE(MID(K93,1,2)), "No", "Yes"))))</f>
        <v>Yes</v>
      </c>
    </row>
    <row r="94" spans="1:12" x14ac:dyDescent="0.2">
      <c r="A94" s="137" t="s">
        <v>181</v>
      </c>
      <c r="B94" s="30" t="s">
        <v>213</v>
      </c>
      <c r="C94" s="9">
        <v>40.780219299999999</v>
      </c>
      <c r="D94" s="7" t="str">
        <f t="shared" si="31"/>
        <v>N/A</v>
      </c>
      <c r="E94" s="9">
        <v>40.887139277000003</v>
      </c>
      <c r="F94" s="7" t="str">
        <f t="shared" si="32"/>
        <v>N/A</v>
      </c>
      <c r="G94" s="9">
        <v>41.039068202999999</v>
      </c>
      <c r="H94" s="7" t="str">
        <f t="shared" si="33"/>
        <v>N/A</v>
      </c>
      <c r="I94" s="8">
        <v>0.26219999999999999</v>
      </c>
      <c r="J94" s="8">
        <v>0.37159999999999999</v>
      </c>
      <c r="K94" s="30" t="s">
        <v>735</v>
      </c>
      <c r="L94" s="105" t="str">
        <f>IF(J94="Div by 0", "N/A", IF(OR(J94="N/A",K94="N/A"),"N/A", IF(J94&gt;VALUE(MID(K94,1,2)), "No", IF(J94&lt;-1*VALUE(MID(K94,1,2)), "No", "Yes"))))</f>
        <v>Yes</v>
      </c>
    </row>
    <row r="95" spans="1:12" x14ac:dyDescent="0.2">
      <c r="A95" s="128" t="s">
        <v>8</v>
      </c>
      <c r="B95" s="30" t="s">
        <v>285</v>
      </c>
      <c r="C95" s="9">
        <v>7.0748329038</v>
      </c>
      <c r="D95" s="27" t="str">
        <f>IF($B95="N/A","N/A",IF(C95&gt;10,"No",IF(C95&lt;5,"No","Yes")))</f>
        <v>Yes</v>
      </c>
      <c r="E95" s="9">
        <v>7.1483118755000001</v>
      </c>
      <c r="F95" s="27" t="str">
        <f>IF($B95="N/A","N/A",IF(E95&gt;10,"No",IF(E95&lt;5,"No","Yes")))</f>
        <v>Yes</v>
      </c>
      <c r="G95" s="9">
        <v>7.0276217376999996</v>
      </c>
      <c r="H95" s="27" t="str">
        <f t="shared" ref="H95:H98" si="34">IF($B95="N/A","N/A",IF(G95&gt;10,"No",IF(G95&lt;5,"No","Yes")))</f>
        <v>Yes</v>
      </c>
      <c r="I95" s="8">
        <v>1.0389999999999999</v>
      </c>
      <c r="J95" s="8">
        <v>-1.69</v>
      </c>
      <c r="K95" s="30" t="s">
        <v>736</v>
      </c>
      <c r="L95" s="105" t="str">
        <f t="shared" si="30"/>
        <v>Yes</v>
      </c>
    </row>
    <row r="96" spans="1:12" x14ac:dyDescent="0.2">
      <c r="A96" s="128" t="s">
        <v>149</v>
      </c>
      <c r="B96" s="30" t="s">
        <v>285</v>
      </c>
      <c r="C96" s="9">
        <v>6.9546983531000004</v>
      </c>
      <c r="D96" s="27" t="str">
        <f>IF($B96="N/A","N/A",IF(C96&gt;10,"No",IF(C96&lt;5,"No","Yes")))</f>
        <v>Yes</v>
      </c>
      <c r="E96" s="9">
        <v>7.0224688887999998</v>
      </c>
      <c r="F96" s="27" t="str">
        <f t="shared" ref="F96:F98" si="35">IF($B96="N/A","N/A",IF(E96&gt;10,"No",IF(E96&lt;5,"No","Yes")))</f>
        <v>Yes</v>
      </c>
      <c r="G96" s="9">
        <v>6.8636474234999998</v>
      </c>
      <c r="H96" s="27" t="str">
        <f t="shared" si="34"/>
        <v>Yes</v>
      </c>
      <c r="I96" s="8">
        <v>0.97450000000000003</v>
      </c>
      <c r="J96" s="8">
        <v>-2.2599999999999998</v>
      </c>
      <c r="K96" s="30" t="s">
        <v>736</v>
      </c>
      <c r="L96" s="105" t="str">
        <f t="shared" si="30"/>
        <v>Yes</v>
      </c>
    </row>
    <row r="97" spans="1:12" x14ac:dyDescent="0.2">
      <c r="A97" s="128" t="s">
        <v>150</v>
      </c>
      <c r="B97" s="30" t="s">
        <v>285</v>
      </c>
      <c r="C97" s="9">
        <v>6.8192739505000004</v>
      </c>
      <c r="D97" s="27" t="str">
        <f>IF($B97="N/A","N/A",IF(C97&gt;10,"No",IF(C97&lt;5,"No","Yes")))</f>
        <v>Yes</v>
      </c>
      <c r="E97" s="9">
        <v>6.8428468479999998</v>
      </c>
      <c r="F97" s="27" t="str">
        <f t="shared" si="35"/>
        <v>Yes</v>
      </c>
      <c r="G97" s="9">
        <v>6.8149840786000002</v>
      </c>
      <c r="H97" s="27" t="str">
        <f t="shared" si="34"/>
        <v>Yes</v>
      </c>
      <c r="I97" s="8">
        <v>0.34570000000000001</v>
      </c>
      <c r="J97" s="8">
        <v>-0.40699999999999997</v>
      </c>
      <c r="K97" s="30" t="s">
        <v>736</v>
      </c>
      <c r="L97" s="105" t="str">
        <f t="shared" si="30"/>
        <v>Yes</v>
      </c>
    </row>
    <row r="98" spans="1:12" x14ac:dyDescent="0.2">
      <c r="A98" s="128" t="s">
        <v>151</v>
      </c>
      <c r="B98" s="30" t="s">
        <v>285</v>
      </c>
      <c r="C98" s="9">
        <v>7.0770171683000003</v>
      </c>
      <c r="D98" s="27" t="str">
        <f>IF($B98="N/A","N/A",IF(C98&gt;10,"No",IF(C98&lt;5,"No","Yes")))</f>
        <v>Yes</v>
      </c>
      <c r="E98" s="9">
        <v>7.1526141998000003</v>
      </c>
      <c r="F98" s="27" t="str">
        <f t="shared" si="35"/>
        <v>Yes</v>
      </c>
      <c r="G98" s="9">
        <v>7.0350270293000001</v>
      </c>
      <c r="H98" s="27" t="str">
        <f t="shared" si="34"/>
        <v>Yes</v>
      </c>
      <c r="I98" s="8">
        <v>1.0680000000000001</v>
      </c>
      <c r="J98" s="8">
        <v>-1.64</v>
      </c>
      <c r="K98" s="30" t="s">
        <v>736</v>
      </c>
      <c r="L98" s="105" t="str">
        <f t="shared" si="30"/>
        <v>Yes</v>
      </c>
    </row>
    <row r="99" spans="1:12" x14ac:dyDescent="0.2">
      <c r="A99" s="128" t="s">
        <v>961</v>
      </c>
      <c r="B99" s="30" t="s">
        <v>213</v>
      </c>
      <c r="C99" s="1">
        <v>296</v>
      </c>
      <c r="D99" s="7" t="str">
        <f t="shared" ref="D99:D110" si="36">IF($B99="N/A","N/A",IF(C99&gt;10,"No",IF(C99&lt;-10,"No","Yes")))</f>
        <v>N/A</v>
      </c>
      <c r="E99" s="1">
        <v>289</v>
      </c>
      <c r="F99" s="7" t="str">
        <f t="shared" ref="F99:F110" si="37">IF($B99="N/A","N/A",IF(E99&gt;10,"No",IF(E99&lt;-10,"No","Yes")))</f>
        <v>N/A</v>
      </c>
      <c r="G99" s="1">
        <v>261</v>
      </c>
      <c r="H99" s="7" t="str">
        <f t="shared" ref="H99:H110" si="38">IF($B99="N/A","N/A",IF(G99&gt;10,"No",IF(G99&lt;-10,"No","Yes")))</f>
        <v>N/A</v>
      </c>
      <c r="I99" s="8">
        <v>-2.36</v>
      </c>
      <c r="J99" s="8">
        <v>-9.69</v>
      </c>
      <c r="K99" s="28" t="s">
        <v>735</v>
      </c>
      <c r="L99" s="105" t="str">
        <f t="shared" si="30"/>
        <v>Yes</v>
      </c>
    </row>
    <row r="100" spans="1:12" x14ac:dyDescent="0.2">
      <c r="A100" s="128" t="s">
        <v>962</v>
      </c>
      <c r="B100" s="30" t="s">
        <v>213</v>
      </c>
      <c r="C100" s="1">
        <v>290</v>
      </c>
      <c r="D100" s="7" t="str">
        <f t="shared" si="36"/>
        <v>N/A</v>
      </c>
      <c r="E100" s="1">
        <v>306</v>
      </c>
      <c r="F100" s="7" t="str">
        <f t="shared" si="37"/>
        <v>N/A</v>
      </c>
      <c r="G100" s="1">
        <v>232</v>
      </c>
      <c r="H100" s="7" t="str">
        <f t="shared" si="38"/>
        <v>N/A</v>
      </c>
      <c r="I100" s="8">
        <v>5.5170000000000003</v>
      </c>
      <c r="J100" s="8">
        <v>-24.2</v>
      </c>
      <c r="K100" s="28" t="s">
        <v>735</v>
      </c>
      <c r="L100" s="105" t="str">
        <f t="shared" si="30"/>
        <v>No</v>
      </c>
    </row>
    <row r="101" spans="1:12" x14ac:dyDescent="0.2">
      <c r="A101" s="128" t="s">
        <v>1</v>
      </c>
      <c r="B101" s="30" t="s">
        <v>213</v>
      </c>
      <c r="C101" s="9">
        <v>99.106635796000006</v>
      </c>
      <c r="D101" s="7" t="str">
        <f t="shared" si="36"/>
        <v>N/A</v>
      </c>
      <c r="E101" s="9">
        <v>99.297645552999995</v>
      </c>
      <c r="F101" s="7" t="str">
        <f t="shared" si="37"/>
        <v>N/A</v>
      </c>
      <c r="G101" s="9">
        <v>99.194939012000006</v>
      </c>
      <c r="H101" s="7" t="str">
        <f t="shared" si="38"/>
        <v>N/A</v>
      </c>
      <c r="I101" s="8">
        <v>0.19270000000000001</v>
      </c>
      <c r="J101" s="8">
        <v>-0.10299999999999999</v>
      </c>
      <c r="K101" s="30" t="s">
        <v>736</v>
      </c>
      <c r="L101" s="105" t="str">
        <f t="shared" si="30"/>
        <v>Yes</v>
      </c>
    </row>
    <row r="102" spans="1:12" x14ac:dyDescent="0.2">
      <c r="A102" s="128" t="s">
        <v>69</v>
      </c>
      <c r="B102" s="30" t="s">
        <v>213</v>
      </c>
      <c r="C102" s="9">
        <v>98.894717123000007</v>
      </c>
      <c r="D102" s="7" t="str">
        <f t="shared" si="36"/>
        <v>N/A</v>
      </c>
      <c r="E102" s="9">
        <v>98.982885615000001</v>
      </c>
      <c r="F102" s="7" t="str">
        <f t="shared" si="37"/>
        <v>N/A</v>
      </c>
      <c r="G102" s="9">
        <v>98.992172002999993</v>
      </c>
      <c r="H102" s="7" t="str">
        <f t="shared" si="38"/>
        <v>N/A</v>
      </c>
      <c r="I102" s="8">
        <v>8.9200000000000002E-2</v>
      </c>
      <c r="J102" s="8">
        <v>9.4000000000000004E-3</v>
      </c>
      <c r="K102" s="30" t="s">
        <v>736</v>
      </c>
      <c r="L102" s="105" t="str">
        <f t="shared" si="30"/>
        <v>Yes</v>
      </c>
    </row>
    <row r="103" spans="1:12" x14ac:dyDescent="0.2">
      <c r="A103" s="137" t="s">
        <v>70</v>
      </c>
      <c r="B103" s="30" t="s">
        <v>213</v>
      </c>
      <c r="C103" s="1">
        <v>86224</v>
      </c>
      <c r="D103" s="7" t="str">
        <f t="shared" si="36"/>
        <v>N/A</v>
      </c>
      <c r="E103" s="1">
        <v>87783</v>
      </c>
      <c r="F103" s="7" t="str">
        <f t="shared" si="37"/>
        <v>N/A</v>
      </c>
      <c r="G103" s="1">
        <v>89191</v>
      </c>
      <c r="H103" s="7" t="str">
        <f t="shared" si="38"/>
        <v>N/A</v>
      </c>
      <c r="I103" s="8">
        <v>1.8080000000000001</v>
      </c>
      <c r="J103" s="8">
        <v>1.6040000000000001</v>
      </c>
      <c r="K103" s="30" t="s">
        <v>735</v>
      </c>
      <c r="L103" s="105" t="str">
        <f t="shared" si="30"/>
        <v>Yes</v>
      </c>
    </row>
    <row r="104" spans="1:12" x14ac:dyDescent="0.2">
      <c r="A104" s="128" t="s">
        <v>687</v>
      </c>
      <c r="B104" s="30" t="s">
        <v>213</v>
      </c>
      <c r="C104" s="9">
        <v>0.8303952496</v>
      </c>
      <c r="D104" s="7" t="str">
        <f t="shared" si="36"/>
        <v>N/A</v>
      </c>
      <c r="E104" s="9">
        <v>0.64363259399999995</v>
      </c>
      <c r="F104" s="7" t="str">
        <f t="shared" si="37"/>
        <v>N/A</v>
      </c>
      <c r="G104" s="9">
        <v>0.65253220619999996</v>
      </c>
      <c r="H104" s="7" t="str">
        <f t="shared" si="38"/>
        <v>N/A</v>
      </c>
      <c r="I104" s="8">
        <v>-22.5</v>
      </c>
      <c r="J104" s="8">
        <v>1.383</v>
      </c>
      <c r="K104" s="30" t="s">
        <v>736</v>
      </c>
      <c r="L104" s="105" t="str">
        <f t="shared" ref="L104:L110" si="39">IF(J104="Div by 0", "N/A", IF(K104="N/A","N/A", IF(J104&gt;VALUE(MID(K104,1,2)), "No", IF(J104&lt;-1*VALUE(MID(K104,1,2)), "No", "Yes"))))</f>
        <v>Yes</v>
      </c>
    </row>
    <row r="105" spans="1:12" x14ac:dyDescent="0.2">
      <c r="A105" s="128" t="s">
        <v>686</v>
      </c>
      <c r="B105" s="30" t="s">
        <v>213</v>
      </c>
      <c r="C105" s="9">
        <v>0.1055390611</v>
      </c>
      <c r="D105" s="7" t="str">
        <f t="shared" si="36"/>
        <v>N/A</v>
      </c>
      <c r="E105" s="9">
        <v>0.1161956187</v>
      </c>
      <c r="F105" s="7" t="str">
        <f t="shared" si="37"/>
        <v>N/A</v>
      </c>
      <c r="G105" s="9">
        <v>0.1255732081</v>
      </c>
      <c r="H105" s="7" t="str">
        <f t="shared" si="38"/>
        <v>N/A</v>
      </c>
      <c r="I105" s="8">
        <v>10.1</v>
      </c>
      <c r="J105" s="8">
        <v>8.0709999999999997</v>
      </c>
      <c r="K105" s="30" t="s">
        <v>736</v>
      </c>
      <c r="L105" s="105" t="str">
        <f t="shared" si="39"/>
        <v>Yes</v>
      </c>
    </row>
    <row r="106" spans="1:12" x14ac:dyDescent="0.2">
      <c r="A106" s="128" t="s">
        <v>685</v>
      </c>
      <c r="B106" s="30" t="s">
        <v>213</v>
      </c>
      <c r="C106" s="9">
        <v>99.064065689000003</v>
      </c>
      <c r="D106" s="7" t="str">
        <f t="shared" si="36"/>
        <v>N/A</v>
      </c>
      <c r="E106" s="9">
        <v>99.240171786999994</v>
      </c>
      <c r="F106" s="7" t="str">
        <f t="shared" si="37"/>
        <v>N/A</v>
      </c>
      <c r="G106" s="9">
        <v>99.221894586000005</v>
      </c>
      <c r="H106" s="7" t="str">
        <f t="shared" si="38"/>
        <v>N/A</v>
      </c>
      <c r="I106" s="8">
        <v>0.17780000000000001</v>
      </c>
      <c r="J106" s="8">
        <v>-1.7999999999999999E-2</v>
      </c>
      <c r="K106" s="30" t="s">
        <v>736</v>
      </c>
      <c r="L106" s="105" t="str">
        <f t="shared" si="39"/>
        <v>Yes</v>
      </c>
    </row>
    <row r="107" spans="1:12" ht="25.5" x14ac:dyDescent="0.2">
      <c r="A107" s="137" t="s">
        <v>963</v>
      </c>
      <c r="B107" s="30" t="s">
        <v>213</v>
      </c>
      <c r="C107" s="9">
        <v>36.577694289999997</v>
      </c>
      <c r="D107" s="7" t="str">
        <f t="shared" si="36"/>
        <v>N/A</v>
      </c>
      <c r="E107" s="9">
        <v>36.027663945</v>
      </c>
      <c r="F107" s="7" t="str">
        <f t="shared" si="37"/>
        <v>N/A</v>
      </c>
      <c r="G107" s="9">
        <v>35.426915061000003</v>
      </c>
      <c r="H107" s="7" t="str">
        <f t="shared" si="38"/>
        <v>N/A</v>
      </c>
      <c r="I107" s="8">
        <v>-1.5</v>
      </c>
      <c r="J107" s="8">
        <v>-1.67</v>
      </c>
      <c r="K107" s="30" t="s">
        <v>736</v>
      </c>
      <c r="L107" s="105" t="str">
        <f t="shared" si="39"/>
        <v>Yes</v>
      </c>
    </row>
    <row r="108" spans="1:12" ht="25.5" x14ac:dyDescent="0.2">
      <c r="A108" s="137" t="s">
        <v>964</v>
      </c>
      <c r="B108" s="30" t="s">
        <v>213</v>
      </c>
      <c r="C108" s="9">
        <v>62.263553362000003</v>
      </c>
      <c r="D108" s="7" t="str">
        <f t="shared" si="36"/>
        <v>N/A</v>
      </c>
      <c r="E108" s="9">
        <v>62.840824756000004</v>
      </c>
      <c r="F108" s="7" t="str">
        <f t="shared" si="37"/>
        <v>N/A</v>
      </c>
      <c r="G108" s="9">
        <v>63.416801548999999</v>
      </c>
      <c r="H108" s="7" t="str">
        <f t="shared" si="38"/>
        <v>N/A</v>
      </c>
      <c r="I108" s="8">
        <v>0.92710000000000004</v>
      </c>
      <c r="J108" s="8">
        <v>0.91659999999999997</v>
      </c>
      <c r="K108" s="30" t="s">
        <v>736</v>
      </c>
      <c r="L108" s="105" t="str">
        <f t="shared" si="39"/>
        <v>Yes</v>
      </c>
    </row>
    <row r="109" spans="1:12" ht="25.5" x14ac:dyDescent="0.2">
      <c r="A109" s="137" t="s">
        <v>965</v>
      </c>
      <c r="B109" s="30" t="s">
        <v>213</v>
      </c>
      <c r="C109" s="9">
        <v>0.3975361496</v>
      </c>
      <c r="D109" s="7" t="str">
        <f t="shared" si="36"/>
        <v>N/A</v>
      </c>
      <c r="E109" s="9">
        <v>0.35816850049999999</v>
      </c>
      <c r="F109" s="7" t="str">
        <f t="shared" si="37"/>
        <v>N/A</v>
      </c>
      <c r="G109" s="9">
        <v>0.42104372299999998</v>
      </c>
      <c r="H109" s="7" t="str">
        <f t="shared" si="38"/>
        <v>N/A</v>
      </c>
      <c r="I109" s="8">
        <v>-9.9</v>
      </c>
      <c r="J109" s="8">
        <v>17.55</v>
      </c>
      <c r="K109" s="30" t="s">
        <v>736</v>
      </c>
      <c r="L109" s="105" t="str">
        <f t="shared" si="39"/>
        <v>No</v>
      </c>
    </row>
    <row r="110" spans="1:12" ht="25.5" x14ac:dyDescent="0.2">
      <c r="A110" s="137" t="s">
        <v>966</v>
      </c>
      <c r="B110" s="30" t="s">
        <v>213</v>
      </c>
      <c r="C110" s="9">
        <v>0.7612161985</v>
      </c>
      <c r="D110" s="7" t="str">
        <f t="shared" si="36"/>
        <v>N/A</v>
      </c>
      <c r="E110" s="9">
        <v>0.77334279839999998</v>
      </c>
      <c r="F110" s="7" t="str">
        <f t="shared" si="37"/>
        <v>N/A</v>
      </c>
      <c r="G110" s="9">
        <v>0.73523966699999999</v>
      </c>
      <c r="H110" s="7" t="str">
        <f t="shared" si="38"/>
        <v>N/A</v>
      </c>
      <c r="I110" s="8">
        <v>1.593</v>
      </c>
      <c r="J110" s="8">
        <v>-4.93</v>
      </c>
      <c r="K110" s="30" t="s">
        <v>736</v>
      </c>
      <c r="L110" s="105" t="str">
        <f t="shared" si="39"/>
        <v>Yes</v>
      </c>
    </row>
    <row r="111" spans="1:12" x14ac:dyDescent="0.2">
      <c r="A111" s="128" t="s">
        <v>967</v>
      </c>
      <c r="B111" s="30" t="s">
        <v>286</v>
      </c>
      <c r="C111" s="9">
        <v>99.970870305999995</v>
      </c>
      <c r="D111" s="27" t="str">
        <f>IF($B111="N/A","N/A",IF(C111&gt;=99,"Yes","No"))</f>
        <v>Yes</v>
      </c>
      <c r="E111" s="9">
        <v>99.969162315999995</v>
      </c>
      <c r="F111" s="27" t="str">
        <f>IF($B111="N/A","N/A",IF(E111&gt;=99,"Yes","No"))</f>
        <v>Yes</v>
      </c>
      <c r="G111" s="9">
        <v>99.973428401000007</v>
      </c>
      <c r="H111" s="27" t="str">
        <f>IF($B111="N/A","N/A",IF(G111&gt;=99,"Yes","No"))</f>
        <v>Yes</v>
      </c>
      <c r="I111" s="8">
        <v>-2E-3</v>
      </c>
      <c r="J111" s="8">
        <v>4.3E-3</v>
      </c>
      <c r="K111" s="30" t="s">
        <v>735</v>
      </c>
      <c r="L111" s="105" t="str">
        <f t="shared" ref="L111:L145" si="40">IF(J111="Div by 0", "N/A", IF(K111="N/A","N/A", IF(J111&gt;VALUE(MID(K111,1,2)), "No", IF(J111&lt;-1*VALUE(MID(K111,1,2)), "No", "Yes"))))</f>
        <v>Yes</v>
      </c>
    </row>
    <row r="112" spans="1:12" x14ac:dyDescent="0.2">
      <c r="A112" s="128" t="s">
        <v>968</v>
      </c>
      <c r="B112" s="30" t="s">
        <v>213</v>
      </c>
      <c r="C112" s="9">
        <v>0.65420666159999996</v>
      </c>
      <c r="D112" s="27" t="str">
        <f>IF($B112="N/A","N/A",IF(C112&gt;10,"No",IF(C112&lt;-10,"No","Yes")))</f>
        <v>N/A</v>
      </c>
      <c r="E112" s="9">
        <v>0.61198160749999997</v>
      </c>
      <c r="F112" s="27" t="str">
        <f>IF($B112="N/A","N/A",IF(E112&gt;10,"No",IF(E112&lt;-10,"No","Yes")))</f>
        <v>N/A</v>
      </c>
      <c r="G112" s="9">
        <v>0.58637545970000005</v>
      </c>
      <c r="H112" s="27" t="str">
        <f>IF($B112="N/A","N/A",IF(G112&gt;10,"No",IF(G112&lt;-10,"No","Yes")))</f>
        <v>N/A</v>
      </c>
      <c r="I112" s="8">
        <v>-6.45</v>
      </c>
      <c r="J112" s="8">
        <v>-4.18</v>
      </c>
      <c r="K112" s="30" t="s">
        <v>735</v>
      </c>
      <c r="L112" s="105" t="str">
        <f t="shared" si="40"/>
        <v>Yes</v>
      </c>
    </row>
    <row r="113" spans="1:12" x14ac:dyDescent="0.2">
      <c r="A113" s="104" t="s">
        <v>969</v>
      </c>
      <c r="B113" s="30" t="s">
        <v>280</v>
      </c>
      <c r="C113" s="4">
        <v>99.174421658</v>
      </c>
      <c r="D113" s="27" t="str">
        <f>IF($B113="N/A","N/A",IF(C113&gt;=98,"Yes","No"))</f>
        <v>Yes</v>
      </c>
      <c r="E113" s="4">
        <v>99.051772026999998</v>
      </c>
      <c r="F113" s="27" t="str">
        <f>IF($B113="N/A","N/A",IF(E113&gt;=98,"Yes","No"))</f>
        <v>Yes</v>
      </c>
      <c r="G113" s="4">
        <v>99.629668781999996</v>
      </c>
      <c r="H113" s="27" t="str">
        <f>IF($B113="N/A","N/A",IF(G113&gt;=98,"Yes","No"))</f>
        <v>Yes</v>
      </c>
      <c r="I113" s="8">
        <v>-0.124</v>
      </c>
      <c r="J113" s="8">
        <v>0.58340000000000003</v>
      </c>
      <c r="K113" s="28" t="s">
        <v>735</v>
      </c>
      <c r="L113" s="105" t="str">
        <f t="shared" si="40"/>
        <v>Yes</v>
      </c>
    </row>
    <row r="114" spans="1:12" x14ac:dyDescent="0.2">
      <c r="A114" s="104" t="s">
        <v>970</v>
      </c>
      <c r="B114" s="30" t="s">
        <v>287</v>
      </c>
      <c r="C114" s="4">
        <v>95.415317193999996</v>
      </c>
      <c r="D114" s="27" t="str">
        <f>IF($B114="N/A","N/A",IF(C114&gt;=80,"Yes","No"))</f>
        <v>Yes</v>
      </c>
      <c r="E114" s="4">
        <v>96.034731133999998</v>
      </c>
      <c r="F114" s="27" t="str">
        <f>IF($B114="N/A","N/A",IF(E114&gt;=80,"Yes","No"))</f>
        <v>Yes</v>
      </c>
      <c r="G114" s="4">
        <v>93.687742775000004</v>
      </c>
      <c r="H114" s="27" t="str">
        <f>IF($B114="N/A","N/A",IF(G114&gt;=80,"Yes","No"))</f>
        <v>Yes</v>
      </c>
      <c r="I114" s="8">
        <v>0.6492</v>
      </c>
      <c r="J114" s="8">
        <v>-2.44</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90.245437382000006</v>
      </c>
      <c r="D117" s="23" t="s">
        <v>737</v>
      </c>
      <c r="E117" s="9">
        <v>90.150625172999995</v>
      </c>
      <c r="F117" s="23" t="s">
        <v>737</v>
      </c>
      <c r="G117" s="9">
        <v>83.422635694999997</v>
      </c>
      <c r="H117" s="27" t="str">
        <f>IF($B117="N/A","N/A",IF(G117&lt;100,"No",IF(G117=100,"No","Yes")))</f>
        <v>N/A</v>
      </c>
      <c r="I117" s="8">
        <v>-0.105</v>
      </c>
      <c r="J117" s="8">
        <v>-7.46</v>
      </c>
      <c r="K117" s="28" t="s">
        <v>734</v>
      </c>
      <c r="L117" s="105" t="str">
        <f t="shared" si="40"/>
        <v>Yes</v>
      </c>
    </row>
    <row r="118" spans="1:12" ht="25.5" x14ac:dyDescent="0.2">
      <c r="A118" s="128" t="s">
        <v>974</v>
      </c>
      <c r="B118" s="22" t="s">
        <v>213</v>
      </c>
      <c r="C118" s="9">
        <v>98.847739407000006</v>
      </c>
      <c r="D118" s="27" t="str">
        <f>IF($B118="N/A","N/A",IF(C118&gt;10,"No",IF(C118&lt;-10,"No","Yes")))</f>
        <v>N/A</v>
      </c>
      <c r="E118" s="9">
        <v>98.927826150000001</v>
      </c>
      <c r="F118" s="27" t="str">
        <f>IF($B118="N/A","N/A",IF(E118&gt;10,"No",IF(E118&lt;-10,"No","Yes")))</f>
        <v>N/A</v>
      </c>
      <c r="G118" s="9">
        <v>100</v>
      </c>
      <c r="H118" s="27" t="str">
        <f>IF($B118="N/A","N/A",IF(G118&gt;10,"No",IF(G118&lt;-10,"No","Yes")))</f>
        <v>N/A</v>
      </c>
      <c r="I118" s="8">
        <v>8.1000000000000003E-2</v>
      </c>
      <c r="J118" s="8">
        <v>1.0840000000000001</v>
      </c>
      <c r="K118" s="28" t="s">
        <v>734</v>
      </c>
      <c r="L118" s="105" t="str">
        <f>IF(J118="Div by 0", "N/A", IF(OR(J118="N/A",K118="N/A"),"N/A", IF(J118&gt;VALUE(MID(K118,1,2)), "No", IF(J118&lt;-1*VALUE(MID(K118,1,2)), "No", "Yes"))))</f>
        <v>Yes</v>
      </c>
    </row>
    <row r="119" spans="1:12" x14ac:dyDescent="0.2">
      <c r="A119" s="152" t="s">
        <v>100</v>
      </c>
      <c r="B119" s="22" t="s">
        <v>213</v>
      </c>
      <c r="C119" s="23">
        <v>44628</v>
      </c>
      <c r="D119" s="27" t="str">
        <f t="shared" ref="D119:D145" si="43">IF($B119="N/A","N/A",IF(C119&gt;10,"No",IF(C119&lt;-10,"No","Yes")))</f>
        <v>N/A</v>
      </c>
      <c r="E119" s="23">
        <v>45399</v>
      </c>
      <c r="F119" s="27" t="str">
        <f t="shared" ref="F119:F145" si="44">IF($B119="N/A","N/A",IF(E119&gt;10,"No",IF(E119&lt;-10,"No","Yes")))</f>
        <v>N/A</v>
      </c>
      <c r="G119" s="23">
        <v>45161</v>
      </c>
      <c r="H119" s="27" t="str">
        <f t="shared" ref="H119:H145" si="45">IF($B119="N/A","N/A",IF(G119&gt;10,"No",IF(G119&lt;-10,"No","Yes")))</f>
        <v>N/A</v>
      </c>
      <c r="I119" s="8">
        <v>1.728</v>
      </c>
      <c r="J119" s="8">
        <v>-0.52400000000000002</v>
      </c>
      <c r="K119" s="28" t="s">
        <v>735</v>
      </c>
      <c r="L119" s="105" t="str">
        <f t="shared" si="40"/>
        <v>Yes</v>
      </c>
    </row>
    <row r="120" spans="1:12" x14ac:dyDescent="0.2">
      <c r="A120" s="128" t="s">
        <v>975</v>
      </c>
      <c r="B120" s="22" t="s">
        <v>213</v>
      </c>
      <c r="C120" s="23">
        <v>5891</v>
      </c>
      <c r="D120" s="27" t="str">
        <f t="shared" si="43"/>
        <v>N/A</v>
      </c>
      <c r="E120" s="23">
        <v>5919</v>
      </c>
      <c r="F120" s="27" t="str">
        <f t="shared" si="44"/>
        <v>N/A</v>
      </c>
      <c r="G120" s="23">
        <v>5952</v>
      </c>
      <c r="H120" s="27" t="str">
        <f t="shared" si="45"/>
        <v>N/A</v>
      </c>
      <c r="I120" s="8">
        <v>0.4753</v>
      </c>
      <c r="J120" s="8">
        <v>0.5575</v>
      </c>
      <c r="K120" s="28" t="s">
        <v>735</v>
      </c>
      <c r="L120" s="105" t="str">
        <f t="shared" si="40"/>
        <v>Yes</v>
      </c>
    </row>
    <row r="121" spans="1:12" x14ac:dyDescent="0.2">
      <c r="A121" s="128" t="s">
        <v>976</v>
      </c>
      <c r="B121" s="22" t="s">
        <v>213</v>
      </c>
      <c r="C121" s="23">
        <v>483</v>
      </c>
      <c r="D121" s="27" t="str">
        <f t="shared" si="43"/>
        <v>N/A</v>
      </c>
      <c r="E121" s="23">
        <v>541</v>
      </c>
      <c r="F121" s="27" t="str">
        <f t="shared" si="44"/>
        <v>N/A</v>
      </c>
      <c r="G121" s="23">
        <v>531</v>
      </c>
      <c r="H121" s="27" t="str">
        <f t="shared" si="45"/>
        <v>N/A</v>
      </c>
      <c r="I121" s="8">
        <v>12.01</v>
      </c>
      <c r="J121" s="8">
        <v>-1.85</v>
      </c>
      <c r="K121" s="28" t="s">
        <v>735</v>
      </c>
      <c r="L121" s="105" t="str">
        <f t="shared" si="40"/>
        <v>Yes</v>
      </c>
    </row>
    <row r="122" spans="1:12" x14ac:dyDescent="0.2">
      <c r="A122" s="128" t="s">
        <v>977</v>
      </c>
      <c r="B122" s="22" t="s">
        <v>213</v>
      </c>
      <c r="C122" s="23">
        <v>11854</v>
      </c>
      <c r="D122" s="27" t="str">
        <f t="shared" si="43"/>
        <v>N/A</v>
      </c>
      <c r="E122" s="23">
        <v>12391</v>
      </c>
      <c r="F122" s="27" t="str">
        <f t="shared" si="44"/>
        <v>N/A</v>
      </c>
      <c r="G122" s="23">
        <v>12598</v>
      </c>
      <c r="H122" s="27" t="str">
        <f t="shared" si="45"/>
        <v>N/A</v>
      </c>
      <c r="I122" s="8">
        <v>4.53</v>
      </c>
      <c r="J122" s="8">
        <v>1.671</v>
      </c>
      <c r="K122" s="28" t="s">
        <v>735</v>
      </c>
      <c r="L122" s="105" t="str">
        <f t="shared" si="40"/>
        <v>Yes</v>
      </c>
    </row>
    <row r="123" spans="1:12" x14ac:dyDescent="0.2">
      <c r="A123" s="128" t="s">
        <v>978</v>
      </c>
      <c r="B123" s="22" t="s">
        <v>213</v>
      </c>
      <c r="C123" s="23">
        <v>26400</v>
      </c>
      <c r="D123" s="27" t="str">
        <f t="shared" si="43"/>
        <v>N/A</v>
      </c>
      <c r="E123" s="23">
        <v>26548</v>
      </c>
      <c r="F123" s="27" t="str">
        <f t="shared" si="44"/>
        <v>N/A</v>
      </c>
      <c r="G123" s="23">
        <v>26080</v>
      </c>
      <c r="H123" s="27" t="str">
        <f t="shared" si="45"/>
        <v>N/A</v>
      </c>
      <c r="I123" s="8">
        <v>0.56059999999999999</v>
      </c>
      <c r="J123" s="8">
        <v>-1.76</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88657</v>
      </c>
      <c r="D125" s="27" t="str">
        <f t="shared" si="43"/>
        <v>N/A</v>
      </c>
      <c r="E125" s="23">
        <v>90689</v>
      </c>
      <c r="F125" s="27" t="str">
        <f t="shared" si="44"/>
        <v>N/A</v>
      </c>
      <c r="G125" s="23">
        <v>89192</v>
      </c>
      <c r="H125" s="27" t="str">
        <f t="shared" si="45"/>
        <v>N/A</v>
      </c>
      <c r="I125" s="8">
        <v>2.2919999999999998</v>
      </c>
      <c r="J125" s="8">
        <v>-1.65</v>
      </c>
      <c r="K125" s="28" t="s">
        <v>735</v>
      </c>
      <c r="L125" s="105" t="str">
        <f t="shared" si="40"/>
        <v>Yes</v>
      </c>
    </row>
    <row r="126" spans="1:12" x14ac:dyDescent="0.2">
      <c r="A126" s="128" t="s">
        <v>980</v>
      </c>
      <c r="B126" s="22" t="s">
        <v>213</v>
      </c>
      <c r="C126" s="23">
        <v>42842</v>
      </c>
      <c r="D126" s="27" t="str">
        <f t="shared" si="43"/>
        <v>N/A</v>
      </c>
      <c r="E126" s="23">
        <v>43431</v>
      </c>
      <c r="F126" s="27" t="str">
        <f t="shared" si="44"/>
        <v>N/A</v>
      </c>
      <c r="G126" s="23">
        <v>43087</v>
      </c>
      <c r="H126" s="27" t="str">
        <f t="shared" si="45"/>
        <v>N/A</v>
      </c>
      <c r="I126" s="8">
        <v>1.375</v>
      </c>
      <c r="J126" s="8">
        <v>-0.79200000000000004</v>
      </c>
      <c r="K126" s="28" t="s">
        <v>735</v>
      </c>
      <c r="L126" s="105" t="str">
        <f t="shared" si="40"/>
        <v>Yes</v>
      </c>
    </row>
    <row r="127" spans="1:12" x14ac:dyDescent="0.2">
      <c r="A127" s="128" t="s">
        <v>981</v>
      </c>
      <c r="B127" s="22" t="s">
        <v>213</v>
      </c>
      <c r="C127" s="23">
        <v>630</v>
      </c>
      <c r="D127" s="27" t="str">
        <f t="shared" si="43"/>
        <v>N/A</v>
      </c>
      <c r="E127" s="23">
        <v>555</v>
      </c>
      <c r="F127" s="27" t="str">
        <f t="shared" si="44"/>
        <v>N/A</v>
      </c>
      <c r="G127" s="23">
        <v>301</v>
      </c>
      <c r="H127" s="27" t="str">
        <f t="shared" si="45"/>
        <v>N/A</v>
      </c>
      <c r="I127" s="8">
        <v>-11.9</v>
      </c>
      <c r="J127" s="8">
        <v>-45.8</v>
      </c>
      <c r="K127" s="28" t="s">
        <v>735</v>
      </c>
      <c r="L127" s="105" t="str">
        <f t="shared" si="40"/>
        <v>No</v>
      </c>
    </row>
    <row r="128" spans="1:12" x14ac:dyDescent="0.2">
      <c r="A128" s="128" t="s">
        <v>982</v>
      </c>
      <c r="B128" s="22" t="s">
        <v>213</v>
      </c>
      <c r="C128" s="23">
        <v>7738</v>
      </c>
      <c r="D128" s="27" t="str">
        <f t="shared" si="43"/>
        <v>N/A</v>
      </c>
      <c r="E128" s="23">
        <v>8100</v>
      </c>
      <c r="F128" s="27" t="str">
        <f t="shared" si="44"/>
        <v>N/A</v>
      </c>
      <c r="G128" s="23">
        <v>8365</v>
      </c>
      <c r="H128" s="27" t="str">
        <f t="shared" si="45"/>
        <v>N/A</v>
      </c>
      <c r="I128" s="8">
        <v>4.6779999999999999</v>
      </c>
      <c r="J128" s="8">
        <v>3.2719999999999998</v>
      </c>
      <c r="K128" s="28" t="s">
        <v>735</v>
      </c>
      <c r="L128" s="105" t="str">
        <f t="shared" si="40"/>
        <v>Yes</v>
      </c>
    </row>
    <row r="129" spans="1:12" x14ac:dyDescent="0.2">
      <c r="A129" s="128" t="s">
        <v>983</v>
      </c>
      <c r="B129" s="22" t="s">
        <v>213</v>
      </c>
      <c r="C129" s="23">
        <v>37447</v>
      </c>
      <c r="D129" s="27" t="str">
        <f t="shared" si="43"/>
        <v>N/A</v>
      </c>
      <c r="E129" s="23">
        <v>38603</v>
      </c>
      <c r="F129" s="27" t="str">
        <f t="shared" si="44"/>
        <v>N/A</v>
      </c>
      <c r="G129" s="23">
        <v>37439</v>
      </c>
      <c r="H129" s="27" t="str">
        <f t="shared" si="45"/>
        <v>N/A</v>
      </c>
      <c r="I129" s="8">
        <v>3.0870000000000002</v>
      </c>
      <c r="J129" s="8">
        <v>-3.02</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308511</v>
      </c>
      <c r="D131" s="27" t="str">
        <f t="shared" si="43"/>
        <v>N/A</v>
      </c>
      <c r="E131" s="23">
        <v>311423</v>
      </c>
      <c r="F131" s="27" t="str">
        <f t="shared" si="44"/>
        <v>N/A</v>
      </c>
      <c r="G131" s="23">
        <v>293251</v>
      </c>
      <c r="H131" s="27" t="str">
        <f t="shared" si="45"/>
        <v>N/A</v>
      </c>
      <c r="I131" s="8">
        <v>0.94389999999999996</v>
      </c>
      <c r="J131" s="8">
        <v>-5.84</v>
      </c>
      <c r="K131" s="28" t="s">
        <v>735</v>
      </c>
      <c r="L131" s="105" t="str">
        <f t="shared" si="40"/>
        <v>Yes</v>
      </c>
    </row>
    <row r="132" spans="1:12" x14ac:dyDescent="0.2">
      <c r="A132" s="128" t="s">
        <v>985</v>
      </c>
      <c r="B132" s="22" t="s">
        <v>213</v>
      </c>
      <c r="C132" s="23">
        <v>79223</v>
      </c>
      <c r="D132" s="27" t="str">
        <f t="shared" si="43"/>
        <v>N/A</v>
      </c>
      <c r="E132" s="23">
        <v>78224</v>
      </c>
      <c r="F132" s="27" t="str">
        <f t="shared" si="44"/>
        <v>N/A</v>
      </c>
      <c r="G132" s="23">
        <v>77549</v>
      </c>
      <c r="H132" s="27" t="str">
        <f t="shared" si="45"/>
        <v>N/A</v>
      </c>
      <c r="I132" s="8">
        <v>-1.26</v>
      </c>
      <c r="J132" s="8">
        <v>-0.86299999999999999</v>
      </c>
      <c r="K132" s="28" t="s">
        <v>735</v>
      </c>
      <c r="L132" s="105" t="str">
        <f t="shared" si="40"/>
        <v>Yes</v>
      </c>
    </row>
    <row r="133" spans="1:12" x14ac:dyDescent="0.2">
      <c r="A133" s="128" t="s">
        <v>986</v>
      </c>
      <c r="B133" s="22" t="s">
        <v>213</v>
      </c>
      <c r="C133" s="23">
        <v>3663</v>
      </c>
      <c r="D133" s="27" t="str">
        <f t="shared" si="43"/>
        <v>N/A</v>
      </c>
      <c r="E133" s="23">
        <v>3356</v>
      </c>
      <c r="F133" s="27" t="str">
        <f t="shared" si="44"/>
        <v>N/A</v>
      </c>
      <c r="G133" s="23">
        <v>1559</v>
      </c>
      <c r="H133" s="27" t="str">
        <f t="shared" si="45"/>
        <v>N/A</v>
      </c>
      <c r="I133" s="8">
        <v>-8.3800000000000008</v>
      </c>
      <c r="J133" s="8">
        <v>-53.5</v>
      </c>
      <c r="K133" s="28" t="s">
        <v>735</v>
      </c>
      <c r="L133" s="105" t="str">
        <f t="shared" si="40"/>
        <v>No</v>
      </c>
    </row>
    <row r="134" spans="1:12" x14ac:dyDescent="0.2">
      <c r="A134" s="128" t="s">
        <v>987</v>
      </c>
      <c r="B134" s="22" t="s">
        <v>213</v>
      </c>
      <c r="C134" s="23">
        <v>751</v>
      </c>
      <c r="D134" s="27" t="str">
        <f t="shared" si="43"/>
        <v>N/A</v>
      </c>
      <c r="E134" s="23">
        <v>723</v>
      </c>
      <c r="F134" s="27" t="str">
        <f t="shared" si="44"/>
        <v>N/A</v>
      </c>
      <c r="G134" s="23">
        <v>254</v>
      </c>
      <c r="H134" s="27" t="str">
        <f t="shared" si="45"/>
        <v>N/A</v>
      </c>
      <c r="I134" s="8">
        <v>-3.73</v>
      </c>
      <c r="J134" s="8">
        <v>-64.900000000000006</v>
      </c>
      <c r="K134" s="28" t="s">
        <v>735</v>
      </c>
      <c r="L134" s="105" t="str">
        <f t="shared" si="40"/>
        <v>No</v>
      </c>
    </row>
    <row r="135" spans="1:12" x14ac:dyDescent="0.2">
      <c r="A135" s="128" t="s">
        <v>988</v>
      </c>
      <c r="B135" s="22" t="s">
        <v>213</v>
      </c>
      <c r="C135" s="23">
        <v>170648</v>
      </c>
      <c r="D135" s="27" t="str">
        <f t="shared" si="43"/>
        <v>N/A</v>
      </c>
      <c r="E135" s="23">
        <v>174266</v>
      </c>
      <c r="F135" s="27" t="str">
        <f t="shared" si="44"/>
        <v>N/A</v>
      </c>
      <c r="G135" s="23">
        <v>180994</v>
      </c>
      <c r="H135" s="27" t="str">
        <f t="shared" si="45"/>
        <v>N/A</v>
      </c>
      <c r="I135" s="8">
        <v>2.12</v>
      </c>
      <c r="J135" s="8">
        <v>3.8610000000000002</v>
      </c>
      <c r="K135" s="28" t="s">
        <v>735</v>
      </c>
      <c r="L135" s="105" t="str">
        <f t="shared" si="40"/>
        <v>Yes</v>
      </c>
    </row>
    <row r="136" spans="1:12" x14ac:dyDescent="0.2">
      <c r="A136" s="128" t="s">
        <v>989</v>
      </c>
      <c r="B136" s="22" t="s">
        <v>213</v>
      </c>
      <c r="C136" s="23">
        <v>37583</v>
      </c>
      <c r="D136" s="27" t="str">
        <f t="shared" si="43"/>
        <v>N/A</v>
      </c>
      <c r="E136" s="23">
        <v>38611</v>
      </c>
      <c r="F136" s="27" t="str">
        <f t="shared" si="44"/>
        <v>N/A</v>
      </c>
      <c r="G136" s="23">
        <v>18082</v>
      </c>
      <c r="H136" s="27" t="str">
        <f t="shared" si="45"/>
        <v>N/A</v>
      </c>
      <c r="I136" s="8">
        <v>2.7349999999999999</v>
      </c>
      <c r="J136" s="8">
        <v>-53.2</v>
      </c>
      <c r="K136" s="28" t="s">
        <v>735</v>
      </c>
      <c r="L136" s="105" t="str">
        <f t="shared" si="40"/>
        <v>No</v>
      </c>
    </row>
    <row r="137" spans="1:12" x14ac:dyDescent="0.2">
      <c r="A137" s="128" t="s">
        <v>990</v>
      </c>
      <c r="B137" s="22" t="s">
        <v>213</v>
      </c>
      <c r="C137" s="23">
        <v>11938</v>
      </c>
      <c r="D137" s="27" t="str">
        <f t="shared" si="43"/>
        <v>N/A</v>
      </c>
      <c r="E137" s="23">
        <v>12119</v>
      </c>
      <c r="F137" s="27" t="str">
        <f t="shared" si="44"/>
        <v>N/A</v>
      </c>
      <c r="G137" s="23">
        <v>11907</v>
      </c>
      <c r="H137" s="27" t="str">
        <f t="shared" si="45"/>
        <v>N/A</v>
      </c>
      <c r="I137" s="8">
        <v>1.516</v>
      </c>
      <c r="J137" s="8">
        <v>-1.75</v>
      </c>
      <c r="K137" s="28" t="s">
        <v>735</v>
      </c>
      <c r="L137" s="105" t="str">
        <f t="shared" si="40"/>
        <v>Yes</v>
      </c>
    </row>
    <row r="138" spans="1:12" x14ac:dyDescent="0.2">
      <c r="A138" s="128" t="s">
        <v>991</v>
      </c>
      <c r="B138" s="22" t="s">
        <v>213</v>
      </c>
      <c r="C138" s="23">
        <v>4705</v>
      </c>
      <c r="D138" s="27" t="str">
        <f t="shared" si="43"/>
        <v>N/A</v>
      </c>
      <c r="E138" s="23">
        <v>4124</v>
      </c>
      <c r="F138" s="27" t="str">
        <f t="shared" si="44"/>
        <v>N/A</v>
      </c>
      <c r="G138" s="23">
        <v>2906</v>
      </c>
      <c r="H138" s="27" t="str">
        <f t="shared" si="45"/>
        <v>N/A</v>
      </c>
      <c r="I138" s="8">
        <v>-12.3</v>
      </c>
      <c r="J138" s="8">
        <v>-29.5</v>
      </c>
      <c r="K138" s="28" t="s">
        <v>735</v>
      </c>
      <c r="L138" s="105" t="str">
        <f t="shared" si="40"/>
        <v>No</v>
      </c>
    </row>
    <row r="139" spans="1:12" x14ac:dyDescent="0.2">
      <c r="A139" s="152" t="s">
        <v>105</v>
      </c>
      <c r="B139" s="22" t="s">
        <v>213</v>
      </c>
      <c r="C139" s="23">
        <v>208106</v>
      </c>
      <c r="D139" s="27" t="str">
        <f t="shared" si="43"/>
        <v>N/A</v>
      </c>
      <c r="E139" s="23">
        <v>203391</v>
      </c>
      <c r="F139" s="27" t="str">
        <f t="shared" si="44"/>
        <v>N/A</v>
      </c>
      <c r="G139" s="23">
        <v>245855</v>
      </c>
      <c r="H139" s="27" t="str">
        <f t="shared" si="45"/>
        <v>N/A</v>
      </c>
      <c r="I139" s="8">
        <v>-2.27</v>
      </c>
      <c r="J139" s="8">
        <v>20.88</v>
      </c>
      <c r="K139" s="28" t="s">
        <v>735</v>
      </c>
      <c r="L139" s="105" t="str">
        <f t="shared" si="40"/>
        <v>No</v>
      </c>
    </row>
    <row r="140" spans="1:12" x14ac:dyDescent="0.2">
      <c r="A140" s="128" t="s">
        <v>992</v>
      </c>
      <c r="B140" s="22" t="s">
        <v>213</v>
      </c>
      <c r="C140" s="23">
        <v>51816</v>
      </c>
      <c r="D140" s="27" t="str">
        <f t="shared" si="43"/>
        <v>N/A</v>
      </c>
      <c r="E140" s="23">
        <v>52235</v>
      </c>
      <c r="F140" s="27" t="str">
        <f t="shared" si="44"/>
        <v>N/A</v>
      </c>
      <c r="G140" s="23">
        <v>53272</v>
      </c>
      <c r="H140" s="27" t="str">
        <f t="shared" si="45"/>
        <v>N/A</v>
      </c>
      <c r="I140" s="8">
        <v>0.80859999999999999</v>
      </c>
      <c r="J140" s="8">
        <v>1.9850000000000001</v>
      </c>
      <c r="K140" s="28" t="s">
        <v>735</v>
      </c>
      <c r="L140" s="105" t="str">
        <f t="shared" si="40"/>
        <v>Yes</v>
      </c>
    </row>
    <row r="141" spans="1:12" x14ac:dyDescent="0.2">
      <c r="A141" s="128" t="s">
        <v>993</v>
      </c>
      <c r="B141" s="22" t="s">
        <v>213</v>
      </c>
      <c r="C141" s="23">
        <v>3688</v>
      </c>
      <c r="D141" s="27" t="str">
        <f t="shared" si="43"/>
        <v>N/A</v>
      </c>
      <c r="E141" s="23">
        <v>3346</v>
      </c>
      <c r="F141" s="27" t="str">
        <f t="shared" si="44"/>
        <v>N/A</v>
      </c>
      <c r="G141" s="23">
        <v>1234</v>
      </c>
      <c r="H141" s="27" t="str">
        <f t="shared" si="45"/>
        <v>N/A</v>
      </c>
      <c r="I141" s="8">
        <v>-9.27</v>
      </c>
      <c r="J141" s="8">
        <v>-63.1</v>
      </c>
      <c r="K141" s="28" t="s">
        <v>735</v>
      </c>
      <c r="L141" s="105" t="str">
        <f t="shared" si="40"/>
        <v>No</v>
      </c>
    </row>
    <row r="142" spans="1:12" x14ac:dyDescent="0.2">
      <c r="A142" s="128" t="s">
        <v>994</v>
      </c>
      <c r="B142" s="22" t="s">
        <v>213</v>
      </c>
      <c r="C142" s="23">
        <v>4975</v>
      </c>
      <c r="D142" s="27" t="str">
        <f t="shared" si="43"/>
        <v>N/A</v>
      </c>
      <c r="E142" s="23">
        <v>4905</v>
      </c>
      <c r="F142" s="27" t="str">
        <f t="shared" si="44"/>
        <v>N/A</v>
      </c>
      <c r="G142" s="23">
        <v>1558</v>
      </c>
      <c r="H142" s="27" t="str">
        <f t="shared" si="45"/>
        <v>N/A</v>
      </c>
      <c r="I142" s="8">
        <v>-1.41</v>
      </c>
      <c r="J142" s="8">
        <v>-68.2</v>
      </c>
      <c r="K142" s="28" t="s">
        <v>735</v>
      </c>
      <c r="L142" s="105" t="str">
        <f t="shared" si="40"/>
        <v>No</v>
      </c>
    </row>
    <row r="143" spans="1:12" x14ac:dyDescent="0.2">
      <c r="A143" s="128" t="s">
        <v>995</v>
      </c>
      <c r="B143" s="22" t="s">
        <v>213</v>
      </c>
      <c r="C143" s="23">
        <v>12957</v>
      </c>
      <c r="D143" s="27" t="str">
        <f t="shared" si="43"/>
        <v>N/A</v>
      </c>
      <c r="E143" s="23">
        <v>12753</v>
      </c>
      <c r="F143" s="27" t="str">
        <f t="shared" si="44"/>
        <v>N/A</v>
      </c>
      <c r="G143" s="23">
        <v>11390</v>
      </c>
      <c r="H143" s="27" t="str">
        <f t="shared" si="45"/>
        <v>N/A</v>
      </c>
      <c r="I143" s="8">
        <v>-1.57</v>
      </c>
      <c r="J143" s="8">
        <v>-10.7</v>
      </c>
      <c r="K143" s="28" t="s">
        <v>735</v>
      </c>
      <c r="L143" s="105" t="str">
        <f t="shared" si="40"/>
        <v>No</v>
      </c>
    </row>
    <row r="144" spans="1:12" x14ac:dyDescent="0.2">
      <c r="A144" s="128" t="s">
        <v>996</v>
      </c>
      <c r="B144" s="22" t="s">
        <v>213</v>
      </c>
      <c r="C144" s="23">
        <v>13183</v>
      </c>
      <c r="D144" s="27" t="str">
        <f t="shared" si="43"/>
        <v>N/A</v>
      </c>
      <c r="E144" s="23">
        <v>13796</v>
      </c>
      <c r="F144" s="27" t="str">
        <f t="shared" si="44"/>
        <v>N/A</v>
      </c>
      <c r="G144" s="23">
        <v>11290</v>
      </c>
      <c r="H144" s="27" t="str">
        <f t="shared" si="45"/>
        <v>N/A</v>
      </c>
      <c r="I144" s="8">
        <v>4.6500000000000004</v>
      </c>
      <c r="J144" s="8">
        <v>-18.2</v>
      </c>
      <c r="K144" s="28" t="s">
        <v>735</v>
      </c>
      <c r="L144" s="105" t="str">
        <f t="shared" si="40"/>
        <v>No</v>
      </c>
    </row>
    <row r="145" spans="1:12" x14ac:dyDescent="0.2">
      <c r="A145" s="128" t="s">
        <v>997</v>
      </c>
      <c r="B145" s="22" t="s">
        <v>213</v>
      </c>
      <c r="C145" s="23">
        <v>121487</v>
      </c>
      <c r="D145" s="27" t="str">
        <f t="shared" si="43"/>
        <v>N/A</v>
      </c>
      <c r="E145" s="23">
        <v>116356</v>
      </c>
      <c r="F145" s="27" t="str">
        <f t="shared" si="44"/>
        <v>N/A</v>
      </c>
      <c r="G145" s="23">
        <v>167111</v>
      </c>
      <c r="H145" s="27" t="str">
        <f t="shared" si="45"/>
        <v>N/A</v>
      </c>
      <c r="I145" s="8">
        <v>-4.22</v>
      </c>
      <c r="J145" s="8">
        <v>43.62</v>
      </c>
      <c r="K145" s="28" t="s">
        <v>735</v>
      </c>
      <c r="L145" s="105" t="str">
        <f t="shared" si="40"/>
        <v>No</v>
      </c>
    </row>
    <row r="146" spans="1:12" ht="25.5" x14ac:dyDescent="0.2">
      <c r="A146" s="138" t="s">
        <v>998</v>
      </c>
      <c r="B146" s="1" t="s">
        <v>213</v>
      </c>
      <c r="C146" s="1">
        <v>20226</v>
      </c>
      <c r="D146" s="7" t="str">
        <f t="shared" ref="D146:D151" si="46">IF($B146="N/A","N/A",IF(C146&gt;10,"No",IF(C146&lt;-10,"No","Yes")))</f>
        <v>N/A</v>
      </c>
      <c r="E146" s="1">
        <v>19570</v>
      </c>
      <c r="F146" s="7" t="str">
        <f t="shared" ref="F146:F151" si="47">IF($B146="N/A","N/A",IF(E146&gt;10,"No",IF(E146&lt;-10,"No","Yes")))</f>
        <v>N/A</v>
      </c>
      <c r="G146" s="1">
        <v>19757</v>
      </c>
      <c r="H146" s="7" t="str">
        <f t="shared" ref="H146:H151" si="48">IF($B146="N/A","N/A",IF(G146&gt;10,"No",IF(G146&lt;-10,"No","Yes")))</f>
        <v>N/A</v>
      </c>
      <c r="I146" s="36">
        <v>-3.24</v>
      </c>
      <c r="J146" s="36">
        <v>0.95550000000000002</v>
      </c>
      <c r="K146" s="28" t="s">
        <v>734</v>
      </c>
      <c r="L146" s="105" t="str">
        <f t="shared" ref="L146:L151" si="49">IF(J146="Div by 0", "N/A", IF(K146="N/A","N/A", IF(J146&gt;VALUE(MID(K146,1,2)), "No", IF(J146&lt;-1*VALUE(MID(K146,1,2)), "No", "Yes"))))</f>
        <v>Yes</v>
      </c>
    </row>
    <row r="147" spans="1:12" x14ac:dyDescent="0.2">
      <c r="A147" s="151" t="s">
        <v>326</v>
      </c>
      <c r="B147" s="30" t="s">
        <v>213</v>
      </c>
      <c r="C147" s="9">
        <v>3.1121615258999999</v>
      </c>
      <c r="D147" s="7" t="str">
        <f t="shared" si="46"/>
        <v>N/A</v>
      </c>
      <c r="E147" s="9">
        <v>3.0065969992000001</v>
      </c>
      <c r="F147" s="7" t="str">
        <f t="shared" si="47"/>
        <v>N/A</v>
      </c>
      <c r="G147" s="9">
        <v>2.7467249090000001</v>
      </c>
      <c r="H147" s="7" t="str">
        <f t="shared" si="48"/>
        <v>N/A</v>
      </c>
      <c r="I147" s="36">
        <v>-3.39</v>
      </c>
      <c r="J147" s="36">
        <v>-8.64</v>
      </c>
      <c r="K147" s="28" t="s">
        <v>734</v>
      </c>
      <c r="L147" s="105" t="str">
        <f t="shared" si="49"/>
        <v>Yes</v>
      </c>
    </row>
    <row r="148" spans="1:12" x14ac:dyDescent="0.2">
      <c r="A148" s="128" t="s">
        <v>327</v>
      </c>
      <c r="B148" s="30" t="s">
        <v>213</v>
      </c>
      <c r="C148" s="9">
        <v>33.292999909999999</v>
      </c>
      <c r="D148" s="7" t="str">
        <f t="shared" si="46"/>
        <v>N/A</v>
      </c>
      <c r="E148" s="9">
        <v>32.683539285000002</v>
      </c>
      <c r="F148" s="7" t="str">
        <f t="shared" si="47"/>
        <v>N/A</v>
      </c>
      <c r="G148" s="9">
        <v>32.364208056000003</v>
      </c>
      <c r="H148" s="7" t="str">
        <f t="shared" si="48"/>
        <v>N/A</v>
      </c>
      <c r="I148" s="36">
        <v>-1.83</v>
      </c>
      <c r="J148" s="36">
        <v>-0.97699999999999998</v>
      </c>
      <c r="K148" s="28" t="s">
        <v>734</v>
      </c>
      <c r="L148" s="105" t="str">
        <f t="shared" si="49"/>
        <v>Yes</v>
      </c>
    </row>
    <row r="149" spans="1:12" x14ac:dyDescent="0.2">
      <c r="A149" s="128" t="s">
        <v>328</v>
      </c>
      <c r="B149" s="30" t="s">
        <v>213</v>
      </c>
      <c r="C149" s="9">
        <v>5.4321711765999998</v>
      </c>
      <c r="D149" s="7" t="str">
        <f t="shared" si="46"/>
        <v>N/A</v>
      </c>
      <c r="E149" s="9">
        <v>5.1241054592999999</v>
      </c>
      <c r="F149" s="7" t="str">
        <f t="shared" si="47"/>
        <v>N/A</v>
      </c>
      <c r="G149" s="9">
        <v>5.1125661494000001</v>
      </c>
      <c r="H149" s="7" t="str">
        <f t="shared" si="48"/>
        <v>N/A</v>
      </c>
      <c r="I149" s="36">
        <v>-5.67</v>
      </c>
      <c r="J149" s="36">
        <v>-0.22500000000000001</v>
      </c>
      <c r="K149" s="28" t="s">
        <v>734</v>
      </c>
      <c r="L149" s="105" t="str">
        <f t="shared" si="49"/>
        <v>Yes</v>
      </c>
    </row>
    <row r="150" spans="1:12" x14ac:dyDescent="0.2">
      <c r="A150" s="128" t="s">
        <v>329</v>
      </c>
      <c r="B150" s="30" t="s">
        <v>213</v>
      </c>
      <c r="C150" s="9">
        <v>0.17114462690000001</v>
      </c>
      <c r="D150" s="7" t="str">
        <f t="shared" si="46"/>
        <v>N/A</v>
      </c>
      <c r="E150" s="9">
        <v>1.9587506399999999E-2</v>
      </c>
      <c r="F150" s="7" t="str">
        <f t="shared" si="47"/>
        <v>N/A</v>
      </c>
      <c r="G150" s="9">
        <v>2.4211341099999999E-2</v>
      </c>
      <c r="H150" s="7" t="str">
        <f t="shared" si="48"/>
        <v>N/A</v>
      </c>
      <c r="I150" s="36">
        <v>-88.6</v>
      </c>
      <c r="J150" s="36">
        <v>23.61</v>
      </c>
      <c r="K150" s="28" t="s">
        <v>734</v>
      </c>
      <c r="L150" s="105" t="str">
        <f t="shared" si="49"/>
        <v>Yes</v>
      </c>
    </row>
    <row r="151" spans="1:12" x14ac:dyDescent="0.2">
      <c r="A151" s="128" t="s">
        <v>330</v>
      </c>
      <c r="B151" s="30" t="s">
        <v>213</v>
      </c>
      <c r="C151" s="9">
        <v>1.15325844E-2</v>
      </c>
      <c r="D151" s="7" t="str">
        <f t="shared" si="46"/>
        <v>N/A</v>
      </c>
      <c r="E151" s="9">
        <v>1.17999322E-2</v>
      </c>
      <c r="F151" s="7" t="str">
        <f t="shared" si="47"/>
        <v>N/A</v>
      </c>
      <c r="G151" s="9">
        <v>0.10127920930000001</v>
      </c>
      <c r="H151" s="7" t="str">
        <f t="shared" si="48"/>
        <v>N/A</v>
      </c>
      <c r="I151" s="36">
        <v>2.3180000000000001</v>
      </c>
      <c r="J151" s="36">
        <v>758.3</v>
      </c>
      <c r="K151" s="28" t="s">
        <v>734</v>
      </c>
      <c r="L151" s="105" t="str">
        <f t="shared" si="49"/>
        <v>No</v>
      </c>
    </row>
    <row r="152" spans="1:12" x14ac:dyDescent="0.2">
      <c r="A152" s="138" t="s">
        <v>999</v>
      </c>
      <c r="B152" s="22" t="s">
        <v>213</v>
      </c>
      <c r="C152" s="23">
        <v>46901</v>
      </c>
      <c r="D152" s="27" t="str">
        <f t="shared" ref="D152:D158" si="50">IF($B152="N/A","N/A",IF(C152&gt;10,"No",IF(C152&lt;-10,"No","Yes")))</f>
        <v>N/A</v>
      </c>
      <c r="E152" s="23">
        <v>45272</v>
      </c>
      <c r="F152" s="27" t="str">
        <f t="shared" ref="F152:F158" si="51">IF($B152="N/A","N/A",IF(E152&gt;10,"No",IF(E152&lt;-10,"No","Yes")))</f>
        <v>N/A</v>
      </c>
      <c r="G152" s="23">
        <v>41992</v>
      </c>
      <c r="H152" s="27" t="str">
        <f t="shared" ref="H152:H158" si="52">IF($B152="N/A","N/A",IF(G152&gt;10,"No",IF(G152&lt;-10,"No","Yes")))</f>
        <v>N/A</v>
      </c>
      <c r="I152" s="8">
        <v>-3.47</v>
      </c>
      <c r="J152" s="8">
        <v>-7.25</v>
      </c>
      <c r="K152" s="28" t="s">
        <v>734</v>
      </c>
      <c r="L152" s="105" t="str">
        <f t="shared" ref="L152:L159" si="53">IF(J152="Div by 0", "N/A", IF(K152="N/A","N/A", IF(J152&gt;VALUE(MID(K152,1,2)), "No", IF(J152&lt;-1*VALUE(MID(K152,1,2)), "No", "Yes"))))</f>
        <v>Yes</v>
      </c>
    </row>
    <row r="153" spans="1:12" x14ac:dyDescent="0.2">
      <c r="A153" s="151" t="s">
        <v>1000</v>
      </c>
      <c r="B153" s="22" t="s">
        <v>213</v>
      </c>
      <c r="C153" s="4">
        <v>7.2166265068</v>
      </c>
      <c r="D153" s="27" t="str">
        <f t="shared" si="50"/>
        <v>N/A</v>
      </c>
      <c r="E153" s="4">
        <v>6.9552713003999997</v>
      </c>
      <c r="F153" s="27" t="str">
        <f t="shared" si="51"/>
        <v>N/A</v>
      </c>
      <c r="G153" s="4">
        <v>5.8379547694999996</v>
      </c>
      <c r="H153" s="27" t="str">
        <f t="shared" si="52"/>
        <v>N/A</v>
      </c>
      <c r="I153" s="8">
        <v>-3.62</v>
      </c>
      <c r="J153" s="8">
        <v>-16.100000000000001</v>
      </c>
      <c r="K153" s="28" t="s">
        <v>734</v>
      </c>
      <c r="L153" s="105" t="str">
        <f t="shared" si="53"/>
        <v>Yes</v>
      </c>
    </row>
    <row r="154" spans="1:12" x14ac:dyDescent="0.2">
      <c r="A154" s="138" t="s">
        <v>1001</v>
      </c>
      <c r="B154" s="22" t="s">
        <v>213</v>
      </c>
      <c r="C154" s="4">
        <v>27.312449582999999</v>
      </c>
      <c r="D154" s="27" t="str">
        <f t="shared" si="50"/>
        <v>N/A</v>
      </c>
      <c r="E154" s="4">
        <v>26.919095133999999</v>
      </c>
      <c r="F154" s="27" t="str">
        <f t="shared" si="51"/>
        <v>N/A</v>
      </c>
      <c r="G154" s="4">
        <v>26.206239897</v>
      </c>
      <c r="H154" s="27" t="str">
        <f t="shared" si="52"/>
        <v>N/A</v>
      </c>
      <c r="I154" s="8">
        <v>-1.44</v>
      </c>
      <c r="J154" s="8">
        <v>-2.65</v>
      </c>
      <c r="K154" s="28" t="s">
        <v>734</v>
      </c>
      <c r="L154" s="105" t="str">
        <f t="shared" si="53"/>
        <v>Yes</v>
      </c>
    </row>
    <row r="155" spans="1:12" x14ac:dyDescent="0.2">
      <c r="A155" s="138" t="s">
        <v>1002</v>
      </c>
      <c r="B155" s="22" t="s">
        <v>213</v>
      </c>
      <c r="C155" s="4">
        <v>24.628624925</v>
      </c>
      <c r="D155" s="27" t="str">
        <f t="shared" si="50"/>
        <v>N/A</v>
      </c>
      <c r="E155" s="4">
        <v>24.227855639000001</v>
      </c>
      <c r="F155" s="27" t="str">
        <f t="shared" si="51"/>
        <v>N/A</v>
      </c>
      <c r="G155" s="4">
        <v>22.944882949</v>
      </c>
      <c r="H155" s="27" t="str">
        <f t="shared" si="52"/>
        <v>N/A</v>
      </c>
      <c r="I155" s="8">
        <v>-1.63</v>
      </c>
      <c r="J155" s="8">
        <v>-5.3</v>
      </c>
      <c r="K155" s="28" t="s">
        <v>734</v>
      </c>
      <c r="L155" s="105" t="str">
        <f t="shared" si="53"/>
        <v>Yes</v>
      </c>
    </row>
    <row r="156" spans="1:12" x14ac:dyDescent="0.2">
      <c r="A156" s="138" t="s">
        <v>1003</v>
      </c>
      <c r="B156" s="22" t="s">
        <v>213</v>
      </c>
      <c r="C156" s="4">
        <v>3.9382712448000001</v>
      </c>
      <c r="D156" s="27" t="str">
        <f t="shared" si="50"/>
        <v>N/A</v>
      </c>
      <c r="E156" s="4">
        <v>3.3282705516000002</v>
      </c>
      <c r="F156" s="27" t="str">
        <f t="shared" si="51"/>
        <v>N/A</v>
      </c>
      <c r="G156" s="4">
        <v>2.5377577570000001</v>
      </c>
      <c r="H156" s="27" t="str">
        <f t="shared" si="52"/>
        <v>N/A</v>
      </c>
      <c r="I156" s="8">
        <v>-15.5</v>
      </c>
      <c r="J156" s="8">
        <v>-23.8</v>
      </c>
      <c r="K156" s="28" t="s">
        <v>734</v>
      </c>
      <c r="L156" s="105" t="str">
        <f t="shared" si="53"/>
        <v>Yes</v>
      </c>
    </row>
    <row r="157" spans="1:12" x14ac:dyDescent="0.2">
      <c r="A157" s="138" t="s">
        <v>1004</v>
      </c>
      <c r="B157" s="22" t="s">
        <v>213</v>
      </c>
      <c r="C157" s="4">
        <v>0.3493412011</v>
      </c>
      <c r="D157" s="27" t="str">
        <f t="shared" si="50"/>
        <v>N/A</v>
      </c>
      <c r="E157" s="4">
        <v>0.35104798149999999</v>
      </c>
      <c r="F157" s="27" t="str">
        <f t="shared" si="51"/>
        <v>N/A</v>
      </c>
      <c r="G157" s="4">
        <v>0.65363730649999996</v>
      </c>
      <c r="H157" s="27" t="str">
        <f t="shared" si="52"/>
        <v>N/A</v>
      </c>
      <c r="I157" s="8">
        <v>0.48859999999999998</v>
      </c>
      <c r="J157" s="8">
        <v>86.2</v>
      </c>
      <c r="K157" s="28" t="s">
        <v>734</v>
      </c>
      <c r="L157" s="105" t="str">
        <f t="shared" si="53"/>
        <v>No</v>
      </c>
    </row>
    <row r="158" spans="1:12" x14ac:dyDescent="0.2">
      <c r="A158" s="128" t="s">
        <v>1005</v>
      </c>
      <c r="B158" s="22" t="s">
        <v>213</v>
      </c>
      <c r="C158" s="23">
        <v>2197</v>
      </c>
      <c r="D158" s="27" t="str">
        <f t="shared" si="50"/>
        <v>N/A</v>
      </c>
      <c r="E158" s="23">
        <v>2051</v>
      </c>
      <c r="F158" s="27" t="str">
        <f t="shared" si="51"/>
        <v>N/A</v>
      </c>
      <c r="G158" s="23">
        <v>2020</v>
      </c>
      <c r="H158" s="27" t="str">
        <f t="shared" si="52"/>
        <v>N/A</v>
      </c>
      <c r="I158" s="8">
        <v>-6.65</v>
      </c>
      <c r="J158" s="8">
        <v>-1.51</v>
      </c>
      <c r="K158" s="28" t="s">
        <v>734</v>
      </c>
      <c r="L158" s="105" t="str">
        <f t="shared" si="53"/>
        <v>Yes</v>
      </c>
    </row>
    <row r="159" spans="1:12" ht="25.5" x14ac:dyDescent="0.2">
      <c r="A159" s="138" t="s">
        <v>1006</v>
      </c>
      <c r="B159" s="22" t="s">
        <v>213</v>
      </c>
      <c r="C159" s="23">
        <v>47897</v>
      </c>
      <c r="D159" s="27" t="str">
        <f>IF($B159="N/A","N/A",IF(C159&gt;10,"No",IF(C159&lt;-10,"No","Yes")))</f>
        <v>N/A</v>
      </c>
      <c r="E159" s="23">
        <v>46387</v>
      </c>
      <c r="F159" s="27" t="str">
        <f>IF($B159="N/A","N/A",IF(E159&gt;10,"No",IF(E159&lt;-10,"No","Yes")))</f>
        <v>N/A</v>
      </c>
      <c r="G159" s="23">
        <v>43284</v>
      </c>
      <c r="H159" s="27" t="str">
        <f>IF($B159="N/A","N/A",IF(G159&gt;10,"No",IF(G159&lt;-10,"No","Yes")))</f>
        <v>N/A</v>
      </c>
      <c r="I159" s="8">
        <v>-3.15</v>
      </c>
      <c r="J159" s="8">
        <v>-6.69</v>
      </c>
      <c r="K159" s="28" t="s">
        <v>734</v>
      </c>
      <c r="L159" s="105" t="str">
        <f t="shared" si="53"/>
        <v>Yes</v>
      </c>
    </row>
    <row r="160" spans="1:12" x14ac:dyDescent="0.2">
      <c r="A160" s="137" t="s">
        <v>1007</v>
      </c>
      <c r="B160" s="22" t="s">
        <v>213</v>
      </c>
      <c r="C160" s="23">
        <v>29502</v>
      </c>
      <c r="D160" s="27" t="str">
        <f t="shared" ref="D160:D234" si="54">IF($B160="N/A","N/A",IF(C160&gt;10,"No",IF(C160&lt;-10,"No","Yes")))</f>
        <v>N/A</v>
      </c>
      <c r="E160" s="23">
        <v>30694</v>
      </c>
      <c r="F160" s="27" t="str">
        <f t="shared" ref="F160:F234" si="55">IF($B160="N/A","N/A",IF(E160&gt;10,"No",IF(E160&lt;-10,"No","Yes")))</f>
        <v>N/A</v>
      </c>
      <c r="G160" s="23">
        <v>30459</v>
      </c>
      <c r="H160" s="27" t="str">
        <f t="shared" ref="H160:H223" si="56">IF($B160="N/A","N/A",IF(G160&gt;10,"No",IF(G160&lt;-10,"No","Yes")))</f>
        <v>N/A</v>
      </c>
      <c r="I160" s="8">
        <v>4.04</v>
      </c>
      <c r="J160" s="8">
        <v>-0.76600000000000001</v>
      </c>
      <c r="K160" s="28" t="s">
        <v>734</v>
      </c>
      <c r="L160" s="105" t="str">
        <f t="shared" ref="L160:L223" si="57">IF(J160="Div by 0", "N/A", IF(K160="N/A","N/A", IF(J160&gt;VALUE(MID(K160,1,2)), "No", IF(J160&lt;-1*VALUE(MID(K160,1,2)), "No", "Yes"))))</f>
        <v>Yes</v>
      </c>
    </row>
    <row r="161" spans="1:12" x14ac:dyDescent="0.2">
      <c r="A161" s="153" t="s">
        <v>71</v>
      </c>
      <c r="B161" s="22" t="s">
        <v>213</v>
      </c>
      <c r="C161" s="4">
        <v>4.5394536406999997</v>
      </c>
      <c r="D161" s="27" t="str">
        <f t="shared" si="54"/>
        <v>N/A</v>
      </c>
      <c r="E161" s="4">
        <v>4.7156100303999997</v>
      </c>
      <c r="F161" s="27" t="str">
        <f t="shared" si="55"/>
        <v>N/A</v>
      </c>
      <c r="G161" s="4">
        <v>4.2345747839000003</v>
      </c>
      <c r="H161" s="27" t="str">
        <f t="shared" si="56"/>
        <v>N/A</v>
      </c>
      <c r="I161" s="8">
        <v>3.8809999999999998</v>
      </c>
      <c r="J161" s="8">
        <v>-10.199999999999999</v>
      </c>
      <c r="K161" s="28" t="s">
        <v>734</v>
      </c>
      <c r="L161" s="105" t="str">
        <f t="shared" si="57"/>
        <v>Yes</v>
      </c>
    </row>
    <row r="162" spans="1:12" x14ac:dyDescent="0.2">
      <c r="A162" s="137" t="s">
        <v>111</v>
      </c>
      <c r="B162" s="22" t="s">
        <v>213</v>
      </c>
      <c r="C162" s="4">
        <v>27.175764094000002</v>
      </c>
      <c r="D162" s="27" t="str">
        <f t="shared" si="54"/>
        <v>N/A</v>
      </c>
      <c r="E162" s="4">
        <v>26.804555166</v>
      </c>
      <c r="F162" s="27" t="str">
        <f t="shared" si="55"/>
        <v>N/A</v>
      </c>
      <c r="G162" s="4">
        <v>26.097739199999999</v>
      </c>
      <c r="H162" s="27" t="str">
        <f t="shared" si="56"/>
        <v>N/A</v>
      </c>
      <c r="I162" s="8">
        <v>-1.37</v>
      </c>
      <c r="J162" s="8">
        <v>-2.64</v>
      </c>
      <c r="K162" s="28" t="s">
        <v>734</v>
      </c>
      <c r="L162" s="105" t="str">
        <f t="shared" si="57"/>
        <v>Yes</v>
      </c>
    </row>
    <row r="163" spans="1:12" x14ac:dyDescent="0.2">
      <c r="A163" s="137" t="s">
        <v>112</v>
      </c>
      <c r="B163" s="22" t="s">
        <v>213</v>
      </c>
      <c r="C163" s="4">
        <v>19.083659496999999</v>
      </c>
      <c r="D163" s="27" t="str">
        <f t="shared" si="54"/>
        <v>N/A</v>
      </c>
      <c r="E163" s="4">
        <v>18.922912370999999</v>
      </c>
      <c r="F163" s="27" t="str">
        <f t="shared" si="55"/>
        <v>N/A</v>
      </c>
      <c r="G163" s="4">
        <v>18.989371244000001</v>
      </c>
      <c r="H163" s="27" t="str">
        <f t="shared" si="56"/>
        <v>N/A</v>
      </c>
      <c r="I163" s="8">
        <v>-0.84199999999999997</v>
      </c>
      <c r="J163" s="8">
        <v>0.35120000000000001</v>
      </c>
      <c r="K163" s="28" t="s">
        <v>734</v>
      </c>
      <c r="L163" s="105" t="str">
        <f t="shared" si="57"/>
        <v>Yes</v>
      </c>
    </row>
    <row r="164" spans="1:12" x14ac:dyDescent="0.2">
      <c r="A164" s="137" t="s">
        <v>113</v>
      </c>
      <c r="B164" s="22" t="s">
        <v>213</v>
      </c>
      <c r="C164" s="4">
        <v>0.14553776039999999</v>
      </c>
      <c r="D164" s="27" t="str">
        <f t="shared" si="54"/>
        <v>N/A</v>
      </c>
      <c r="E164" s="4">
        <v>0.43734727359999997</v>
      </c>
      <c r="F164" s="27" t="str">
        <f t="shared" si="55"/>
        <v>N/A</v>
      </c>
      <c r="G164" s="4">
        <v>0.47740672670000001</v>
      </c>
      <c r="H164" s="27" t="str">
        <f t="shared" si="56"/>
        <v>N/A</v>
      </c>
      <c r="I164" s="8">
        <v>200.5</v>
      </c>
      <c r="J164" s="8">
        <v>9.16</v>
      </c>
      <c r="K164" s="28" t="s">
        <v>734</v>
      </c>
      <c r="L164" s="105" t="str">
        <f t="shared" si="57"/>
        <v>Yes</v>
      </c>
    </row>
    <row r="165" spans="1:12" x14ac:dyDescent="0.2">
      <c r="A165" s="137" t="s">
        <v>114</v>
      </c>
      <c r="B165" s="22" t="s">
        <v>213</v>
      </c>
      <c r="C165" s="4">
        <v>2.8831461000000001E-3</v>
      </c>
      <c r="D165" s="27" t="str">
        <f t="shared" si="54"/>
        <v>N/A</v>
      </c>
      <c r="E165" s="4">
        <v>9.8332770000000001E-4</v>
      </c>
      <c r="F165" s="27" t="str">
        <f t="shared" si="55"/>
        <v>N/A</v>
      </c>
      <c r="G165" s="4">
        <v>1.3829289599999999E-2</v>
      </c>
      <c r="H165" s="27" t="str">
        <f t="shared" si="56"/>
        <v>N/A</v>
      </c>
      <c r="I165" s="8">
        <v>-65.900000000000006</v>
      </c>
      <c r="J165" s="8">
        <v>1306</v>
      </c>
      <c r="K165" s="28" t="s">
        <v>734</v>
      </c>
      <c r="L165" s="105" t="str">
        <f t="shared" si="57"/>
        <v>No</v>
      </c>
    </row>
    <row r="166" spans="1:12" x14ac:dyDescent="0.2">
      <c r="A166" s="137" t="s">
        <v>426</v>
      </c>
      <c r="B166" s="22" t="s">
        <v>213</v>
      </c>
      <c r="C166" s="23">
        <v>11958</v>
      </c>
      <c r="D166" s="27" t="str">
        <f>IF($B166="N/A","N/A",IF(C166&gt;10,"No",IF(C166&lt;-10,"No","Yes")))</f>
        <v>N/A</v>
      </c>
      <c r="E166" s="23">
        <v>11968</v>
      </c>
      <c r="F166" s="27" t="str">
        <f>IF($B166="N/A","N/A",IF(E166&gt;10,"No",IF(E166&lt;-10,"No","Yes")))</f>
        <v>N/A</v>
      </c>
      <c r="G166" s="23">
        <v>11594</v>
      </c>
      <c r="H166" s="27" t="str">
        <f>IF($B166="N/A","N/A",IF(G166&gt;10,"No",IF(G166&lt;-10,"No","Yes")))</f>
        <v>N/A</v>
      </c>
      <c r="I166" s="8">
        <v>8.3599999999999994E-2</v>
      </c>
      <c r="J166" s="8">
        <v>-3.13</v>
      </c>
      <c r="K166" s="28" t="s">
        <v>734</v>
      </c>
      <c r="L166" s="105" t="str">
        <f t="shared" si="57"/>
        <v>Yes</v>
      </c>
    </row>
    <row r="167" spans="1:12" x14ac:dyDescent="0.2">
      <c r="A167" s="137" t="s">
        <v>427</v>
      </c>
      <c r="B167" s="22" t="s">
        <v>213</v>
      </c>
      <c r="C167" s="23">
        <v>170</v>
      </c>
      <c r="D167" s="27" t="str">
        <f>IF($B167="N/A","N/A",IF(C167&gt;10,"No",IF(C167&lt;-10,"No","Yes")))</f>
        <v>N/A</v>
      </c>
      <c r="E167" s="23">
        <v>201</v>
      </c>
      <c r="F167" s="27" t="str">
        <f>IF($B167="N/A","N/A",IF(E167&gt;10,"No",IF(E167&lt;-10,"No","Yes")))</f>
        <v>N/A</v>
      </c>
      <c r="G167" s="23">
        <v>192</v>
      </c>
      <c r="H167" s="27" t="str">
        <f>IF($B167="N/A","N/A",IF(G167&gt;10,"No",IF(G167&lt;-10,"No","Yes")))</f>
        <v>N/A</v>
      </c>
      <c r="I167" s="8">
        <v>18.239999999999998</v>
      </c>
      <c r="J167" s="8">
        <v>-4.4800000000000004</v>
      </c>
      <c r="K167" s="28" t="s">
        <v>734</v>
      </c>
      <c r="L167" s="105" t="str">
        <f t="shared" si="57"/>
        <v>Yes</v>
      </c>
    </row>
    <row r="168" spans="1:12" x14ac:dyDescent="0.2">
      <c r="A168" s="137" t="s">
        <v>428</v>
      </c>
      <c r="B168" s="22" t="s">
        <v>213</v>
      </c>
      <c r="C168" s="23">
        <v>8346</v>
      </c>
      <c r="D168" s="27" t="str">
        <f>IF($B168="N/A","N/A",IF(C168&gt;10,"No",IF(C168&lt;-10,"No","Yes")))</f>
        <v>N/A</v>
      </c>
      <c r="E168" s="23">
        <v>8424</v>
      </c>
      <c r="F168" s="27" t="str">
        <f>IF($B168="N/A","N/A",IF(E168&gt;10,"No",IF(E168&lt;-10,"No","Yes")))</f>
        <v>N/A</v>
      </c>
      <c r="G168" s="23">
        <v>8279</v>
      </c>
      <c r="H168" s="27" t="str">
        <f>IF($B168="N/A","N/A",IF(G168&gt;10,"No",IF(G168&lt;-10,"No","Yes")))</f>
        <v>N/A</v>
      </c>
      <c r="I168" s="8">
        <v>0.93459999999999999</v>
      </c>
      <c r="J168" s="8">
        <v>-1.72</v>
      </c>
      <c r="K168" s="28" t="s">
        <v>734</v>
      </c>
      <c r="L168" s="105" t="str">
        <f t="shared" si="57"/>
        <v>Yes</v>
      </c>
    </row>
    <row r="169" spans="1:12" x14ac:dyDescent="0.2">
      <c r="A169" s="137" t="s">
        <v>429</v>
      </c>
      <c r="B169" s="22" t="s">
        <v>213</v>
      </c>
      <c r="C169" s="23">
        <v>8573</v>
      </c>
      <c r="D169" s="27" t="str">
        <f>IF($B169="N/A","N/A",IF(C169&gt;10,"No",IF(C169&lt;-10,"No","Yes")))</f>
        <v>N/A</v>
      </c>
      <c r="E169" s="23">
        <v>8737</v>
      </c>
      <c r="F169" s="27" t="str">
        <f>IF($B169="N/A","N/A",IF(E169&gt;10,"No",IF(E169&lt;-10,"No","Yes")))</f>
        <v>N/A</v>
      </c>
      <c r="G169" s="23">
        <v>8658</v>
      </c>
      <c r="H169" s="27" t="str">
        <f>IF($B169="N/A","N/A",IF(G169&gt;10,"No",IF(G169&lt;-10,"No","Yes")))</f>
        <v>N/A</v>
      </c>
      <c r="I169" s="8">
        <v>1.913</v>
      </c>
      <c r="J169" s="8">
        <v>-0.90400000000000003</v>
      </c>
      <c r="K169" s="28" t="s">
        <v>734</v>
      </c>
      <c r="L169" s="105" t="str">
        <f t="shared" si="57"/>
        <v>Yes</v>
      </c>
    </row>
    <row r="170" spans="1:12" x14ac:dyDescent="0.2">
      <c r="A170" s="137" t="s">
        <v>1734</v>
      </c>
      <c r="B170" s="22" t="s">
        <v>213</v>
      </c>
      <c r="C170" s="23">
        <v>455</v>
      </c>
      <c r="D170" s="27" t="str">
        <f>IF($B170="N/A","N/A",IF(C170&gt;10,"No",IF(C170&lt;-10,"No","Yes")))</f>
        <v>N/A</v>
      </c>
      <c r="E170" s="23">
        <v>1364</v>
      </c>
      <c r="F170" s="27" t="str">
        <f>IF($B170="N/A","N/A",IF(E170&gt;10,"No",IF(E170&lt;-10,"No","Yes")))</f>
        <v>N/A</v>
      </c>
      <c r="G170" s="23">
        <v>1736</v>
      </c>
      <c r="H170" s="27" t="str">
        <f>IF($B170="N/A","N/A",IF(G170&gt;10,"No",IF(G170&lt;-10,"No","Yes")))</f>
        <v>N/A</v>
      </c>
      <c r="I170" s="8">
        <v>199.8</v>
      </c>
      <c r="J170" s="8">
        <v>27.27</v>
      </c>
      <c r="K170" s="28" t="s">
        <v>734</v>
      </c>
      <c r="L170" s="105" t="str">
        <f t="shared" si="57"/>
        <v>Yes</v>
      </c>
    </row>
    <row r="171" spans="1:12" x14ac:dyDescent="0.2">
      <c r="A171" s="151" t="s">
        <v>1008</v>
      </c>
      <c r="B171" s="22" t="s">
        <v>213</v>
      </c>
      <c r="C171" s="23">
        <v>0</v>
      </c>
      <c r="D171" s="27" t="str">
        <f t="shared" si="54"/>
        <v>N/A</v>
      </c>
      <c r="E171" s="23">
        <v>0</v>
      </c>
      <c r="F171" s="27" t="str">
        <f t="shared" si="55"/>
        <v>N/A</v>
      </c>
      <c r="G171" s="23">
        <v>0</v>
      </c>
      <c r="H171" s="27" t="str">
        <f t="shared" si="56"/>
        <v>N/A</v>
      </c>
      <c r="I171" s="8" t="s">
        <v>1748</v>
      </c>
      <c r="J171" s="8" t="s">
        <v>1748</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734</v>
      </c>
      <c r="L175" s="105" t="str">
        <f t="shared" si="57"/>
        <v>N/A</v>
      </c>
    </row>
    <row r="176" spans="1:12" ht="25.5" x14ac:dyDescent="0.2">
      <c r="A176" s="137" t="s">
        <v>1735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734</v>
      </c>
      <c r="L176" s="105" t="str">
        <f t="shared" si="57"/>
        <v>N/A</v>
      </c>
    </row>
    <row r="177" spans="1:12" x14ac:dyDescent="0.2">
      <c r="A177" s="151" t="s">
        <v>1013</v>
      </c>
      <c r="B177" s="22" t="s">
        <v>213</v>
      </c>
      <c r="C177" s="23">
        <v>11581</v>
      </c>
      <c r="D177" s="27" t="str">
        <f t="shared" si="54"/>
        <v>N/A</v>
      </c>
      <c r="E177" s="23">
        <v>11553</v>
      </c>
      <c r="F177" s="27" t="str">
        <f t="shared" si="55"/>
        <v>N/A</v>
      </c>
      <c r="G177" s="23">
        <v>11274</v>
      </c>
      <c r="H177" s="27" t="str">
        <f t="shared" si="56"/>
        <v>N/A</v>
      </c>
      <c r="I177" s="8">
        <v>-0.24199999999999999</v>
      </c>
      <c r="J177" s="8">
        <v>-2.41</v>
      </c>
      <c r="K177" s="28" t="s">
        <v>734</v>
      </c>
      <c r="L177" s="105" t="str">
        <f t="shared" si="57"/>
        <v>Yes</v>
      </c>
    </row>
    <row r="178" spans="1:12" x14ac:dyDescent="0.2">
      <c r="A178" s="137" t="s">
        <v>1014</v>
      </c>
      <c r="B178" s="22" t="s">
        <v>213</v>
      </c>
      <c r="C178" s="23">
        <v>11396</v>
      </c>
      <c r="D178" s="27" t="str">
        <f t="shared" si="54"/>
        <v>N/A</v>
      </c>
      <c r="E178" s="23">
        <v>11336</v>
      </c>
      <c r="F178" s="27" t="str">
        <f t="shared" si="55"/>
        <v>N/A</v>
      </c>
      <c r="G178" s="23">
        <v>10911</v>
      </c>
      <c r="H178" s="27" t="str">
        <f t="shared" si="56"/>
        <v>N/A</v>
      </c>
      <c r="I178" s="8">
        <v>-0.52700000000000002</v>
      </c>
      <c r="J178" s="8">
        <v>-3.75</v>
      </c>
      <c r="K178" s="28" t="s">
        <v>734</v>
      </c>
      <c r="L178" s="105" t="str">
        <f t="shared" si="57"/>
        <v>Yes</v>
      </c>
    </row>
    <row r="179" spans="1:12" x14ac:dyDescent="0.2">
      <c r="A179" s="137" t="s">
        <v>1015</v>
      </c>
      <c r="B179" s="22" t="s">
        <v>213</v>
      </c>
      <c r="C179" s="23">
        <v>165</v>
      </c>
      <c r="D179" s="27" t="str">
        <f t="shared" si="54"/>
        <v>N/A</v>
      </c>
      <c r="E179" s="23">
        <v>195</v>
      </c>
      <c r="F179" s="27" t="str">
        <f t="shared" si="55"/>
        <v>N/A</v>
      </c>
      <c r="G179" s="23">
        <v>188</v>
      </c>
      <c r="H179" s="27" t="str">
        <f t="shared" si="56"/>
        <v>N/A</v>
      </c>
      <c r="I179" s="8">
        <v>18.18</v>
      </c>
      <c r="J179" s="8">
        <v>-3.59</v>
      </c>
      <c r="K179" s="28" t="s">
        <v>734</v>
      </c>
      <c r="L179" s="105" t="str">
        <f t="shared" si="57"/>
        <v>Yes</v>
      </c>
    </row>
    <row r="180" spans="1:12" x14ac:dyDescent="0.2">
      <c r="A180" s="137" t="s">
        <v>1016</v>
      </c>
      <c r="B180" s="22" t="s">
        <v>213</v>
      </c>
      <c r="C180" s="23">
        <v>17</v>
      </c>
      <c r="D180" s="27" t="str">
        <f t="shared" si="54"/>
        <v>N/A</v>
      </c>
      <c r="E180" s="23">
        <v>20</v>
      </c>
      <c r="F180" s="27" t="str">
        <f t="shared" si="55"/>
        <v>N/A</v>
      </c>
      <c r="G180" s="23">
        <v>11</v>
      </c>
      <c r="H180" s="27" t="str">
        <f t="shared" si="56"/>
        <v>N/A</v>
      </c>
      <c r="I180" s="8">
        <v>17.649999999999999</v>
      </c>
      <c r="J180" s="8">
        <v>-50</v>
      </c>
      <c r="K180" s="28" t="s">
        <v>734</v>
      </c>
      <c r="L180" s="105" t="str">
        <f t="shared" si="57"/>
        <v>No</v>
      </c>
    </row>
    <row r="181" spans="1:12" x14ac:dyDescent="0.2">
      <c r="A181" s="137" t="s">
        <v>1017</v>
      </c>
      <c r="B181" s="22" t="s">
        <v>213</v>
      </c>
      <c r="C181" s="23">
        <v>11</v>
      </c>
      <c r="D181" s="27" t="str">
        <f t="shared" si="54"/>
        <v>N/A</v>
      </c>
      <c r="E181" s="23">
        <v>11</v>
      </c>
      <c r="F181" s="27" t="str">
        <f t="shared" si="55"/>
        <v>N/A</v>
      </c>
      <c r="G181" s="23">
        <v>11</v>
      </c>
      <c r="H181" s="27" t="str">
        <f t="shared" si="56"/>
        <v>N/A</v>
      </c>
      <c r="I181" s="8">
        <v>100</v>
      </c>
      <c r="J181" s="8">
        <v>-50</v>
      </c>
      <c r="K181" s="28" t="s">
        <v>734</v>
      </c>
      <c r="L181" s="105" t="str">
        <f t="shared" si="57"/>
        <v>No</v>
      </c>
    </row>
    <row r="182" spans="1:12" x14ac:dyDescent="0.2">
      <c r="A182" s="137" t="s">
        <v>1736</v>
      </c>
      <c r="B182" s="22" t="s">
        <v>213</v>
      </c>
      <c r="C182" s="23">
        <v>11</v>
      </c>
      <c r="D182" s="27" t="str">
        <f t="shared" si="54"/>
        <v>N/A</v>
      </c>
      <c r="E182" s="23">
        <v>0</v>
      </c>
      <c r="F182" s="27" t="str">
        <f t="shared" si="55"/>
        <v>N/A</v>
      </c>
      <c r="G182" s="23">
        <v>164</v>
      </c>
      <c r="H182" s="27" t="str">
        <f t="shared" si="56"/>
        <v>N/A</v>
      </c>
      <c r="I182" s="8">
        <v>-100</v>
      </c>
      <c r="J182" s="8" t="s">
        <v>1748</v>
      </c>
      <c r="K182" s="28" t="s">
        <v>734</v>
      </c>
      <c r="L182" s="105" t="str">
        <f t="shared" si="57"/>
        <v>N/A</v>
      </c>
    </row>
    <row r="183" spans="1:12" x14ac:dyDescent="0.2">
      <c r="A183" s="151" t="s">
        <v>1018</v>
      </c>
      <c r="B183" s="30" t="s">
        <v>213</v>
      </c>
      <c r="C183" s="1">
        <v>4026</v>
      </c>
      <c r="D183" s="7" t="str">
        <f t="shared" si="54"/>
        <v>N/A</v>
      </c>
      <c r="E183" s="1">
        <v>3701</v>
      </c>
      <c r="F183" s="7" t="str">
        <f t="shared" si="55"/>
        <v>N/A</v>
      </c>
      <c r="G183" s="1">
        <v>3273</v>
      </c>
      <c r="H183" s="7" t="str">
        <f t="shared" si="56"/>
        <v>N/A</v>
      </c>
      <c r="I183" s="36">
        <v>-8.07</v>
      </c>
      <c r="J183" s="36">
        <v>-11.6</v>
      </c>
      <c r="K183" s="30" t="s">
        <v>734</v>
      </c>
      <c r="L183" s="158" t="str">
        <f t="shared" si="57"/>
        <v>Yes</v>
      </c>
    </row>
    <row r="184" spans="1:12" x14ac:dyDescent="0.2">
      <c r="A184" s="137" t="s">
        <v>1019</v>
      </c>
      <c r="B184" s="22" t="s">
        <v>213</v>
      </c>
      <c r="C184" s="23">
        <v>11</v>
      </c>
      <c r="D184" s="27" t="str">
        <f t="shared" si="54"/>
        <v>N/A</v>
      </c>
      <c r="E184" s="23">
        <v>11</v>
      </c>
      <c r="F184" s="27" t="str">
        <f t="shared" si="55"/>
        <v>N/A</v>
      </c>
      <c r="G184" s="23">
        <v>11</v>
      </c>
      <c r="H184" s="27" t="str">
        <f t="shared" si="56"/>
        <v>N/A</v>
      </c>
      <c r="I184" s="8">
        <v>-30</v>
      </c>
      <c r="J184" s="8">
        <v>-28.6</v>
      </c>
      <c r="K184" s="28" t="s">
        <v>734</v>
      </c>
      <c r="L184" s="105" t="str">
        <f t="shared" si="57"/>
        <v>Yes</v>
      </c>
    </row>
    <row r="185" spans="1:12" x14ac:dyDescent="0.2">
      <c r="A185" s="137" t="s">
        <v>1020</v>
      </c>
      <c r="B185" s="22" t="s">
        <v>213</v>
      </c>
      <c r="C185" s="23">
        <v>0</v>
      </c>
      <c r="D185" s="27" t="str">
        <f t="shared" si="54"/>
        <v>N/A</v>
      </c>
      <c r="E185" s="23">
        <v>11</v>
      </c>
      <c r="F185" s="27" t="str">
        <f t="shared" si="55"/>
        <v>N/A</v>
      </c>
      <c r="G185" s="23">
        <v>0</v>
      </c>
      <c r="H185" s="27" t="str">
        <f t="shared" si="56"/>
        <v>N/A</v>
      </c>
      <c r="I185" s="8" t="s">
        <v>1748</v>
      </c>
      <c r="J185" s="8">
        <v>-100</v>
      </c>
      <c r="K185" s="28" t="s">
        <v>734</v>
      </c>
      <c r="L185" s="105" t="str">
        <f t="shared" si="57"/>
        <v>No</v>
      </c>
    </row>
    <row r="186" spans="1:12" ht="25.5" x14ac:dyDescent="0.2">
      <c r="A186" s="137" t="s">
        <v>1021</v>
      </c>
      <c r="B186" s="22" t="s">
        <v>213</v>
      </c>
      <c r="C186" s="23">
        <v>1830</v>
      </c>
      <c r="D186" s="27" t="str">
        <f t="shared" si="54"/>
        <v>N/A</v>
      </c>
      <c r="E186" s="23">
        <v>1663</v>
      </c>
      <c r="F186" s="27" t="str">
        <f t="shared" si="55"/>
        <v>N/A</v>
      </c>
      <c r="G186" s="23">
        <v>1452</v>
      </c>
      <c r="H186" s="27" t="str">
        <f t="shared" si="56"/>
        <v>N/A</v>
      </c>
      <c r="I186" s="8">
        <v>-9.1300000000000008</v>
      </c>
      <c r="J186" s="8">
        <v>-12.7</v>
      </c>
      <c r="K186" s="28" t="s">
        <v>734</v>
      </c>
      <c r="L186" s="105" t="str">
        <f t="shared" si="57"/>
        <v>Yes</v>
      </c>
    </row>
    <row r="187" spans="1:12" ht="25.5" x14ac:dyDescent="0.2">
      <c r="A187" s="137" t="s">
        <v>1022</v>
      </c>
      <c r="B187" s="22" t="s">
        <v>213</v>
      </c>
      <c r="C187" s="23">
        <v>2104</v>
      </c>
      <c r="D187" s="27" t="str">
        <f t="shared" si="54"/>
        <v>N/A</v>
      </c>
      <c r="E187" s="23">
        <v>1974</v>
      </c>
      <c r="F187" s="27" t="str">
        <f t="shared" si="55"/>
        <v>N/A</v>
      </c>
      <c r="G187" s="23">
        <v>1725</v>
      </c>
      <c r="H187" s="27" t="str">
        <f t="shared" si="56"/>
        <v>N/A</v>
      </c>
      <c r="I187" s="8">
        <v>-6.18</v>
      </c>
      <c r="J187" s="8">
        <v>-12.6</v>
      </c>
      <c r="K187" s="28" t="s">
        <v>734</v>
      </c>
      <c r="L187" s="105" t="str">
        <f t="shared" si="57"/>
        <v>Yes</v>
      </c>
    </row>
    <row r="188" spans="1:12" ht="25.5" x14ac:dyDescent="0.2">
      <c r="A188" s="137" t="s">
        <v>1737</v>
      </c>
      <c r="B188" s="22" t="s">
        <v>213</v>
      </c>
      <c r="C188" s="23">
        <v>82</v>
      </c>
      <c r="D188" s="27" t="str">
        <f t="shared" si="54"/>
        <v>N/A</v>
      </c>
      <c r="E188" s="23">
        <v>56</v>
      </c>
      <c r="F188" s="27" t="str">
        <f t="shared" si="55"/>
        <v>N/A</v>
      </c>
      <c r="G188" s="23">
        <v>91</v>
      </c>
      <c r="H188" s="27" t="str">
        <f t="shared" si="56"/>
        <v>N/A</v>
      </c>
      <c r="I188" s="8">
        <v>-31.7</v>
      </c>
      <c r="J188" s="8">
        <v>62.5</v>
      </c>
      <c r="K188" s="28" t="s">
        <v>734</v>
      </c>
      <c r="L188" s="105" t="str">
        <f t="shared" si="57"/>
        <v>No</v>
      </c>
    </row>
    <row r="189" spans="1:12" x14ac:dyDescent="0.2">
      <c r="A189" s="151" t="s">
        <v>1023</v>
      </c>
      <c r="B189" s="30" t="s">
        <v>213</v>
      </c>
      <c r="C189" s="1">
        <v>1513</v>
      </c>
      <c r="D189" s="7" t="str">
        <f t="shared" si="54"/>
        <v>N/A</v>
      </c>
      <c r="E189" s="1">
        <v>1495</v>
      </c>
      <c r="F189" s="7" t="str">
        <f t="shared" si="55"/>
        <v>N/A</v>
      </c>
      <c r="G189" s="1">
        <v>1429</v>
      </c>
      <c r="H189" s="7" t="str">
        <f t="shared" si="56"/>
        <v>N/A</v>
      </c>
      <c r="I189" s="36">
        <v>-1.19</v>
      </c>
      <c r="J189" s="36">
        <v>-4.41</v>
      </c>
      <c r="K189" s="30" t="s">
        <v>734</v>
      </c>
      <c r="L189" s="158" t="str">
        <f t="shared" si="57"/>
        <v>Yes</v>
      </c>
    </row>
    <row r="190" spans="1:12" ht="25.5" x14ac:dyDescent="0.2">
      <c r="A190" s="137" t="s">
        <v>1024</v>
      </c>
      <c r="B190" s="22" t="s">
        <v>213</v>
      </c>
      <c r="C190" s="23">
        <v>11</v>
      </c>
      <c r="D190" s="27" t="str">
        <f t="shared" si="54"/>
        <v>N/A</v>
      </c>
      <c r="E190" s="23">
        <v>17</v>
      </c>
      <c r="F190" s="27" t="str">
        <f t="shared" si="55"/>
        <v>N/A</v>
      </c>
      <c r="G190" s="23">
        <v>30</v>
      </c>
      <c r="H190" s="27" t="str">
        <f t="shared" si="56"/>
        <v>N/A</v>
      </c>
      <c r="I190" s="8">
        <v>112.5</v>
      </c>
      <c r="J190" s="8">
        <v>76.47</v>
      </c>
      <c r="K190" s="28" t="s">
        <v>734</v>
      </c>
      <c r="L190" s="105" t="str">
        <f t="shared" si="57"/>
        <v>No</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718</v>
      </c>
      <c r="D192" s="27" t="str">
        <f t="shared" si="54"/>
        <v>N/A</v>
      </c>
      <c r="E192" s="23">
        <v>725</v>
      </c>
      <c r="F192" s="27" t="str">
        <f t="shared" si="55"/>
        <v>N/A</v>
      </c>
      <c r="G192" s="23">
        <v>665</v>
      </c>
      <c r="H192" s="27" t="str">
        <f t="shared" si="56"/>
        <v>N/A</v>
      </c>
      <c r="I192" s="8">
        <v>0.97489999999999999</v>
      </c>
      <c r="J192" s="8">
        <v>-8.2799999999999994</v>
      </c>
      <c r="K192" s="28" t="s">
        <v>734</v>
      </c>
      <c r="L192" s="105" t="str">
        <f t="shared" si="57"/>
        <v>Yes</v>
      </c>
    </row>
    <row r="193" spans="1:12" ht="25.5" x14ac:dyDescent="0.2">
      <c r="A193" s="137" t="s">
        <v>1027</v>
      </c>
      <c r="B193" s="22" t="s">
        <v>213</v>
      </c>
      <c r="C193" s="23">
        <v>708</v>
      </c>
      <c r="D193" s="27" t="str">
        <f t="shared" si="54"/>
        <v>N/A</v>
      </c>
      <c r="E193" s="23">
        <v>687</v>
      </c>
      <c r="F193" s="27" t="str">
        <f t="shared" si="55"/>
        <v>N/A</v>
      </c>
      <c r="G193" s="23">
        <v>641</v>
      </c>
      <c r="H193" s="27" t="str">
        <f t="shared" si="56"/>
        <v>N/A</v>
      </c>
      <c r="I193" s="8">
        <v>-2.97</v>
      </c>
      <c r="J193" s="8">
        <v>-6.7</v>
      </c>
      <c r="K193" s="28" t="s">
        <v>734</v>
      </c>
      <c r="L193" s="105" t="str">
        <f t="shared" si="57"/>
        <v>Yes</v>
      </c>
    </row>
    <row r="194" spans="1:12" ht="25.5" x14ac:dyDescent="0.2">
      <c r="A194" s="137" t="s">
        <v>1738</v>
      </c>
      <c r="B194" s="22" t="s">
        <v>213</v>
      </c>
      <c r="C194" s="23">
        <v>79</v>
      </c>
      <c r="D194" s="27" t="str">
        <f t="shared" si="54"/>
        <v>N/A</v>
      </c>
      <c r="E194" s="23">
        <v>66</v>
      </c>
      <c r="F194" s="27" t="str">
        <f t="shared" si="55"/>
        <v>N/A</v>
      </c>
      <c r="G194" s="23">
        <v>93</v>
      </c>
      <c r="H194" s="27" t="str">
        <f t="shared" si="56"/>
        <v>N/A</v>
      </c>
      <c r="I194" s="8">
        <v>-16.5</v>
      </c>
      <c r="J194" s="8">
        <v>40.909999999999997</v>
      </c>
      <c r="K194" s="28" t="s">
        <v>734</v>
      </c>
      <c r="L194" s="105" t="str">
        <f t="shared" si="57"/>
        <v>No</v>
      </c>
    </row>
    <row r="195" spans="1:12" x14ac:dyDescent="0.2">
      <c r="A195" s="151" t="s">
        <v>1028</v>
      </c>
      <c r="B195" s="30" t="s">
        <v>213</v>
      </c>
      <c r="C195" s="1">
        <v>38</v>
      </c>
      <c r="D195" s="7" t="str">
        <f t="shared" si="54"/>
        <v>N/A</v>
      </c>
      <c r="E195" s="1">
        <v>41</v>
      </c>
      <c r="F195" s="7" t="str">
        <f t="shared" si="55"/>
        <v>N/A</v>
      </c>
      <c r="G195" s="1">
        <v>38</v>
      </c>
      <c r="H195" s="7" t="str">
        <f t="shared" si="56"/>
        <v>N/A</v>
      </c>
      <c r="I195" s="36">
        <v>7.8949999999999996</v>
      </c>
      <c r="J195" s="36">
        <v>-7.32</v>
      </c>
      <c r="K195" s="30" t="s">
        <v>734</v>
      </c>
      <c r="L195" s="158" t="str">
        <f t="shared" si="57"/>
        <v>Yes</v>
      </c>
    </row>
    <row r="196" spans="1:12" ht="25.5" x14ac:dyDescent="0.2">
      <c r="A196" s="137" t="s">
        <v>1029</v>
      </c>
      <c r="B196" s="22" t="s">
        <v>213</v>
      </c>
      <c r="C196" s="23">
        <v>11</v>
      </c>
      <c r="D196" s="27" t="str">
        <f t="shared" si="54"/>
        <v>N/A</v>
      </c>
      <c r="E196" s="23">
        <v>0</v>
      </c>
      <c r="F196" s="27" t="str">
        <f t="shared" si="55"/>
        <v>N/A</v>
      </c>
      <c r="G196" s="23">
        <v>0</v>
      </c>
      <c r="H196" s="27" t="str">
        <f t="shared" si="56"/>
        <v>N/A</v>
      </c>
      <c r="I196" s="8">
        <v>-100</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32</v>
      </c>
      <c r="D198" s="27" t="str">
        <f t="shared" si="54"/>
        <v>N/A</v>
      </c>
      <c r="E198" s="23">
        <v>33</v>
      </c>
      <c r="F198" s="27" t="str">
        <f t="shared" si="55"/>
        <v>N/A</v>
      </c>
      <c r="G198" s="23">
        <v>33</v>
      </c>
      <c r="H198" s="27" t="str">
        <f t="shared" si="56"/>
        <v>N/A</v>
      </c>
      <c r="I198" s="8">
        <v>3.125</v>
      </c>
      <c r="J198" s="8">
        <v>0</v>
      </c>
      <c r="K198" s="28" t="s">
        <v>734</v>
      </c>
      <c r="L198" s="105" t="str">
        <f t="shared" si="57"/>
        <v>Yes</v>
      </c>
    </row>
    <row r="199" spans="1:12" ht="25.5" x14ac:dyDescent="0.2">
      <c r="A199" s="137" t="s">
        <v>1032</v>
      </c>
      <c r="B199" s="22" t="s">
        <v>213</v>
      </c>
      <c r="C199" s="23">
        <v>11</v>
      </c>
      <c r="D199" s="27" t="str">
        <f t="shared" si="54"/>
        <v>N/A</v>
      </c>
      <c r="E199" s="23">
        <v>11</v>
      </c>
      <c r="F199" s="27" t="str">
        <f t="shared" si="55"/>
        <v>N/A</v>
      </c>
      <c r="G199" s="23">
        <v>11</v>
      </c>
      <c r="H199" s="27" t="str">
        <f t="shared" si="56"/>
        <v>N/A</v>
      </c>
      <c r="I199" s="8">
        <v>100</v>
      </c>
      <c r="J199" s="8">
        <v>-37.5</v>
      </c>
      <c r="K199" s="28" t="s">
        <v>734</v>
      </c>
      <c r="L199" s="105" t="str">
        <f t="shared" si="57"/>
        <v>No</v>
      </c>
    </row>
    <row r="200" spans="1:12" ht="25.5" x14ac:dyDescent="0.2">
      <c r="A200" s="137" t="s">
        <v>1739</v>
      </c>
      <c r="B200" s="22" t="s">
        <v>213</v>
      </c>
      <c r="C200" s="23">
        <v>11</v>
      </c>
      <c r="D200" s="27" t="str">
        <f t="shared" si="54"/>
        <v>N/A</v>
      </c>
      <c r="E200" s="23">
        <v>0</v>
      </c>
      <c r="F200" s="27" t="str">
        <f t="shared" si="55"/>
        <v>N/A</v>
      </c>
      <c r="G200" s="23">
        <v>0</v>
      </c>
      <c r="H200" s="27" t="str">
        <f t="shared" si="56"/>
        <v>N/A</v>
      </c>
      <c r="I200" s="8">
        <v>-100</v>
      </c>
      <c r="J200" s="8" t="s">
        <v>1748</v>
      </c>
      <c r="K200" s="28" t="s">
        <v>734</v>
      </c>
      <c r="L200" s="105" t="str">
        <f t="shared" si="57"/>
        <v>N/A</v>
      </c>
    </row>
    <row r="201" spans="1:12" x14ac:dyDescent="0.2">
      <c r="A201" s="151" t="s">
        <v>1033</v>
      </c>
      <c r="B201" s="30" t="s">
        <v>213</v>
      </c>
      <c r="C201" s="1">
        <v>12344</v>
      </c>
      <c r="D201" s="7" t="str">
        <f t="shared" si="54"/>
        <v>N/A</v>
      </c>
      <c r="E201" s="1">
        <v>12915</v>
      </c>
      <c r="F201" s="7" t="str">
        <f t="shared" si="55"/>
        <v>N/A</v>
      </c>
      <c r="G201" s="1">
        <v>13361</v>
      </c>
      <c r="H201" s="7" t="str">
        <f t="shared" si="56"/>
        <v>N/A</v>
      </c>
      <c r="I201" s="36">
        <v>4.6260000000000003</v>
      </c>
      <c r="J201" s="36">
        <v>3.4529999999999998</v>
      </c>
      <c r="K201" s="30" t="s">
        <v>734</v>
      </c>
      <c r="L201" s="158" t="str">
        <f t="shared" si="57"/>
        <v>Yes</v>
      </c>
    </row>
    <row r="202" spans="1:12" x14ac:dyDescent="0.2">
      <c r="A202" s="137" t="s">
        <v>1034</v>
      </c>
      <c r="B202" s="22" t="s">
        <v>213</v>
      </c>
      <c r="C202" s="23">
        <v>543</v>
      </c>
      <c r="D202" s="27" t="str">
        <f t="shared" si="54"/>
        <v>N/A</v>
      </c>
      <c r="E202" s="23">
        <v>608</v>
      </c>
      <c r="F202" s="27" t="str">
        <f t="shared" si="55"/>
        <v>N/A</v>
      </c>
      <c r="G202" s="23">
        <v>648</v>
      </c>
      <c r="H202" s="27" t="str">
        <f t="shared" si="56"/>
        <v>N/A</v>
      </c>
      <c r="I202" s="8">
        <v>11.97</v>
      </c>
      <c r="J202" s="8">
        <v>6.5789999999999997</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0</v>
      </c>
      <c r="J203" s="8">
        <v>-20</v>
      </c>
      <c r="K203" s="28" t="s">
        <v>734</v>
      </c>
      <c r="L203" s="105" t="str">
        <f t="shared" si="57"/>
        <v>Yes</v>
      </c>
    </row>
    <row r="204" spans="1:12" ht="25.5" x14ac:dyDescent="0.2">
      <c r="A204" s="137" t="s">
        <v>1036</v>
      </c>
      <c r="B204" s="22" t="s">
        <v>213</v>
      </c>
      <c r="C204" s="23">
        <v>5749</v>
      </c>
      <c r="D204" s="27" t="str">
        <f t="shared" si="54"/>
        <v>N/A</v>
      </c>
      <c r="E204" s="23">
        <v>5983</v>
      </c>
      <c r="F204" s="27" t="str">
        <f t="shared" si="55"/>
        <v>N/A</v>
      </c>
      <c r="G204" s="23">
        <v>6119</v>
      </c>
      <c r="H204" s="27" t="str">
        <f t="shared" si="56"/>
        <v>N/A</v>
      </c>
      <c r="I204" s="8">
        <v>4.07</v>
      </c>
      <c r="J204" s="8">
        <v>2.2730000000000001</v>
      </c>
      <c r="K204" s="28" t="s">
        <v>734</v>
      </c>
      <c r="L204" s="105" t="str">
        <f t="shared" si="57"/>
        <v>Yes</v>
      </c>
    </row>
    <row r="205" spans="1:12" ht="25.5" x14ac:dyDescent="0.2">
      <c r="A205" s="137" t="s">
        <v>1037</v>
      </c>
      <c r="B205" s="22" t="s">
        <v>213</v>
      </c>
      <c r="C205" s="23">
        <v>5756</v>
      </c>
      <c r="D205" s="27" t="str">
        <f t="shared" si="54"/>
        <v>N/A</v>
      </c>
      <c r="E205" s="23">
        <v>6019</v>
      </c>
      <c r="F205" s="27" t="str">
        <f t="shared" si="55"/>
        <v>N/A</v>
      </c>
      <c r="G205" s="23">
        <v>6189</v>
      </c>
      <c r="H205" s="27" t="str">
        <f t="shared" si="56"/>
        <v>N/A</v>
      </c>
      <c r="I205" s="8">
        <v>4.569</v>
      </c>
      <c r="J205" s="8">
        <v>2.8239999999999998</v>
      </c>
      <c r="K205" s="28" t="s">
        <v>734</v>
      </c>
      <c r="L205" s="105" t="str">
        <f t="shared" si="57"/>
        <v>Yes</v>
      </c>
    </row>
    <row r="206" spans="1:12" ht="25.5" x14ac:dyDescent="0.2">
      <c r="A206" s="137" t="s">
        <v>1740</v>
      </c>
      <c r="B206" s="22" t="s">
        <v>213</v>
      </c>
      <c r="C206" s="23">
        <v>291</v>
      </c>
      <c r="D206" s="27" t="str">
        <f t="shared" si="54"/>
        <v>N/A</v>
      </c>
      <c r="E206" s="23">
        <v>300</v>
      </c>
      <c r="F206" s="27" t="str">
        <f t="shared" si="55"/>
        <v>N/A</v>
      </c>
      <c r="G206" s="23">
        <v>401</v>
      </c>
      <c r="H206" s="27" t="str">
        <f t="shared" si="56"/>
        <v>N/A</v>
      </c>
      <c r="I206" s="8">
        <v>3.093</v>
      </c>
      <c r="J206" s="8">
        <v>33.67</v>
      </c>
      <c r="K206" s="28" t="s">
        <v>734</v>
      </c>
      <c r="L206" s="105" t="str">
        <f t="shared" si="57"/>
        <v>No</v>
      </c>
    </row>
    <row r="207" spans="1:12" x14ac:dyDescent="0.2">
      <c r="A207" s="151" t="s">
        <v>1038</v>
      </c>
      <c r="B207" s="22" t="s">
        <v>213</v>
      </c>
      <c r="C207" s="23">
        <v>0</v>
      </c>
      <c r="D207" s="27" t="str">
        <f t="shared" si="54"/>
        <v>N/A</v>
      </c>
      <c r="E207" s="23">
        <v>989</v>
      </c>
      <c r="F207" s="27" t="str">
        <f t="shared" si="55"/>
        <v>N/A</v>
      </c>
      <c r="G207" s="23">
        <v>1084</v>
      </c>
      <c r="H207" s="27" t="str">
        <f t="shared" si="56"/>
        <v>N/A</v>
      </c>
      <c r="I207" s="8" t="s">
        <v>1748</v>
      </c>
      <c r="J207" s="8">
        <v>9.6059999999999999</v>
      </c>
      <c r="K207" s="28" t="s">
        <v>734</v>
      </c>
      <c r="L207" s="105" t="str">
        <f t="shared" si="57"/>
        <v>Yes</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47</v>
      </c>
      <c r="F211" s="27" t="str">
        <f t="shared" si="55"/>
        <v>N/A</v>
      </c>
      <c r="G211" s="23">
        <v>97</v>
      </c>
      <c r="H211" s="27" t="str">
        <f t="shared" si="56"/>
        <v>N/A</v>
      </c>
      <c r="I211" s="8" t="s">
        <v>1748</v>
      </c>
      <c r="J211" s="8">
        <v>106.4</v>
      </c>
      <c r="K211" s="28" t="s">
        <v>734</v>
      </c>
      <c r="L211" s="105" t="str">
        <f t="shared" si="57"/>
        <v>No</v>
      </c>
    </row>
    <row r="212" spans="1:12" ht="25.5" x14ac:dyDescent="0.2">
      <c r="A212" s="137" t="s">
        <v>1741</v>
      </c>
      <c r="B212" s="22" t="s">
        <v>213</v>
      </c>
      <c r="C212" s="23">
        <v>0</v>
      </c>
      <c r="D212" s="27" t="str">
        <f t="shared" si="54"/>
        <v>N/A</v>
      </c>
      <c r="E212" s="23">
        <v>942</v>
      </c>
      <c r="F212" s="27" t="str">
        <f t="shared" si="55"/>
        <v>N/A</v>
      </c>
      <c r="G212" s="23">
        <v>987</v>
      </c>
      <c r="H212" s="27" t="str">
        <f t="shared" si="56"/>
        <v>N/A</v>
      </c>
      <c r="I212" s="8" t="s">
        <v>1748</v>
      </c>
      <c r="J212" s="8">
        <v>4.7770000000000001</v>
      </c>
      <c r="K212" s="28" t="s">
        <v>734</v>
      </c>
      <c r="L212" s="105" t="str">
        <f t="shared" si="57"/>
        <v>Yes</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3.9556640228000002</v>
      </c>
      <c r="D231" s="27" t="str">
        <f>IF($B231="N/A","N/A",IF(C231&lt;15,"Yes","No"))</f>
        <v>Yes</v>
      </c>
      <c r="E231" s="4">
        <v>4.1571642665999997</v>
      </c>
      <c r="F231" s="27" t="str">
        <f>IF($B231="N/A","N/A",IF(E231&lt;15,"Yes","No"))</f>
        <v>Yes</v>
      </c>
      <c r="G231" s="4">
        <v>4.5700778094999999</v>
      </c>
      <c r="H231" s="27" t="str">
        <f>IF($B231="N/A","N/A",IF(G231&lt;15,"Yes","No"))</f>
        <v>Yes</v>
      </c>
      <c r="I231" s="8">
        <v>5.0940000000000003</v>
      </c>
      <c r="J231" s="8">
        <v>9.9329999999999998</v>
      </c>
      <c r="K231" s="28" t="s">
        <v>734</v>
      </c>
      <c r="L231" s="105" t="str">
        <f t="shared" si="59"/>
        <v>Yes</v>
      </c>
    </row>
    <row r="232" spans="1:12" x14ac:dyDescent="0.2">
      <c r="A232" s="138" t="s">
        <v>1059</v>
      </c>
      <c r="B232" s="22" t="s">
        <v>213</v>
      </c>
      <c r="C232" s="23">
        <v>1153</v>
      </c>
      <c r="D232" s="27" t="str">
        <f t="shared" ref="D232" si="60">IF($B232="N/A","N/A",IF(C232&gt;10,"No",IF(C232&lt;-10,"No","Yes")))</f>
        <v>N/A</v>
      </c>
      <c r="E232" s="23">
        <v>223</v>
      </c>
      <c r="F232" s="27" t="str">
        <f t="shared" ref="F232" si="61">IF($B232="N/A","N/A",IF(E232&gt;10,"No",IF(E232&lt;-10,"No","Yes")))</f>
        <v>N/A</v>
      </c>
      <c r="G232" s="23">
        <v>132</v>
      </c>
      <c r="H232" s="27" t="str">
        <f t="shared" ref="H232" si="62">IF($B232="N/A","N/A",IF(G232&gt;10,"No",IF(G232&lt;-10,"No","Yes")))</f>
        <v>N/A</v>
      </c>
      <c r="I232" s="8">
        <v>-80.7</v>
      </c>
      <c r="J232" s="8">
        <v>-40.799999999999997</v>
      </c>
      <c r="K232" s="28" t="s">
        <v>734</v>
      </c>
      <c r="L232" s="105" t="str">
        <f t="shared" si="59"/>
        <v>No</v>
      </c>
    </row>
    <row r="233" spans="1:12" ht="25.5" x14ac:dyDescent="0.2">
      <c r="A233" s="138" t="s">
        <v>1060</v>
      </c>
      <c r="B233" s="22" t="s">
        <v>279</v>
      </c>
      <c r="C233" s="4">
        <v>3.9100651112000002</v>
      </c>
      <c r="D233" s="27" t="str">
        <f>IF($B233="N/A","N/A",IF(C233&lt;10,"Yes","No"))</f>
        <v>Yes</v>
      </c>
      <c r="E233" s="4">
        <v>0.75233629089999998</v>
      </c>
      <c r="F233" s="27" t="str">
        <f>IF($B233="N/A","N/A",IF(E233&lt;10,"Yes","No"))</f>
        <v>Yes</v>
      </c>
      <c r="G233" s="4">
        <v>0.45207027640000003</v>
      </c>
      <c r="H233" s="27" t="str">
        <f>IF($B233="N/A","N/A",IF(G233&lt;10,"Yes","No"))</f>
        <v>Yes</v>
      </c>
      <c r="I233" s="8">
        <v>-80.8</v>
      </c>
      <c r="J233" s="8">
        <v>-39.9</v>
      </c>
      <c r="K233" s="28" t="s">
        <v>734</v>
      </c>
      <c r="L233" s="105" t="str">
        <f t="shared" si="59"/>
        <v>No</v>
      </c>
    </row>
    <row r="234" spans="1:12" x14ac:dyDescent="0.2">
      <c r="A234" s="128" t="s">
        <v>72</v>
      </c>
      <c r="B234" s="22" t="s">
        <v>213</v>
      </c>
      <c r="C234" s="4">
        <v>0.13219442749999999</v>
      </c>
      <c r="D234" s="27" t="str">
        <f t="shared" si="54"/>
        <v>N/A</v>
      </c>
      <c r="E234" s="4">
        <v>0.1335765948</v>
      </c>
      <c r="F234" s="27" t="str">
        <f t="shared" si="55"/>
        <v>N/A</v>
      </c>
      <c r="G234" s="4">
        <v>0.38083981750000001</v>
      </c>
      <c r="H234" s="27" t="str">
        <f>IF($B234="N/A","N/A",IF(G234&gt;10,"No",IF(G234&lt;-10,"No","Yes")))</f>
        <v>N/A</v>
      </c>
      <c r="I234" s="8">
        <v>1.046</v>
      </c>
      <c r="J234" s="8">
        <v>185.1</v>
      </c>
      <c r="K234" s="28" t="s">
        <v>734</v>
      </c>
      <c r="L234" s="105" t="str">
        <f t="shared" si="59"/>
        <v>No</v>
      </c>
    </row>
    <row r="235" spans="1:12" ht="25.5" x14ac:dyDescent="0.2">
      <c r="A235" s="138" t="s">
        <v>1061</v>
      </c>
      <c r="B235" s="22" t="s">
        <v>289</v>
      </c>
      <c r="C235" s="5">
        <v>3.9183784149999998</v>
      </c>
      <c r="D235" s="27" t="str">
        <f>IF($B235="N/A","N/A",IF(C235&lt;15,"Yes","No"))</f>
        <v>Yes</v>
      </c>
      <c r="E235" s="5">
        <v>4.0952629178000004</v>
      </c>
      <c r="F235" s="27" t="str">
        <f>IF($B235="N/A","N/A",IF(E235&lt;15,"Yes","No"))</f>
        <v>Yes</v>
      </c>
      <c r="G235" s="5">
        <v>4.3468268820000002</v>
      </c>
      <c r="H235" s="27" t="str">
        <f>IF($B235="N/A","N/A",IF(G235&lt;15,"Yes","No"))</f>
        <v>Yes</v>
      </c>
      <c r="I235" s="8">
        <v>4.5140000000000002</v>
      </c>
      <c r="J235" s="8">
        <v>6.1429999999999998</v>
      </c>
      <c r="K235" s="28" t="s">
        <v>734</v>
      </c>
      <c r="L235" s="105" t="str">
        <f t="shared" si="59"/>
        <v>Yes</v>
      </c>
    </row>
    <row r="236" spans="1:12" ht="25.5" x14ac:dyDescent="0.2">
      <c r="A236" s="138" t="s">
        <v>152</v>
      </c>
      <c r="B236" s="22" t="s">
        <v>213</v>
      </c>
      <c r="C236" s="23">
        <v>434</v>
      </c>
      <c r="D236" s="27" t="str">
        <f>IF($B236="N/A","N/A",IF(C236&gt;10,"No",IF(C236&lt;-10,"No","Yes")))</f>
        <v>N/A</v>
      </c>
      <c r="E236" s="23">
        <v>375</v>
      </c>
      <c r="F236" s="27" t="str">
        <f>IF($B236="N/A","N/A",IF(E236&gt;10,"No",IF(E236&lt;-10,"No","Yes")))</f>
        <v>N/A</v>
      </c>
      <c r="G236" s="23">
        <v>332</v>
      </c>
      <c r="H236" s="27" t="str">
        <f>IF($B236="N/A","N/A",IF(G236&gt;10,"No",IF(G236&lt;-10,"No","Yes")))</f>
        <v>N/A</v>
      </c>
      <c r="I236" s="8">
        <v>-13.6</v>
      </c>
      <c r="J236" s="8">
        <v>-11.5</v>
      </c>
      <c r="K236" s="28" t="s">
        <v>734</v>
      </c>
      <c r="L236" s="105" t="str">
        <f>IF(J236="Div by 0", "N/A", IF(K236="N/A","N/A", IF(J236&gt;VALUE(MID(K236,1,2)), "No", IF(J236&lt;-1*VALUE(MID(K236,1,2)), "No", "Yes"))))</f>
        <v>Yes</v>
      </c>
    </row>
    <row r="237" spans="1:12" x14ac:dyDescent="0.2">
      <c r="A237" s="138" t="s">
        <v>1062</v>
      </c>
      <c r="B237" s="22" t="s">
        <v>213</v>
      </c>
      <c r="C237" s="23">
        <v>29488</v>
      </c>
      <c r="D237" s="27" t="str">
        <f t="shared" ref="D237:D242" si="63">IF($B237="N/A","N/A",IF(C237&gt;10,"No",IF(C237&lt;-10,"No","Yes")))</f>
        <v>N/A</v>
      </c>
      <c r="E237" s="23">
        <v>29641</v>
      </c>
      <c r="F237" s="27" t="str">
        <f t="shared" ref="F237:F242" si="64">IF($B237="N/A","N/A",IF(E237&gt;10,"No",IF(E237&lt;-10,"No","Yes")))</f>
        <v>N/A</v>
      </c>
      <c r="G237" s="23">
        <v>29199</v>
      </c>
      <c r="H237" s="27" t="str">
        <f>IF($B237="N/A","N/A",IF(G237&gt;10,"No",IF(G237&lt;-10,"No","Yes")))</f>
        <v>N/A</v>
      </c>
      <c r="I237" s="8">
        <v>0.51890000000000003</v>
      </c>
      <c r="J237" s="8">
        <v>-1.49</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3.9556640228000002</v>
      </c>
      <c r="D242" s="27" t="str">
        <f t="shared" si="63"/>
        <v>N/A</v>
      </c>
      <c r="E242" s="4">
        <v>4.1571642665999997</v>
      </c>
      <c r="F242" s="27" t="str">
        <f t="shared" si="64"/>
        <v>N/A</v>
      </c>
      <c r="G242" s="4">
        <v>4.5700778094999999</v>
      </c>
      <c r="H242" s="27" t="str">
        <f t="shared" si="65"/>
        <v>N/A</v>
      </c>
      <c r="I242" s="8">
        <v>5.0940000000000003</v>
      </c>
      <c r="J242" s="8">
        <v>9.9329999999999998</v>
      </c>
      <c r="K242" s="28" t="s">
        <v>213</v>
      </c>
      <c r="L242" s="105" t="str">
        <f t="shared" si="66"/>
        <v>N/A</v>
      </c>
    </row>
    <row r="243" spans="1:12" x14ac:dyDescent="0.2">
      <c r="A243" s="151" t="s">
        <v>1068</v>
      </c>
      <c r="B243" s="22" t="s">
        <v>213</v>
      </c>
      <c r="C243" s="23">
        <v>139832</v>
      </c>
      <c r="D243" s="27" t="str">
        <f>IF($B243="N/A","N/A",IF(C243&gt;10,"No",IF(C243&lt;-10,"No","Yes")))</f>
        <v>N/A</v>
      </c>
      <c r="E243" s="23">
        <v>133643</v>
      </c>
      <c r="F243" s="27" t="str">
        <f>IF($B243="N/A","N/A",IF(E243&gt;10,"No",IF(E243&lt;-10,"No","Yes")))</f>
        <v>N/A</v>
      </c>
      <c r="G243" s="23">
        <v>203802</v>
      </c>
      <c r="H243" s="27" t="str">
        <f>IF($B243="N/A","N/A",IF(G243&gt;10,"No",IF(G243&lt;-10,"No","Yes")))</f>
        <v>N/A</v>
      </c>
      <c r="I243" s="8">
        <v>-4.43</v>
      </c>
      <c r="J243" s="8">
        <v>52.5</v>
      </c>
      <c r="K243" s="28" t="s">
        <v>734</v>
      </c>
      <c r="L243" s="105" t="str">
        <f t="shared" ref="L243:L276" si="67">IF(J243="Div by 0", "N/A", IF(K243="N/A","N/A", IF(J243&gt;VALUE(MID(K243,1,2)), "No", IF(J243&lt;-1*VALUE(MID(K243,1,2)), "No", "Yes"))))</f>
        <v>No</v>
      </c>
    </row>
    <row r="244" spans="1:12" x14ac:dyDescent="0.2">
      <c r="A244" s="128" t="s">
        <v>1069</v>
      </c>
      <c r="B244" s="22" t="s">
        <v>213</v>
      </c>
      <c r="C244" s="4">
        <v>0.60724209019999997</v>
      </c>
      <c r="D244" s="27" t="str">
        <f>IF($B244="N/A","N/A",IF(C244&gt;10,"No",IF(C244&lt;-10,"No","Yes")))</f>
        <v>N/A</v>
      </c>
      <c r="E244" s="4">
        <v>0.73349633250000001</v>
      </c>
      <c r="F244" s="27" t="str">
        <f>IF($B244="N/A","N/A",IF(E244&gt;10,"No",IF(E244&lt;-10,"No","Yes")))</f>
        <v>N/A</v>
      </c>
      <c r="G244" s="4">
        <v>0.91229157900000002</v>
      </c>
      <c r="H244" s="27" t="str">
        <f>IF($B244="N/A","N/A",IF(G244&gt;10,"No",IF(G244&lt;-10,"No","Yes")))</f>
        <v>N/A</v>
      </c>
      <c r="I244" s="8">
        <v>20.79</v>
      </c>
      <c r="J244" s="8">
        <v>24.38</v>
      </c>
      <c r="K244" s="28" t="s">
        <v>734</v>
      </c>
      <c r="L244" s="105" t="str">
        <f t="shared" si="67"/>
        <v>Yes</v>
      </c>
    </row>
    <row r="245" spans="1:12" x14ac:dyDescent="0.2">
      <c r="A245" s="128" t="s">
        <v>1070</v>
      </c>
      <c r="B245" s="22" t="s">
        <v>213</v>
      </c>
      <c r="C245" s="4">
        <v>2.7589474040000002</v>
      </c>
      <c r="D245" s="27" t="str">
        <f>IF($B245="N/A","N/A",IF(C245&gt;10,"No",IF(C245&lt;-10,"No","Yes")))</f>
        <v>N/A</v>
      </c>
      <c r="E245" s="4">
        <v>2.5350373253999998</v>
      </c>
      <c r="F245" s="27" t="str">
        <f>IF($B245="N/A","N/A",IF(E245&gt;10,"No",IF(E245&lt;-10,"No","Yes")))</f>
        <v>N/A</v>
      </c>
      <c r="G245" s="4">
        <v>2.4475289264</v>
      </c>
      <c r="H245" s="27" t="str">
        <f>IF($B245="N/A","N/A",IF(G245&gt;10,"No",IF(G245&lt;-10,"No","Yes")))</f>
        <v>N/A</v>
      </c>
      <c r="I245" s="8">
        <v>-8.1199999999999992</v>
      </c>
      <c r="J245" s="8">
        <v>-3.45</v>
      </c>
      <c r="K245" s="28" t="s">
        <v>734</v>
      </c>
      <c r="L245" s="105" t="str">
        <f t="shared" si="67"/>
        <v>Yes</v>
      </c>
    </row>
    <row r="246" spans="1:12" x14ac:dyDescent="0.2">
      <c r="A246" s="128" t="s">
        <v>1071</v>
      </c>
      <c r="B246" s="22" t="s">
        <v>213</v>
      </c>
      <c r="C246" s="4">
        <v>2.0864734159</v>
      </c>
      <c r="D246" s="27" t="str">
        <f t="shared" ref="D246:D274" si="68">IF($B246="N/A","N/A",IF(C246&gt;10,"No",IF(C246&lt;-10,"No","Yes")))</f>
        <v>N/A</v>
      </c>
      <c r="E246" s="4">
        <v>1.8585653597</v>
      </c>
      <c r="F246" s="27" t="str">
        <f t="shared" ref="F246:F274" si="69">IF($B246="N/A","N/A",IF(E246&gt;10,"No",IF(E246&lt;-10,"No","Yes")))</f>
        <v>N/A</v>
      </c>
      <c r="G246" s="4">
        <v>1.1048555674</v>
      </c>
      <c r="H246" s="27" t="str">
        <f t="shared" ref="H246:H274" si="70">IF($B246="N/A","N/A",IF(G246&gt;10,"No",IF(G246&lt;-10,"No","Yes")))</f>
        <v>N/A</v>
      </c>
      <c r="I246" s="8">
        <v>-10.9</v>
      </c>
      <c r="J246" s="8">
        <v>-40.6</v>
      </c>
      <c r="K246" s="28" t="s">
        <v>734</v>
      </c>
      <c r="L246" s="105" t="str">
        <f t="shared" si="67"/>
        <v>No</v>
      </c>
    </row>
    <row r="247" spans="1:12" x14ac:dyDescent="0.2">
      <c r="A247" s="128" t="s">
        <v>1072</v>
      </c>
      <c r="B247" s="22" t="s">
        <v>213</v>
      </c>
      <c r="C247" s="4">
        <v>62.793960769999998</v>
      </c>
      <c r="D247" s="27" t="str">
        <f t="shared" si="68"/>
        <v>N/A</v>
      </c>
      <c r="E247" s="4">
        <v>61.567620986000001</v>
      </c>
      <c r="F247" s="27" t="str">
        <f t="shared" si="69"/>
        <v>N/A</v>
      </c>
      <c r="G247" s="4">
        <v>72.788838949999999</v>
      </c>
      <c r="H247" s="27" t="str">
        <f t="shared" si="70"/>
        <v>N/A</v>
      </c>
      <c r="I247" s="8">
        <v>-1.95</v>
      </c>
      <c r="J247" s="8">
        <v>18.23</v>
      </c>
      <c r="K247" s="28" t="s">
        <v>734</v>
      </c>
      <c r="L247" s="105" t="str">
        <f t="shared" si="67"/>
        <v>Yes</v>
      </c>
    </row>
    <row r="248" spans="1:12" x14ac:dyDescent="0.2">
      <c r="A248" s="128" t="s">
        <v>1073</v>
      </c>
      <c r="B248" s="22" t="s">
        <v>213</v>
      </c>
      <c r="C248" s="4">
        <v>0.52706104470000004</v>
      </c>
      <c r="D248" s="27" t="str">
        <f t="shared" si="68"/>
        <v>N/A</v>
      </c>
      <c r="E248" s="4">
        <v>2.0779240214999999</v>
      </c>
      <c r="F248" s="27" t="str">
        <f t="shared" si="69"/>
        <v>N/A</v>
      </c>
      <c r="G248" s="4">
        <v>28.301979372000002</v>
      </c>
      <c r="H248" s="27" t="str">
        <f t="shared" si="70"/>
        <v>N/A</v>
      </c>
      <c r="I248" s="8">
        <v>294.2</v>
      </c>
      <c r="J248" s="8">
        <v>1262</v>
      </c>
      <c r="K248" s="28" t="s">
        <v>734</v>
      </c>
      <c r="L248" s="105" t="str">
        <f t="shared" si="67"/>
        <v>No</v>
      </c>
    </row>
    <row r="249" spans="1:12" x14ac:dyDescent="0.2">
      <c r="A249" s="151" t="s">
        <v>1074</v>
      </c>
      <c r="B249" s="22" t="s">
        <v>213</v>
      </c>
      <c r="C249" s="23">
        <v>510031</v>
      </c>
      <c r="D249" s="27" t="str">
        <f t="shared" si="68"/>
        <v>N/A</v>
      </c>
      <c r="E249" s="23">
        <v>515523</v>
      </c>
      <c r="F249" s="27" t="str">
        <f t="shared" si="69"/>
        <v>N/A</v>
      </c>
      <c r="G249" s="23">
        <v>657963</v>
      </c>
      <c r="H249" s="27" t="str">
        <f t="shared" si="70"/>
        <v>N/A</v>
      </c>
      <c r="I249" s="8">
        <v>1.077</v>
      </c>
      <c r="J249" s="8">
        <v>27.63</v>
      </c>
      <c r="K249" s="28" t="s">
        <v>734</v>
      </c>
      <c r="L249" s="105" t="str">
        <f t="shared" si="67"/>
        <v>Yes</v>
      </c>
    </row>
    <row r="250" spans="1:12" x14ac:dyDescent="0.2">
      <c r="A250" s="128" t="s">
        <v>1075</v>
      </c>
      <c r="B250" s="22" t="s">
        <v>213</v>
      </c>
      <c r="C250" s="4">
        <v>73.503181858999994</v>
      </c>
      <c r="D250" s="27" t="str">
        <f t="shared" si="68"/>
        <v>N/A</v>
      </c>
      <c r="E250" s="4">
        <v>72.880459922</v>
      </c>
      <c r="F250" s="27" t="str">
        <f t="shared" si="69"/>
        <v>N/A</v>
      </c>
      <c r="G250" s="4">
        <v>72.389893935000003</v>
      </c>
      <c r="H250" s="27" t="str">
        <f t="shared" si="70"/>
        <v>N/A</v>
      </c>
      <c r="I250" s="8">
        <v>-0.84699999999999998</v>
      </c>
      <c r="J250" s="8">
        <v>-0.67300000000000004</v>
      </c>
      <c r="K250" s="28" t="s">
        <v>734</v>
      </c>
      <c r="L250" s="105" t="str">
        <f t="shared" si="67"/>
        <v>Yes</v>
      </c>
    </row>
    <row r="251" spans="1:12" x14ac:dyDescent="0.2">
      <c r="A251" s="128" t="s">
        <v>1076</v>
      </c>
      <c r="B251" s="22" t="s">
        <v>213</v>
      </c>
      <c r="C251" s="4">
        <v>90.677555072000004</v>
      </c>
      <c r="D251" s="27" t="str">
        <f t="shared" si="68"/>
        <v>N/A</v>
      </c>
      <c r="E251" s="4">
        <v>90.949288226999997</v>
      </c>
      <c r="F251" s="27" t="str">
        <f t="shared" si="69"/>
        <v>N/A</v>
      </c>
      <c r="G251" s="4">
        <v>91.352363440999994</v>
      </c>
      <c r="H251" s="27" t="str">
        <f t="shared" si="70"/>
        <v>N/A</v>
      </c>
      <c r="I251" s="8">
        <v>0.29970000000000002</v>
      </c>
      <c r="J251" s="8">
        <v>0.44319999999999998</v>
      </c>
      <c r="K251" s="28" t="s">
        <v>734</v>
      </c>
      <c r="L251" s="105" t="str">
        <f t="shared" si="67"/>
        <v>Yes</v>
      </c>
    </row>
    <row r="252" spans="1:12" x14ac:dyDescent="0.2">
      <c r="A252" s="128" t="s">
        <v>1077</v>
      </c>
      <c r="B252" s="22" t="s">
        <v>213</v>
      </c>
      <c r="C252" s="4">
        <v>98.054850556000005</v>
      </c>
      <c r="D252" s="27" t="str">
        <f t="shared" si="68"/>
        <v>N/A</v>
      </c>
      <c r="E252" s="4">
        <v>98.393824476999995</v>
      </c>
      <c r="F252" s="27" t="str">
        <f t="shared" si="69"/>
        <v>N/A</v>
      </c>
      <c r="G252" s="4">
        <v>98.073663858000003</v>
      </c>
      <c r="H252" s="27" t="str">
        <f t="shared" si="70"/>
        <v>N/A</v>
      </c>
      <c r="I252" s="8">
        <v>0.34570000000000001</v>
      </c>
      <c r="J252" s="8">
        <v>-0.32500000000000001</v>
      </c>
      <c r="K252" s="28" t="s">
        <v>734</v>
      </c>
      <c r="L252" s="105" t="str">
        <f t="shared" si="67"/>
        <v>Yes</v>
      </c>
    </row>
    <row r="253" spans="1:12" x14ac:dyDescent="0.2">
      <c r="A253" s="128" t="s">
        <v>1078</v>
      </c>
      <c r="B253" s="22" t="s">
        <v>213</v>
      </c>
      <c r="C253" s="4">
        <v>45.325939665</v>
      </c>
      <c r="D253" s="27" t="str">
        <f t="shared" si="68"/>
        <v>N/A</v>
      </c>
      <c r="E253" s="4">
        <v>45.987285573000001</v>
      </c>
      <c r="F253" s="27" t="str">
        <f t="shared" si="69"/>
        <v>N/A</v>
      </c>
      <c r="G253" s="4">
        <v>88.230054300000006</v>
      </c>
      <c r="H253" s="27" t="str">
        <f t="shared" si="70"/>
        <v>N/A</v>
      </c>
      <c r="I253" s="8">
        <v>1.4590000000000001</v>
      </c>
      <c r="J253" s="8">
        <v>91.86</v>
      </c>
      <c r="K253" s="28" t="s">
        <v>734</v>
      </c>
      <c r="L253" s="105" t="str">
        <f t="shared" si="67"/>
        <v>No</v>
      </c>
    </row>
    <row r="254" spans="1:12" x14ac:dyDescent="0.2">
      <c r="A254" s="128" t="s">
        <v>1079</v>
      </c>
      <c r="B254" s="22" t="s">
        <v>213</v>
      </c>
      <c r="C254" s="4">
        <v>2.9745250779000001</v>
      </c>
      <c r="D254" s="27" t="str">
        <f t="shared" si="68"/>
        <v>N/A</v>
      </c>
      <c r="E254" s="4">
        <v>10.52678542</v>
      </c>
      <c r="F254" s="27" t="str">
        <f t="shared" si="69"/>
        <v>N/A</v>
      </c>
      <c r="G254" s="4">
        <v>18.769900435</v>
      </c>
      <c r="H254" s="27" t="str">
        <f t="shared" si="70"/>
        <v>N/A</v>
      </c>
      <c r="I254" s="8">
        <v>253.9</v>
      </c>
      <c r="J254" s="8">
        <v>78.31</v>
      </c>
      <c r="K254" s="28" t="s">
        <v>734</v>
      </c>
      <c r="L254" s="105" t="str">
        <f t="shared" si="67"/>
        <v>No</v>
      </c>
    </row>
    <row r="255" spans="1:12" x14ac:dyDescent="0.2">
      <c r="A255" s="128" t="s">
        <v>1080</v>
      </c>
      <c r="B255" s="22" t="s">
        <v>213</v>
      </c>
      <c r="C255" s="4">
        <v>100</v>
      </c>
      <c r="D255" s="27" t="str">
        <f t="shared" si="68"/>
        <v>N/A</v>
      </c>
      <c r="E255" s="4">
        <v>100</v>
      </c>
      <c r="F255" s="27" t="str">
        <f t="shared" si="69"/>
        <v>N/A</v>
      </c>
      <c r="G255" s="4">
        <v>100</v>
      </c>
      <c r="H255" s="27" t="str">
        <f t="shared" si="70"/>
        <v>N/A</v>
      </c>
      <c r="I255" s="8">
        <v>0</v>
      </c>
      <c r="J255" s="8">
        <v>0</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70622</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52147</v>
      </c>
      <c r="D273" s="27" t="str">
        <f t="shared" si="68"/>
        <v>N/A</v>
      </c>
      <c r="E273" s="23">
        <v>52250</v>
      </c>
      <c r="F273" s="27" t="str">
        <f t="shared" si="69"/>
        <v>N/A</v>
      </c>
      <c r="G273" s="23">
        <v>40568</v>
      </c>
      <c r="H273" s="27" t="str">
        <f t="shared" si="70"/>
        <v>N/A</v>
      </c>
      <c r="I273" s="8">
        <v>0.19750000000000001</v>
      </c>
      <c r="J273" s="8">
        <v>-22.4</v>
      </c>
      <c r="K273" s="28" t="s">
        <v>734</v>
      </c>
      <c r="L273" s="105" t="str">
        <f t="shared" si="67"/>
        <v>Yes</v>
      </c>
    </row>
    <row r="274" spans="1:12" x14ac:dyDescent="0.2">
      <c r="A274" s="155" t="s">
        <v>153</v>
      </c>
      <c r="B274" s="22" t="s">
        <v>213</v>
      </c>
      <c r="C274" s="23">
        <v>0</v>
      </c>
      <c r="D274" s="27" t="str">
        <f t="shared" si="68"/>
        <v>N/A</v>
      </c>
      <c r="E274" s="23">
        <v>1</v>
      </c>
      <c r="F274" s="27" t="str">
        <f t="shared" si="69"/>
        <v>N/A</v>
      </c>
      <c r="G274" s="23">
        <v>0</v>
      </c>
      <c r="H274" s="27" t="str">
        <f t="shared" si="70"/>
        <v>N/A</v>
      </c>
      <c r="I274" s="8" t="s">
        <v>1748</v>
      </c>
      <c r="J274" s="8">
        <v>-100</v>
      </c>
      <c r="K274" s="28" t="s">
        <v>734</v>
      </c>
      <c r="L274" s="105" t="str">
        <f t="shared" si="67"/>
        <v>No</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601197</v>
      </c>
      <c r="D277" s="7" t="str">
        <f t="shared" ref="D277:D284" si="74">IF($B277="N/A","N/A",IF(C277&gt;10,"No",IF(C277&lt;-10,"No","Yes")))</f>
        <v>N/A</v>
      </c>
      <c r="E277" s="1">
        <v>601363</v>
      </c>
      <c r="F277" s="7" t="str">
        <f t="shared" ref="F277:F278" si="75">IF($B277="N/A","N/A",IF(E277&gt;10,"No",IF(E277&lt;-10,"No","Yes")))</f>
        <v>N/A</v>
      </c>
      <c r="G277" s="1">
        <v>673500</v>
      </c>
      <c r="H277" s="7" t="str">
        <f t="shared" ref="H277:H278" si="76">IF($B277="N/A","N/A",IF(G277&gt;10,"No",IF(G277&lt;-10,"No","Yes")))</f>
        <v>N/A</v>
      </c>
      <c r="I277" s="8">
        <v>2.76E-2</v>
      </c>
      <c r="J277" s="8">
        <v>12</v>
      </c>
      <c r="K277" s="1" t="s">
        <v>213</v>
      </c>
      <c r="L277" s="105" t="str">
        <f t="shared" ref="L277:L278" si="77">IF(J277="Div by 0", "N/A", IF(K277="N/A","N/A", IF(J277&gt;VALUE(MID(K277,1,2)), "No", IF(J277&lt;-1*VALUE(MID(K277,1,2)), "No", "Yes"))))</f>
        <v>N/A</v>
      </c>
    </row>
    <row r="278" spans="1:12" x14ac:dyDescent="0.2">
      <c r="A278" s="138" t="s">
        <v>689</v>
      </c>
      <c r="B278" s="1" t="s">
        <v>213</v>
      </c>
      <c r="C278" s="1">
        <v>478907.91667000001</v>
      </c>
      <c r="D278" s="7" t="str">
        <f t="shared" si="74"/>
        <v>N/A</v>
      </c>
      <c r="E278" s="1">
        <v>489488.08332999999</v>
      </c>
      <c r="F278" s="7" t="str">
        <f t="shared" si="75"/>
        <v>N/A</v>
      </c>
      <c r="G278" s="1">
        <v>545694.33333000005</v>
      </c>
      <c r="H278" s="7" t="str">
        <f t="shared" si="76"/>
        <v>N/A</v>
      </c>
      <c r="I278" s="8">
        <v>2.2090000000000001</v>
      </c>
      <c r="J278" s="8">
        <v>11.48</v>
      </c>
      <c r="K278" s="1" t="s">
        <v>213</v>
      </c>
      <c r="L278" s="105" t="str">
        <f t="shared" si="77"/>
        <v>N/A</v>
      </c>
    </row>
    <row r="279" spans="1:12" x14ac:dyDescent="0.2">
      <c r="A279" s="138" t="s">
        <v>690</v>
      </c>
      <c r="B279" s="1" t="s">
        <v>213</v>
      </c>
      <c r="C279" s="1">
        <v>1395</v>
      </c>
      <c r="D279" s="7" t="str">
        <f t="shared" si="74"/>
        <v>N/A</v>
      </c>
      <c r="E279" s="1">
        <v>1481</v>
      </c>
      <c r="F279" s="7" t="str">
        <f t="shared" ref="F279:F284" si="78">IF($B279="N/A","N/A",IF(E279&gt;10,"No",IF(E279&lt;-10,"No","Yes")))</f>
        <v>N/A</v>
      </c>
      <c r="G279" s="1">
        <v>1637</v>
      </c>
      <c r="H279" s="7" t="str">
        <f t="shared" ref="H279:H284" si="79">IF($B279="N/A","N/A",IF(G279&gt;10,"No",IF(G279&lt;-10,"No","Yes")))</f>
        <v>N/A</v>
      </c>
      <c r="I279" s="8">
        <v>6.165</v>
      </c>
      <c r="J279" s="8">
        <v>10.53</v>
      </c>
      <c r="K279" s="1" t="s">
        <v>213</v>
      </c>
      <c r="L279" s="105" t="str">
        <f t="shared" ref="L279:L285" si="80">IF(J279="Div by 0", "N/A", IF(K279="N/A","N/A", IF(J279&gt;VALUE(MID(K279,1,2)), "No", IF(J279&lt;-1*VALUE(MID(K279,1,2)), "No", "Yes"))))</f>
        <v>N/A</v>
      </c>
    </row>
    <row r="280" spans="1:12" x14ac:dyDescent="0.2">
      <c r="A280" s="138" t="s">
        <v>691</v>
      </c>
      <c r="B280" s="1" t="s">
        <v>213</v>
      </c>
      <c r="C280" s="1">
        <v>1653</v>
      </c>
      <c r="D280" s="7" t="str">
        <f t="shared" si="74"/>
        <v>N/A</v>
      </c>
      <c r="E280" s="1">
        <v>1725</v>
      </c>
      <c r="F280" s="7" t="str">
        <f t="shared" si="78"/>
        <v>N/A</v>
      </c>
      <c r="G280" s="1">
        <v>2098</v>
      </c>
      <c r="H280" s="7" t="str">
        <f t="shared" si="79"/>
        <v>N/A</v>
      </c>
      <c r="I280" s="8">
        <v>4.3559999999999999</v>
      </c>
      <c r="J280" s="8">
        <v>21.62</v>
      </c>
      <c r="K280" s="1" t="s">
        <v>213</v>
      </c>
      <c r="L280" s="105" t="str">
        <f t="shared" si="80"/>
        <v>N/A</v>
      </c>
    </row>
    <row r="281" spans="1:12" x14ac:dyDescent="0.2">
      <c r="A281" s="138" t="s">
        <v>692</v>
      </c>
      <c r="B281" s="1" t="s">
        <v>213</v>
      </c>
      <c r="C281" s="1">
        <v>167.33333332999999</v>
      </c>
      <c r="D281" s="7" t="str">
        <f t="shared" si="74"/>
        <v>N/A</v>
      </c>
      <c r="E281" s="1">
        <v>191.16666667000001</v>
      </c>
      <c r="F281" s="7" t="str">
        <f t="shared" si="78"/>
        <v>N/A</v>
      </c>
      <c r="G281" s="1">
        <v>326.91666666999998</v>
      </c>
      <c r="H281" s="7" t="str">
        <f t="shared" si="79"/>
        <v>N/A</v>
      </c>
      <c r="I281" s="8">
        <v>14.24</v>
      </c>
      <c r="J281" s="8">
        <v>71.010000000000005</v>
      </c>
      <c r="K281" s="1" t="s">
        <v>213</v>
      </c>
      <c r="L281" s="105" t="str">
        <f t="shared" si="80"/>
        <v>N/A</v>
      </c>
    </row>
    <row r="282" spans="1:12" x14ac:dyDescent="0.2">
      <c r="A282" s="138" t="s">
        <v>693</v>
      </c>
      <c r="B282" s="1" t="s">
        <v>213</v>
      </c>
      <c r="C282" s="1">
        <v>16944</v>
      </c>
      <c r="D282" s="7" t="str">
        <f t="shared" si="74"/>
        <v>N/A</v>
      </c>
      <c r="E282" s="1">
        <v>17576</v>
      </c>
      <c r="F282" s="7" t="str">
        <f t="shared" si="78"/>
        <v>N/A</v>
      </c>
      <c r="G282" s="1">
        <v>18069</v>
      </c>
      <c r="H282" s="7" t="str">
        <f t="shared" si="79"/>
        <v>N/A</v>
      </c>
      <c r="I282" s="8">
        <v>3.73</v>
      </c>
      <c r="J282" s="8">
        <v>2.8050000000000002</v>
      </c>
      <c r="K282" s="1" t="s">
        <v>213</v>
      </c>
      <c r="L282" s="105" t="str">
        <f t="shared" si="80"/>
        <v>N/A</v>
      </c>
    </row>
    <row r="283" spans="1:12" x14ac:dyDescent="0.2">
      <c r="A283" s="138" t="s">
        <v>694</v>
      </c>
      <c r="B283" s="1" t="s">
        <v>213</v>
      </c>
      <c r="C283" s="1">
        <v>20835</v>
      </c>
      <c r="D283" s="7" t="str">
        <f t="shared" si="74"/>
        <v>N/A</v>
      </c>
      <c r="E283" s="1">
        <v>21696</v>
      </c>
      <c r="F283" s="7" t="str">
        <f t="shared" si="78"/>
        <v>N/A</v>
      </c>
      <c r="G283" s="1">
        <v>22194</v>
      </c>
      <c r="H283" s="7" t="str">
        <f t="shared" si="79"/>
        <v>N/A</v>
      </c>
      <c r="I283" s="8">
        <v>4.1319999999999997</v>
      </c>
      <c r="J283" s="8">
        <v>2.2949999999999999</v>
      </c>
      <c r="K283" s="1" t="s">
        <v>213</v>
      </c>
      <c r="L283" s="105" t="str">
        <f t="shared" si="80"/>
        <v>N/A</v>
      </c>
    </row>
    <row r="284" spans="1:12" ht="25.5" x14ac:dyDescent="0.2">
      <c r="A284" s="138" t="s">
        <v>695</v>
      </c>
      <c r="B284" s="1" t="s">
        <v>213</v>
      </c>
      <c r="C284" s="1">
        <v>16277.416667</v>
      </c>
      <c r="D284" s="7" t="str">
        <f t="shared" si="74"/>
        <v>N/A</v>
      </c>
      <c r="E284" s="1">
        <v>17118.416667000001</v>
      </c>
      <c r="F284" s="7" t="str">
        <f t="shared" si="78"/>
        <v>N/A</v>
      </c>
      <c r="G284" s="1">
        <v>17561.083332999999</v>
      </c>
      <c r="H284" s="7" t="str">
        <f t="shared" si="79"/>
        <v>N/A</v>
      </c>
      <c r="I284" s="8">
        <v>5.1669999999999998</v>
      </c>
      <c r="J284" s="8">
        <v>2.5859999999999999</v>
      </c>
      <c r="K284" s="1" t="s">
        <v>213</v>
      </c>
      <c r="L284" s="105" t="str">
        <f t="shared" si="80"/>
        <v>N/A</v>
      </c>
    </row>
    <row r="285" spans="1:12" x14ac:dyDescent="0.2">
      <c r="A285" s="138" t="s">
        <v>402</v>
      </c>
      <c r="B285" s="22" t="s">
        <v>290</v>
      </c>
      <c r="C285" s="4">
        <v>18.505089336000001</v>
      </c>
      <c r="D285" s="27" t="str">
        <f>IF($B285="N/A","N/A",IF(C285&lt;=40,"Yes","No"))</f>
        <v>Yes</v>
      </c>
      <c r="E285" s="4">
        <v>18.904413109</v>
      </c>
      <c r="F285" s="27" t="str">
        <f>IF($B285="N/A","N/A",IF(E285&lt;=40,"Yes","No"))</f>
        <v>Yes</v>
      </c>
      <c r="G285" s="4">
        <v>19.115173443</v>
      </c>
      <c r="H285" s="27" t="str">
        <f>IF($B285="N/A","N/A",IF(G285&lt;=40,"Yes","No"))</f>
        <v>Yes</v>
      </c>
      <c r="I285" s="8">
        <v>2.1579999999999999</v>
      </c>
      <c r="J285" s="8">
        <v>1.115</v>
      </c>
      <c r="K285" s="28" t="s">
        <v>736</v>
      </c>
      <c r="L285" s="105" t="str">
        <f t="shared" si="80"/>
        <v>Yes</v>
      </c>
    </row>
    <row r="286" spans="1:12" x14ac:dyDescent="0.2">
      <c r="A286" s="138" t="s">
        <v>696</v>
      </c>
      <c r="B286" s="1" t="s">
        <v>213</v>
      </c>
      <c r="C286" s="1">
        <v>1608</v>
      </c>
      <c r="D286" s="7" t="str">
        <f t="shared" ref="D286:D304" si="81">IF($B286="N/A","N/A",IF(C286&gt;10,"No",IF(C286&lt;-10,"No","Yes")))</f>
        <v>N/A</v>
      </c>
      <c r="E286" s="1">
        <v>1566</v>
      </c>
      <c r="F286" s="7" t="str">
        <f t="shared" ref="F286:F287" si="82">IF($B286="N/A","N/A",IF(E286&gt;10,"No",IF(E286&lt;-10,"No","Yes")))</f>
        <v>N/A</v>
      </c>
      <c r="G286" s="1">
        <v>3744</v>
      </c>
      <c r="H286" s="7" t="str">
        <f t="shared" ref="H286:H287" si="83">IF($B286="N/A","N/A",IF(G286&gt;10,"No",IF(G286&lt;-10,"No","Yes")))</f>
        <v>N/A</v>
      </c>
      <c r="I286" s="8">
        <v>-2.61</v>
      </c>
      <c r="J286" s="8">
        <v>139.1</v>
      </c>
      <c r="K286" s="1" t="s">
        <v>213</v>
      </c>
      <c r="L286" s="105" t="str">
        <f t="shared" ref="L286:L287" si="84">IF(J286="Div by 0", "N/A", IF(K286="N/A","N/A", IF(J286&gt;VALUE(MID(K286,1,2)), "No", IF(J286&lt;-1*VALUE(MID(K286,1,2)), "No", "Yes"))))</f>
        <v>N/A</v>
      </c>
    </row>
    <row r="287" spans="1:12" x14ac:dyDescent="0.2">
      <c r="A287" s="138" t="s">
        <v>697</v>
      </c>
      <c r="B287" s="1" t="s">
        <v>213</v>
      </c>
      <c r="C287" s="1">
        <v>237.25</v>
      </c>
      <c r="D287" s="7" t="str">
        <f t="shared" si="81"/>
        <v>N/A</v>
      </c>
      <c r="E287" s="1">
        <v>231.58333332999999</v>
      </c>
      <c r="F287" s="7" t="str">
        <f t="shared" si="82"/>
        <v>N/A</v>
      </c>
      <c r="G287" s="1">
        <v>566.75</v>
      </c>
      <c r="H287" s="7" t="str">
        <f t="shared" si="83"/>
        <v>N/A</v>
      </c>
      <c r="I287" s="8">
        <v>-2.39</v>
      </c>
      <c r="J287" s="8">
        <v>144.69999999999999</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28658</v>
      </c>
      <c r="D290" s="7" t="str">
        <f t="shared" si="81"/>
        <v>N/A</v>
      </c>
      <c r="E290" s="1">
        <v>28809</v>
      </c>
      <c r="F290" s="7" t="str">
        <f t="shared" ref="F290:F304" si="88">IF($B290="N/A","N/A",IF(E290&gt;10,"No",IF(E290&lt;-10,"No","Yes")))</f>
        <v>N/A</v>
      </c>
      <c r="G290" s="1">
        <v>22749</v>
      </c>
      <c r="H290" s="7" t="str">
        <f t="shared" ref="H290:H304" si="89">IF($B290="N/A","N/A",IF(G290&gt;10,"No",IF(G290&lt;-10,"No","Yes")))</f>
        <v>N/A</v>
      </c>
      <c r="I290" s="8">
        <v>0.52690000000000003</v>
      </c>
      <c r="J290" s="8">
        <v>-21</v>
      </c>
      <c r="K290" s="1" t="s">
        <v>213</v>
      </c>
      <c r="L290" s="105" t="str">
        <f t="shared" ref="L290:L301" si="90">IF(J290="Div by 0", "N/A", IF(K290="N/A","N/A", IF(J290&gt;VALUE(MID(K290,1,2)), "No", IF(J290&lt;-1*VALUE(MID(K290,1,2)), "No", "Yes"))))</f>
        <v>N/A</v>
      </c>
    </row>
    <row r="291" spans="1:12" x14ac:dyDescent="0.2">
      <c r="A291" s="138" t="s">
        <v>700</v>
      </c>
      <c r="B291" s="1" t="s">
        <v>213</v>
      </c>
      <c r="C291" s="1">
        <v>48393</v>
      </c>
      <c r="D291" s="7" t="str">
        <f t="shared" si="81"/>
        <v>N/A</v>
      </c>
      <c r="E291" s="1">
        <v>47775</v>
      </c>
      <c r="F291" s="7" t="str">
        <f t="shared" si="88"/>
        <v>N/A</v>
      </c>
      <c r="G291" s="1">
        <v>40568</v>
      </c>
      <c r="H291" s="7" t="str">
        <f t="shared" si="89"/>
        <v>N/A</v>
      </c>
      <c r="I291" s="8">
        <v>-1.28</v>
      </c>
      <c r="J291" s="8">
        <v>-15.1</v>
      </c>
      <c r="K291" s="1" t="s">
        <v>213</v>
      </c>
      <c r="L291" s="105" t="str">
        <f t="shared" si="90"/>
        <v>N/A</v>
      </c>
    </row>
    <row r="292" spans="1:12" x14ac:dyDescent="0.2">
      <c r="A292" s="138" t="s">
        <v>718</v>
      </c>
      <c r="B292" s="22" t="s">
        <v>213</v>
      </c>
      <c r="C292" s="9">
        <v>1.4795528279000001</v>
      </c>
      <c r="D292" s="7" t="str">
        <f t="shared" si="81"/>
        <v>N/A</v>
      </c>
      <c r="E292" s="9">
        <v>2.5117739402999999</v>
      </c>
      <c r="F292" s="7" t="str">
        <f t="shared" si="88"/>
        <v>N/A</v>
      </c>
      <c r="G292" s="9">
        <v>2.4822520212999999</v>
      </c>
      <c r="H292" s="7" t="str">
        <f t="shared" si="89"/>
        <v>N/A</v>
      </c>
      <c r="I292" s="8">
        <v>69.77</v>
      </c>
      <c r="J292" s="8">
        <v>-1.18</v>
      </c>
      <c r="K292" s="22" t="s">
        <v>213</v>
      </c>
      <c r="L292" s="105" t="str">
        <f t="shared" si="90"/>
        <v>N/A</v>
      </c>
    </row>
    <row r="293" spans="1:12" x14ac:dyDescent="0.2">
      <c r="A293" s="138" t="s">
        <v>711</v>
      </c>
      <c r="B293" s="1" t="s">
        <v>213</v>
      </c>
      <c r="C293" s="1">
        <v>26784.416667000001</v>
      </c>
      <c r="D293" s="7" t="str">
        <f t="shared" si="81"/>
        <v>N/A</v>
      </c>
      <c r="E293" s="1">
        <v>26109.666667000001</v>
      </c>
      <c r="F293" s="7" t="str">
        <f t="shared" si="88"/>
        <v>N/A</v>
      </c>
      <c r="G293" s="1">
        <v>21519.666667000001</v>
      </c>
      <c r="H293" s="7" t="str">
        <f t="shared" si="89"/>
        <v>N/A</v>
      </c>
      <c r="I293" s="8">
        <v>-2.52</v>
      </c>
      <c r="J293" s="8">
        <v>-17.600000000000001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183</v>
      </c>
      <c r="D296" s="7" t="str">
        <f t="shared" si="81"/>
        <v>N/A</v>
      </c>
      <c r="E296" s="1">
        <v>207</v>
      </c>
      <c r="F296" s="7" t="str">
        <f t="shared" si="88"/>
        <v>N/A</v>
      </c>
      <c r="G296" s="1">
        <v>261</v>
      </c>
      <c r="H296" s="7" t="str">
        <f t="shared" si="89"/>
        <v>N/A</v>
      </c>
      <c r="I296" s="8">
        <v>13.11</v>
      </c>
      <c r="J296" s="8">
        <v>26.09</v>
      </c>
      <c r="K296" s="1" t="s">
        <v>213</v>
      </c>
      <c r="L296" s="105" t="str">
        <f t="shared" si="90"/>
        <v>N/A</v>
      </c>
    </row>
    <row r="297" spans="1:12" x14ac:dyDescent="0.2">
      <c r="A297" s="138" t="s">
        <v>713</v>
      </c>
      <c r="B297" s="1" t="s">
        <v>213</v>
      </c>
      <c r="C297" s="1">
        <v>134.91666667000001</v>
      </c>
      <c r="D297" s="7" t="str">
        <f t="shared" si="81"/>
        <v>N/A</v>
      </c>
      <c r="E297" s="1">
        <v>141.25</v>
      </c>
      <c r="F297" s="7" t="str">
        <f t="shared" si="88"/>
        <v>N/A</v>
      </c>
      <c r="G297" s="1">
        <v>186.16666667000001</v>
      </c>
      <c r="H297" s="7" t="str">
        <f t="shared" si="89"/>
        <v>N/A</v>
      </c>
      <c r="I297" s="8">
        <v>4.694</v>
      </c>
      <c r="J297" s="8">
        <v>31.8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47167</v>
      </c>
      <c r="D309" s="1" t="s">
        <v>213</v>
      </c>
      <c r="E309" s="1">
        <v>48038</v>
      </c>
      <c r="F309" s="1" t="s">
        <v>213</v>
      </c>
      <c r="G309" s="1">
        <v>42614</v>
      </c>
      <c r="H309" s="1" t="s">
        <v>213</v>
      </c>
      <c r="I309" s="8">
        <v>1.847</v>
      </c>
      <c r="J309" s="8">
        <v>-11.3</v>
      </c>
      <c r="K309" s="1" t="s">
        <v>213</v>
      </c>
      <c r="L309" s="105" t="str">
        <f>IF(J309="Div by 0", "N/A", IF(K309="N/A","N/A", IF(J309&gt;VALUE(MID(K309,1,2)), "No", IF(J309&lt;-1*VALUE(MID(K309,1,2)), "No", "Yes"))))</f>
        <v>N/A</v>
      </c>
    </row>
    <row r="310" spans="1:12" x14ac:dyDescent="0.2">
      <c r="A310" s="157" t="s">
        <v>73</v>
      </c>
      <c r="B310" s="22" t="s">
        <v>213</v>
      </c>
      <c r="C310" s="23">
        <v>521509</v>
      </c>
      <c r="D310" s="27" t="str">
        <f>IF($B310="N/A","N/A",IF(C310&gt;10,"No",IF(C310&lt;-10,"No","Yes")))</f>
        <v>N/A</v>
      </c>
      <c r="E310" s="23">
        <v>535942</v>
      </c>
      <c r="F310" s="27" t="str">
        <f>IF($B310="N/A","N/A",IF(E310&gt;10,"No",IF(E310&lt;-10,"No","Yes")))</f>
        <v>N/A</v>
      </c>
      <c r="G310" s="23">
        <v>589294</v>
      </c>
      <c r="H310" s="27" t="str">
        <f>IF($B310="N/A","N/A",IF(G310&gt;10,"No",IF(G310&lt;-10,"No","Yes")))</f>
        <v>N/A</v>
      </c>
      <c r="I310" s="8">
        <v>2.7679999999999998</v>
      </c>
      <c r="J310" s="8">
        <v>9.9550000000000001</v>
      </c>
      <c r="K310" s="28" t="s">
        <v>736</v>
      </c>
      <c r="L310" s="105" t="str">
        <f t="shared" ref="L310:L339" si="92">IF(J310="Div by 0", "N/A", IF(K310="N/A","N/A", IF(J310&gt;VALUE(MID(K310,1,2)), "No", IF(J310&lt;-1*VALUE(MID(K310,1,2)), "No", "Yes"))))</f>
        <v>Yes</v>
      </c>
    </row>
    <row r="311" spans="1:12" x14ac:dyDescent="0.2">
      <c r="A311" s="156" t="s">
        <v>182</v>
      </c>
      <c r="B311" s="22" t="s">
        <v>213</v>
      </c>
      <c r="C311" s="23">
        <v>37225</v>
      </c>
      <c r="D311" s="7" t="str">
        <f t="shared" ref="D311:D314" si="93">IF($B311="N/A","N/A",IF(C311&gt;10,"No",IF(C311&lt;-10,"No","Yes")))</f>
        <v>N/A</v>
      </c>
      <c r="E311" s="23">
        <v>37947</v>
      </c>
      <c r="F311" s="7" t="str">
        <f t="shared" ref="F311:F314" si="94">IF($B311="N/A","N/A",IF(E311&gt;10,"No",IF(E311&lt;-10,"No","Yes")))</f>
        <v>N/A</v>
      </c>
      <c r="G311" s="23">
        <v>38450</v>
      </c>
      <c r="H311" s="7" t="str">
        <f t="shared" ref="H311:H314" si="95">IF($B311="N/A","N/A",IF(G311&gt;10,"No",IF(G311&lt;-10,"No","Yes")))</f>
        <v>N/A</v>
      </c>
      <c r="I311" s="8">
        <v>1.94</v>
      </c>
      <c r="J311" s="8">
        <v>1.3260000000000001</v>
      </c>
      <c r="K311" s="28" t="s">
        <v>736</v>
      </c>
      <c r="L311" s="105" t="str">
        <f>IF(J311="Div by 0", "N/A", IF(OR(J311="N/A",K311="N/A"),"N/A", IF(J311&gt;VALUE(MID(K311,1,2)), "No", IF(J311&lt;-1*VALUE(MID(K311,1,2)), "No", "Yes"))))</f>
        <v>Yes</v>
      </c>
    </row>
    <row r="312" spans="1:12" x14ac:dyDescent="0.2">
      <c r="A312" s="156" t="s">
        <v>183</v>
      </c>
      <c r="B312" s="22" t="s">
        <v>213</v>
      </c>
      <c r="C312" s="23">
        <v>81075</v>
      </c>
      <c r="D312" s="7" t="str">
        <f t="shared" si="93"/>
        <v>N/A</v>
      </c>
      <c r="E312" s="23">
        <v>83298</v>
      </c>
      <c r="F312" s="7" t="str">
        <f t="shared" si="94"/>
        <v>N/A</v>
      </c>
      <c r="G312" s="23">
        <v>83977</v>
      </c>
      <c r="H312" s="7" t="str">
        <f t="shared" si="95"/>
        <v>N/A</v>
      </c>
      <c r="I312" s="8">
        <v>2.742</v>
      </c>
      <c r="J312" s="8">
        <v>0.81510000000000005</v>
      </c>
      <c r="K312" s="28" t="s">
        <v>736</v>
      </c>
      <c r="L312" s="105" t="str">
        <f t="shared" ref="L312:L314" si="96">IF(J312="Div by 0", "N/A", IF(OR(J312="N/A",K312="N/A"),"N/A", IF(J312&gt;VALUE(MID(K312,1,2)), "No", IF(J312&lt;-1*VALUE(MID(K312,1,2)), "No", "Yes"))))</f>
        <v>Yes</v>
      </c>
    </row>
    <row r="313" spans="1:12" x14ac:dyDescent="0.2">
      <c r="A313" s="156" t="s">
        <v>184</v>
      </c>
      <c r="B313" s="22" t="s">
        <v>213</v>
      </c>
      <c r="C313" s="23">
        <v>253757</v>
      </c>
      <c r="D313" s="7" t="str">
        <f t="shared" si="93"/>
        <v>N/A</v>
      </c>
      <c r="E313" s="23">
        <v>256523</v>
      </c>
      <c r="F313" s="7" t="str">
        <f t="shared" si="94"/>
        <v>N/A</v>
      </c>
      <c r="G313" s="23">
        <v>260898</v>
      </c>
      <c r="H313" s="7" t="str">
        <f t="shared" si="95"/>
        <v>N/A</v>
      </c>
      <c r="I313" s="8">
        <v>1.0900000000000001</v>
      </c>
      <c r="J313" s="8">
        <v>1.706</v>
      </c>
      <c r="K313" s="28" t="s">
        <v>736</v>
      </c>
      <c r="L313" s="105" t="str">
        <f t="shared" si="96"/>
        <v>Yes</v>
      </c>
    </row>
    <row r="314" spans="1:12" x14ac:dyDescent="0.2">
      <c r="A314" s="152" t="s">
        <v>185</v>
      </c>
      <c r="B314" s="22" t="s">
        <v>213</v>
      </c>
      <c r="C314" s="23">
        <v>149452</v>
      </c>
      <c r="D314" s="7" t="str">
        <f t="shared" si="93"/>
        <v>N/A</v>
      </c>
      <c r="E314" s="23">
        <v>158174</v>
      </c>
      <c r="F314" s="7" t="str">
        <f t="shared" si="94"/>
        <v>N/A</v>
      </c>
      <c r="G314" s="23">
        <v>205969</v>
      </c>
      <c r="H314" s="7" t="str">
        <f t="shared" si="95"/>
        <v>N/A</v>
      </c>
      <c r="I314" s="8">
        <v>5.8360000000000003</v>
      </c>
      <c r="J314" s="8">
        <v>30.22</v>
      </c>
      <c r="K314" s="28" t="s">
        <v>736</v>
      </c>
      <c r="L314" s="105" t="str">
        <f t="shared" si="96"/>
        <v>No</v>
      </c>
    </row>
    <row r="315" spans="1:12" x14ac:dyDescent="0.2">
      <c r="A315" s="156" t="s">
        <v>1099</v>
      </c>
      <c r="B315" s="9" t="s">
        <v>213</v>
      </c>
      <c r="C315" s="23">
        <v>252355</v>
      </c>
      <c r="D315" s="5" t="str">
        <f t="shared" ref="D315:F318" si="97">IF($B315="N/A","N/A",IF(C315&lt;0,"No","Yes"))</f>
        <v>N/A</v>
      </c>
      <c r="E315" s="23">
        <v>256346</v>
      </c>
      <c r="F315" s="5" t="str">
        <f t="shared" si="97"/>
        <v>N/A</v>
      </c>
      <c r="G315" s="23">
        <v>262769</v>
      </c>
      <c r="H315" s="5" t="str">
        <f t="shared" ref="H315:H318" si="98">IF($B315="N/A","N/A",IF(G315&lt;0,"No","Yes"))</f>
        <v>N/A</v>
      </c>
      <c r="I315" s="8">
        <v>1.5820000000000001</v>
      </c>
      <c r="J315" s="8">
        <v>2.5059999999999998</v>
      </c>
      <c r="K315" s="1" t="s">
        <v>735</v>
      </c>
      <c r="L315" s="105" t="str">
        <f>IF(J315="Div by 0", "N/A", IF(OR(J315="N/A",K315="N/A"),"N/A", IF(J315&gt;VALUE(MID(K315,1,2)), "No", IF(J315&lt;-1*VALUE(MID(K315,1,2)), "No", "Yes"))))</f>
        <v>Yes</v>
      </c>
    </row>
    <row r="316" spans="1:12" x14ac:dyDescent="0.2">
      <c r="A316" s="156" t="s">
        <v>430</v>
      </c>
      <c r="B316" s="9" t="s">
        <v>213</v>
      </c>
      <c r="C316" s="23">
        <v>18614</v>
      </c>
      <c r="D316" s="5" t="str">
        <f t="shared" si="97"/>
        <v>N/A</v>
      </c>
      <c r="E316" s="23">
        <v>17610</v>
      </c>
      <c r="F316" s="5" t="str">
        <f t="shared" si="97"/>
        <v>N/A</v>
      </c>
      <c r="G316" s="23">
        <v>18418</v>
      </c>
      <c r="H316" s="5" t="str">
        <f t="shared" si="98"/>
        <v>N/A</v>
      </c>
      <c r="I316" s="8">
        <v>-5.39</v>
      </c>
      <c r="J316" s="8">
        <v>4.5880000000000001</v>
      </c>
      <c r="K316" s="1" t="s">
        <v>735</v>
      </c>
      <c r="L316" s="105" t="str">
        <f t="shared" ref="L316:L318" si="99">IF(J316="Div by 0", "N/A", IF(OR(J316="N/A",K316="N/A"),"N/A", IF(J316&gt;VALUE(MID(K316,1,2)), "No", IF(J316&lt;-1*VALUE(MID(K316,1,2)), "No", "Yes"))))</f>
        <v>Yes</v>
      </c>
    </row>
    <row r="317" spans="1:12" x14ac:dyDescent="0.2">
      <c r="A317" s="156" t="s">
        <v>431</v>
      </c>
      <c r="B317" s="9" t="s">
        <v>213</v>
      </c>
      <c r="C317" s="23">
        <v>206667</v>
      </c>
      <c r="D317" s="5" t="str">
        <f t="shared" si="97"/>
        <v>N/A</v>
      </c>
      <c r="E317" s="23">
        <v>217944</v>
      </c>
      <c r="F317" s="5" t="str">
        <f t="shared" si="97"/>
        <v>N/A</v>
      </c>
      <c r="G317" s="23">
        <v>263205</v>
      </c>
      <c r="H317" s="5" t="str">
        <f t="shared" si="98"/>
        <v>N/A</v>
      </c>
      <c r="I317" s="8">
        <v>5.4569999999999999</v>
      </c>
      <c r="J317" s="8">
        <v>20.77</v>
      </c>
      <c r="K317" s="1" t="s">
        <v>735</v>
      </c>
      <c r="L317" s="105" t="str">
        <f t="shared" si="99"/>
        <v>No</v>
      </c>
    </row>
    <row r="318" spans="1:12" x14ac:dyDescent="0.2">
      <c r="A318" s="156" t="s">
        <v>1100</v>
      </c>
      <c r="B318" s="9" t="s">
        <v>213</v>
      </c>
      <c r="C318" s="23">
        <v>26352</v>
      </c>
      <c r="D318" s="5" t="str">
        <f t="shared" si="97"/>
        <v>N/A</v>
      </c>
      <c r="E318" s="23">
        <v>27161</v>
      </c>
      <c r="F318" s="5" t="str">
        <f t="shared" si="97"/>
        <v>N/A</v>
      </c>
      <c r="G318" s="23">
        <v>27785</v>
      </c>
      <c r="H318" s="5" t="str">
        <f t="shared" si="98"/>
        <v>N/A</v>
      </c>
      <c r="I318" s="8">
        <v>3.07</v>
      </c>
      <c r="J318" s="8">
        <v>2.2970000000000002</v>
      </c>
      <c r="K318" s="1" t="s">
        <v>735</v>
      </c>
      <c r="L318" s="105" t="str">
        <f t="shared" si="99"/>
        <v>Yes</v>
      </c>
    </row>
    <row r="319" spans="1:12" x14ac:dyDescent="0.2">
      <c r="A319" s="156" t="s">
        <v>98</v>
      </c>
      <c r="B319" s="22" t="s">
        <v>291</v>
      </c>
      <c r="C319" s="4">
        <v>91.632742676000007</v>
      </c>
      <c r="D319" s="27" t="str">
        <f>IF($B319="N/A","N/A",IF(C319&gt;80,"Yes","No"))</f>
        <v>Yes</v>
      </c>
      <c r="E319" s="4">
        <v>91.926365165999997</v>
      </c>
      <c r="F319" s="27" t="str">
        <f>IF($B319="N/A","N/A",IF(E319&gt;80,"Yes","No"))</f>
        <v>Yes</v>
      </c>
      <c r="G319" s="4">
        <v>93.145187292000003</v>
      </c>
      <c r="H319" s="27" t="str">
        <f>IF($B319="N/A","N/A",IF(G319&gt;80,"Yes","No"))</f>
        <v>Yes</v>
      </c>
      <c r="I319" s="8">
        <v>0.32040000000000002</v>
      </c>
      <c r="J319" s="8">
        <v>1.3260000000000001</v>
      </c>
      <c r="K319" s="28" t="s">
        <v>736</v>
      </c>
      <c r="L319" s="105" t="str">
        <f t="shared" si="92"/>
        <v>Yes</v>
      </c>
    </row>
    <row r="320" spans="1:12" x14ac:dyDescent="0.2">
      <c r="A320" s="156" t="s">
        <v>332</v>
      </c>
      <c r="B320" s="22" t="s">
        <v>278</v>
      </c>
      <c r="C320" s="4">
        <v>3.56657316E-2</v>
      </c>
      <c r="D320" s="27" t="str">
        <f>IF($B320="N/A","N/A",IF(C320&gt;=5,"No",IF(C320&lt;0,"No","Yes")))</f>
        <v>Yes</v>
      </c>
      <c r="E320" s="4">
        <v>3.6944296199999997E-2</v>
      </c>
      <c r="F320" s="27" t="str">
        <f>IF($B320="N/A","N/A",IF(E320&gt;=5,"No",IF(E320&lt;0,"No","Yes")))</f>
        <v>Yes</v>
      </c>
      <c r="G320" s="4">
        <v>6.9914168499999998E-2</v>
      </c>
      <c r="H320" s="27" t="str">
        <f>IF($B320="N/A","N/A",IF(G320&gt;=5,"No",IF(G320&lt;0,"No","Yes")))</f>
        <v>Yes</v>
      </c>
      <c r="I320" s="8">
        <v>3.585</v>
      </c>
      <c r="J320" s="8">
        <v>89.24</v>
      </c>
      <c r="K320" s="28" t="s">
        <v>736</v>
      </c>
      <c r="L320" s="105" t="str">
        <f t="shared" si="92"/>
        <v>No</v>
      </c>
    </row>
    <row r="321" spans="1:12" x14ac:dyDescent="0.2">
      <c r="A321" s="156" t="s">
        <v>340</v>
      </c>
      <c r="B321" s="30" t="s">
        <v>278</v>
      </c>
      <c r="C321" s="4">
        <v>3.1228607751999999</v>
      </c>
      <c r="D321" s="27" t="str">
        <f>IF($B321="N/A","N/A",IF(C321&gt;=5,"No",IF(C321&lt;0,"No","Yes")))</f>
        <v>Yes</v>
      </c>
      <c r="E321" s="4">
        <v>3.2070634508999998</v>
      </c>
      <c r="F321" s="27" t="str">
        <f>IF($B321="N/A","N/A",IF(E321&gt;=5,"No",IF(E321&lt;0,"No","Yes")))</f>
        <v>Yes</v>
      </c>
      <c r="G321" s="4">
        <v>2.9888307025</v>
      </c>
      <c r="H321" s="27" t="str">
        <f>IF($B321="N/A","N/A",IF(G321&gt;=5,"No",IF(G321&lt;0,"No","Yes")))</f>
        <v>Yes</v>
      </c>
      <c r="I321" s="8">
        <v>2.6960000000000002</v>
      </c>
      <c r="J321" s="8">
        <v>-6.8</v>
      </c>
      <c r="K321" s="28" t="s">
        <v>736</v>
      </c>
      <c r="L321" s="105" t="str">
        <f t="shared" si="92"/>
        <v>Yes</v>
      </c>
    </row>
    <row r="322" spans="1:12" x14ac:dyDescent="0.2">
      <c r="A322" s="156" t="s">
        <v>333</v>
      </c>
      <c r="B322" s="30" t="s">
        <v>278</v>
      </c>
      <c r="C322" s="4">
        <v>4.7554308699999999E-2</v>
      </c>
      <c r="D322" s="27" t="str">
        <f>IF($B322="N/A","N/A",IF(C322&gt;=5,"No",IF(C322&lt;0,"No","Yes")))</f>
        <v>Yes</v>
      </c>
      <c r="E322" s="4">
        <v>4.1235805399999999E-2</v>
      </c>
      <c r="F322" s="27" t="str">
        <f>IF($B322="N/A","N/A",IF(E322&gt;=5,"No",IF(E322&lt;0,"No","Yes")))</f>
        <v>Yes</v>
      </c>
      <c r="G322" s="4">
        <v>9.7404691000000002E-2</v>
      </c>
      <c r="H322" s="27" t="str">
        <f>IF($B322="N/A","N/A",IF(G322&gt;=5,"No",IF(G322&lt;0,"No","Yes")))</f>
        <v>Yes</v>
      </c>
      <c r="I322" s="8">
        <v>-13.3</v>
      </c>
      <c r="J322" s="8">
        <v>136.19999999999999</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5.1350983395999998</v>
      </c>
      <c r="D324" s="27" t="str">
        <f>IF($B324="N/A","N/A",IF(C324&gt;=5,"No",IF(C324&lt;0,"No","Yes")))</f>
        <v>No</v>
      </c>
      <c r="E324" s="4">
        <v>4.7626422261999997</v>
      </c>
      <c r="F324" s="27" t="str">
        <f>IF($B324="N/A","N/A",IF(E324&gt;=5,"No",IF(E324&lt;0,"No","Yes")))</f>
        <v>Yes</v>
      </c>
      <c r="G324" s="4">
        <v>3.6665908697999998</v>
      </c>
      <c r="H324" s="27" t="str">
        <f>IF($B324="N/A","N/A",IF(G324&gt;=5,"No",IF(G324&lt;0,"No","Yes")))</f>
        <v>Yes</v>
      </c>
      <c r="I324" s="8">
        <v>-7.25</v>
      </c>
      <c r="J324" s="8">
        <v>-23</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2.6078169299999999E-2</v>
      </c>
      <c r="D326" s="27" t="str">
        <f t="shared" si="100"/>
        <v>No</v>
      </c>
      <c r="E326" s="4">
        <v>2.5749054899999999E-2</v>
      </c>
      <c r="F326" s="27" t="str">
        <f t="shared" si="101"/>
        <v>No</v>
      </c>
      <c r="G326" s="4">
        <v>3.2072276300000001E-2</v>
      </c>
      <c r="H326" s="27" t="str">
        <f t="shared" si="102"/>
        <v>No</v>
      </c>
      <c r="I326" s="8">
        <v>-1.26</v>
      </c>
      <c r="J326" s="8">
        <v>24.56</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20.058138976999999</v>
      </c>
      <c r="D334" s="27" t="str">
        <f>IF($B334="N/A","N/A",IF(C334&gt;15,"No",IF(C334&lt;2,"No","Yes")))</f>
        <v>No</v>
      </c>
      <c r="E334" s="4">
        <v>20.255363454000001</v>
      </c>
      <c r="F334" s="27" t="str">
        <f>IF($B334="N/A","N/A",IF(E334&gt;15,"No",IF(E334&lt;2,"No","Yes")))</f>
        <v>No</v>
      </c>
      <c r="G334" s="4">
        <v>18.717651969999999</v>
      </c>
      <c r="H334" s="27" t="str">
        <f>IF($B334="N/A","N/A",IF(G334&gt;15,"No",IF(G334&lt;2,"No","Yes")))</f>
        <v>No</v>
      </c>
      <c r="I334" s="8">
        <v>0.98329999999999995</v>
      </c>
      <c r="J334" s="8">
        <v>-7.59</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16064</v>
      </c>
      <c r="D336" s="27" t="str">
        <f>IF($B336="N/A","N/A",IF(C336&gt;10,"No",IF(C336&lt;-10,"No","Yes")))</f>
        <v>N/A</v>
      </c>
      <c r="E336" s="23">
        <v>16798</v>
      </c>
      <c r="F336" s="27" t="str">
        <f>IF($B336="N/A","N/A",IF(E336&gt;10,"No",IF(E336&lt;-10,"No","Yes")))</f>
        <v>N/A</v>
      </c>
      <c r="G336" s="23">
        <v>18450</v>
      </c>
      <c r="H336" s="27" t="str">
        <f>IF($B336="N/A","N/A",IF(G336&gt;10,"No",IF(G336&lt;-10,"No","Yes")))</f>
        <v>N/A</v>
      </c>
      <c r="I336" s="8">
        <v>4.569</v>
      </c>
      <c r="J336" s="8">
        <v>9.8350000000000009</v>
      </c>
      <c r="K336" s="28" t="s">
        <v>736</v>
      </c>
      <c r="L336" s="105" t="str">
        <f t="shared" si="92"/>
        <v>Yes</v>
      </c>
    </row>
    <row r="337" spans="1:12" x14ac:dyDescent="0.2">
      <c r="A337" s="156" t="s">
        <v>1660</v>
      </c>
      <c r="B337" s="22" t="s">
        <v>213</v>
      </c>
      <c r="C337" s="23">
        <v>507</v>
      </c>
      <c r="D337" s="27" t="str">
        <f>IF($B337="N/A","N/A",IF(C337&gt;10,"No",IF(C337&lt;-10,"No","Yes")))</f>
        <v>N/A</v>
      </c>
      <c r="E337" s="23">
        <v>479</v>
      </c>
      <c r="F337" s="27" t="str">
        <f>IF($B337="N/A","N/A",IF(E337&gt;10,"No",IF(E337&lt;-10,"No","Yes")))</f>
        <v>N/A</v>
      </c>
      <c r="G337" s="23">
        <v>524</v>
      </c>
      <c r="H337" s="27" t="str">
        <f>IF($B337="N/A","N/A",IF(G337&gt;10,"No",IF(G337&lt;-10,"No","Yes")))</f>
        <v>N/A</v>
      </c>
      <c r="I337" s="8">
        <v>-5.52</v>
      </c>
      <c r="J337" s="8">
        <v>9.3949999999999996</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3378128466</v>
      </c>
      <c r="D6" s="7" t="str">
        <f t="shared" ref="D6:D12" si="0">IF($B6="N/A","N/A",IF(C6&gt;10,"No",IF(C6&lt;-10,"No","Yes")))</f>
        <v>N/A</v>
      </c>
      <c r="E6" s="10">
        <v>3473205368</v>
      </c>
      <c r="F6" s="7" t="str">
        <f t="shared" ref="F6:F12" si="1">IF($B6="N/A","N/A",IF(E6&gt;10,"No",IF(E6&lt;-10,"No","Yes")))</f>
        <v>N/A</v>
      </c>
      <c r="G6" s="10">
        <v>4276997721</v>
      </c>
      <c r="H6" s="7" t="str">
        <f t="shared" ref="H6:H12" si="2">IF($B6="N/A","N/A",IF(G6&gt;10,"No",IF(G6&lt;-10,"No","Yes")))</f>
        <v>N/A</v>
      </c>
      <c r="I6" s="8">
        <v>2.8140000000000001</v>
      </c>
      <c r="J6" s="8">
        <v>23.14</v>
      </c>
      <c r="K6" s="30" t="s">
        <v>734</v>
      </c>
      <c r="L6" s="105" t="str">
        <f t="shared" ref="L6:L13" si="3">IF(J6="Div by 0", "N/A", IF(K6="N/A","N/A", IF(J6&gt;VALUE(MID(K6,1,2)), "No", IF(J6&lt;-1*VALUE(MID(K6,1,2)), "No", "Yes"))))</f>
        <v>Yes</v>
      </c>
    </row>
    <row r="7" spans="1:12" x14ac:dyDescent="0.2">
      <c r="A7" s="137" t="s">
        <v>1107</v>
      </c>
      <c r="B7" s="30" t="s">
        <v>213</v>
      </c>
      <c r="C7" s="10">
        <v>5197.9044009999998</v>
      </c>
      <c r="D7" s="7" t="str">
        <f t="shared" si="0"/>
        <v>N/A</v>
      </c>
      <c r="E7" s="10">
        <v>5335.9881641000002</v>
      </c>
      <c r="F7" s="7" t="str">
        <f t="shared" si="1"/>
        <v>N/A</v>
      </c>
      <c r="G7" s="10">
        <v>5946.1133655000003</v>
      </c>
      <c r="H7" s="7" t="str">
        <f t="shared" si="2"/>
        <v>N/A</v>
      </c>
      <c r="I7" s="8">
        <v>2.657</v>
      </c>
      <c r="J7" s="8">
        <v>11.43</v>
      </c>
      <c r="K7" s="30" t="s">
        <v>734</v>
      </c>
      <c r="L7" s="105" t="str">
        <f t="shared" si="3"/>
        <v>Yes</v>
      </c>
    </row>
    <row r="8" spans="1:12" x14ac:dyDescent="0.2">
      <c r="A8" s="137" t="s">
        <v>719</v>
      </c>
      <c r="B8" s="30" t="s">
        <v>213</v>
      </c>
      <c r="C8" s="10">
        <v>231</v>
      </c>
      <c r="D8" s="7" t="str">
        <f t="shared" si="0"/>
        <v>N/A</v>
      </c>
      <c r="E8" s="10">
        <v>264</v>
      </c>
      <c r="F8" s="7" t="str">
        <f t="shared" si="1"/>
        <v>N/A</v>
      </c>
      <c r="G8" s="10">
        <v>543</v>
      </c>
      <c r="H8" s="7" t="str">
        <f t="shared" si="2"/>
        <v>N/A</v>
      </c>
      <c r="I8" s="8">
        <v>14.29</v>
      </c>
      <c r="J8" s="8">
        <v>105.7</v>
      </c>
      <c r="K8" s="30" t="s">
        <v>734</v>
      </c>
      <c r="L8" s="105" t="str">
        <f t="shared" si="3"/>
        <v>No</v>
      </c>
    </row>
    <row r="9" spans="1:12" x14ac:dyDescent="0.2">
      <c r="A9" s="137" t="s">
        <v>720</v>
      </c>
      <c r="B9" s="30" t="s">
        <v>213</v>
      </c>
      <c r="C9" s="10">
        <v>856</v>
      </c>
      <c r="D9" s="7" t="str">
        <f t="shared" si="0"/>
        <v>N/A</v>
      </c>
      <c r="E9" s="10">
        <v>972</v>
      </c>
      <c r="F9" s="7" t="str">
        <f t="shared" si="1"/>
        <v>N/A</v>
      </c>
      <c r="G9" s="10">
        <v>1474</v>
      </c>
      <c r="H9" s="7" t="str">
        <f t="shared" si="2"/>
        <v>N/A</v>
      </c>
      <c r="I9" s="8">
        <v>13.55</v>
      </c>
      <c r="J9" s="8">
        <v>51.65</v>
      </c>
      <c r="K9" s="30" t="s">
        <v>734</v>
      </c>
      <c r="L9" s="105" t="str">
        <f t="shared" si="3"/>
        <v>No</v>
      </c>
    </row>
    <row r="10" spans="1:12" x14ac:dyDescent="0.2">
      <c r="A10" s="137" t="s">
        <v>721</v>
      </c>
      <c r="B10" s="30" t="s">
        <v>213</v>
      </c>
      <c r="C10" s="10">
        <v>2868</v>
      </c>
      <c r="D10" s="7" t="str">
        <f t="shared" si="0"/>
        <v>N/A</v>
      </c>
      <c r="E10" s="10">
        <v>3110</v>
      </c>
      <c r="F10" s="7" t="str">
        <f t="shared" si="1"/>
        <v>N/A</v>
      </c>
      <c r="G10" s="10">
        <v>4116</v>
      </c>
      <c r="H10" s="7" t="str">
        <f t="shared" si="2"/>
        <v>N/A</v>
      </c>
      <c r="I10" s="8">
        <v>8.4380000000000006</v>
      </c>
      <c r="J10" s="8">
        <v>32.35</v>
      </c>
      <c r="K10" s="30" t="s">
        <v>734</v>
      </c>
      <c r="L10" s="105" t="str">
        <f t="shared" si="3"/>
        <v>No</v>
      </c>
    </row>
    <row r="11" spans="1:12" x14ac:dyDescent="0.2">
      <c r="A11" s="137" t="s">
        <v>722</v>
      </c>
      <c r="B11" s="30" t="s">
        <v>213</v>
      </c>
      <c r="C11" s="10">
        <v>25228</v>
      </c>
      <c r="D11" s="7" t="str">
        <f t="shared" si="0"/>
        <v>N/A</v>
      </c>
      <c r="E11" s="10">
        <v>25117</v>
      </c>
      <c r="F11" s="7" t="str">
        <f t="shared" si="1"/>
        <v>N/A</v>
      </c>
      <c r="G11" s="10">
        <v>25712</v>
      </c>
      <c r="H11" s="7" t="str">
        <f t="shared" si="2"/>
        <v>N/A</v>
      </c>
      <c r="I11" s="8">
        <v>-0.44</v>
      </c>
      <c r="J11" s="8">
        <v>2.3690000000000002</v>
      </c>
      <c r="K11" s="30" t="s">
        <v>734</v>
      </c>
      <c r="L11" s="105" t="str">
        <f t="shared" si="3"/>
        <v>Yes</v>
      </c>
    </row>
    <row r="12" spans="1:12" x14ac:dyDescent="0.2">
      <c r="A12" s="137" t="s">
        <v>723</v>
      </c>
      <c r="B12" s="30" t="s">
        <v>213</v>
      </c>
      <c r="C12" s="10">
        <v>74426</v>
      </c>
      <c r="D12" s="7" t="str">
        <f t="shared" si="0"/>
        <v>N/A</v>
      </c>
      <c r="E12" s="10">
        <v>76829</v>
      </c>
      <c r="F12" s="7" t="str">
        <f t="shared" si="1"/>
        <v>N/A</v>
      </c>
      <c r="G12" s="10">
        <v>78511</v>
      </c>
      <c r="H12" s="7" t="str">
        <f t="shared" si="2"/>
        <v>N/A</v>
      </c>
      <c r="I12" s="8">
        <v>3.2290000000000001</v>
      </c>
      <c r="J12" s="8">
        <v>2.1890000000000001</v>
      </c>
      <c r="K12" s="30" t="s">
        <v>734</v>
      </c>
      <c r="L12" s="105" t="str">
        <f t="shared" si="3"/>
        <v>Yes</v>
      </c>
    </row>
    <row r="13" spans="1:12" x14ac:dyDescent="0.2">
      <c r="A13" s="137" t="s">
        <v>74</v>
      </c>
      <c r="B13" s="30" t="s">
        <v>213</v>
      </c>
      <c r="C13" s="10">
        <v>5175734</v>
      </c>
      <c r="D13" s="7" t="str">
        <f>IF($B13="N/A","N/A",IF(C13&gt;10,"No",IF(C13&lt;-10,"No","Yes")))</f>
        <v>N/A</v>
      </c>
      <c r="E13" s="10">
        <v>1880944</v>
      </c>
      <c r="F13" s="7" t="str">
        <f>IF($B13="N/A","N/A",IF(E13&gt;10,"No",IF(E13&lt;-10,"No","Yes")))</f>
        <v>N/A</v>
      </c>
      <c r="G13" s="10">
        <v>3053169</v>
      </c>
      <c r="H13" s="7" t="str">
        <f>IF($B13="N/A","N/A",IF(G13&gt;10,"No",IF(G13&lt;-10,"No","Yes")))</f>
        <v>N/A</v>
      </c>
      <c r="I13" s="8">
        <v>-63.7</v>
      </c>
      <c r="J13" s="8">
        <v>62.32</v>
      </c>
      <c r="K13" s="30" t="s">
        <v>734</v>
      </c>
      <c r="L13" s="105" t="str">
        <f t="shared" si="3"/>
        <v>No</v>
      </c>
    </row>
    <row r="14" spans="1:12" x14ac:dyDescent="0.2">
      <c r="A14" s="153" t="s">
        <v>157</v>
      </c>
      <c r="B14" s="22" t="s">
        <v>213</v>
      </c>
      <c r="C14" s="4">
        <v>15.197060479999999</v>
      </c>
      <c r="D14" s="27" t="str">
        <f t="shared" ref="D14:D18" si="4">IF($B14="N/A","N/A",IF(C14&gt;10,"No",IF(C14&lt;-10,"No","Yes")))</f>
        <v>N/A</v>
      </c>
      <c r="E14" s="4">
        <v>15.430279827</v>
      </c>
      <c r="F14" s="27" t="str">
        <f t="shared" ref="F14:F18" si="5">IF($B14="N/A","N/A",IF(E14&gt;10,"No",IF(E14&lt;-10,"No","Yes")))</f>
        <v>N/A</v>
      </c>
      <c r="G14" s="4">
        <v>4.1544961511</v>
      </c>
      <c r="H14" s="27" t="str">
        <f t="shared" ref="H14:H18" si="6">IF($B14="N/A","N/A",IF(G14&gt;10,"No",IF(G14&lt;-10,"No","Yes")))</f>
        <v>N/A</v>
      </c>
      <c r="I14" s="8">
        <v>1.5349999999999999</v>
      </c>
      <c r="J14" s="8">
        <v>-73.099999999999994</v>
      </c>
      <c r="K14" s="28" t="s">
        <v>734</v>
      </c>
      <c r="L14" s="105" t="str">
        <f t="shared" ref="L14:L18" si="7">IF(J14="Div by 0", "N/A", IF(K14="N/A","N/A", IF(J14&gt;VALUE(MID(K14,1,2)), "No", IF(J14&lt;-1*VALUE(MID(K14,1,2)), "No", "Yes"))))</f>
        <v>No</v>
      </c>
    </row>
    <row r="15" spans="1:12" x14ac:dyDescent="0.2">
      <c r="A15" s="137" t="s">
        <v>417</v>
      </c>
      <c r="B15" s="22" t="s">
        <v>213</v>
      </c>
      <c r="C15" s="4">
        <v>17.802724746999999</v>
      </c>
      <c r="D15" s="27" t="str">
        <f t="shared" si="4"/>
        <v>N/A</v>
      </c>
      <c r="E15" s="4">
        <v>18.218462962</v>
      </c>
      <c r="F15" s="27" t="str">
        <f t="shared" si="5"/>
        <v>N/A</v>
      </c>
      <c r="G15" s="4">
        <v>18.124045082999999</v>
      </c>
      <c r="H15" s="27" t="str">
        <f t="shared" si="6"/>
        <v>N/A</v>
      </c>
      <c r="I15" s="8">
        <v>2.335</v>
      </c>
      <c r="J15" s="8">
        <v>-0.51800000000000002</v>
      </c>
      <c r="K15" s="28" t="s">
        <v>734</v>
      </c>
      <c r="L15" s="105" t="str">
        <f t="shared" si="7"/>
        <v>Yes</v>
      </c>
    </row>
    <row r="16" spans="1:12" x14ac:dyDescent="0.2">
      <c r="A16" s="137" t="s">
        <v>418</v>
      </c>
      <c r="B16" s="22" t="s">
        <v>213</v>
      </c>
      <c r="C16" s="4">
        <v>4.4993627125</v>
      </c>
      <c r="D16" s="27" t="str">
        <f t="shared" si="4"/>
        <v>N/A</v>
      </c>
      <c r="E16" s="4">
        <v>4.5860027126</v>
      </c>
      <c r="F16" s="27" t="str">
        <f t="shared" si="5"/>
        <v>N/A</v>
      </c>
      <c r="G16" s="4">
        <v>4.4533141986000002</v>
      </c>
      <c r="H16" s="27" t="str">
        <f t="shared" si="6"/>
        <v>N/A</v>
      </c>
      <c r="I16" s="8">
        <v>1.9259999999999999</v>
      </c>
      <c r="J16" s="8">
        <v>-2.89</v>
      </c>
      <c r="K16" s="28" t="s">
        <v>734</v>
      </c>
      <c r="L16" s="105" t="str">
        <f t="shared" si="7"/>
        <v>Yes</v>
      </c>
    </row>
    <row r="17" spans="1:12" x14ac:dyDescent="0.2">
      <c r="A17" s="137" t="s">
        <v>419</v>
      </c>
      <c r="B17" s="22" t="s">
        <v>213</v>
      </c>
      <c r="C17" s="4">
        <v>0.60840618319999995</v>
      </c>
      <c r="D17" s="27" t="str">
        <f t="shared" si="4"/>
        <v>N/A</v>
      </c>
      <c r="E17" s="4">
        <v>0.51409176590000005</v>
      </c>
      <c r="F17" s="27" t="str">
        <f t="shared" si="5"/>
        <v>N/A</v>
      </c>
      <c r="G17" s="4">
        <v>0.80408932960000001</v>
      </c>
      <c r="H17" s="27" t="str">
        <f t="shared" si="6"/>
        <v>N/A</v>
      </c>
      <c r="I17" s="8">
        <v>-15.5</v>
      </c>
      <c r="J17" s="8">
        <v>56.41</v>
      </c>
      <c r="K17" s="28" t="s">
        <v>734</v>
      </c>
      <c r="L17" s="105" t="str">
        <f t="shared" si="7"/>
        <v>No</v>
      </c>
    </row>
    <row r="18" spans="1:12" x14ac:dyDescent="0.2">
      <c r="A18" s="137" t="s">
        <v>420</v>
      </c>
      <c r="B18" s="22" t="s">
        <v>213</v>
      </c>
      <c r="C18" s="4">
        <v>40.822945998999998</v>
      </c>
      <c r="D18" s="27" t="str">
        <f t="shared" si="4"/>
        <v>N/A</v>
      </c>
      <c r="E18" s="4">
        <v>42.482214061000001</v>
      </c>
      <c r="F18" s="27" t="str">
        <f t="shared" si="5"/>
        <v>N/A</v>
      </c>
      <c r="G18" s="4">
        <v>5.0899920685</v>
      </c>
      <c r="H18" s="27" t="str">
        <f t="shared" si="6"/>
        <v>N/A</v>
      </c>
      <c r="I18" s="8">
        <v>4.0650000000000004</v>
      </c>
      <c r="J18" s="8">
        <v>-88</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100</v>
      </c>
      <c r="K19" s="30" t="s">
        <v>213</v>
      </c>
      <c r="L19" s="105" t="str">
        <f t="shared" ref="L19:L25" si="11">IF(J19="Div by 0", "N/A", IF(K19="N/A","N/A", IF(J19&gt;VALUE(MID(K19,1,2)), "No", IF(J19&lt;-1*VALUE(MID(K19,1,2)), "No", "Yes"))))</f>
        <v>N/A</v>
      </c>
    </row>
    <row r="20" spans="1:12" x14ac:dyDescent="0.2">
      <c r="A20" s="137" t="s">
        <v>76</v>
      </c>
      <c r="B20" s="30" t="s">
        <v>213</v>
      </c>
      <c r="C20" s="23">
        <v>22</v>
      </c>
      <c r="D20" s="27" t="str">
        <f t="shared" si="8"/>
        <v>N/A</v>
      </c>
      <c r="E20" s="23">
        <v>30</v>
      </c>
      <c r="F20" s="27" t="str">
        <f t="shared" si="9"/>
        <v>N/A</v>
      </c>
      <c r="G20" s="23">
        <v>30</v>
      </c>
      <c r="H20" s="27" t="str">
        <f t="shared" si="10"/>
        <v>N/A</v>
      </c>
      <c r="I20" s="8">
        <v>36.36</v>
      </c>
      <c r="J20" s="8">
        <v>0</v>
      </c>
      <c r="K20" s="30" t="s">
        <v>213</v>
      </c>
      <c r="L20" s="105" t="str">
        <f t="shared" si="11"/>
        <v>N/A</v>
      </c>
    </row>
    <row r="21" spans="1:12" x14ac:dyDescent="0.2">
      <c r="A21" s="153" t="s">
        <v>1107</v>
      </c>
      <c r="B21" s="30" t="s">
        <v>213</v>
      </c>
      <c r="C21" s="10">
        <v>5197.9044009999998</v>
      </c>
      <c r="D21" s="7" t="str">
        <f t="shared" si="8"/>
        <v>N/A</v>
      </c>
      <c r="E21" s="10">
        <v>5335.9881641000002</v>
      </c>
      <c r="F21" s="7" t="str">
        <f t="shared" si="9"/>
        <v>N/A</v>
      </c>
      <c r="G21" s="10">
        <v>5946.1133655000003</v>
      </c>
      <c r="H21" s="7" t="str">
        <f t="shared" si="10"/>
        <v>N/A</v>
      </c>
      <c r="I21" s="8">
        <v>2.657</v>
      </c>
      <c r="J21" s="8">
        <v>11.43</v>
      </c>
      <c r="K21" s="30" t="s">
        <v>734</v>
      </c>
      <c r="L21" s="105" t="str">
        <f t="shared" si="11"/>
        <v>Yes</v>
      </c>
    </row>
    <row r="22" spans="1:12" x14ac:dyDescent="0.2">
      <c r="A22" s="137" t="s">
        <v>1689</v>
      </c>
      <c r="B22" s="30" t="s">
        <v>213</v>
      </c>
      <c r="C22" s="10">
        <v>16230.421731</v>
      </c>
      <c r="D22" s="7" t="str">
        <f t="shared" si="8"/>
        <v>N/A</v>
      </c>
      <c r="E22" s="10">
        <v>16491.927465000001</v>
      </c>
      <c r="F22" s="7" t="str">
        <f t="shared" si="9"/>
        <v>N/A</v>
      </c>
      <c r="G22" s="10">
        <v>17339.372357</v>
      </c>
      <c r="H22" s="7" t="str">
        <f t="shared" si="10"/>
        <v>N/A</v>
      </c>
      <c r="I22" s="8">
        <v>1.611</v>
      </c>
      <c r="J22" s="8">
        <v>5.1390000000000002</v>
      </c>
      <c r="K22" s="30" t="s">
        <v>734</v>
      </c>
      <c r="L22" s="105" t="str">
        <f t="shared" si="11"/>
        <v>Yes</v>
      </c>
    </row>
    <row r="23" spans="1:12" x14ac:dyDescent="0.2">
      <c r="A23" s="137" t="s">
        <v>1108</v>
      </c>
      <c r="B23" s="30" t="s">
        <v>213</v>
      </c>
      <c r="C23" s="10">
        <v>18490.991731999999</v>
      </c>
      <c r="D23" s="7" t="str">
        <f t="shared" si="8"/>
        <v>N/A</v>
      </c>
      <c r="E23" s="10">
        <v>18700.837941000002</v>
      </c>
      <c r="F23" s="7" t="str">
        <f t="shared" si="9"/>
        <v>N/A</v>
      </c>
      <c r="G23" s="10">
        <v>19914.597038</v>
      </c>
      <c r="H23" s="7" t="str">
        <f t="shared" si="10"/>
        <v>N/A</v>
      </c>
      <c r="I23" s="8">
        <v>1.135</v>
      </c>
      <c r="J23" s="8">
        <v>6.49</v>
      </c>
      <c r="K23" s="30" t="s">
        <v>734</v>
      </c>
      <c r="L23" s="105" t="str">
        <f t="shared" si="11"/>
        <v>Yes</v>
      </c>
    </row>
    <row r="24" spans="1:12" x14ac:dyDescent="0.2">
      <c r="A24" s="137" t="s">
        <v>1109</v>
      </c>
      <c r="B24" s="30" t="s">
        <v>213</v>
      </c>
      <c r="C24" s="10">
        <v>2086.8686302999999</v>
      </c>
      <c r="D24" s="7" t="str">
        <f t="shared" si="8"/>
        <v>N/A</v>
      </c>
      <c r="E24" s="10">
        <v>2156.5805126999999</v>
      </c>
      <c r="F24" s="7" t="str">
        <f t="shared" si="9"/>
        <v>N/A</v>
      </c>
      <c r="G24" s="10">
        <v>2293.8505205000001</v>
      </c>
      <c r="H24" s="7" t="str">
        <f t="shared" si="10"/>
        <v>N/A</v>
      </c>
      <c r="I24" s="8">
        <v>3.3410000000000002</v>
      </c>
      <c r="J24" s="8">
        <v>6.3650000000000002</v>
      </c>
      <c r="K24" s="30" t="s">
        <v>734</v>
      </c>
      <c r="L24" s="105" t="str">
        <f t="shared" si="11"/>
        <v>Yes</v>
      </c>
    </row>
    <row r="25" spans="1:12" x14ac:dyDescent="0.2">
      <c r="A25" s="137" t="s">
        <v>1110</v>
      </c>
      <c r="B25" s="30" t="s">
        <v>213</v>
      </c>
      <c r="C25" s="10">
        <v>1780.9165665999999</v>
      </c>
      <c r="D25" s="7" t="str">
        <f t="shared" si="8"/>
        <v>N/A</v>
      </c>
      <c r="E25" s="10">
        <v>1754.8430757000001</v>
      </c>
      <c r="F25" s="7" t="str">
        <f t="shared" si="9"/>
        <v>N/A</v>
      </c>
      <c r="G25" s="10">
        <v>3867.1423602999998</v>
      </c>
      <c r="H25" s="7" t="str">
        <f t="shared" si="10"/>
        <v>N/A</v>
      </c>
      <c r="I25" s="8">
        <v>-1.46</v>
      </c>
      <c r="J25" s="8">
        <v>120.4</v>
      </c>
      <c r="K25" s="30" t="s">
        <v>734</v>
      </c>
      <c r="L25" s="105" t="str">
        <f t="shared" si="11"/>
        <v>No</v>
      </c>
    </row>
    <row r="26" spans="1:12" x14ac:dyDescent="0.2">
      <c r="A26" s="128" t="s">
        <v>1111</v>
      </c>
      <c r="B26" s="30" t="s">
        <v>213</v>
      </c>
      <c r="C26" s="10">
        <v>5017.6894173000001</v>
      </c>
      <c r="D26" s="7" t="str">
        <f t="shared" si="8"/>
        <v>N/A</v>
      </c>
      <c r="E26" s="10">
        <v>5110.3685609000004</v>
      </c>
      <c r="F26" s="7" t="str">
        <f t="shared" si="9"/>
        <v>N/A</v>
      </c>
      <c r="G26" s="10">
        <v>5740.3251535999998</v>
      </c>
      <c r="H26" s="7" t="str">
        <f t="shared" si="10"/>
        <v>N/A</v>
      </c>
      <c r="I26" s="8">
        <v>1.847</v>
      </c>
      <c r="J26" s="8">
        <v>12.33</v>
      </c>
      <c r="K26" s="30" t="s">
        <v>734</v>
      </c>
      <c r="L26" s="105" t="str">
        <f>IF(J26="Div by 0", "N/A", IF(OR(J26="N/A",K26="N/A"),"N/A", IF(J26&gt;VALUE(MID(K26,1,2)), "No", IF(J26&lt;-1*VALUE(MID(K26,1,2)), "No", "Yes"))))</f>
        <v>Yes</v>
      </c>
    </row>
    <row r="27" spans="1:12" x14ac:dyDescent="0.2">
      <c r="A27" s="128" t="s">
        <v>1112</v>
      </c>
      <c r="B27" s="30" t="s">
        <v>213</v>
      </c>
      <c r="C27" s="10">
        <v>5439.5913221999999</v>
      </c>
      <c r="D27" s="7" t="str">
        <f t="shared" si="8"/>
        <v>N/A</v>
      </c>
      <c r="E27" s="10">
        <v>5638.8033341999999</v>
      </c>
      <c r="F27" s="7" t="str">
        <f t="shared" si="9"/>
        <v>N/A</v>
      </c>
      <c r="G27" s="10">
        <v>6210.0558928</v>
      </c>
      <c r="H27" s="7" t="str">
        <f t="shared" si="10"/>
        <v>N/A</v>
      </c>
      <c r="I27" s="8">
        <v>3.6619999999999999</v>
      </c>
      <c r="J27" s="8">
        <v>10.130000000000001</v>
      </c>
      <c r="K27" s="30" t="s">
        <v>734</v>
      </c>
      <c r="L27" s="105" t="str">
        <f>IF(J27="Div by 0", "N/A", IF(OR(J27="N/A",K27="N/A"),"N/A", IF(J27&gt;VALUE(MID(K27,1,2)), "No", IF(J27&lt;-1*VALUE(MID(K27,1,2)), "No", "Yes"))))</f>
        <v>Yes</v>
      </c>
    </row>
    <row r="28" spans="1:12" x14ac:dyDescent="0.2">
      <c r="A28" s="153" t="s">
        <v>1113</v>
      </c>
      <c r="B28" s="30" t="s">
        <v>213</v>
      </c>
      <c r="C28" s="10">
        <v>15679.283103</v>
      </c>
      <c r="D28" s="7" t="str">
        <f t="shared" si="8"/>
        <v>N/A</v>
      </c>
      <c r="E28" s="10">
        <v>16119.727405</v>
      </c>
      <c r="F28" s="7" t="str">
        <f t="shared" si="9"/>
        <v>N/A</v>
      </c>
      <c r="G28" s="10">
        <v>16726.516604</v>
      </c>
      <c r="H28" s="7" t="str">
        <f t="shared" si="10"/>
        <v>N/A</v>
      </c>
      <c r="I28" s="8">
        <v>2.8090000000000002</v>
      </c>
      <c r="J28" s="8">
        <v>3.7639999999999998</v>
      </c>
      <c r="K28" s="30" t="s">
        <v>734</v>
      </c>
      <c r="L28" s="105" t="str">
        <f>IF(J28="Div by 0", "N/A", IF(K28="N/A","N/A", IF(J28&gt;VALUE(MID(K28,1,2)), "No", IF(J28&lt;-1*VALUE(MID(K28,1,2)), "No", "Yes"))))</f>
        <v>Yes</v>
      </c>
    </row>
    <row r="29" spans="1:12" x14ac:dyDescent="0.2">
      <c r="A29" s="128" t="s">
        <v>1114</v>
      </c>
      <c r="B29" s="30" t="s">
        <v>213</v>
      </c>
      <c r="C29" s="10">
        <v>16399.306983999999</v>
      </c>
      <c r="D29" s="7" t="str">
        <f t="shared" si="8"/>
        <v>N/A</v>
      </c>
      <c r="E29" s="10">
        <v>16693.011745</v>
      </c>
      <c r="F29" s="7" t="str">
        <f t="shared" si="9"/>
        <v>N/A</v>
      </c>
      <c r="G29" s="10">
        <v>17555.561334000002</v>
      </c>
      <c r="H29" s="7" t="str">
        <f t="shared" si="10"/>
        <v>N/A</v>
      </c>
      <c r="I29" s="8">
        <v>1.7909999999999999</v>
      </c>
      <c r="J29" s="8">
        <v>5.1669999999999998</v>
      </c>
      <c r="K29" s="30" t="s">
        <v>734</v>
      </c>
      <c r="L29" s="105" t="str">
        <f>IF(J29="Div by 0", "N/A", IF(K29="N/A","N/A", IF(J29&gt;VALUE(MID(K29,1,2)), "No", IF(J29&lt;-1*VALUE(MID(K29,1,2)), "No", "Yes"))))</f>
        <v>Yes</v>
      </c>
    </row>
    <row r="30" spans="1:12" x14ac:dyDescent="0.2">
      <c r="A30" s="128" t="s">
        <v>1115</v>
      </c>
      <c r="B30" s="30" t="s">
        <v>213</v>
      </c>
      <c r="C30" s="10">
        <v>15534.790741999999</v>
      </c>
      <c r="D30" s="7" t="str">
        <f t="shared" si="8"/>
        <v>N/A</v>
      </c>
      <c r="E30" s="10">
        <v>15910.065205999999</v>
      </c>
      <c r="F30" s="7" t="str">
        <f t="shared" si="9"/>
        <v>N/A</v>
      </c>
      <c r="G30" s="10">
        <v>16485.057778999999</v>
      </c>
      <c r="H30" s="7" t="str">
        <f t="shared" si="10"/>
        <v>N/A</v>
      </c>
      <c r="I30" s="8">
        <v>2.4159999999999999</v>
      </c>
      <c r="J30" s="8">
        <v>3.6139999999999999</v>
      </c>
      <c r="K30" s="30" t="s">
        <v>734</v>
      </c>
      <c r="L30" s="105" t="str">
        <f>IF(J30="Div by 0", "N/A", IF(K30="N/A","N/A", IF(J30&gt;VALUE(MID(K30,1,2)), "No", IF(J30&lt;-1*VALUE(MID(K30,1,2)), "No", "Yes"))))</f>
        <v>Yes</v>
      </c>
    </row>
    <row r="31" spans="1:12" x14ac:dyDescent="0.2">
      <c r="A31" s="128" t="s">
        <v>1116</v>
      </c>
      <c r="B31" s="30" t="s">
        <v>213</v>
      </c>
      <c r="C31" s="10">
        <v>15227.746367</v>
      </c>
      <c r="D31" s="7" t="str">
        <f t="shared" si="8"/>
        <v>N/A</v>
      </c>
      <c r="E31" s="10">
        <v>15532.63027</v>
      </c>
      <c r="F31" s="7" t="str">
        <f t="shared" si="9"/>
        <v>N/A</v>
      </c>
      <c r="G31" s="10">
        <v>16035.436663</v>
      </c>
      <c r="H31" s="7" t="str">
        <f t="shared" si="10"/>
        <v>N/A</v>
      </c>
      <c r="I31" s="8">
        <v>2.0019999999999998</v>
      </c>
      <c r="J31" s="8">
        <v>3.2370000000000001</v>
      </c>
      <c r="K31" s="30" t="s">
        <v>734</v>
      </c>
      <c r="L31" s="105" t="str">
        <f>IF(J31="Div by 0", "N/A", IF(OR(J31="N/A",K31="N/A"),"N/A", IF(J31&gt;VALUE(MID(K31,1,2)), "No", IF(J31&lt;-1*VALUE(MID(K31,1,2)), "No", "Yes"))))</f>
        <v>Yes</v>
      </c>
    </row>
    <row r="32" spans="1:12" x14ac:dyDescent="0.2">
      <c r="A32" s="128" t="s">
        <v>1117</v>
      </c>
      <c r="B32" s="30" t="s">
        <v>213</v>
      </c>
      <c r="C32" s="10">
        <v>16334.990868000001</v>
      </c>
      <c r="D32" s="7" t="str">
        <f t="shared" si="8"/>
        <v>N/A</v>
      </c>
      <c r="E32" s="10">
        <v>16968.527095000001</v>
      </c>
      <c r="F32" s="7" t="str">
        <f t="shared" si="9"/>
        <v>N/A</v>
      </c>
      <c r="G32" s="10">
        <v>17719.392879999999</v>
      </c>
      <c r="H32" s="7" t="str">
        <f t="shared" si="10"/>
        <v>N/A</v>
      </c>
      <c r="I32" s="8">
        <v>3.8780000000000001</v>
      </c>
      <c r="J32" s="8">
        <v>4.4249999999999998</v>
      </c>
      <c r="K32" s="30" t="s">
        <v>734</v>
      </c>
      <c r="L32" s="105" t="str">
        <f>IF(J32="Div by 0", "N/A", IF(OR(J32="N/A",K32="N/A"),"N/A", IF(J32&gt;VALUE(MID(K32,1,2)), "No", IF(J32&lt;-1*VALUE(MID(K32,1,2)), "No", "Yes"))))</f>
        <v>Yes</v>
      </c>
    </row>
    <row r="33" spans="1:12" x14ac:dyDescent="0.2">
      <c r="A33" s="128" t="s">
        <v>1692</v>
      </c>
      <c r="B33" s="30" t="s">
        <v>213</v>
      </c>
      <c r="C33" s="10">
        <v>2196.8597685999998</v>
      </c>
      <c r="D33" s="7" t="str">
        <f t="shared" si="8"/>
        <v>N/A</v>
      </c>
      <c r="E33" s="10">
        <v>3622.8524026999999</v>
      </c>
      <c r="F33" s="7" t="str">
        <f t="shared" si="9"/>
        <v>N/A</v>
      </c>
      <c r="G33" s="10">
        <v>11759.554054</v>
      </c>
      <c r="H33" s="7" t="str">
        <f t="shared" si="10"/>
        <v>N/A</v>
      </c>
      <c r="I33" s="8">
        <v>64.91</v>
      </c>
      <c r="J33" s="8">
        <v>224.6</v>
      </c>
      <c r="K33" s="30" t="s">
        <v>734</v>
      </c>
      <c r="L33" s="105" t="str">
        <f t="shared" ref="L33:L45" si="12">IF(J33="Div by 0", "N/A", IF(K33="N/A","N/A", IF(J33&gt;VALUE(MID(K33,1,2)), "No", IF(J33&lt;-1*VALUE(MID(K33,1,2)), "No", "Yes"))))</f>
        <v>No</v>
      </c>
    </row>
    <row r="34" spans="1:12" x14ac:dyDescent="0.2">
      <c r="A34" s="128" t="s">
        <v>1693</v>
      </c>
      <c r="B34" s="30" t="s">
        <v>213</v>
      </c>
      <c r="C34" s="10">
        <v>1253.0885714000001</v>
      </c>
      <c r="D34" s="7" t="str">
        <f t="shared" si="8"/>
        <v>N/A</v>
      </c>
      <c r="E34" s="10">
        <v>1253.6980911999999</v>
      </c>
      <c r="F34" s="7" t="str">
        <f t="shared" si="9"/>
        <v>N/A</v>
      </c>
      <c r="G34" s="10">
        <v>1633.6878846</v>
      </c>
      <c r="H34" s="7" t="str">
        <f t="shared" si="10"/>
        <v>N/A</v>
      </c>
      <c r="I34" s="8">
        <v>4.8599999999999997E-2</v>
      </c>
      <c r="J34" s="8">
        <v>30.31</v>
      </c>
      <c r="K34" s="30" t="s">
        <v>734</v>
      </c>
      <c r="L34" s="105" t="str">
        <f t="shared" si="12"/>
        <v>No</v>
      </c>
    </row>
    <row r="35" spans="1:12" x14ac:dyDescent="0.2">
      <c r="A35" s="128" t="s">
        <v>1694</v>
      </c>
      <c r="B35" s="30" t="s">
        <v>213</v>
      </c>
      <c r="C35" s="10">
        <v>18716.793976000001</v>
      </c>
      <c r="D35" s="7" t="str">
        <f t="shared" si="8"/>
        <v>N/A</v>
      </c>
      <c r="E35" s="10">
        <v>19255.027072000001</v>
      </c>
      <c r="F35" s="7" t="str">
        <f t="shared" si="9"/>
        <v>N/A</v>
      </c>
      <c r="G35" s="10">
        <v>19738.879100999999</v>
      </c>
      <c r="H35" s="7" t="str">
        <f t="shared" si="10"/>
        <v>N/A</v>
      </c>
      <c r="I35" s="8">
        <v>2.8759999999999999</v>
      </c>
      <c r="J35" s="8">
        <v>2.5129999999999999</v>
      </c>
      <c r="K35" s="30" t="s">
        <v>734</v>
      </c>
      <c r="L35" s="105" t="str">
        <f t="shared" si="12"/>
        <v>Yes</v>
      </c>
    </row>
    <row r="36" spans="1:12" x14ac:dyDescent="0.2">
      <c r="A36" s="128" t="s">
        <v>1695</v>
      </c>
      <c r="B36" s="30" t="s">
        <v>213</v>
      </c>
      <c r="C36" s="10">
        <v>280.08954226999998</v>
      </c>
      <c r="D36" s="7" t="str">
        <f t="shared" si="8"/>
        <v>N/A</v>
      </c>
      <c r="E36" s="10">
        <v>300.23470051999999</v>
      </c>
      <c r="F36" s="7" t="str">
        <f t="shared" si="9"/>
        <v>N/A</v>
      </c>
      <c r="G36" s="10">
        <v>414.67903405999999</v>
      </c>
      <c r="H36" s="7" t="str">
        <f t="shared" si="10"/>
        <v>N/A</v>
      </c>
      <c r="I36" s="8">
        <v>7.1920000000000002</v>
      </c>
      <c r="J36" s="8">
        <v>38.119999999999997</v>
      </c>
      <c r="K36" s="30" t="s">
        <v>734</v>
      </c>
      <c r="L36" s="105" t="str">
        <f t="shared" si="12"/>
        <v>No</v>
      </c>
    </row>
    <row r="37" spans="1:12" x14ac:dyDescent="0.2">
      <c r="A37" s="128" t="s">
        <v>1696</v>
      </c>
      <c r="B37" s="30" t="s">
        <v>213</v>
      </c>
      <c r="C37" s="10">
        <v>22994.533169999999</v>
      </c>
      <c r="D37" s="7" t="str">
        <f t="shared" si="8"/>
        <v>N/A</v>
      </c>
      <c r="E37" s="10">
        <v>23845.103242000001</v>
      </c>
      <c r="F37" s="7" t="str">
        <f t="shared" si="9"/>
        <v>N/A</v>
      </c>
      <c r="G37" s="10">
        <v>24508.246256999999</v>
      </c>
      <c r="H37" s="7" t="str">
        <f t="shared" si="10"/>
        <v>N/A</v>
      </c>
      <c r="I37" s="8">
        <v>3.6989999999999998</v>
      </c>
      <c r="J37" s="8">
        <v>2.7810000000000001</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257.35447035999999</v>
      </c>
      <c r="D39" s="7" t="str">
        <f t="shared" si="8"/>
        <v>N/A</v>
      </c>
      <c r="E39" s="10">
        <v>185.86579773</v>
      </c>
      <c r="F39" s="7" t="str">
        <f t="shared" si="9"/>
        <v>N/A</v>
      </c>
      <c r="G39" s="10">
        <v>349.38292079000001</v>
      </c>
      <c r="H39" s="7" t="str">
        <f t="shared" si="10"/>
        <v>N/A</v>
      </c>
      <c r="I39" s="8">
        <v>-27.8</v>
      </c>
      <c r="J39" s="8">
        <v>87.98</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20743.099021999999</v>
      </c>
      <c r="D41" s="7" t="str">
        <f t="shared" si="8"/>
        <v>N/A</v>
      </c>
      <c r="E41" s="10">
        <v>21142.891190999999</v>
      </c>
      <c r="F41" s="7" t="str">
        <f t="shared" si="9"/>
        <v>N/A</v>
      </c>
      <c r="G41" s="10">
        <v>21940.807668000001</v>
      </c>
      <c r="H41" s="7" t="str">
        <f t="shared" si="10"/>
        <v>N/A</v>
      </c>
      <c r="I41" s="8">
        <v>1.927</v>
      </c>
      <c r="J41" s="8">
        <v>3.774</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19556.021922</v>
      </c>
      <c r="D44" s="7" t="str">
        <f t="shared" si="8"/>
        <v>N/A</v>
      </c>
      <c r="E44" s="10">
        <v>20261.307729</v>
      </c>
      <c r="F44" s="7" t="str">
        <f t="shared" si="9"/>
        <v>N/A</v>
      </c>
      <c r="G44" s="10">
        <v>21002.249593</v>
      </c>
      <c r="H44" s="7" t="str">
        <f t="shared" si="10"/>
        <v>N/A</v>
      </c>
      <c r="I44" s="8">
        <v>3.6059999999999999</v>
      </c>
      <c r="J44" s="8">
        <v>3.657</v>
      </c>
      <c r="K44" s="30" t="s">
        <v>734</v>
      </c>
      <c r="L44" s="105" t="str">
        <f t="shared" si="12"/>
        <v>Yes</v>
      </c>
    </row>
    <row r="45" spans="1:12" ht="25.5" x14ac:dyDescent="0.2">
      <c r="A45" s="128" t="s">
        <v>1119</v>
      </c>
      <c r="B45" s="30" t="s">
        <v>213</v>
      </c>
      <c r="C45" s="10">
        <v>726.73520051000003</v>
      </c>
      <c r="D45" s="7" t="str">
        <f t="shared" si="8"/>
        <v>N/A</v>
      </c>
      <c r="E45" s="10">
        <v>732.21367348000001</v>
      </c>
      <c r="F45" s="7" t="str">
        <f t="shared" si="9"/>
        <v>N/A</v>
      </c>
      <c r="G45" s="10">
        <v>999.66559438000002</v>
      </c>
      <c r="H45" s="7" t="str">
        <f t="shared" si="10"/>
        <v>N/A</v>
      </c>
      <c r="I45" s="8">
        <v>0.75380000000000003</v>
      </c>
      <c r="J45" s="8">
        <v>36.53</v>
      </c>
      <c r="K45" s="30" t="s">
        <v>734</v>
      </c>
      <c r="L45" s="105" t="str">
        <f t="shared" si="12"/>
        <v>No</v>
      </c>
    </row>
    <row r="46" spans="1:12" x14ac:dyDescent="0.2">
      <c r="A46" s="128" t="s">
        <v>1120</v>
      </c>
      <c r="B46" s="22" t="s">
        <v>213</v>
      </c>
      <c r="C46" s="29">
        <v>51796.800652999998</v>
      </c>
      <c r="D46" s="27" t="str">
        <f t="shared" si="8"/>
        <v>N/A</v>
      </c>
      <c r="E46" s="29">
        <v>52570.739857</v>
      </c>
      <c r="F46" s="27" t="str">
        <f t="shared" si="9"/>
        <v>N/A</v>
      </c>
      <c r="G46" s="29">
        <v>54593.922103999997</v>
      </c>
      <c r="H46" s="27" t="str">
        <f t="shared" si="10"/>
        <v>N/A</v>
      </c>
      <c r="I46" s="8">
        <v>1.494</v>
      </c>
      <c r="J46" s="8">
        <v>3.8479999999999999</v>
      </c>
      <c r="K46" s="28" t="s">
        <v>734</v>
      </c>
      <c r="L46" s="105" t="str">
        <f>IF(J46="Div by 0", "N/A", IF(K46="N/A","N/A", IF(J46&gt;VALUE(MID(K46,1,2)), "No", IF(J46&lt;-1*VALUE(MID(K46,1,2)), "No", "Yes"))))</f>
        <v>Yes</v>
      </c>
    </row>
    <row r="47" spans="1:12" x14ac:dyDescent="0.2">
      <c r="A47" s="162" t="s">
        <v>1121</v>
      </c>
      <c r="B47" s="22" t="s">
        <v>213</v>
      </c>
      <c r="C47" s="29">
        <v>24205.574828000001</v>
      </c>
      <c r="D47" s="27" t="str">
        <f t="shared" si="8"/>
        <v>N/A</v>
      </c>
      <c r="E47" s="29">
        <v>26078.960526999999</v>
      </c>
      <c r="F47" s="27" t="str">
        <f t="shared" si="9"/>
        <v>N/A</v>
      </c>
      <c r="G47" s="29">
        <v>29995.003001000001</v>
      </c>
      <c r="H47" s="27" t="str">
        <f t="shared" si="10"/>
        <v>N/A</v>
      </c>
      <c r="I47" s="8">
        <v>7.7389999999999999</v>
      </c>
      <c r="J47" s="8">
        <v>15.02</v>
      </c>
      <c r="K47" s="28" t="s">
        <v>734</v>
      </c>
      <c r="L47" s="105" t="str">
        <f>IF(J47="Div by 0", "N/A", IF(K47="N/A","N/A", IF(J47&gt;VALUE(MID(K47,1,2)), "No", IF(J47&lt;-1*VALUE(MID(K47,1,2)), "No", "Yes"))))</f>
        <v>Yes</v>
      </c>
    </row>
    <row r="48" spans="1:12" ht="25.5" x14ac:dyDescent="0.2">
      <c r="A48" s="128" t="s">
        <v>1122</v>
      </c>
      <c r="B48" s="22" t="s">
        <v>213</v>
      </c>
      <c r="C48" s="29">
        <v>43588.920345999999</v>
      </c>
      <c r="D48" s="27" t="str">
        <f t="shared" si="8"/>
        <v>N/A</v>
      </c>
      <c r="E48" s="29">
        <v>41766.303754</v>
      </c>
      <c r="F48" s="27" t="str">
        <f t="shared" si="9"/>
        <v>N/A</v>
      </c>
      <c r="G48" s="29">
        <v>45399.4</v>
      </c>
      <c r="H48" s="27" t="str">
        <f t="shared" si="10"/>
        <v>N/A</v>
      </c>
      <c r="I48" s="8">
        <v>-4.18</v>
      </c>
      <c r="J48" s="8">
        <v>8.6989999999999998</v>
      </c>
      <c r="K48" s="28" t="s">
        <v>734</v>
      </c>
      <c r="L48" s="105" t="str">
        <f>IF(J48="Div by 0", "N/A", IF(K48="N/A","N/A", IF(J48&gt;VALUE(MID(K48,1,2)), "No", IF(J48&lt;-1*VALUE(MID(K48,1,2)), "No", "Yes"))))</f>
        <v>Yes</v>
      </c>
    </row>
    <row r="49" spans="1:12" x14ac:dyDescent="0.2">
      <c r="A49" s="151" t="s">
        <v>1123</v>
      </c>
      <c r="B49" s="22" t="s">
        <v>213</v>
      </c>
      <c r="C49" s="29">
        <v>29813.918006</v>
      </c>
      <c r="D49" s="27" t="str">
        <f t="shared" si="8"/>
        <v>N/A</v>
      </c>
      <c r="E49" s="29">
        <v>31312.088974999999</v>
      </c>
      <c r="F49" s="27" t="str">
        <f t="shared" si="9"/>
        <v>N/A</v>
      </c>
      <c r="G49" s="29">
        <v>33330.592730999997</v>
      </c>
      <c r="H49" s="27" t="str">
        <f t="shared" si="10"/>
        <v>N/A</v>
      </c>
      <c r="I49" s="8">
        <v>5.0250000000000004</v>
      </c>
      <c r="J49" s="8">
        <v>6.4459999999999997</v>
      </c>
      <c r="K49" s="28" t="s">
        <v>734</v>
      </c>
      <c r="L49" s="105" t="str">
        <f t="shared" ref="L49:L59" si="13">IF(J49="Div by 0", "N/A", IF(K49="N/A","N/A", IF(J49&gt;VALUE(MID(K49,1,2)), "No", IF(J49&lt;-1*VALUE(MID(K49,1,2)), "No", "Yes"))))</f>
        <v>Yes</v>
      </c>
    </row>
    <row r="50" spans="1:12" ht="25.5" x14ac:dyDescent="0.2">
      <c r="A50" s="128" t="s">
        <v>1124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v>13909.174942</v>
      </c>
      <c r="D51" s="27" t="str">
        <f t="shared" ref="D51:D82" si="14">IF($B51="N/A","N/A",IF(C51&gt;10,"No",IF(C51&lt;-10,"No","Yes")))</f>
        <v>N/A</v>
      </c>
      <c r="E51" s="29">
        <v>14678.991431</v>
      </c>
      <c r="F51" s="27" t="str">
        <f t="shared" ref="F51:F82" si="15">IF($B51="N/A","N/A",IF(E51&gt;10,"No",IF(E51&lt;-10,"No","Yes")))</f>
        <v>N/A</v>
      </c>
      <c r="G51" s="29">
        <v>15240.485452999999</v>
      </c>
      <c r="H51" s="27" t="str">
        <f t="shared" ref="H51:H82" si="16">IF($B51="N/A","N/A",IF(G51&gt;10,"No",IF(G51&lt;-10,"No","Yes")))</f>
        <v>N/A</v>
      </c>
      <c r="I51" s="8">
        <v>5.5350000000000001</v>
      </c>
      <c r="J51" s="8">
        <v>3.8250000000000002</v>
      </c>
      <c r="K51" s="28" t="s">
        <v>734</v>
      </c>
      <c r="L51" s="105" t="str">
        <f t="shared" si="13"/>
        <v>Yes</v>
      </c>
    </row>
    <row r="52" spans="1:12" ht="25.5" x14ac:dyDescent="0.2">
      <c r="A52" s="128" t="s">
        <v>1126</v>
      </c>
      <c r="B52" s="22" t="s">
        <v>213</v>
      </c>
      <c r="C52" s="29">
        <v>28830.251863000001</v>
      </c>
      <c r="D52" s="27" t="str">
        <f t="shared" si="14"/>
        <v>N/A</v>
      </c>
      <c r="E52" s="29">
        <v>29983.627128</v>
      </c>
      <c r="F52" s="27" t="str">
        <f t="shared" si="15"/>
        <v>N/A</v>
      </c>
      <c r="G52" s="29">
        <v>32495.893676</v>
      </c>
      <c r="H52" s="27" t="str">
        <f t="shared" si="16"/>
        <v>N/A</v>
      </c>
      <c r="I52" s="8">
        <v>4.0010000000000003</v>
      </c>
      <c r="J52" s="8">
        <v>8.3789999999999996</v>
      </c>
      <c r="K52" s="28" t="s">
        <v>734</v>
      </c>
      <c r="L52" s="105" t="str">
        <f t="shared" si="13"/>
        <v>Yes</v>
      </c>
    </row>
    <row r="53" spans="1:12" ht="25.5" x14ac:dyDescent="0.2">
      <c r="A53" s="128" t="s">
        <v>1127</v>
      </c>
      <c r="B53" s="22" t="s">
        <v>213</v>
      </c>
      <c r="C53" s="29">
        <v>43937.543291000002</v>
      </c>
      <c r="D53" s="27" t="str">
        <f t="shared" si="14"/>
        <v>N/A</v>
      </c>
      <c r="E53" s="29">
        <v>44199.173912999999</v>
      </c>
      <c r="F53" s="27" t="str">
        <f t="shared" si="15"/>
        <v>N/A</v>
      </c>
      <c r="G53" s="29">
        <v>46719.480056</v>
      </c>
      <c r="H53" s="27" t="str">
        <f t="shared" si="16"/>
        <v>N/A</v>
      </c>
      <c r="I53" s="8">
        <v>0.59550000000000003</v>
      </c>
      <c r="J53" s="8">
        <v>5.702</v>
      </c>
      <c r="K53" s="28" t="s">
        <v>734</v>
      </c>
      <c r="L53" s="105" t="str">
        <f t="shared" si="13"/>
        <v>Yes</v>
      </c>
    </row>
    <row r="54" spans="1:12" ht="25.5" x14ac:dyDescent="0.2">
      <c r="A54" s="128" t="s">
        <v>1128</v>
      </c>
      <c r="B54" s="22" t="s">
        <v>213</v>
      </c>
      <c r="C54" s="29">
        <v>22709.210525999999</v>
      </c>
      <c r="D54" s="27" t="str">
        <f t="shared" si="14"/>
        <v>N/A</v>
      </c>
      <c r="E54" s="29">
        <v>19691.731706999999</v>
      </c>
      <c r="F54" s="27" t="str">
        <f t="shared" si="15"/>
        <v>N/A</v>
      </c>
      <c r="G54" s="29">
        <v>25532.342105</v>
      </c>
      <c r="H54" s="27" t="str">
        <f t="shared" si="16"/>
        <v>N/A</v>
      </c>
      <c r="I54" s="8">
        <v>-13.3</v>
      </c>
      <c r="J54" s="8">
        <v>29.66</v>
      </c>
      <c r="K54" s="28" t="s">
        <v>734</v>
      </c>
      <c r="L54" s="105" t="str">
        <f t="shared" si="13"/>
        <v>Yes</v>
      </c>
    </row>
    <row r="55" spans="1:12" ht="25.5" x14ac:dyDescent="0.2">
      <c r="A55" s="128" t="s">
        <v>1129</v>
      </c>
      <c r="B55" s="22" t="s">
        <v>213</v>
      </c>
      <c r="C55" s="29">
        <v>43347.132776999999</v>
      </c>
      <c r="D55" s="27" t="str">
        <f t="shared" si="14"/>
        <v>N/A</v>
      </c>
      <c r="E55" s="29">
        <v>45565.293844</v>
      </c>
      <c r="F55" s="27" t="str">
        <f t="shared" si="15"/>
        <v>N/A</v>
      </c>
      <c r="G55" s="29">
        <v>48204.405284</v>
      </c>
      <c r="H55" s="27" t="str">
        <f t="shared" si="16"/>
        <v>N/A</v>
      </c>
      <c r="I55" s="8">
        <v>5.117</v>
      </c>
      <c r="J55" s="8">
        <v>5.7919999999999998</v>
      </c>
      <c r="K55" s="28" t="s">
        <v>734</v>
      </c>
      <c r="L55" s="105" t="str">
        <f t="shared" si="13"/>
        <v>Yes</v>
      </c>
    </row>
    <row r="56" spans="1:12" ht="25.5" x14ac:dyDescent="0.2">
      <c r="A56" s="128" t="s">
        <v>1130</v>
      </c>
      <c r="B56" s="22" t="s">
        <v>213</v>
      </c>
      <c r="C56" s="29" t="s">
        <v>1748</v>
      </c>
      <c r="D56" s="27" t="str">
        <f t="shared" si="14"/>
        <v>N/A</v>
      </c>
      <c r="E56" s="29">
        <v>25456.593529000002</v>
      </c>
      <c r="F56" s="27" t="str">
        <f t="shared" si="15"/>
        <v>N/A</v>
      </c>
      <c r="G56" s="29">
        <v>23288.566421</v>
      </c>
      <c r="H56" s="27" t="str">
        <f t="shared" si="16"/>
        <v>N/A</v>
      </c>
      <c r="I56" s="8" t="s">
        <v>1748</v>
      </c>
      <c r="J56" s="8">
        <v>-8.52</v>
      </c>
      <c r="K56" s="28" t="s">
        <v>734</v>
      </c>
      <c r="L56" s="105" t="str">
        <f t="shared" si="13"/>
        <v>Yes</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510373963</v>
      </c>
      <c r="D60" s="27" t="str">
        <f t="shared" si="14"/>
        <v>N/A</v>
      </c>
      <c r="E60" s="29">
        <v>566161799</v>
      </c>
      <c r="F60" s="27" t="str">
        <f t="shared" si="15"/>
        <v>N/A</v>
      </c>
      <c r="G60" s="29">
        <v>606291102</v>
      </c>
      <c r="H60" s="27" t="str">
        <f t="shared" si="16"/>
        <v>N/A</v>
      </c>
      <c r="I60" s="8">
        <v>10.93</v>
      </c>
      <c r="J60" s="8">
        <v>7.0880000000000001</v>
      </c>
      <c r="K60" s="28" t="s">
        <v>734</v>
      </c>
      <c r="L60" s="105" t="str">
        <f t="shared" ref="L60:L70" si="17">IF(J60="Div by 0", "N/A", IF(K60="N/A","N/A", IF(J60&gt;VALUE(MID(K60,1,2)), "No", IF(J60&lt;-1*VALUE(MID(K60,1,2)), "No", "Yes"))))</f>
        <v>Yes</v>
      </c>
    </row>
    <row r="61" spans="1:12" ht="25.5" x14ac:dyDescent="0.2">
      <c r="A61" s="128" t="s">
        <v>1134</v>
      </c>
      <c r="B61" s="22" t="s">
        <v>213</v>
      </c>
      <c r="C61" s="29">
        <v>0</v>
      </c>
      <c r="D61" s="27" t="str">
        <f t="shared" si="14"/>
        <v>N/A</v>
      </c>
      <c r="E61" s="29">
        <v>0</v>
      </c>
      <c r="F61" s="27" t="str">
        <f t="shared" si="15"/>
        <v>N/A</v>
      </c>
      <c r="G61" s="29">
        <v>0</v>
      </c>
      <c r="H61" s="27" t="str">
        <f t="shared" si="16"/>
        <v>N/A</v>
      </c>
      <c r="I61" s="8" t="s">
        <v>1748</v>
      </c>
      <c r="J61" s="8" t="s">
        <v>1748</v>
      </c>
      <c r="K61" s="28" t="s">
        <v>734</v>
      </c>
      <c r="L61" s="105" t="str">
        <f t="shared" si="17"/>
        <v>N/A</v>
      </c>
    </row>
    <row r="62" spans="1:12" x14ac:dyDescent="0.2">
      <c r="A62" s="128" t="s">
        <v>1135</v>
      </c>
      <c r="B62" s="22" t="s">
        <v>213</v>
      </c>
      <c r="C62" s="29">
        <v>76603864</v>
      </c>
      <c r="D62" s="27" t="str">
        <f t="shared" si="14"/>
        <v>N/A</v>
      </c>
      <c r="E62" s="29">
        <v>81711168</v>
      </c>
      <c r="F62" s="27" t="str">
        <f t="shared" si="15"/>
        <v>N/A</v>
      </c>
      <c r="G62" s="29">
        <v>84542230</v>
      </c>
      <c r="H62" s="27" t="str">
        <f t="shared" si="16"/>
        <v>N/A</v>
      </c>
      <c r="I62" s="8">
        <v>6.6669999999999998</v>
      </c>
      <c r="J62" s="8">
        <v>3.4649999999999999</v>
      </c>
      <c r="K62" s="28" t="s">
        <v>734</v>
      </c>
      <c r="L62" s="105" t="str">
        <f t="shared" si="17"/>
        <v>Yes</v>
      </c>
    </row>
    <row r="63" spans="1:12" ht="25.5" x14ac:dyDescent="0.2">
      <c r="A63" s="128" t="s">
        <v>1136</v>
      </c>
      <c r="B63" s="22" t="s">
        <v>213</v>
      </c>
      <c r="C63" s="29">
        <v>26088317</v>
      </c>
      <c r="D63" s="27" t="str">
        <f t="shared" si="14"/>
        <v>N/A</v>
      </c>
      <c r="E63" s="29">
        <v>25759247</v>
      </c>
      <c r="F63" s="27" t="str">
        <f t="shared" si="15"/>
        <v>N/A</v>
      </c>
      <c r="G63" s="29">
        <v>24281301</v>
      </c>
      <c r="H63" s="27" t="str">
        <f t="shared" si="16"/>
        <v>N/A</v>
      </c>
      <c r="I63" s="8">
        <v>-1.26</v>
      </c>
      <c r="J63" s="8">
        <v>-5.74</v>
      </c>
      <c r="K63" s="28" t="s">
        <v>734</v>
      </c>
      <c r="L63" s="105" t="str">
        <f t="shared" si="17"/>
        <v>Yes</v>
      </c>
    </row>
    <row r="64" spans="1:12" ht="25.5" x14ac:dyDescent="0.2">
      <c r="A64" s="128" t="s">
        <v>1137</v>
      </c>
      <c r="B64" s="22" t="s">
        <v>213</v>
      </c>
      <c r="C64" s="29">
        <v>28643322</v>
      </c>
      <c r="D64" s="27" t="str">
        <f t="shared" si="14"/>
        <v>N/A</v>
      </c>
      <c r="E64" s="29">
        <v>31506514</v>
      </c>
      <c r="F64" s="27" t="str">
        <f t="shared" si="15"/>
        <v>N/A</v>
      </c>
      <c r="G64" s="29">
        <v>32442568</v>
      </c>
      <c r="H64" s="27" t="str">
        <f t="shared" si="16"/>
        <v>N/A</v>
      </c>
      <c r="I64" s="8">
        <v>9.9960000000000004</v>
      </c>
      <c r="J64" s="8">
        <v>2.9710000000000001</v>
      </c>
      <c r="K64" s="28" t="s">
        <v>734</v>
      </c>
      <c r="L64" s="105" t="str">
        <f t="shared" si="17"/>
        <v>Yes</v>
      </c>
    </row>
    <row r="65" spans="1:12" ht="25.5" x14ac:dyDescent="0.2">
      <c r="A65" s="128" t="s">
        <v>1138</v>
      </c>
      <c r="B65" s="22" t="s">
        <v>213</v>
      </c>
      <c r="C65" s="29">
        <v>348795</v>
      </c>
      <c r="D65" s="27" t="str">
        <f t="shared" si="14"/>
        <v>N/A</v>
      </c>
      <c r="E65" s="29">
        <v>332578</v>
      </c>
      <c r="F65" s="27" t="str">
        <f t="shared" si="15"/>
        <v>N/A</v>
      </c>
      <c r="G65" s="29">
        <v>339204</v>
      </c>
      <c r="H65" s="27" t="str">
        <f t="shared" si="16"/>
        <v>N/A</v>
      </c>
      <c r="I65" s="8">
        <v>-4.6500000000000004</v>
      </c>
      <c r="J65" s="8">
        <v>1.992</v>
      </c>
      <c r="K65" s="28" t="s">
        <v>734</v>
      </c>
      <c r="L65" s="105" t="str">
        <f t="shared" si="17"/>
        <v>Yes</v>
      </c>
    </row>
    <row r="66" spans="1:12" ht="25.5" x14ac:dyDescent="0.2">
      <c r="A66" s="128" t="s">
        <v>1139</v>
      </c>
      <c r="B66" s="22" t="s">
        <v>213</v>
      </c>
      <c r="C66" s="29">
        <v>378689665</v>
      </c>
      <c r="D66" s="27" t="str">
        <f t="shared" si="14"/>
        <v>N/A</v>
      </c>
      <c r="E66" s="29">
        <v>417855802</v>
      </c>
      <c r="F66" s="27" t="str">
        <f t="shared" si="15"/>
        <v>N/A</v>
      </c>
      <c r="G66" s="29">
        <v>456400272</v>
      </c>
      <c r="H66" s="27" t="str">
        <f t="shared" si="16"/>
        <v>N/A</v>
      </c>
      <c r="I66" s="8">
        <v>10.34</v>
      </c>
      <c r="J66" s="8">
        <v>9.2240000000000002</v>
      </c>
      <c r="K66" s="28" t="s">
        <v>734</v>
      </c>
      <c r="L66" s="105" t="str">
        <f t="shared" si="17"/>
        <v>Yes</v>
      </c>
    </row>
    <row r="67" spans="1:12" ht="25.5" x14ac:dyDescent="0.2">
      <c r="A67" s="128" t="s">
        <v>1140</v>
      </c>
      <c r="B67" s="22" t="s">
        <v>213</v>
      </c>
      <c r="C67" s="29">
        <v>0</v>
      </c>
      <c r="D67" s="27" t="str">
        <f t="shared" si="14"/>
        <v>N/A</v>
      </c>
      <c r="E67" s="29">
        <v>8996490</v>
      </c>
      <c r="F67" s="27" t="str">
        <f t="shared" si="15"/>
        <v>N/A</v>
      </c>
      <c r="G67" s="29">
        <v>8285527</v>
      </c>
      <c r="H67" s="27" t="str">
        <f t="shared" si="16"/>
        <v>N/A</v>
      </c>
      <c r="I67" s="8" t="s">
        <v>1748</v>
      </c>
      <c r="J67" s="8">
        <v>-7.9</v>
      </c>
      <c r="K67" s="28" t="s">
        <v>734</v>
      </c>
      <c r="L67" s="105" t="str">
        <f t="shared" si="17"/>
        <v>Yes</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17299.639448000002</v>
      </c>
      <c r="D71" s="27" t="str">
        <f t="shared" si="14"/>
        <v>N/A</v>
      </c>
      <c r="E71" s="29">
        <v>18445.357366</v>
      </c>
      <c r="F71" s="27" t="str">
        <f t="shared" si="15"/>
        <v>N/A</v>
      </c>
      <c r="G71" s="29">
        <v>19905.154535999998</v>
      </c>
      <c r="H71" s="27" t="str">
        <f t="shared" si="16"/>
        <v>N/A</v>
      </c>
      <c r="I71" s="8">
        <v>6.6230000000000002</v>
      </c>
      <c r="J71" s="8">
        <v>7.9139999999999997</v>
      </c>
      <c r="K71" s="28" t="s">
        <v>734</v>
      </c>
      <c r="L71" s="105" t="str">
        <f t="shared" ref="L71:L81" si="18">IF(J71="Div by 0", "N/A", IF(K71="N/A","N/A", IF(J71&gt;VALUE(MID(K71,1,2)), "No", IF(J71&lt;-1*VALUE(MID(K71,1,2)), "No", "Yes"))))</f>
        <v>Yes</v>
      </c>
    </row>
    <row r="72" spans="1:12" ht="25.5" x14ac:dyDescent="0.2">
      <c r="A72" s="128" t="s">
        <v>1145</v>
      </c>
      <c r="B72" s="22" t="s">
        <v>213</v>
      </c>
      <c r="C72" s="29" t="s">
        <v>1748</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v>6614.6156635999996</v>
      </c>
      <c r="D73" s="27" t="str">
        <f t="shared" si="14"/>
        <v>N/A</v>
      </c>
      <c r="E73" s="29">
        <v>7072.7229291000003</v>
      </c>
      <c r="F73" s="27" t="str">
        <f t="shared" si="15"/>
        <v>N/A</v>
      </c>
      <c r="G73" s="29">
        <v>7498.8673053000002</v>
      </c>
      <c r="H73" s="27" t="str">
        <f t="shared" si="16"/>
        <v>N/A</v>
      </c>
      <c r="I73" s="8">
        <v>6.9260000000000002</v>
      </c>
      <c r="J73" s="8">
        <v>6.0250000000000004</v>
      </c>
      <c r="K73" s="28" t="s">
        <v>734</v>
      </c>
      <c r="L73" s="105" t="str">
        <f t="shared" si="18"/>
        <v>Yes</v>
      </c>
    </row>
    <row r="74" spans="1:12" ht="25.5" x14ac:dyDescent="0.2">
      <c r="A74" s="128" t="s">
        <v>1147</v>
      </c>
      <c r="B74" s="22" t="s">
        <v>213</v>
      </c>
      <c r="C74" s="29">
        <v>6479.9595132000004</v>
      </c>
      <c r="D74" s="27" t="str">
        <f t="shared" si="14"/>
        <v>N/A</v>
      </c>
      <c r="E74" s="29">
        <v>6960.0775465999996</v>
      </c>
      <c r="F74" s="27" t="str">
        <f t="shared" si="15"/>
        <v>N/A</v>
      </c>
      <c r="G74" s="29">
        <v>7418.6681943000003</v>
      </c>
      <c r="H74" s="27" t="str">
        <f t="shared" si="16"/>
        <v>N/A</v>
      </c>
      <c r="I74" s="8">
        <v>7.4089999999999998</v>
      </c>
      <c r="J74" s="8">
        <v>6.5890000000000004</v>
      </c>
      <c r="K74" s="28" t="s">
        <v>734</v>
      </c>
      <c r="L74" s="105" t="str">
        <f t="shared" si="18"/>
        <v>Yes</v>
      </c>
    </row>
    <row r="75" spans="1:12" ht="25.5" x14ac:dyDescent="0.2">
      <c r="A75" s="128" t="s">
        <v>1148</v>
      </c>
      <c r="B75" s="22" t="s">
        <v>213</v>
      </c>
      <c r="C75" s="29">
        <v>18931.475214999999</v>
      </c>
      <c r="D75" s="27" t="str">
        <f t="shared" si="14"/>
        <v>N/A</v>
      </c>
      <c r="E75" s="29">
        <v>21074.591304000001</v>
      </c>
      <c r="F75" s="27" t="str">
        <f t="shared" si="15"/>
        <v>N/A</v>
      </c>
      <c r="G75" s="29">
        <v>22702.986703999999</v>
      </c>
      <c r="H75" s="27" t="str">
        <f t="shared" si="16"/>
        <v>N/A</v>
      </c>
      <c r="I75" s="8">
        <v>11.32</v>
      </c>
      <c r="J75" s="8">
        <v>7.7270000000000003</v>
      </c>
      <c r="K75" s="28" t="s">
        <v>734</v>
      </c>
      <c r="L75" s="105" t="str">
        <f t="shared" si="18"/>
        <v>Yes</v>
      </c>
    </row>
    <row r="76" spans="1:12" ht="25.5" x14ac:dyDescent="0.2">
      <c r="A76" s="128" t="s">
        <v>1149</v>
      </c>
      <c r="B76" s="22" t="s">
        <v>213</v>
      </c>
      <c r="C76" s="29">
        <v>9178.8157895000004</v>
      </c>
      <c r="D76" s="27" t="str">
        <f t="shared" si="14"/>
        <v>N/A</v>
      </c>
      <c r="E76" s="29">
        <v>8111.6585365999999</v>
      </c>
      <c r="F76" s="27" t="str">
        <f t="shared" si="15"/>
        <v>N/A</v>
      </c>
      <c r="G76" s="29">
        <v>8926.4210526000006</v>
      </c>
      <c r="H76" s="27" t="str">
        <f t="shared" si="16"/>
        <v>N/A</v>
      </c>
      <c r="I76" s="8">
        <v>-11.6</v>
      </c>
      <c r="J76" s="8">
        <v>10.039999999999999</v>
      </c>
      <c r="K76" s="28" t="s">
        <v>734</v>
      </c>
      <c r="L76" s="105" t="str">
        <f t="shared" si="18"/>
        <v>Yes</v>
      </c>
    </row>
    <row r="77" spans="1:12" ht="25.5" x14ac:dyDescent="0.2">
      <c r="A77" s="128" t="s">
        <v>1150</v>
      </c>
      <c r="B77" s="22" t="s">
        <v>213</v>
      </c>
      <c r="C77" s="29">
        <v>30678.035078000001</v>
      </c>
      <c r="D77" s="27" t="str">
        <f t="shared" si="14"/>
        <v>N/A</v>
      </c>
      <c r="E77" s="29">
        <v>32354.301355</v>
      </c>
      <c r="F77" s="27" t="str">
        <f t="shared" si="15"/>
        <v>N/A</v>
      </c>
      <c r="G77" s="29">
        <v>34159.140184000004</v>
      </c>
      <c r="H77" s="27" t="str">
        <f t="shared" si="16"/>
        <v>N/A</v>
      </c>
      <c r="I77" s="8">
        <v>5.4640000000000004</v>
      </c>
      <c r="J77" s="8">
        <v>5.5780000000000003</v>
      </c>
      <c r="K77" s="28" t="s">
        <v>734</v>
      </c>
      <c r="L77" s="105" t="str">
        <f t="shared" si="18"/>
        <v>Yes</v>
      </c>
    </row>
    <row r="78" spans="1:12" ht="25.5" x14ac:dyDescent="0.2">
      <c r="A78" s="128" t="s">
        <v>1151</v>
      </c>
      <c r="B78" s="22" t="s">
        <v>213</v>
      </c>
      <c r="C78" s="29" t="s">
        <v>1748</v>
      </c>
      <c r="D78" s="27" t="str">
        <f t="shared" si="14"/>
        <v>N/A</v>
      </c>
      <c r="E78" s="29">
        <v>9096.5520727999992</v>
      </c>
      <c r="F78" s="27" t="str">
        <f t="shared" si="15"/>
        <v>N/A</v>
      </c>
      <c r="G78" s="29">
        <v>7643.4750923000001</v>
      </c>
      <c r="H78" s="27" t="str">
        <f t="shared" si="16"/>
        <v>N/A</v>
      </c>
      <c r="I78" s="8" t="s">
        <v>1748</v>
      </c>
      <c r="J78" s="8">
        <v>-16</v>
      </c>
      <c r="K78" s="28" t="s">
        <v>734</v>
      </c>
      <c r="L78" s="105" t="str">
        <f t="shared" si="18"/>
        <v>Yes</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523672777</v>
      </c>
      <c r="D82" s="27" t="str">
        <f t="shared" si="14"/>
        <v>N/A</v>
      </c>
      <c r="E82" s="29">
        <v>571606528</v>
      </c>
      <c r="F82" s="27" t="str">
        <f t="shared" si="15"/>
        <v>N/A</v>
      </c>
      <c r="G82" s="29">
        <v>611966855</v>
      </c>
      <c r="H82" s="27" t="str">
        <f t="shared" si="16"/>
        <v>N/A</v>
      </c>
      <c r="I82" s="8">
        <v>9.1530000000000005</v>
      </c>
      <c r="J82" s="8">
        <v>7.0609999999999999</v>
      </c>
      <c r="K82" s="28" t="s">
        <v>734</v>
      </c>
      <c r="L82" s="105" t="str">
        <f t="shared" ref="L82:L138" si="19">IF(J82="Div by 0", "N/A", IF(K82="N/A","N/A", IF(J82&gt;VALUE(MID(K82,1,2)), "No", IF(J82&lt;-1*VALUE(MID(K82,1,2)), "No", "Yes"))))</f>
        <v>Yes</v>
      </c>
    </row>
    <row r="83" spans="1:12" x14ac:dyDescent="0.2">
      <c r="A83" s="128" t="s">
        <v>363</v>
      </c>
      <c r="B83" s="22" t="s">
        <v>213</v>
      </c>
      <c r="C83" s="23">
        <v>29488</v>
      </c>
      <c r="D83" s="27" t="str">
        <f t="shared" ref="D83:D114" si="20">IF($B83="N/A","N/A",IF(C83&gt;10,"No",IF(C83&lt;-10,"No","Yes")))</f>
        <v>N/A</v>
      </c>
      <c r="E83" s="23">
        <v>29641</v>
      </c>
      <c r="F83" s="27" t="str">
        <f t="shared" ref="F83:F114" si="21">IF($B83="N/A","N/A",IF(E83&gt;10,"No",IF(E83&lt;-10,"No","Yes")))</f>
        <v>N/A</v>
      </c>
      <c r="G83" s="23">
        <v>29199</v>
      </c>
      <c r="H83" s="27" t="str">
        <f t="shared" ref="H83:H114" si="22">IF($B83="N/A","N/A",IF(G83&gt;10,"No",IF(G83&lt;-10,"No","Yes")))</f>
        <v>N/A</v>
      </c>
      <c r="I83" s="8">
        <v>0.51890000000000003</v>
      </c>
      <c r="J83" s="8">
        <v>-1.49</v>
      </c>
      <c r="K83" s="28" t="s">
        <v>734</v>
      </c>
      <c r="L83" s="105" t="str">
        <f t="shared" si="19"/>
        <v>Yes</v>
      </c>
    </row>
    <row r="84" spans="1:12" x14ac:dyDescent="0.2">
      <c r="A84" s="128" t="s">
        <v>358</v>
      </c>
      <c r="B84" s="22" t="s">
        <v>213</v>
      </c>
      <c r="C84" s="29">
        <v>17758.843496000001</v>
      </c>
      <c r="D84" s="27" t="str">
        <f t="shared" si="20"/>
        <v>N/A</v>
      </c>
      <c r="E84" s="29">
        <v>19284.319962000001</v>
      </c>
      <c r="F84" s="27" t="str">
        <f t="shared" si="21"/>
        <v>N/A</v>
      </c>
      <c r="G84" s="29">
        <v>20958.486763000001</v>
      </c>
      <c r="H84" s="27" t="str">
        <f t="shared" si="22"/>
        <v>N/A</v>
      </c>
      <c r="I84" s="8">
        <v>8.59</v>
      </c>
      <c r="J84" s="8">
        <v>8.6809999999999992</v>
      </c>
      <c r="K84" s="28" t="s">
        <v>734</v>
      </c>
      <c r="L84" s="105" t="str">
        <f t="shared" si="19"/>
        <v>Yes</v>
      </c>
    </row>
    <row r="85" spans="1:12" ht="25.5" x14ac:dyDescent="0.2">
      <c r="A85" s="128" t="s">
        <v>1155</v>
      </c>
      <c r="B85" s="22" t="s">
        <v>213</v>
      </c>
      <c r="C85" s="29">
        <v>14741240</v>
      </c>
      <c r="D85" s="27" t="str">
        <f t="shared" si="20"/>
        <v>N/A</v>
      </c>
      <c r="E85" s="29">
        <v>15758309</v>
      </c>
      <c r="F85" s="27" t="str">
        <f t="shared" si="21"/>
        <v>N/A</v>
      </c>
      <c r="G85" s="29">
        <v>15593318</v>
      </c>
      <c r="H85" s="27" t="str">
        <f t="shared" si="22"/>
        <v>N/A</v>
      </c>
      <c r="I85" s="8">
        <v>6.899</v>
      </c>
      <c r="J85" s="8">
        <v>-1.05</v>
      </c>
      <c r="K85" s="28" t="s">
        <v>734</v>
      </c>
      <c r="L85" s="105" t="str">
        <f t="shared" si="19"/>
        <v>Yes</v>
      </c>
    </row>
    <row r="86" spans="1:12" x14ac:dyDescent="0.2">
      <c r="A86" s="128" t="s">
        <v>724</v>
      </c>
      <c r="B86" s="22" t="s">
        <v>213</v>
      </c>
      <c r="C86" s="23">
        <v>12093</v>
      </c>
      <c r="D86" s="27" t="str">
        <f t="shared" si="20"/>
        <v>N/A</v>
      </c>
      <c r="E86" s="23">
        <v>11992</v>
      </c>
      <c r="F86" s="27" t="str">
        <f t="shared" si="21"/>
        <v>N/A</v>
      </c>
      <c r="G86" s="23">
        <v>11679</v>
      </c>
      <c r="H86" s="27" t="str">
        <f t="shared" si="22"/>
        <v>N/A</v>
      </c>
      <c r="I86" s="8">
        <v>-0.83499999999999996</v>
      </c>
      <c r="J86" s="8">
        <v>-2.61</v>
      </c>
      <c r="K86" s="28" t="s">
        <v>734</v>
      </c>
      <c r="L86" s="105" t="str">
        <f t="shared" si="19"/>
        <v>Yes</v>
      </c>
    </row>
    <row r="87" spans="1:12" ht="25.5" x14ac:dyDescent="0.2">
      <c r="A87" s="128" t="s">
        <v>1156</v>
      </c>
      <c r="B87" s="22" t="s">
        <v>213</v>
      </c>
      <c r="C87" s="29">
        <v>1218.9894981</v>
      </c>
      <c r="D87" s="27" t="str">
        <f t="shared" si="20"/>
        <v>N/A</v>
      </c>
      <c r="E87" s="29">
        <v>1314.0684623</v>
      </c>
      <c r="F87" s="27" t="str">
        <f t="shared" si="21"/>
        <v>N/A</v>
      </c>
      <c r="G87" s="29">
        <v>1335.1586608</v>
      </c>
      <c r="H87" s="27" t="str">
        <f t="shared" si="22"/>
        <v>N/A</v>
      </c>
      <c r="I87" s="8">
        <v>7.8</v>
      </c>
      <c r="J87" s="8">
        <v>1.605</v>
      </c>
      <c r="K87" s="28" t="s">
        <v>734</v>
      </c>
      <c r="L87" s="105" t="str">
        <f t="shared" si="19"/>
        <v>Yes</v>
      </c>
    </row>
    <row r="88" spans="1:12" ht="25.5" x14ac:dyDescent="0.2">
      <c r="A88" s="128" t="s">
        <v>1157</v>
      </c>
      <c r="B88" s="22" t="s">
        <v>213</v>
      </c>
      <c r="C88" s="29">
        <v>297731297</v>
      </c>
      <c r="D88" s="27" t="str">
        <f t="shared" si="20"/>
        <v>N/A</v>
      </c>
      <c r="E88" s="29">
        <v>163409645</v>
      </c>
      <c r="F88" s="27" t="str">
        <f t="shared" si="21"/>
        <v>N/A</v>
      </c>
      <c r="G88" s="29">
        <v>7218178</v>
      </c>
      <c r="H88" s="27" t="str">
        <f t="shared" si="22"/>
        <v>N/A</v>
      </c>
      <c r="I88" s="8">
        <v>-45.1</v>
      </c>
      <c r="J88" s="8">
        <v>-95.6</v>
      </c>
      <c r="K88" s="28" t="s">
        <v>734</v>
      </c>
      <c r="L88" s="105" t="str">
        <f t="shared" si="19"/>
        <v>No</v>
      </c>
    </row>
    <row r="89" spans="1:12" x14ac:dyDescent="0.2">
      <c r="A89" s="128" t="s">
        <v>725</v>
      </c>
      <c r="B89" s="22" t="s">
        <v>213</v>
      </c>
      <c r="C89" s="23">
        <v>11179</v>
      </c>
      <c r="D89" s="27" t="str">
        <f t="shared" si="20"/>
        <v>N/A</v>
      </c>
      <c r="E89" s="23">
        <v>10981</v>
      </c>
      <c r="F89" s="27" t="str">
        <f t="shared" si="21"/>
        <v>N/A</v>
      </c>
      <c r="G89" s="23">
        <v>1350</v>
      </c>
      <c r="H89" s="27" t="str">
        <f t="shared" si="22"/>
        <v>N/A</v>
      </c>
      <c r="I89" s="8">
        <v>-1.77</v>
      </c>
      <c r="J89" s="8">
        <v>-87.7</v>
      </c>
      <c r="K89" s="28" t="s">
        <v>734</v>
      </c>
      <c r="L89" s="105" t="str">
        <f t="shared" si="19"/>
        <v>No</v>
      </c>
    </row>
    <row r="90" spans="1:12" ht="25.5" x14ac:dyDescent="0.2">
      <c r="A90" s="128" t="s">
        <v>1158</v>
      </c>
      <c r="B90" s="22" t="s">
        <v>213</v>
      </c>
      <c r="C90" s="29">
        <v>26633.088559</v>
      </c>
      <c r="D90" s="27" t="str">
        <f t="shared" si="20"/>
        <v>N/A</v>
      </c>
      <c r="E90" s="29">
        <v>14881.126036</v>
      </c>
      <c r="F90" s="27" t="str">
        <f t="shared" si="21"/>
        <v>N/A</v>
      </c>
      <c r="G90" s="29">
        <v>5346.7985184999998</v>
      </c>
      <c r="H90" s="27" t="str">
        <f t="shared" si="22"/>
        <v>N/A</v>
      </c>
      <c r="I90" s="8">
        <v>-44.1</v>
      </c>
      <c r="J90" s="8">
        <v>-64.099999999999994</v>
      </c>
      <c r="K90" s="28" t="s">
        <v>734</v>
      </c>
      <c r="L90" s="105" t="str">
        <f t="shared" si="19"/>
        <v>No</v>
      </c>
    </row>
    <row r="91" spans="1:12" ht="25.5" x14ac:dyDescent="0.2">
      <c r="A91" s="128" t="s">
        <v>1159</v>
      </c>
      <c r="B91" s="22" t="s">
        <v>213</v>
      </c>
      <c r="C91" s="29">
        <v>6677969</v>
      </c>
      <c r="D91" s="27" t="str">
        <f t="shared" si="20"/>
        <v>N/A</v>
      </c>
      <c r="E91" s="29">
        <v>7831757</v>
      </c>
      <c r="F91" s="27" t="str">
        <f t="shared" si="21"/>
        <v>N/A</v>
      </c>
      <c r="G91" s="29">
        <v>9505397</v>
      </c>
      <c r="H91" s="27" t="str">
        <f t="shared" si="22"/>
        <v>N/A</v>
      </c>
      <c r="I91" s="8">
        <v>17.28</v>
      </c>
      <c r="J91" s="8">
        <v>21.37</v>
      </c>
      <c r="K91" s="28" t="s">
        <v>734</v>
      </c>
      <c r="L91" s="105" t="str">
        <f t="shared" si="19"/>
        <v>Yes</v>
      </c>
    </row>
    <row r="92" spans="1:12" x14ac:dyDescent="0.2">
      <c r="A92" s="128" t="s">
        <v>726</v>
      </c>
      <c r="B92" s="22" t="s">
        <v>213</v>
      </c>
      <c r="C92" s="23">
        <v>1917</v>
      </c>
      <c r="D92" s="27" t="str">
        <f t="shared" si="20"/>
        <v>N/A</v>
      </c>
      <c r="E92" s="23">
        <v>2055</v>
      </c>
      <c r="F92" s="27" t="str">
        <f t="shared" si="21"/>
        <v>N/A</v>
      </c>
      <c r="G92" s="23">
        <v>2303</v>
      </c>
      <c r="H92" s="27" t="str">
        <f t="shared" si="22"/>
        <v>N/A</v>
      </c>
      <c r="I92" s="8">
        <v>7.1989999999999998</v>
      </c>
      <c r="J92" s="8">
        <v>12.07</v>
      </c>
      <c r="K92" s="28" t="s">
        <v>734</v>
      </c>
      <c r="L92" s="105" t="str">
        <f t="shared" si="19"/>
        <v>Yes</v>
      </c>
    </row>
    <row r="93" spans="1:12" ht="25.5" x14ac:dyDescent="0.2">
      <c r="A93" s="128" t="s">
        <v>1160</v>
      </c>
      <c r="B93" s="22" t="s">
        <v>213</v>
      </c>
      <c r="C93" s="29">
        <v>3483.5519039999999</v>
      </c>
      <c r="D93" s="27" t="str">
        <f t="shared" si="20"/>
        <v>N/A</v>
      </c>
      <c r="E93" s="29">
        <v>3811.0739659000001</v>
      </c>
      <c r="F93" s="27" t="str">
        <f t="shared" si="21"/>
        <v>N/A</v>
      </c>
      <c r="G93" s="29">
        <v>4127.3977421</v>
      </c>
      <c r="H93" s="27" t="str">
        <f t="shared" si="22"/>
        <v>N/A</v>
      </c>
      <c r="I93" s="8">
        <v>9.4019999999999992</v>
      </c>
      <c r="J93" s="8">
        <v>8.3000000000000007</v>
      </c>
      <c r="K93" s="28" t="s">
        <v>734</v>
      </c>
      <c r="L93" s="105" t="str">
        <f t="shared" si="19"/>
        <v>Yes</v>
      </c>
    </row>
    <row r="94" spans="1:12" x14ac:dyDescent="0.2">
      <c r="A94" s="128" t="s">
        <v>1161</v>
      </c>
      <c r="B94" s="22" t="s">
        <v>213</v>
      </c>
      <c r="C94" s="29">
        <v>49032780</v>
      </c>
      <c r="D94" s="27" t="str">
        <f t="shared" si="20"/>
        <v>N/A</v>
      </c>
      <c r="E94" s="29">
        <v>57277076</v>
      </c>
      <c r="F94" s="27" t="str">
        <f t="shared" si="21"/>
        <v>N/A</v>
      </c>
      <c r="G94" s="29">
        <v>64457774</v>
      </c>
      <c r="H94" s="27" t="str">
        <f t="shared" si="22"/>
        <v>N/A</v>
      </c>
      <c r="I94" s="8">
        <v>16.809999999999999</v>
      </c>
      <c r="J94" s="8">
        <v>12.54</v>
      </c>
      <c r="K94" s="28" t="s">
        <v>734</v>
      </c>
      <c r="L94" s="105" t="str">
        <f t="shared" si="19"/>
        <v>Yes</v>
      </c>
    </row>
    <row r="95" spans="1:12" x14ac:dyDescent="0.2">
      <c r="A95" s="128" t="s">
        <v>727</v>
      </c>
      <c r="B95" s="22" t="s">
        <v>213</v>
      </c>
      <c r="C95" s="23">
        <v>5914</v>
      </c>
      <c r="D95" s="27" t="str">
        <f t="shared" si="20"/>
        <v>N/A</v>
      </c>
      <c r="E95" s="23">
        <v>6637</v>
      </c>
      <c r="F95" s="27" t="str">
        <f t="shared" si="21"/>
        <v>N/A</v>
      </c>
      <c r="G95" s="23">
        <v>6898</v>
      </c>
      <c r="H95" s="27" t="str">
        <f t="shared" si="22"/>
        <v>N/A</v>
      </c>
      <c r="I95" s="8">
        <v>12.23</v>
      </c>
      <c r="J95" s="8">
        <v>3.9319999999999999</v>
      </c>
      <c r="K95" s="28" t="s">
        <v>734</v>
      </c>
      <c r="L95" s="105" t="str">
        <f t="shared" si="19"/>
        <v>Yes</v>
      </c>
    </row>
    <row r="96" spans="1:12" x14ac:dyDescent="0.2">
      <c r="A96" s="128" t="s">
        <v>1162</v>
      </c>
      <c r="B96" s="22" t="s">
        <v>213</v>
      </c>
      <c r="C96" s="29">
        <v>8290.9671964999998</v>
      </c>
      <c r="D96" s="27" t="str">
        <f t="shared" si="20"/>
        <v>N/A</v>
      </c>
      <c r="E96" s="29">
        <v>8629.9647430999994</v>
      </c>
      <c r="F96" s="27" t="str">
        <f t="shared" si="21"/>
        <v>N/A</v>
      </c>
      <c r="G96" s="29">
        <v>9344.4149029</v>
      </c>
      <c r="H96" s="27" t="str">
        <f t="shared" si="22"/>
        <v>N/A</v>
      </c>
      <c r="I96" s="8">
        <v>4.0890000000000004</v>
      </c>
      <c r="J96" s="8">
        <v>8.2789999999999999</v>
      </c>
      <c r="K96" s="28" t="s">
        <v>734</v>
      </c>
      <c r="L96" s="105" t="str">
        <f t="shared" si="19"/>
        <v>Yes</v>
      </c>
    </row>
    <row r="97" spans="1:12" x14ac:dyDescent="0.2">
      <c r="A97" s="128" t="s">
        <v>1163</v>
      </c>
      <c r="B97" s="22" t="s">
        <v>213</v>
      </c>
      <c r="C97" s="29">
        <v>1963357</v>
      </c>
      <c r="D97" s="27" t="str">
        <f t="shared" si="20"/>
        <v>N/A</v>
      </c>
      <c r="E97" s="29">
        <v>2357748</v>
      </c>
      <c r="F97" s="27" t="str">
        <f t="shared" si="21"/>
        <v>N/A</v>
      </c>
      <c r="G97" s="29">
        <v>2981646</v>
      </c>
      <c r="H97" s="27" t="str">
        <f t="shared" si="22"/>
        <v>N/A</v>
      </c>
      <c r="I97" s="8">
        <v>20.09</v>
      </c>
      <c r="J97" s="8">
        <v>26.46</v>
      </c>
      <c r="K97" s="28" t="s">
        <v>734</v>
      </c>
      <c r="L97" s="105" t="str">
        <f t="shared" si="19"/>
        <v>Yes</v>
      </c>
    </row>
    <row r="98" spans="1:12" x14ac:dyDescent="0.2">
      <c r="A98" s="128" t="s">
        <v>517</v>
      </c>
      <c r="B98" s="22" t="s">
        <v>213</v>
      </c>
      <c r="C98" s="23">
        <v>175</v>
      </c>
      <c r="D98" s="27" t="str">
        <f t="shared" si="20"/>
        <v>N/A</v>
      </c>
      <c r="E98" s="23">
        <v>261</v>
      </c>
      <c r="F98" s="27" t="str">
        <f t="shared" si="21"/>
        <v>N/A</v>
      </c>
      <c r="G98" s="23">
        <v>271</v>
      </c>
      <c r="H98" s="27" t="str">
        <f t="shared" si="22"/>
        <v>N/A</v>
      </c>
      <c r="I98" s="8">
        <v>49.14</v>
      </c>
      <c r="J98" s="8">
        <v>3.831</v>
      </c>
      <c r="K98" s="28" t="s">
        <v>734</v>
      </c>
      <c r="L98" s="105" t="str">
        <f t="shared" si="19"/>
        <v>Yes</v>
      </c>
    </row>
    <row r="99" spans="1:12" x14ac:dyDescent="0.2">
      <c r="A99" s="128" t="s">
        <v>1164</v>
      </c>
      <c r="B99" s="22" t="s">
        <v>213</v>
      </c>
      <c r="C99" s="29">
        <v>11219.182857</v>
      </c>
      <c r="D99" s="27" t="str">
        <f t="shared" si="20"/>
        <v>N/A</v>
      </c>
      <c r="E99" s="29">
        <v>9033.5172414000008</v>
      </c>
      <c r="F99" s="27" t="str">
        <f t="shared" si="21"/>
        <v>N/A</v>
      </c>
      <c r="G99" s="29">
        <v>11002.383764</v>
      </c>
      <c r="H99" s="27" t="str">
        <f t="shared" si="22"/>
        <v>N/A</v>
      </c>
      <c r="I99" s="8">
        <v>-19.5</v>
      </c>
      <c r="J99" s="8">
        <v>21.8</v>
      </c>
      <c r="K99" s="28" t="s">
        <v>734</v>
      </c>
      <c r="L99" s="105" t="str">
        <f t="shared" si="19"/>
        <v>Yes</v>
      </c>
    </row>
    <row r="100" spans="1:12" ht="25.5" x14ac:dyDescent="0.2">
      <c r="A100" s="128" t="s">
        <v>1165</v>
      </c>
      <c r="B100" s="22" t="s">
        <v>213</v>
      </c>
      <c r="C100" s="29">
        <v>0</v>
      </c>
      <c r="D100" s="27" t="str">
        <f t="shared" si="20"/>
        <v>N/A</v>
      </c>
      <c r="E100" s="29">
        <v>8805174</v>
      </c>
      <c r="F100" s="27" t="str">
        <f t="shared" si="21"/>
        <v>N/A</v>
      </c>
      <c r="G100" s="29">
        <v>18074995</v>
      </c>
      <c r="H100" s="27" t="str">
        <f t="shared" si="22"/>
        <v>N/A</v>
      </c>
      <c r="I100" s="8" t="s">
        <v>1748</v>
      </c>
      <c r="J100" s="8">
        <v>105.3</v>
      </c>
      <c r="K100" s="28" t="s">
        <v>734</v>
      </c>
      <c r="L100" s="105" t="str">
        <f t="shared" si="19"/>
        <v>No</v>
      </c>
    </row>
    <row r="101" spans="1:12" x14ac:dyDescent="0.2">
      <c r="A101" s="128" t="s">
        <v>518</v>
      </c>
      <c r="B101" s="22" t="s">
        <v>213</v>
      </c>
      <c r="C101" s="23">
        <v>0</v>
      </c>
      <c r="D101" s="27" t="str">
        <f t="shared" si="20"/>
        <v>N/A</v>
      </c>
      <c r="E101" s="23">
        <v>7357</v>
      </c>
      <c r="F101" s="27" t="str">
        <f t="shared" si="21"/>
        <v>N/A</v>
      </c>
      <c r="G101" s="23">
        <v>8509</v>
      </c>
      <c r="H101" s="27" t="str">
        <f t="shared" si="22"/>
        <v>N/A</v>
      </c>
      <c r="I101" s="8" t="s">
        <v>1748</v>
      </c>
      <c r="J101" s="8">
        <v>15.66</v>
      </c>
      <c r="K101" s="28" t="s">
        <v>734</v>
      </c>
      <c r="L101" s="105" t="str">
        <f t="shared" si="19"/>
        <v>Yes</v>
      </c>
    </row>
    <row r="102" spans="1:12" ht="25.5" x14ac:dyDescent="0.2">
      <c r="A102" s="128" t="s">
        <v>1166</v>
      </c>
      <c r="B102" s="22" t="s">
        <v>213</v>
      </c>
      <c r="C102" s="29" t="s">
        <v>1748</v>
      </c>
      <c r="D102" s="27" t="str">
        <f t="shared" si="20"/>
        <v>N/A</v>
      </c>
      <c r="E102" s="29">
        <v>1196.8430066999999</v>
      </c>
      <c r="F102" s="27" t="str">
        <f t="shared" si="21"/>
        <v>N/A</v>
      </c>
      <c r="G102" s="29">
        <v>2124.2208249999999</v>
      </c>
      <c r="H102" s="27" t="str">
        <f t="shared" si="22"/>
        <v>N/A</v>
      </c>
      <c r="I102" s="8" t="s">
        <v>1748</v>
      </c>
      <c r="J102" s="8">
        <v>77.489999999999995</v>
      </c>
      <c r="K102" s="28" t="s">
        <v>734</v>
      </c>
      <c r="L102" s="105" t="str">
        <f t="shared" si="19"/>
        <v>No</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62377128</v>
      </c>
      <c r="D106" s="27" t="str">
        <f t="shared" si="20"/>
        <v>N/A</v>
      </c>
      <c r="E106" s="29">
        <v>62539417</v>
      </c>
      <c r="F106" s="27" t="str">
        <f t="shared" si="21"/>
        <v>N/A</v>
      </c>
      <c r="G106" s="29">
        <v>60851855</v>
      </c>
      <c r="H106" s="27" t="str">
        <f t="shared" si="22"/>
        <v>N/A</v>
      </c>
      <c r="I106" s="8">
        <v>0.26019999999999999</v>
      </c>
      <c r="J106" s="8">
        <v>-2.7</v>
      </c>
      <c r="K106" s="28" t="s">
        <v>734</v>
      </c>
      <c r="L106" s="105" t="str">
        <f t="shared" si="19"/>
        <v>Yes</v>
      </c>
    </row>
    <row r="107" spans="1:12" x14ac:dyDescent="0.2">
      <c r="A107" s="128" t="s">
        <v>520</v>
      </c>
      <c r="B107" s="22" t="s">
        <v>213</v>
      </c>
      <c r="C107" s="23">
        <v>12047</v>
      </c>
      <c r="D107" s="27" t="str">
        <f t="shared" si="20"/>
        <v>N/A</v>
      </c>
      <c r="E107" s="23">
        <v>12442</v>
      </c>
      <c r="F107" s="27" t="str">
        <f t="shared" si="21"/>
        <v>N/A</v>
      </c>
      <c r="G107" s="23">
        <v>11592</v>
      </c>
      <c r="H107" s="27" t="str">
        <f t="shared" si="22"/>
        <v>N/A</v>
      </c>
      <c r="I107" s="8">
        <v>3.2789999999999999</v>
      </c>
      <c r="J107" s="8">
        <v>-6.83</v>
      </c>
      <c r="K107" s="28" t="s">
        <v>734</v>
      </c>
      <c r="L107" s="105" t="str">
        <f t="shared" si="19"/>
        <v>Yes</v>
      </c>
    </row>
    <row r="108" spans="1:12" ht="25.5" x14ac:dyDescent="0.2">
      <c r="A108" s="128" t="s">
        <v>1170</v>
      </c>
      <c r="B108" s="22" t="s">
        <v>213</v>
      </c>
      <c r="C108" s="29">
        <v>5177.8142275999999</v>
      </c>
      <c r="D108" s="27" t="str">
        <f t="shared" si="20"/>
        <v>N/A</v>
      </c>
      <c r="E108" s="29">
        <v>5026.4762096000004</v>
      </c>
      <c r="F108" s="27" t="str">
        <f t="shared" si="21"/>
        <v>N/A</v>
      </c>
      <c r="G108" s="29">
        <v>5249.4698930000004</v>
      </c>
      <c r="H108" s="27" t="str">
        <f t="shared" si="22"/>
        <v>N/A</v>
      </c>
      <c r="I108" s="8">
        <v>-2.92</v>
      </c>
      <c r="J108" s="8">
        <v>4.4359999999999999</v>
      </c>
      <c r="K108" s="28" t="s">
        <v>734</v>
      </c>
      <c r="L108" s="105" t="str">
        <f t="shared" si="19"/>
        <v>Yes</v>
      </c>
    </row>
    <row r="109" spans="1:12" ht="25.5" x14ac:dyDescent="0.2">
      <c r="A109" s="128" t="s">
        <v>1171</v>
      </c>
      <c r="B109" s="22" t="s">
        <v>213</v>
      </c>
      <c r="C109" s="29">
        <v>29300508</v>
      </c>
      <c r="D109" s="27" t="str">
        <f t="shared" si="20"/>
        <v>N/A</v>
      </c>
      <c r="E109" s="29">
        <v>28278829</v>
      </c>
      <c r="F109" s="27" t="str">
        <f t="shared" si="21"/>
        <v>N/A</v>
      </c>
      <c r="G109" s="29">
        <v>23811157</v>
      </c>
      <c r="H109" s="27" t="str">
        <f t="shared" si="22"/>
        <v>N/A</v>
      </c>
      <c r="I109" s="8">
        <v>-3.49</v>
      </c>
      <c r="J109" s="8">
        <v>-15.8</v>
      </c>
      <c r="K109" s="28" t="s">
        <v>734</v>
      </c>
      <c r="L109" s="105" t="str">
        <f t="shared" si="19"/>
        <v>Yes</v>
      </c>
    </row>
    <row r="110" spans="1:12" x14ac:dyDescent="0.2">
      <c r="A110" s="128" t="s">
        <v>521</v>
      </c>
      <c r="B110" s="22" t="s">
        <v>213</v>
      </c>
      <c r="C110" s="23">
        <v>11115</v>
      </c>
      <c r="D110" s="27" t="str">
        <f t="shared" si="20"/>
        <v>N/A</v>
      </c>
      <c r="E110" s="23">
        <v>10769</v>
      </c>
      <c r="F110" s="27" t="str">
        <f t="shared" si="21"/>
        <v>N/A</v>
      </c>
      <c r="G110" s="23">
        <v>5480</v>
      </c>
      <c r="H110" s="27" t="str">
        <f t="shared" si="22"/>
        <v>N/A</v>
      </c>
      <c r="I110" s="8">
        <v>-3.11</v>
      </c>
      <c r="J110" s="8">
        <v>-49.1</v>
      </c>
      <c r="K110" s="28" t="s">
        <v>734</v>
      </c>
      <c r="L110" s="105" t="str">
        <f t="shared" si="19"/>
        <v>No</v>
      </c>
    </row>
    <row r="111" spans="1:12" ht="25.5" x14ac:dyDescent="0.2">
      <c r="A111" s="128" t="s">
        <v>1172</v>
      </c>
      <c r="B111" s="22" t="s">
        <v>213</v>
      </c>
      <c r="C111" s="29">
        <v>2636.1230768999999</v>
      </c>
      <c r="D111" s="27" t="str">
        <f t="shared" si="20"/>
        <v>N/A</v>
      </c>
      <c r="E111" s="29">
        <v>2625.9475345999999</v>
      </c>
      <c r="F111" s="27" t="str">
        <f t="shared" si="21"/>
        <v>N/A</v>
      </c>
      <c r="G111" s="29">
        <v>4345.1016423000001</v>
      </c>
      <c r="H111" s="27" t="str">
        <f t="shared" si="22"/>
        <v>N/A</v>
      </c>
      <c r="I111" s="8">
        <v>-0.38600000000000001</v>
      </c>
      <c r="J111" s="8">
        <v>65.47</v>
      </c>
      <c r="K111" s="28" t="s">
        <v>734</v>
      </c>
      <c r="L111" s="105" t="str">
        <f t="shared" si="19"/>
        <v>No</v>
      </c>
    </row>
    <row r="112" spans="1:12" ht="25.5" x14ac:dyDescent="0.2">
      <c r="A112" s="128" t="s">
        <v>1173</v>
      </c>
      <c r="B112" s="22" t="s">
        <v>213</v>
      </c>
      <c r="C112" s="29">
        <v>1469465</v>
      </c>
      <c r="D112" s="27" t="str">
        <f t="shared" si="20"/>
        <v>N/A</v>
      </c>
      <c r="E112" s="29">
        <v>168011716</v>
      </c>
      <c r="F112" s="27" t="str">
        <f t="shared" si="21"/>
        <v>N/A</v>
      </c>
      <c r="G112" s="29">
        <v>348171583</v>
      </c>
      <c r="H112" s="27" t="str">
        <f t="shared" si="22"/>
        <v>N/A</v>
      </c>
      <c r="I112" s="8">
        <v>11334</v>
      </c>
      <c r="J112" s="8">
        <v>107.2</v>
      </c>
      <c r="K112" s="28" t="s">
        <v>734</v>
      </c>
      <c r="L112" s="105" t="str">
        <f t="shared" si="19"/>
        <v>No</v>
      </c>
    </row>
    <row r="113" spans="1:12" ht="25.5" x14ac:dyDescent="0.2">
      <c r="A113" s="128" t="s">
        <v>522</v>
      </c>
      <c r="B113" s="22" t="s">
        <v>213</v>
      </c>
      <c r="C113" s="23">
        <v>732</v>
      </c>
      <c r="D113" s="27" t="str">
        <f t="shared" si="20"/>
        <v>N/A</v>
      </c>
      <c r="E113" s="23">
        <v>10811</v>
      </c>
      <c r="F113" s="27" t="str">
        <f t="shared" si="21"/>
        <v>N/A</v>
      </c>
      <c r="G113" s="23">
        <v>11292</v>
      </c>
      <c r="H113" s="27" t="str">
        <f t="shared" si="22"/>
        <v>N/A</v>
      </c>
      <c r="I113" s="8">
        <v>1377</v>
      </c>
      <c r="J113" s="8">
        <v>4.4489999999999998</v>
      </c>
      <c r="K113" s="28" t="s">
        <v>734</v>
      </c>
      <c r="L113" s="105" t="str">
        <f t="shared" si="19"/>
        <v>Yes</v>
      </c>
    </row>
    <row r="114" spans="1:12" ht="25.5" x14ac:dyDescent="0.2">
      <c r="A114" s="128" t="s">
        <v>1174</v>
      </c>
      <c r="B114" s="22" t="s">
        <v>213</v>
      </c>
      <c r="C114" s="29">
        <v>2007.4658469999999</v>
      </c>
      <c r="D114" s="27" t="str">
        <f t="shared" si="20"/>
        <v>N/A</v>
      </c>
      <c r="E114" s="29">
        <v>15540.811766000001</v>
      </c>
      <c r="F114" s="27" t="str">
        <f t="shared" si="21"/>
        <v>N/A</v>
      </c>
      <c r="G114" s="29">
        <v>30833.473521</v>
      </c>
      <c r="H114" s="27" t="str">
        <f t="shared" si="22"/>
        <v>N/A</v>
      </c>
      <c r="I114" s="8">
        <v>674.2</v>
      </c>
      <c r="J114" s="8">
        <v>98.4</v>
      </c>
      <c r="K114" s="28" t="s">
        <v>734</v>
      </c>
      <c r="L114" s="105" t="str">
        <f t="shared" si="19"/>
        <v>No</v>
      </c>
    </row>
    <row r="115" spans="1:12" ht="25.5" x14ac:dyDescent="0.2">
      <c r="A115" s="128" t="s">
        <v>1175</v>
      </c>
      <c r="B115" s="22" t="s">
        <v>213</v>
      </c>
      <c r="C115" s="29">
        <v>8328358</v>
      </c>
      <c r="D115" s="27" t="str">
        <f t="shared" ref="D115:D146" si="23">IF($B115="N/A","N/A",IF(C115&gt;10,"No",IF(C115&lt;-10,"No","Yes")))</f>
        <v>N/A</v>
      </c>
      <c r="E115" s="29">
        <v>4424336</v>
      </c>
      <c r="F115" s="27" t="str">
        <f t="shared" ref="F115:F146" si="24">IF($B115="N/A","N/A",IF(E115&gt;10,"No",IF(E115&lt;-10,"No","Yes")))</f>
        <v>N/A</v>
      </c>
      <c r="G115" s="29">
        <v>75</v>
      </c>
      <c r="H115" s="27" t="str">
        <f t="shared" ref="H115:H146" si="25">IF($B115="N/A","N/A",IF(G115&gt;10,"No",IF(G115&lt;-10,"No","Yes")))</f>
        <v>N/A</v>
      </c>
      <c r="I115" s="8">
        <v>-46.9</v>
      </c>
      <c r="J115" s="8">
        <v>-100</v>
      </c>
      <c r="K115" s="28" t="s">
        <v>734</v>
      </c>
      <c r="L115" s="105" t="str">
        <f t="shared" si="19"/>
        <v>No</v>
      </c>
    </row>
    <row r="116" spans="1:12" ht="25.5" x14ac:dyDescent="0.2">
      <c r="A116" s="128" t="s">
        <v>523</v>
      </c>
      <c r="B116" s="22" t="s">
        <v>213</v>
      </c>
      <c r="C116" s="23">
        <v>6496</v>
      </c>
      <c r="D116" s="27" t="str">
        <f t="shared" si="23"/>
        <v>N/A</v>
      </c>
      <c r="E116" s="23">
        <v>5694</v>
      </c>
      <c r="F116" s="27" t="str">
        <f t="shared" si="24"/>
        <v>N/A</v>
      </c>
      <c r="G116" s="23">
        <v>11</v>
      </c>
      <c r="H116" s="27" t="str">
        <f t="shared" si="25"/>
        <v>N/A</v>
      </c>
      <c r="I116" s="8">
        <v>-12.3</v>
      </c>
      <c r="J116" s="8">
        <v>-100</v>
      </c>
      <c r="K116" s="28" t="s">
        <v>734</v>
      </c>
      <c r="L116" s="105" t="str">
        <f t="shared" si="19"/>
        <v>No</v>
      </c>
    </row>
    <row r="117" spans="1:12" ht="25.5" x14ac:dyDescent="0.2">
      <c r="A117" s="128" t="s">
        <v>1176</v>
      </c>
      <c r="B117" s="22" t="s">
        <v>213</v>
      </c>
      <c r="C117" s="29">
        <v>1282.0748153</v>
      </c>
      <c r="D117" s="27" t="str">
        <f t="shared" si="23"/>
        <v>N/A</v>
      </c>
      <c r="E117" s="29">
        <v>777.01721110000005</v>
      </c>
      <c r="F117" s="27" t="str">
        <f t="shared" si="24"/>
        <v>N/A</v>
      </c>
      <c r="G117" s="29">
        <v>75</v>
      </c>
      <c r="H117" s="27" t="str">
        <f t="shared" si="25"/>
        <v>N/A</v>
      </c>
      <c r="I117" s="8">
        <v>-39.4</v>
      </c>
      <c r="J117" s="8">
        <v>-90.3</v>
      </c>
      <c r="K117" s="28" t="s">
        <v>734</v>
      </c>
      <c r="L117" s="105" t="str">
        <f t="shared" si="19"/>
        <v>No</v>
      </c>
    </row>
    <row r="118" spans="1:12" ht="25.5" x14ac:dyDescent="0.2">
      <c r="A118" s="128" t="s">
        <v>1177</v>
      </c>
      <c r="B118" s="22" t="s">
        <v>213</v>
      </c>
      <c r="C118" s="29">
        <v>36913225</v>
      </c>
      <c r="D118" s="27" t="str">
        <f t="shared" si="23"/>
        <v>N/A</v>
      </c>
      <c r="E118" s="29">
        <v>16998535</v>
      </c>
      <c r="F118" s="27" t="str">
        <f t="shared" si="24"/>
        <v>N/A</v>
      </c>
      <c r="G118" s="29">
        <v>0</v>
      </c>
      <c r="H118" s="27" t="str">
        <f t="shared" si="25"/>
        <v>N/A</v>
      </c>
      <c r="I118" s="8">
        <v>-54</v>
      </c>
      <c r="J118" s="8">
        <v>-100</v>
      </c>
      <c r="K118" s="28" t="s">
        <v>734</v>
      </c>
      <c r="L118" s="105" t="str">
        <f t="shared" si="19"/>
        <v>No</v>
      </c>
    </row>
    <row r="119" spans="1:12" ht="25.5" x14ac:dyDescent="0.2">
      <c r="A119" s="128" t="s">
        <v>524</v>
      </c>
      <c r="B119" s="22" t="s">
        <v>213</v>
      </c>
      <c r="C119" s="23">
        <v>2555</v>
      </c>
      <c r="D119" s="27" t="str">
        <f t="shared" si="23"/>
        <v>N/A</v>
      </c>
      <c r="E119" s="23">
        <v>2472</v>
      </c>
      <c r="F119" s="27" t="str">
        <f t="shared" si="24"/>
        <v>N/A</v>
      </c>
      <c r="G119" s="23">
        <v>0</v>
      </c>
      <c r="H119" s="27" t="str">
        <f t="shared" si="25"/>
        <v>N/A</v>
      </c>
      <c r="I119" s="8">
        <v>-3.25</v>
      </c>
      <c r="J119" s="8">
        <v>-100</v>
      </c>
      <c r="K119" s="28" t="s">
        <v>734</v>
      </c>
      <c r="L119" s="105" t="str">
        <f t="shared" si="19"/>
        <v>No</v>
      </c>
    </row>
    <row r="120" spans="1:12" ht="25.5" x14ac:dyDescent="0.2">
      <c r="A120" s="128" t="s">
        <v>1178</v>
      </c>
      <c r="B120" s="22" t="s">
        <v>213</v>
      </c>
      <c r="C120" s="29">
        <v>14447.446184</v>
      </c>
      <c r="D120" s="27" t="str">
        <f t="shared" si="23"/>
        <v>N/A</v>
      </c>
      <c r="E120" s="29">
        <v>6876.4300162</v>
      </c>
      <c r="F120" s="27" t="str">
        <f t="shared" si="24"/>
        <v>N/A</v>
      </c>
      <c r="G120" s="29" t="s">
        <v>1748</v>
      </c>
      <c r="H120" s="27" t="str">
        <f t="shared" si="25"/>
        <v>N/A</v>
      </c>
      <c r="I120" s="8">
        <v>-52.4</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2982993</v>
      </c>
      <c r="D124" s="27" t="str">
        <f t="shared" si="23"/>
        <v>N/A</v>
      </c>
      <c r="E124" s="29">
        <v>3113026</v>
      </c>
      <c r="F124" s="27" t="str">
        <f t="shared" si="24"/>
        <v>N/A</v>
      </c>
      <c r="G124" s="29">
        <v>3124346</v>
      </c>
      <c r="H124" s="27" t="str">
        <f t="shared" si="25"/>
        <v>N/A</v>
      </c>
      <c r="I124" s="8">
        <v>4.359</v>
      </c>
      <c r="J124" s="8">
        <v>0.36359999999999998</v>
      </c>
      <c r="K124" s="28" t="s">
        <v>734</v>
      </c>
      <c r="L124" s="105" t="str">
        <f t="shared" si="19"/>
        <v>Yes</v>
      </c>
    </row>
    <row r="125" spans="1:12" ht="25.5" x14ac:dyDescent="0.2">
      <c r="A125" s="128" t="s">
        <v>526</v>
      </c>
      <c r="B125" s="22" t="s">
        <v>213</v>
      </c>
      <c r="C125" s="23">
        <v>8372</v>
      </c>
      <c r="D125" s="27" t="str">
        <f t="shared" si="23"/>
        <v>N/A</v>
      </c>
      <c r="E125" s="23">
        <v>8779</v>
      </c>
      <c r="F125" s="27" t="str">
        <f t="shared" si="24"/>
        <v>N/A</v>
      </c>
      <c r="G125" s="23">
        <v>8752</v>
      </c>
      <c r="H125" s="27" t="str">
        <f t="shared" si="25"/>
        <v>N/A</v>
      </c>
      <c r="I125" s="8">
        <v>4.8609999999999998</v>
      </c>
      <c r="J125" s="8">
        <v>-0.308</v>
      </c>
      <c r="K125" s="28" t="s">
        <v>734</v>
      </c>
      <c r="L125" s="105" t="str">
        <f t="shared" si="19"/>
        <v>Yes</v>
      </c>
    </row>
    <row r="126" spans="1:12" ht="25.5" x14ac:dyDescent="0.2">
      <c r="A126" s="128" t="s">
        <v>1182</v>
      </c>
      <c r="B126" s="22" t="s">
        <v>213</v>
      </c>
      <c r="C126" s="29">
        <v>356.30590061999999</v>
      </c>
      <c r="D126" s="27" t="str">
        <f t="shared" si="23"/>
        <v>N/A</v>
      </c>
      <c r="E126" s="29">
        <v>354.59915708</v>
      </c>
      <c r="F126" s="27" t="str">
        <f t="shared" si="24"/>
        <v>N/A</v>
      </c>
      <c r="G126" s="29">
        <v>356.98651737</v>
      </c>
      <c r="H126" s="27" t="str">
        <f t="shared" si="25"/>
        <v>N/A</v>
      </c>
      <c r="I126" s="8">
        <v>-0.47899999999999998</v>
      </c>
      <c r="J126" s="8">
        <v>0.67330000000000001</v>
      </c>
      <c r="K126" s="28" t="s">
        <v>734</v>
      </c>
      <c r="L126" s="105" t="str">
        <f t="shared" si="19"/>
        <v>Yes</v>
      </c>
    </row>
    <row r="127" spans="1:12" ht="25.5" x14ac:dyDescent="0.2">
      <c r="A127" s="128" t="s">
        <v>1183</v>
      </c>
      <c r="B127" s="22" t="s">
        <v>213</v>
      </c>
      <c r="C127" s="29">
        <v>12154337</v>
      </c>
      <c r="D127" s="27" t="str">
        <f t="shared" si="23"/>
        <v>N/A</v>
      </c>
      <c r="E127" s="29">
        <v>14085040</v>
      </c>
      <c r="F127" s="27" t="str">
        <f t="shared" si="24"/>
        <v>N/A</v>
      </c>
      <c r="G127" s="29">
        <v>17132470</v>
      </c>
      <c r="H127" s="27" t="str">
        <f t="shared" si="25"/>
        <v>N/A</v>
      </c>
      <c r="I127" s="8">
        <v>15.88</v>
      </c>
      <c r="J127" s="8">
        <v>21.64</v>
      </c>
      <c r="K127" s="28" t="s">
        <v>734</v>
      </c>
      <c r="L127" s="105" t="str">
        <f t="shared" si="19"/>
        <v>Yes</v>
      </c>
    </row>
    <row r="128" spans="1:12" x14ac:dyDescent="0.2">
      <c r="A128" s="128" t="s">
        <v>527</v>
      </c>
      <c r="B128" s="22" t="s">
        <v>213</v>
      </c>
      <c r="C128" s="23">
        <v>6224</v>
      </c>
      <c r="D128" s="27" t="str">
        <f t="shared" si="23"/>
        <v>N/A</v>
      </c>
      <c r="E128" s="23">
        <v>6780</v>
      </c>
      <c r="F128" s="27" t="str">
        <f t="shared" si="24"/>
        <v>N/A</v>
      </c>
      <c r="G128" s="23">
        <v>7173</v>
      </c>
      <c r="H128" s="27" t="str">
        <f t="shared" si="25"/>
        <v>N/A</v>
      </c>
      <c r="I128" s="8">
        <v>8.9329999999999998</v>
      </c>
      <c r="J128" s="8">
        <v>5.7960000000000003</v>
      </c>
      <c r="K128" s="28" t="s">
        <v>734</v>
      </c>
      <c r="L128" s="105" t="str">
        <f t="shared" si="19"/>
        <v>Yes</v>
      </c>
    </row>
    <row r="129" spans="1:12" ht="25.5" x14ac:dyDescent="0.2">
      <c r="A129" s="128" t="s">
        <v>1184</v>
      </c>
      <c r="B129" s="22" t="s">
        <v>213</v>
      </c>
      <c r="C129" s="29">
        <v>1952.8176414</v>
      </c>
      <c r="D129" s="27" t="str">
        <f t="shared" si="23"/>
        <v>N/A</v>
      </c>
      <c r="E129" s="29">
        <v>2077.4395279999999</v>
      </c>
      <c r="F129" s="27" t="str">
        <f t="shared" si="24"/>
        <v>N/A</v>
      </c>
      <c r="G129" s="29">
        <v>2388.4664714999999</v>
      </c>
      <c r="H129" s="27" t="str">
        <f t="shared" si="25"/>
        <v>N/A</v>
      </c>
      <c r="I129" s="8">
        <v>6.3819999999999997</v>
      </c>
      <c r="J129" s="8">
        <v>14.97</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554389</v>
      </c>
      <c r="F133" s="27" t="str">
        <f t="shared" si="24"/>
        <v>N/A</v>
      </c>
      <c r="G133" s="29">
        <v>1076162</v>
      </c>
      <c r="H133" s="27" t="str">
        <f t="shared" si="25"/>
        <v>N/A</v>
      </c>
      <c r="I133" s="8" t="s">
        <v>1748</v>
      </c>
      <c r="J133" s="8">
        <v>94.12</v>
      </c>
      <c r="K133" s="28" t="s">
        <v>734</v>
      </c>
      <c r="L133" s="105" t="str">
        <f t="shared" si="19"/>
        <v>No</v>
      </c>
    </row>
    <row r="134" spans="1:12" x14ac:dyDescent="0.2">
      <c r="A134" s="128" t="s">
        <v>529</v>
      </c>
      <c r="B134" s="22" t="s">
        <v>213</v>
      </c>
      <c r="C134" s="23">
        <v>0</v>
      </c>
      <c r="D134" s="27" t="str">
        <f t="shared" si="23"/>
        <v>N/A</v>
      </c>
      <c r="E134" s="23">
        <v>529</v>
      </c>
      <c r="F134" s="27" t="str">
        <f t="shared" si="24"/>
        <v>N/A</v>
      </c>
      <c r="G134" s="23">
        <v>677</v>
      </c>
      <c r="H134" s="27" t="str">
        <f t="shared" si="25"/>
        <v>N/A</v>
      </c>
      <c r="I134" s="8" t="s">
        <v>1748</v>
      </c>
      <c r="J134" s="8">
        <v>27.98</v>
      </c>
      <c r="K134" s="28" t="s">
        <v>734</v>
      </c>
      <c r="L134" s="105" t="str">
        <f t="shared" si="19"/>
        <v>Yes</v>
      </c>
    </row>
    <row r="135" spans="1:12" ht="25.5" x14ac:dyDescent="0.2">
      <c r="A135" s="128" t="s">
        <v>1188</v>
      </c>
      <c r="B135" s="22" t="s">
        <v>213</v>
      </c>
      <c r="C135" s="29" t="s">
        <v>1748</v>
      </c>
      <c r="D135" s="27" t="str">
        <f t="shared" si="23"/>
        <v>N/A</v>
      </c>
      <c r="E135" s="29">
        <v>1047.9943289</v>
      </c>
      <c r="F135" s="27" t="str">
        <f t="shared" si="24"/>
        <v>N/A</v>
      </c>
      <c r="G135" s="29">
        <v>1589.6041359000001</v>
      </c>
      <c r="H135" s="27" t="str">
        <f t="shared" si="25"/>
        <v>N/A</v>
      </c>
      <c r="I135" s="8" t="s">
        <v>1748</v>
      </c>
      <c r="J135" s="8">
        <v>51.68</v>
      </c>
      <c r="K135" s="28" t="s">
        <v>734</v>
      </c>
      <c r="L135" s="105" t="str">
        <f t="shared" si="19"/>
        <v>No</v>
      </c>
    </row>
    <row r="136" spans="1:12" x14ac:dyDescent="0.2">
      <c r="A136" s="128" t="s">
        <v>1189</v>
      </c>
      <c r="B136" s="22" t="s">
        <v>213</v>
      </c>
      <c r="C136" s="29">
        <v>120</v>
      </c>
      <c r="D136" s="27" t="str">
        <f t="shared" si="23"/>
        <v>N/A</v>
      </c>
      <c r="E136" s="29">
        <v>18161531</v>
      </c>
      <c r="F136" s="27" t="str">
        <f t="shared" si="24"/>
        <v>N/A</v>
      </c>
      <c r="G136" s="29">
        <v>39967899</v>
      </c>
      <c r="H136" s="27" t="str">
        <f t="shared" si="25"/>
        <v>N/A</v>
      </c>
      <c r="I136" s="8">
        <v>15100000</v>
      </c>
      <c r="J136" s="8">
        <v>120.1</v>
      </c>
      <c r="K136" s="28" t="s">
        <v>734</v>
      </c>
      <c r="L136" s="105" t="str">
        <f t="shared" si="19"/>
        <v>No</v>
      </c>
    </row>
    <row r="137" spans="1:12" x14ac:dyDescent="0.2">
      <c r="A137" s="128" t="s">
        <v>530</v>
      </c>
      <c r="B137" s="22" t="s">
        <v>213</v>
      </c>
      <c r="C137" s="23">
        <v>11</v>
      </c>
      <c r="D137" s="27" t="str">
        <f t="shared" si="23"/>
        <v>N/A</v>
      </c>
      <c r="E137" s="23">
        <v>2617</v>
      </c>
      <c r="F137" s="27" t="str">
        <f t="shared" si="24"/>
        <v>N/A</v>
      </c>
      <c r="G137" s="23">
        <v>3069</v>
      </c>
      <c r="H137" s="27" t="str">
        <f t="shared" si="25"/>
        <v>N/A</v>
      </c>
      <c r="I137" s="8">
        <v>262000</v>
      </c>
      <c r="J137" s="8">
        <v>17.27</v>
      </c>
      <c r="K137" s="28" t="s">
        <v>734</v>
      </c>
      <c r="L137" s="105" t="str">
        <f t="shared" si="19"/>
        <v>Yes</v>
      </c>
    </row>
    <row r="138" spans="1:12" x14ac:dyDescent="0.2">
      <c r="A138" s="128" t="s">
        <v>1190</v>
      </c>
      <c r="B138" s="22" t="s">
        <v>213</v>
      </c>
      <c r="C138" s="29">
        <v>120</v>
      </c>
      <c r="D138" s="27" t="str">
        <f t="shared" si="23"/>
        <v>N/A</v>
      </c>
      <c r="E138" s="29">
        <v>6939.8284295000003</v>
      </c>
      <c r="F138" s="27" t="str">
        <f t="shared" si="24"/>
        <v>N/A</v>
      </c>
      <c r="G138" s="29">
        <v>13023.101661999999</v>
      </c>
      <c r="H138" s="27" t="str">
        <f t="shared" si="25"/>
        <v>N/A</v>
      </c>
      <c r="I138" s="8">
        <v>5683</v>
      </c>
      <c r="J138" s="8">
        <v>87.66</v>
      </c>
      <c r="K138" s="28" t="s">
        <v>734</v>
      </c>
      <c r="L138" s="105" t="str">
        <f t="shared" si="19"/>
        <v>No</v>
      </c>
    </row>
    <row r="139" spans="1:12" x14ac:dyDescent="0.2">
      <c r="A139" s="156" t="s">
        <v>404</v>
      </c>
      <c r="B139" s="10" t="s">
        <v>213</v>
      </c>
      <c r="C139" s="10">
        <v>3338746717</v>
      </c>
      <c r="D139" s="7" t="str">
        <f t="shared" si="23"/>
        <v>N/A</v>
      </c>
      <c r="E139" s="10">
        <v>3433911976</v>
      </c>
      <c r="F139" s="7" t="str">
        <f t="shared" si="24"/>
        <v>N/A</v>
      </c>
      <c r="G139" s="10">
        <v>4232619086</v>
      </c>
      <c r="H139" s="7" t="str">
        <f t="shared" si="25"/>
        <v>N/A</v>
      </c>
      <c r="I139" s="8">
        <v>2.85</v>
      </c>
      <c r="J139" s="8">
        <v>23.26</v>
      </c>
      <c r="K139" s="10" t="s">
        <v>213</v>
      </c>
      <c r="L139" s="105" t="str">
        <f t="shared" ref="L139:L158" si="26">IF(J139="Div by 0", "N/A", IF(K139="N/A","N/A", IF(J139&gt;VALUE(MID(K139,1,2)), "No", IF(J139&lt;-1*VALUE(MID(K139,1,2)), "No", "Yes"))))</f>
        <v>N/A</v>
      </c>
    </row>
    <row r="140" spans="1:12" x14ac:dyDescent="0.2">
      <c r="A140" s="156" t="s">
        <v>1191</v>
      </c>
      <c r="B140" s="10" t="s">
        <v>213</v>
      </c>
      <c r="C140" s="10">
        <v>5553.4986319</v>
      </c>
      <c r="D140" s="7" t="str">
        <f t="shared" si="23"/>
        <v>N/A</v>
      </c>
      <c r="E140" s="10">
        <v>5710.2149218000004</v>
      </c>
      <c r="F140" s="7" t="str">
        <f t="shared" si="24"/>
        <v>N/A</v>
      </c>
      <c r="G140" s="10">
        <v>6284.5123770999999</v>
      </c>
      <c r="H140" s="7" t="str">
        <f t="shared" si="25"/>
        <v>N/A</v>
      </c>
      <c r="I140" s="8">
        <v>2.8220000000000001</v>
      </c>
      <c r="J140" s="8">
        <v>10.06</v>
      </c>
      <c r="K140" s="10" t="s">
        <v>213</v>
      </c>
      <c r="L140" s="105" t="str">
        <f t="shared" si="26"/>
        <v>N/A</v>
      </c>
    </row>
    <row r="141" spans="1:12" x14ac:dyDescent="0.2">
      <c r="A141" s="156" t="s">
        <v>405</v>
      </c>
      <c r="B141" s="10" t="s">
        <v>213</v>
      </c>
      <c r="C141" s="10">
        <v>6974038</v>
      </c>
      <c r="D141" s="7" t="str">
        <f t="shared" si="23"/>
        <v>N/A</v>
      </c>
      <c r="E141" s="10">
        <v>7152507</v>
      </c>
      <c r="F141" s="7" t="str">
        <f t="shared" si="24"/>
        <v>N/A</v>
      </c>
      <c r="G141" s="10">
        <v>7599194</v>
      </c>
      <c r="H141" s="7" t="str">
        <f t="shared" si="25"/>
        <v>N/A</v>
      </c>
      <c r="I141" s="8">
        <v>2.5590000000000002</v>
      </c>
      <c r="J141" s="8">
        <v>6.2450000000000001</v>
      </c>
      <c r="K141" s="10" t="s">
        <v>213</v>
      </c>
      <c r="L141" s="105" t="str">
        <f t="shared" si="26"/>
        <v>N/A</v>
      </c>
    </row>
    <row r="142" spans="1:12" x14ac:dyDescent="0.2">
      <c r="A142" s="156" t="s">
        <v>1192</v>
      </c>
      <c r="B142" s="10" t="s">
        <v>213</v>
      </c>
      <c r="C142" s="10">
        <v>4999.3103942999996</v>
      </c>
      <c r="D142" s="7" t="str">
        <f t="shared" si="23"/>
        <v>N/A</v>
      </c>
      <c r="E142" s="10">
        <v>4829.5118162999997</v>
      </c>
      <c r="F142" s="7" t="str">
        <f t="shared" si="24"/>
        <v>N/A</v>
      </c>
      <c r="G142" s="10">
        <v>4642.1466097000002</v>
      </c>
      <c r="H142" s="7" t="str">
        <f t="shared" si="25"/>
        <v>N/A</v>
      </c>
      <c r="I142" s="8">
        <v>-3.4</v>
      </c>
      <c r="J142" s="8">
        <v>-3.88</v>
      </c>
      <c r="K142" s="10" t="s">
        <v>213</v>
      </c>
      <c r="L142" s="105" t="str">
        <f t="shared" si="26"/>
        <v>N/A</v>
      </c>
    </row>
    <row r="143" spans="1:12" x14ac:dyDescent="0.2">
      <c r="A143" s="156" t="s">
        <v>406</v>
      </c>
      <c r="B143" s="10" t="s">
        <v>213</v>
      </c>
      <c r="C143" s="10">
        <v>8193022</v>
      </c>
      <c r="D143" s="7" t="str">
        <f t="shared" si="23"/>
        <v>N/A</v>
      </c>
      <c r="E143" s="10">
        <v>8663661</v>
      </c>
      <c r="F143" s="7" t="str">
        <f t="shared" si="24"/>
        <v>N/A</v>
      </c>
      <c r="G143" s="10">
        <v>9884531</v>
      </c>
      <c r="H143" s="7" t="str">
        <f t="shared" si="25"/>
        <v>N/A</v>
      </c>
      <c r="I143" s="8">
        <v>5.7439999999999998</v>
      </c>
      <c r="J143" s="8">
        <v>14.09</v>
      </c>
      <c r="K143" s="10" t="s">
        <v>213</v>
      </c>
      <c r="L143" s="105" t="str">
        <f t="shared" si="26"/>
        <v>N/A</v>
      </c>
    </row>
    <row r="144" spans="1:12" ht="25.5" x14ac:dyDescent="0.2">
      <c r="A144" s="156" t="s">
        <v>1193</v>
      </c>
      <c r="B144" s="10" t="s">
        <v>213</v>
      </c>
      <c r="C144" s="10">
        <v>483.53529272999998</v>
      </c>
      <c r="D144" s="7" t="str">
        <f t="shared" si="23"/>
        <v>N/A</v>
      </c>
      <c r="E144" s="10">
        <v>492.92563723000001</v>
      </c>
      <c r="F144" s="7" t="str">
        <f t="shared" si="24"/>
        <v>N/A</v>
      </c>
      <c r="G144" s="10">
        <v>547.04361059999997</v>
      </c>
      <c r="H144" s="7" t="str">
        <f t="shared" si="25"/>
        <v>N/A</v>
      </c>
      <c r="I144" s="8">
        <v>1.9419999999999999</v>
      </c>
      <c r="J144" s="8">
        <v>10.98</v>
      </c>
      <c r="K144" s="10" t="s">
        <v>213</v>
      </c>
      <c r="L144" s="105" t="str">
        <f t="shared" si="26"/>
        <v>N/A</v>
      </c>
    </row>
    <row r="145" spans="1:13" x14ac:dyDescent="0.2">
      <c r="A145" s="156" t="s">
        <v>407</v>
      </c>
      <c r="B145" s="10" t="s">
        <v>213</v>
      </c>
      <c r="C145" s="10">
        <v>3128812</v>
      </c>
      <c r="D145" s="7" t="str">
        <f t="shared" si="23"/>
        <v>N/A</v>
      </c>
      <c r="E145" s="10">
        <v>2834219</v>
      </c>
      <c r="F145" s="7" t="str">
        <f t="shared" si="24"/>
        <v>N/A</v>
      </c>
      <c r="G145" s="10">
        <v>12342075</v>
      </c>
      <c r="H145" s="7" t="str">
        <f t="shared" si="25"/>
        <v>N/A</v>
      </c>
      <c r="I145" s="8">
        <v>-9.42</v>
      </c>
      <c r="J145" s="8">
        <v>335.5</v>
      </c>
      <c r="K145" s="10" t="s">
        <v>213</v>
      </c>
      <c r="L145" s="105" t="str">
        <f t="shared" si="26"/>
        <v>N/A</v>
      </c>
    </row>
    <row r="146" spans="1:13" x14ac:dyDescent="0.2">
      <c r="A146" s="156" t="s">
        <v>1194</v>
      </c>
      <c r="B146" s="10" t="s">
        <v>213</v>
      </c>
      <c r="C146" s="10">
        <v>1945.778607</v>
      </c>
      <c r="D146" s="7" t="str">
        <f t="shared" si="23"/>
        <v>N/A</v>
      </c>
      <c r="E146" s="10">
        <v>1809.8461047000001</v>
      </c>
      <c r="F146" s="7" t="str">
        <f t="shared" si="24"/>
        <v>N/A</v>
      </c>
      <c r="G146" s="10">
        <v>3296.4943910000002</v>
      </c>
      <c r="H146" s="7" t="str">
        <f t="shared" si="25"/>
        <v>N/A</v>
      </c>
      <c r="I146" s="8">
        <v>-6.99</v>
      </c>
      <c r="J146" s="8">
        <v>82.14</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7454204</v>
      </c>
      <c r="D149" s="7" t="str">
        <f t="shared" si="27"/>
        <v>N/A</v>
      </c>
      <c r="E149" s="10">
        <v>6224450</v>
      </c>
      <c r="F149" s="7" t="str">
        <f t="shared" si="28"/>
        <v>N/A</v>
      </c>
      <c r="G149" s="10">
        <v>3530159</v>
      </c>
      <c r="H149" s="7" t="str">
        <f t="shared" si="29"/>
        <v>N/A</v>
      </c>
      <c r="I149" s="8">
        <v>-16.5</v>
      </c>
      <c r="J149" s="8">
        <v>-43.3</v>
      </c>
      <c r="K149" s="10" t="s">
        <v>213</v>
      </c>
      <c r="L149" s="105" t="str">
        <f t="shared" si="26"/>
        <v>N/A</v>
      </c>
    </row>
    <row r="150" spans="1:13" x14ac:dyDescent="0.2">
      <c r="A150" s="156" t="s">
        <v>1196</v>
      </c>
      <c r="B150" s="10" t="s">
        <v>213</v>
      </c>
      <c r="C150" s="10">
        <v>260.1090097</v>
      </c>
      <c r="D150" s="7" t="str">
        <f t="shared" si="27"/>
        <v>N/A</v>
      </c>
      <c r="E150" s="10">
        <v>216.05921760999999</v>
      </c>
      <c r="F150" s="7" t="str">
        <f t="shared" si="28"/>
        <v>N/A</v>
      </c>
      <c r="G150" s="10">
        <v>155.17864521999999</v>
      </c>
      <c r="H150" s="7" t="str">
        <f t="shared" si="29"/>
        <v>N/A</v>
      </c>
      <c r="I150" s="8">
        <v>-16.899999999999999</v>
      </c>
      <c r="J150" s="8">
        <v>-28.2</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25111012</v>
      </c>
      <c r="D153" s="7" t="str">
        <f t="shared" si="27"/>
        <v>N/A</v>
      </c>
      <c r="E153" s="10">
        <v>30059528</v>
      </c>
      <c r="F153" s="7" t="str">
        <f t="shared" si="28"/>
        <v>N/A</v>
      </c>
      <c r="G153" s="10">
        <v>34493628</v>
      </c>
      <c r="H153" s="7" t="str">
        <f t="shared" si="29"/>
        <v>N/A</v>
      </c>
      <c r="I153" s="8">
        <v>19.71</v>
      </c>
      <c r="J153" s="8">
        <v>14.75</v>
      </c>
      <c r="K153" s="10" t="s">
        <v>213</v>
      </c>
      <c r="L153" s="105" t="str">
        <f t="shared" si="26"/>
        <v>N/A</v>
      </c>
      <c r="M153" s="41"/>
    </row>
    <row r="154" spans="1:13" x14ac:dyDescent="0.2">
      <c r="A154" s="156" t="s">
        <v>1198</v>
      </c>
      <c r="B154" s="10" t="s">
        <v>213</v>
      </c>
      <c r="C154" s="10">
        <v>137218.64481</v>
      </c>
      <c r="D154" s="7" t="str">
        <f t="shared" si="27"/>
        <v>N/A</v>
      </c>
      <c r="E154" s="10">
        <v>145215.11111</v>
      </c>
      <c r="F154" s="7" t="str">
        <f t="shared" si="28"/>
        <v>N/A</v>
      </c>
      <c r="G154" s="10">
        <v>132159.49424999999</v>
      </c>
      <c r="H154" s="7" t="str">
        <f t="shared" si="29"/>
        <v>N/A</v>
      </c>
      <c r="I154" s="8">
        <v>5.8280000000000003</v>
      </c>
      <c r="J154" s="8">
        <v>-8.99</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1686.7363005</v>
      </c>
      <c r="D164" s="88" t="str">
        <f t="shared" ref="D164" si="31">IF($B164="N/A","N/A",IF(C164&gt;10,"No",IF(C164&lt;-10,"No","Yes")))</f>
        <v>N/A</v>
      </c>
      <c r="E164" s="87">
        <v>1774.6926951</v>
      </c>
      <c r="F164" s="88" t="str">
        <f t="shared" ref="F164" si="32">IF($B164="N/A","N/A",IF(E164&gt;10,"No",IF(E164&lt;-10,"No","Yes")))</f>
        <v>N/A</v>
      </c>
      <c r="G164" s="87">
        <v>1809.9170561999999</v>
      </c>
      <c r="H164" s="88" t="str">
        <f t="shared" ref="H164" si="33">IF($B164="N/A","N/A",IF(G164&gt;10,"No",IF(G164&lt;-10,"No","Yes")))</f>
        <v>N/A</v>
      </c>
      <c r="I164" s="89">
        <v>5.2149999999999999</v>
      </c>
      <c r="J164" s="89">
        <v>1.9850000000000001</v>
      </c>
      <c r="K164" s="90" t="s">
        <v>734</v>
      </c>
      <c r="L164" s="107" t="str">
        <f>IF(J164="Div by 0", "N/A", IF(OR(J164="N/A",K164="N/A"),"N/A", IF(J164&gt;VALUE(MID(K164,1,2)), "No", IF(J164&lt;-1*VALUE(MID(K164,1,2)), "No", "Yes"))))</f>
        <v>Yes</v>
      </c>
      <c r="N164" s="42"/>
    </row>
    <row r="165" spans="1:16" x14ac:dyDescent="0.2">
      <c r="A165" s="156" t="s">
        <v>1203</v>
      </c>
      <c r="B165" s="10" t="s">
        <v>213</v>
      </c>
      <c r="C165" s="10">
        <v>1677.4925421999999</v>
      </c>
      <c r="D165" s="7" t="str">
        <f t="shared" ref="D165:D171" si="34">IF($B165="N/A","N/A",IF(C165&gt;10,"No",IF(C165&lt;-10,"No","Yes")))</f>
        <v>N/A</v>
      </c>
      <c r="E165" s="10">
        <v>1777.3373807</v>
      </c>
      <c r="F165" s="7" t="str">
        <f t="shared" ref="F165:F171" si="35">IF($B165="N/A","N/A",IF(E165&gt;10,"No",IF(E165&lt;-10,"No","Yes")))</f>
        <v>N/A</v>
      </c>
      <c r="G165" s="10">
        <v>1797.9644089000001</v>
      </c>
      <c r="H165" s="7" t="str">
        <f t="shared" ref="H165:H171" si="36">IF($B165="N/A","N/A",IF(G165&gt;10,"No",IF(G165&lt;-10,"No","Yes")))</f>
        <v>N/A</v>
      </c>
      <c r="I165" s="8">
        <v>5.952</v>
      </c>
      <c r="J165" s="8">
        <v>1.161</v>
      </c>
      <c r="K165" s="28" t="s">
        <v>734</v>
      </c>
      <c r="L165" s="105" t="str">
        <f>IF(J165="Div by 0", "N/A", IF(OR(J165="N/A",K165="N/A"),"N/A", IF(J165&gt;VALUE(MID(K165,1,2)), "No", IF(J165&lt;-1*VALUE(MID(K165,1,2)), "No", "Yes"))))</f>
        <v>Yes</v>
      </c>
      <c r="N165" s="42"/>
    </row>
    <row r="166" spans="1:16" x14ac:dyDescent="0.2">
      <c r="A166" s="156" t="s">
        <v>1204</v>
      </c>
      <c r="B166" s="10" t="s">
        <v>213</v>
      </c>
      <c r="C166" s="10">
        <v>1926.72</v>
      </c>
      <c r="D166" s="7" t="str">
        <f t="shared" si="34"/>
        <v>N/A</v>
      </c>
      <c r="E166" s="10">
        <v>1702.7839721</v>
      </c>
      <c r="F166" s="7" t="str">
        <f t="shared" si="35"/>
        <v>N/A</v>
      </c>
      <c r="G166" s="10">
        <v>2147.9516392999999</v>
      </c>
      <c r="H166" s="7" t="str">
        <f t="shared" si="36"/>
        <v>N/A</v>
      </c>
      <c r="I166" s="8">
        <v>-11.6</v>
      </c>
      <c r="J166" s="8">
        <v>26.14</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4601</v>
      </c>
      <c r="D167" s="7" t="str">
        <f t="shared" si="34"/>
        <v>N/A</v>
      </c>
      <c r="E167" s="1">
        <v>4650</v>
      </c>
      <c r="F167" s="7" t="str">
        <f t="shared" si="35"/>
        <v>N/A</v>
      </c>
      <c r="G167" s="1">
        <v>4796</v>
      </c>
      <c r="H167" s="7" t="str">
        <f t="shared" si="36"/>
        <v>N/A</v>
      </c>
      <c r="I167" s="8">
        <v>1.0649999999999999</v>
      </c>
      <c r="J167" s="8">
        <v>3.14</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0.70795289139999995</v>
      </c>
      <c r="D168" s="7" t="str">
        <f t="shared" si="34"/>
        <v>N/A</v>
      </c>
      <c r="E168" s="9">
        <v>0.71439325740000004</v>
      </c>
      <c r="F168" s="7" t="str">
        <f t="shared" si="35"/>
        <v>N/A</v>
      </c>
      <c r="G168" s="9">
        <v>0.66676583810000001</v>
      </c>
      <c r="H168" s="7" t="str">
        <f t="shared" si="36"/>
        <v>N/A</v>
      </c>
      <c r="I168" s="8">
        <v>0.90969999999999995</v>
      </c>
      <c r="J168" s="8">
        <v>-6.67</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89668</v>
      </c>
      <c r="D169" s="7" t="str">
        <f t="shared" si="34"/>
        <v>N/A</v>
      </c>
      <c r="E169" s="1">
        <v>91377</v>
      </c>
      <c r="F169" s="7" t="str">
        <f t="shared" si="35"/>
        <v>N/A</v>
      </c>
      <c r="G169" s="1">
        <v>92695</v>
      </c>
      <c r="H169" s="7" t="str">
        <f t="shared" si="36"/>
        <v>N/A</v>
      </c>
      <c r="I169" s="8">
        <v>1.9059999999999999</v>
      </c>
      <c r="J169" s="8">
        <v>1.4419999999999999</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v>66.541029129999998</v>
      </c>
      <c r="D170" s="7" t="str">
        <f t="shared" si="34"/>
        <v>N/A</v>
      </c>
      <c r="E170" s="10">
        <v>70.469997921000001</v>
      </c>
      <c r="F170" s="7" t="str">
        <f t="shared" si="35"/>
        <v>N/A</v>
      </c>
      <c r="G170" s="10">
        <v>70.247079130000003</v>
      </c>
      <c r="H170" s="7" t="str">
        <f t="shared" si="36"/>
        <v>N/A</v>
      </c>
      <c r="I170" s="8">
        <v>5.9050000000000002</v>
      </c>
      <c r="J170" s="8">
        <v>-0.316</v>
      </c>
      <c r="K170" s="10" t="s">
        <v>213</v>
      </c>
      <c r="L170" s="105" t="str">
        <f t="shared" si="38"/>
        <v>N/A</v>
      </c>
    </row>
    <row r="171" spans="1:16" ht="25.5" x14ac:dyDescent="0.2">
      <c r="A171" s="165" t="s">
        <v>1206</v>
      </c>
      <c r="B171" s="166" t="s">
        <v>213</v>
      </c>
      <c r="C171" s="166">
        <v>734216.14127000002</v>
      </c>
      <c r="D171" s="167" t="str">
        <f t="shared" si="34"/>
        <v>N/A</v>
      </c>
      <c r="E171" s="166">
        <v>746925.88558999996</v>
      </c>
      <c r="F171" s="167" t="str">
        <f t="shared" si="35"/>
        <v>N/A</v>
      </c>
      <c r="G171" s="166">
        <v>891784.34550000005</v>
      </c>
      <c r="H171" s="167" t="str">
        <f t="shared" si="36"/>
        <v>N/A</v>
      </c>
      <c r="I171" s="146">
        <v>1.7310000000000001</v>
      </c>
      <c r="J171" s="146">
        <v>19.39</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602735</v>
      </c>
      <c r="D6" s="7" t="str">
        <f t="shared" ref="D6:D11" si="0">IF($B6="N/A","N/A",IF(C6&gt;10,"No",IF(C6&lt;-10,"No","Yes")))</f>
        <v>N/A</v>
      </c>
      <c r="E6" s="1">
        <v>602864</v>
      </c>
      <c r="F6" s="7" t="str">
        <f t="shared" ref="F6:F11" si="1">IF($B6="N/A","N/A",IF(E6&gt;10,"No",IF(E6&lt;-10,"No","Yes")))</f>
        <v>N/A</v>
      </c>
      <c r="G6" s="1">
        <v>676679</v>
      </c>
      <c r="H6" s="7" t="str">
        <f t="shared" ref="H6:H11" si="2">IF($B6="N/A","N/A",IF(G6&gt;10,"No",IF(G6&lt;-10,"No","Yes")))</f>
        <v>N/A</v>
      </c>
      <c r="I6" s="8">
        <v>2.1399999999999999E-2</v>
      </c>
      <c r="J6" s="8">
        <v>12.24</v>
      </c>
      <c r="K6" s="1" t="s">
        <v>734</v>
      </c>
      <c r="L6" s="105" t="str">
        <f t="shared" ref="L6:L14" si="3">IF(J6="Div by 0", "N/A", IF(K6="N/A","N/A", IF(J6&gt;VALUE(MID(K6,1,2)), "No", IF(J6&lt;-1*VALUE(MID(K6,1,2)), "No", "Yes"))))</f>
        <v>Yes</v>
      </c>
    </row>
    <row r="7" spans="1:12" x14ac:dyDescent="0.2">
      <c r="A7" s="138" t="s">
        <v>100</v>
      </c>
      <c r="B7" s="30" t="s">
        <v>213</v>
      </c>
      <c r="C7" s="1">
        <v>33607</v>
      </c>
      <c r="D7" s="7" t="str">
        <f t="shared" si="0"/>
        <v>N/A</v>
      </c>
      <c r="E7" s="1">
        <v>33916</v>
      </c>
      <c r="F7" s="7" t="str">
        <f t="shared" si="1"/>
        <v>N/A</v>
      </c>
      <c r="G7" s="1">
        <v>33423</v>
      </c>
      <c r="H7" s="7" t="str">
        <f t="shared" si="2"/>
        <v>N/A</v>
      </c>
      <c r="I7" s="8">
        <v>0.91949999999999998</v>
      </c>
      <c r="J7" s="8">
        <v>-1.45</v>
      </c>
      <c r="K7" s="30" t="s">
        <v>734</v>
      </c>
      <c r="L7" s="105" t="str">
        <f t="shared" si="3"/>
        <v>Yes</v>
      </c>
    </row>
    <row r="8" spans="1:12" x14ac:dyDescent="0.2">
      <c r="A8" s="138" t="s">
        <v>101</v>
      </c>
      <c r="B8" s="30" t="s">
        <v>213</v>
      </c>
      <c r="C8" s="1">
        <v>82536</v>
      </c>
      <c r="D8" s="7" t="str">
        <f t="shared" si="0"/>
        <v>N/A</v>
      </c>
      <c r="E8" s="1">
        <v>84389</v>
      </c>
      <c r="F8" s="7" t="str">
        <f t="shared" si="1"/>
        <v>N/A</v>
      </c>
      <c r="G8" s="1">
        <v>82654</v>
      </c>
      <c r="H8" s="7" t="str">
        <f t="shared" si="2"/>
        <v>N/A</v>
      </c>
      <c r="I8" s="8">
        <v>2.2450000000000001</v>
      </c>
      <c r="J8" s="8">
        <v>-2.06</v>
      </c>
      <c r="K8" s="30" t="s">
        <v>734</v>
      </c>
      <c r="L8" s="105" t="str">
        <f t="shared" si="3"/>
        <v>Yes</v>
      </c>
    </row>
    <row r="9" spans="1:12" x14ac:dyDescent="0.2">
      <c r="A9" s="138" t="s">
        <v>104</v>
      </c>
      <c r="B9" s="30" t="s">
        <v>213</v>
      </c>
      <c r="C9" s="1">
        <v>304545</v>
      </c>
      <c r="D9" s="7" t="str">
        <f t="shared" si="0"/>
        <v>N/A</v>
      </c>
      <c r="E9" s="1">
        <v>308011</v>
      </c>
      <c r="F9" s="7" t="str">
        <f t="shared" si="1"/>
        <v>N/A</v>
      </c>
      <c r="G9" s="1">
        <v>290747</v>
      </c>
      <c r="H9" s="7" t="str">
        <f t="shared" si="2"/>
        <v>N/A</v>
      </c>
      <c r="I9" s="8">
        <v>1.1379999999999999</v>
      </c>
      <c r="J9" s="8">
        <v>-5.6</v>
      </c>
      <c r="K9" s="30" t="s">
        <v>734</v>
      </c>
      <c r="L9" s="105" t="str">
        <f t="shared" si="3"/>
        <v>Yes</v>
      </c>
    </row>
    <row r="10" spans="1:12" x14ac:dyDescent="0.2">
      <c r="A10" s="138" t="s">
        <v>105</v>
      </c>
      <c r="B10" s="30" t="s">
        <v>213</v>
      </c>
      <c r="C10" s="1">
        <v>182047</v>
      </c>
      <c r="D10" s="7" t="str">
        <f t="shared" si="0"/>
        <v>N/A</v>
      </c>
      <c r="E10" s="1">
        <v>176548</v>
      </c>
      <c r="F10" s="7" t="str">
        <f t="shared" si="1"/>
        <v>N/A</v>
      </c>
      <c r="G10" s="1">
        <v>228310</v>
      </c>
      <c r="H10" s="7" t="str">
        <f t="shared" si="2"/>
        <v>N/A</v>
      </c>
      <c r="I10" s="8">
        <v>-3.02</v>
      </c>
      <c r="J10" s="8">
        <v>29.32</v>
      </c>
      <c r="K10" s="30" t="s">
        <v>734</v>
      </c>
      <c r="L10" s="105" t="str">
        <f t="shared" si="3"/>
        <v>Yes</v>
      </c>
    </row>
    <row r="11" spans="1:12" x14ac:dyDescent="0.2">
      <c r="A11" s="138" t="s">
        <v>77</v>
      </c>
      <c r="B11" s="1" t="s">
        <v>213</v>
      </c>
      <c r="C11" s="1">
        <v>488591.55</v>
      </c>
      <c r="D11" s="27" t="str">
        <f t="shared" si="0"/>
        <v>N/A</v>
      </c>
      <c r="E11" s="1">
        <v>499034.03</v>
      </c>
      <c r="F11" s="7" t="str">
        <f t="shared" si="1"/>
        <v>N/A</v>
      </c>
      <c r="G11" s="1">
        <v>563244.75</v>
      </c>
      <c r="H11" s="7" t="str">
        <f t="shared" si="2"/>
        <v>N/A</v>
      </c>
      <c r="I11" s="8">
        <v>2.137</v>
      </c>
      <c r="J11" s="8">
        <v>12.87</v>
      </c>
      <c r="K11" s="1" t="s">
        <v>735</v>
      </c>
      <c r="L11" s="105" t="str">
        <f t="shared" si="3"/>
        <v>No</v>
      </c>
    </row>
    <row r="12" spans="1:12" x14ac:dyDescent="0.2">
      <c r="A12" s="138" t="s">
        <v>115</v>
      </c>
      <c r="B12" s="1" t="s">
        <v>213</v>
      </c>
      <c r="C12" s="1">
        <v>74550</v>
      </c>
      <c r="D12" s="1" t="s">
        <v>213</v>
      </c>
      <c r="E12" s="1">
        <v>75329</v>
      </c>
      <c r="F12" s="1" t="s">
        <v>213</v>
      </c>
      <c r="G12" s="1">
        <v>76373</v>
      </c>
      <c r="H12" s="1" t="s">
        <v>213</v>
      </c>
      <c r="I12" s="8">
        <v>1.0449999999999999</v>
      </c>
      <c r="J12" s="8">
        <v>1.3859999999999999</v>
      </c>
      <c r="K12" s="1" t="s">
        <v>735</v>
      </c>
      <c r="L12" s="105" t="str">
        <f t="shared" si="3"/>
        <v>Yes</v>
      </c>
    </row>
    <row r="13" spans="1:12" x14ac:dyDescent="0.2">
      <c r="A13" s="138" t="s">
        <v>446</v>
      </c>
      <c r="B13" s="1" t="s">
        <v>213</v>
      </c>
      <c r="C13" s="1">
        <v>32650</v>
      </c>
      <c r="D13" s="1" t="s">
        <v>213</v>
      </c>
      <c r="E13" s="1">
        <v>32842</v>
      </c>
      <c r="F13" s="1" t="s">
        <v>213</v>
      </c>
      <c r="G13" s="1">
        <v>32408</v>
      </c>
      <c r="H13" s="1" t="s">
        <v>213</v>
      </c>
      <c r="I13" s="8">
        <v>0.58809999999999996</v>
      </c>
      <c r="J13" s="8">
        <v>-1.32</v>
      </c>
      <c r="K13" s="1" t="s">
        <v>735</v>
      </c>
      <c r="L13" s="105" t="str">
        <f t="shared" si="3"/>
        <v>Yes</v>
      </c>
    </row>
    <row r="14" spans="1:12" x14ac:dyDescent="0.2">
      <c r="A14" s="138" t="s">
        <v>447</v>
      </c>
      <c r="B14" s="1" t="s">
        <v>213</v>
      </c>
      <c r="C14" s="1">
        <v>40233</v>
      </c>
      <c r="D14" s="1" t="s">
        <v>213</v>
      </c>
      <c r="E14" s="1">
        <v>41469</v>
      </c>
      <c r="F14" s="1" t="s">
        <v>213</v>
      </c>
      <c r="G14" s="1">
        <v>41225</v>
      </c>
      <c r="H14" s="1" t="s">
        <v>213</v>
      </c>
      <c r="I14" s="8">
        <v>3.0720000000000001</v>
      </c>
      <c r="J14" s="8">
        <v>-0.58799999999999997</v>
      </c>
      <c r="K14" s="1" t="s">
        <v>735</v>
      </c>
      <c r="L14" s="105" t="str">
        <f t="shared" si="3"/>
        <v>Yes</v>
      </c>
    </row>
    <row r="15" spans="1:12" x14ac:dyDescent="0.2">
      <c r="A15" s="137" t="s">
        <v>58</v>
      </c>
      <c r="B15" s="30" t="s">
        <v>213</v>
      </c>
      <c r="C15" s="10">
        <v>3355442620</v>
      </c>
      <c r="D15" s="7" t="str">
        <f t="shared" ref="D15:D20" si="4">IF($B15="N/A","N/A",IF(C15&gt;10,"No",IF(C15&lt;-10,"No","Yes")))</f>
        <v>N/A</v>
      </c>
      <c r="E15" s="10">
        <v>3451098022</v>
      </c>
      <c r="F15" s="7" t="str">
        <f t="shared" ref="F15:F20" si="5">IF($B15="N/A","N/A",IF(E15&gt;10,"No",IF(E15&lt;-10,"No","Yes")))</f>
        <v>N/A</v>
      </c>
      <c r="G15" s="10">
        <v>4255927736</v>
      </c>
      <c r="H15" s="7" t="str">
        <f t="shared" ref="H15:H20" si="6">IF($B15="N/A","N/A",IF(G15&gt;10,"No",IF(G15&lt;-10,"No","Yes")))</f>
        <v>N/A</v>
      </c>
      <c r="I15" s="8">
        <v>2.851</v>
      </c>
      <c r="J15" s="8">
        <v>23.32</v>
      </c>
      <c r="K15" s="30" t="s">
        <v>734</v>
      </c>
      <c r="L15" s="105" t="str">
        <f t="shared" ref="L15:L20" si="7">IF(J15="Div by 0", "N/A", IF(K15="N/A","N/A", IF(J15&gt;VALUE(MID(K15,1,2)), "No", IF(J15&lt;-1*VALUE(MID(K15,1,2)), "No", "Yes"))))</f>
        <v>Yes</v>
      </c>
    </row>
    <row r="16" spans="1:12" x14ac:dyDescent="0.2">
      <c r="A16" s="137" t="s">
        <v>1107</v>
      </c>
      <c r="B16" s="30" t="s">
        <v>213</v>
      </c>
      <c r="C16" s="10">
        <v>5567.0279973999995</v>
      </c>
      <c r="D16" s="7" t="str">
        <f t="shared" si="4"/>
        <v>N/A</v>
      </c>
      <c r="E16" s="10">
        <v>5724.5050658</v>
      </c>
      <c r="F16" s="7" t="str">
        <f t="shared" si="5"/>
        <v>N/A</v>
      </c>
      <c r="G16" s="10">
        <v>6289.4337433000001</v>
      </c>
      <c r="H16" s="7" t="str">
        <f t="shared" si="6"/>
        <v>N/A</v>
      </c>
      <c r="I16" s="8">
        <v>2.8290000000000002</v>
      </c>
      <c r="J16" s="8">
        <v>9.8689999999999998</v>
      </c>
      <c r="K16" s="30" t="s">
        <v>734</v>
      </c>
      <c r="L16" s="105" t="str">
        <f t="shared" si="7"/>
        <v>Yes</v>
      </c>
    </row>
    <row r="17" spans="1:12" x14ac:dyDescent="0.2">
      <c r="A17" s="137" t="s">
        <v>1207</v>
      </c>
      <c r="B17" s="30" t="s">
        <v>213</v>
      </c>
      <c r="C17" s="10">
        <v>21419.721189</v>
      </c>
      <c r="D17" s="7" t="str">
        <f t="shared" si="4"/>
        <v>N/A</v>
      </c>
      <c r="E17" s="10">
        <v>21928.762117999999</v>
      </c>
      <c r="F17" s="7" t="str">
        <f t="shared" si="5"/>
        <v>N/A</v>
      </c>
      <c r="G17" s="10">
        <v>23259.199443000001</v>
      </c>
      <c r="H17" s="7" t="str">
        <f t="shared" si="6"/>
        <v>N/A</v>
      </c>
      <c r="I17" s="8">
        <v>2.3769999999999998</v>
      </c>
      <c r="J17" s="8">
        <v>6.0670000000000002</v>
      </c>
      <c r="K17" s="30" t="s">
        <v>734</v>
      </c>
      <c r="L17" s="105" t="str">
        <f t="shared" si="7"/>
        <v>Yes</v>
      </c>
    </row>
    <row r="18" spans="1:12" x14ac:dyDescent="0.2">
      <c r="A18" s="137" t="s">
        <v>1208</v>
      </c>
      <c r="B18" s="30" t="s">
        <v>213</v>
      </c>
      <c r="C18" s="10">
        <v>19812.458394000001</v>
      </c>
      <c r="D18" s="7" t="str">
        <f t="shared" si="4"/>
        <v>N/A</v>
      </c>
      <c r="E18" s="10">
        <v>20046.997096999999</v>
      </c>
      <c r="F18" s="7" t="str">
        <f t="shared" si="5"/>
        <v>N/A</v>
      </c>
      <c r="G18" s="10">
        <v>21434.297032999999</v>
      </c>
      <c r="H18" s="7" t="str">
        <f t="shared" si="6"/>
        <v>N/A</v>
      </c>
      <c r="I18" s="8">
        <v>1.1839999999999999</v>
      </c>
      <c r="J18" s="8">
        <v>6.92</v>
      </c>
      <c r="K18" s="30" t="s">
        <v>734</v>
      </c>
      <c r="L18" s="105" t="str">
        <f t="shared" si="7"/>
        <v>Yes</v>
      </c>
    </row>
    <row r="19" spans="1:12" x14ac:dyDescent="0.2">
      <c r="A19" s="137" t="s">
        <v>1209</v>
      </c>
      <c r="B19" s="30" t="s">
        <v>213</v>
      </c>
      <c r="C19" s="10">
        <v>2109.1801440999998</v>
      </c>
      <c r="D19" s="7" t="str">
        <f t="shared" si="4"/>
        <v>N/A</v>
      </c>
      <c r="E19" s="10">
        <v>2176.8796308999999</v>
      </c>
      <c r="F19" s="7" t="str">
        <f t="shared" si="5"/>
        <v>N/A</v>
      </c>
      <c r="G19" s="10">
        <v>2310.8431522999999</v>
      </c>
      <c r="H19" s="7" t="str">
        <f t="shared" si="6"/>
        <v>N/A</v>
      </c>
      <c r="I19" s="8">
        <v>3.21</v>
      </c>
      <c r="J19" s="8">
        <v>6.1539999999999999</v>
      </c>
      <c r="K19" s="30" t="s">
        <v>734</v>
      </c>
      <c r="L19" s="105" t="str">
        <f t="shared" si="7"/>
        <v>Yes</v>
      </c>
    </row>
    <row r="20" spans="1:12" x14ac:dyDescent="0.2">
      <c r="A20" s="137" t="s">
        <v>1210</v>
      </c>
      <c r="B20" s="30" t="s">
        <v>213</v>
      </c>
      <c r="C20" s="10">
        <v>1966.5730114</v>
      </c>
      <c r="D20" s="7" t="str">
        <f t="shared" si="4"/>
        <v>N/A</v>
      </c>
      <c r="E20" s="10">
        <v>1954.7840587000001</v>
      </c>
      <c r="F20" s="7" t="str">
        <f t="shared" si="5"/>
        <v>N/A</v>
      </c>
      <c r="G20" s="10">
        <v>4128.1150496999999</v>
      </c>
      <c r="H20" s="7" t="str">
        <f t="shared" si="6"/>
        <v>N/A</v>
      </c>
      <c r="I20" s="8">
        <v>-0.59899999999999998</v>
      </c>
      <c r="J20" s="8">
        <v>111.2</v>
      </c>
      <c r="K20" s="30" t="s">
        <v>734</v>
      </c>
      <c r="L20" s="105" t="str">
        <f t="shared" si="7"/>
        <v>No</v>
      </c>
    </row>
    <row r="21" spans="1:12" x14ac:dyDescent="0.2">
      <c r="A21" s="128" t="s">
        <v>1111</v>
      </c>
      <c r="B21" s="30" t="s">
        <v>213</v>
      </c>
      <c r="C21" s="10">
        <v>5554.8377301</v>
      </c>
      <c r="D21" s="7" t="str">
        <f t="shared" ref="D21:D22" si="8">IF($B21="N/A","N/A",IF(C21&gt;10,"No",IF(C21&lt;-10,"No","Yes")))</f>
        <v>N/A</v>
      </c>
      <c r="E21" s="10">
        <v>5664.0851229999998</v>
      </c>
      <c r="F21" s="7" t="str">
        <f t="shared" ref="F21:F22" si="9">IF($B21="N/A","N/A",IF(E21&gt;10,"No",IF(E21&lt;-10,"No","Yes")))</f>
        <v>N/A</v>
      </c>
      <c r="G21" s="10">
        <v>6225.0843494000001</v>
      </c>
      <c r="H21" s="7" t="str">
        <f t="shared" ref="H21:H22" si="10">IF($B21="N/A","N/A",IF(G21&gt;10,"No",IF(G21&lt;-10,"No","Yes")))</f>
        <v>N/A</v>
      </c>
      <c r="I21" s="8">
        <v>1.9670000000000001</v>
      </c>
      <c r="J21" s="8">
        <v>9.9039999999999999</v>
      </c>
      <c r="K21" s="30" t="s">
        <v>734</v>
      </c>
      <c r="L21" s="105" t="str">
        <f>IF(J21="Div by 0", "N/A", IF(OR(J21="N/A",K21="N/A"),"N/A", IF(J21&gt;VALUE(MID(K21,1,2)), "No", IF(J21&lt;-1*VALUE(MID(K21,1,2)), "No", "Yes"))))</f>
        <v>Yes</v>
      </c>
    </row>
    <row r="22" spans="1:12" x14ac:dyDescent="0.2">
      <c r="A22" s="128" t="s">
        <v>1112</v>
      </c>
      <c r="B22" s="30" t="s">
        <v>213</v>
      </c>
      <c r="C22" s="10">
        <v>5582.0631993999996</v>
      </c>
      <c r="D22" s="7" t="str">
        <f t="shared" si="8"/>
        <v>N/A</v>
      </c>
      <c r="E22" s="10">
        <v>5799.2548909999996</v>
      </c>
      <c r="F22" s="7" t="str">
        <f t="shared" si="9"/>
        <v>N/A</v>
      </c>
      <c r="G22" s="10">
        <v>6367.1668553999998</v>
      </c>
      <c r="H22" s="7" t="str">
        <f t="shared" si="10"/>
        <v>N/A</v>
      </c>
      <c r="I22" s="8">
        <v>3.891</v>
      </c>
      <c r="J22" s="8">
        <v>9.7929999999999993</v>
      </c>
      <c r="K22" s="30" t="s">
        <v>734</v>
      </c>
      <c r="L22" s="105" t="str">
        <f>IF(J22="Div by 0", "N/A", IF(OR(J22="N/A",K22="N/A"),"N/A", IF(J22&gt;VALUE(MID(K22,1,2)), "No", IF(J22&lt;-1*VALUE(MID(K22,1,2)), "No", "Yes"))))</f>
        <v>Yes</v>
      </c>
    </row>
    <row r="23" spans="1:12" x14ac:dyDescent="0.2">
      <c r="A23" s="137" t="s">
        <v>1211</v>
      </c>
      <c r="B23" s="30" t="s">
        <v>213</v>
      </c>
      <c r="C23" s="10">
        <v>19147.423286000001</v>
      </c>
      <c r="D23" s="7" t="str">
        <f>IF($B23="N/A","N/A",IF(C23&gt;10,"No",IF(C23&lt;-10,"No","Yes")))</f>
        <v>N/A</v>
      </c>
      <c r="E23" s="10">
        <v>19780.008934000001</v>
      </c>
      <c r="F23" s="7" t="str">
        <f>IF($B23="N/A","N/A",IF(E23&gt;10,"No",IF(E23&lt;-10,"No","Yes")))</f>
        <v>N/A</v>
      </c>
      <c r="G23" s="10">
        <v>20572.536263000002</v>
      </c>
      <c r="H23" s="7" t="str">
        <f>IF($B23="N/A","N/A",IF(G23&gt;10,"No",IF(G23&lt;-10,"No","Yes")))</f>
        <v>N/A</v>
      </c>
      <c r="I23" s="8">
        <v>3.3039999999999998</v>
      </c>
      <c r="J23" s="8">
        <v>4.0069999999999997</v>
      </c>
      <c r="K23" s="30" t="s">
        <v>734</v>
      </c>
      <c r="L23" s="105" t="str">
        <f>IF(J23="Div by 0", "N/A", IF(K23="N/A","N/A", IF(J23&gt;VALUE(MID(K23,1,2)), "No", IF(J23&lt;-1*VALUE(MID(K23,1,2)), "No", "Yes"))))</f>
        <v>Yes</v>
      </c>
    </row>
    <row r="24" spans="1:12" x14ac:dyDescent="0.2">
      <c r="A24" s="137" t="s">
        <v>1212</v>
      </c>
      <c r="B24" s="30" t="s">
        <v>213</v>
      </c>
      <c r="C24" s="10">
        <v>21743.761899000001</v>
      </c>
      <c r="D24" s="7" t="str">
        <f>IF($B24="N/A","N/A",IF(C24&gt;10,"No",IF(C24&lt;-10,"No","Yes")))</f>
        <v>N/A</v>
      </c>
      <c r="E24" s="10">
        <v>22321.678217000001</v>
      </c>
      <c r="F24" s="7" t="str">
        <f>IF($B24="N/A","N/A",IF(E24&gt;10,"No",IF(E24&lt;-10,"No","Yes")))</f>
        <v>N/A</v>
      </c>
      <c r="G24" s="10">
        <v>23667.844267</v>
      </c>
      <c r="H24" s="7" t="str">
        <f>IF($B24="N/A","N/A",IF(G24&gt;10,"No",IF(G24&lt;-10,"No","Yes")))</f>
        <v>N/A</v>
      </c>
      <c r="I24" s="8">
        <v>2.6579999999999999</v>
      </c>
      <c r="J24" s="8">
        <v>6.0309999999999997</v>
      </c>
      <c r="K24" s="30" t="s">
        <v>734</v>
      </c>
      <c r="L24" s="105" t="str">
        <f>IF(J24="Div by 0", "N/A", IF(K24="N/A","N/A", IF(J24&gt;VALUE(MID(K24,1,2)), "No", IF(J24&lt;-1*VALUE(MID(K24,1,2)), "No", "Yes"))))</f>
        <v>Yes</v>
      </c>
    </row>
    <row r="25" spans="1:12" x14ac:dyDescent="0.2">
      <c r="A25" s="137" t="s">
        <v>1213</v>
      </c>
      <c r="B25" s="30" t="s">
        <v>213</v>
      </c>
      <c r="C25" s="10">
        <v>17775.247210000001</v>
      </c>
      <c r="D25" s="7" t="str">
        <f>IF($B25="N/A","N/A",IF(C25&gt;10,"No",IF(C25&lt;-10,"No","Yes")))</f>
        <v>N/A</v>
      </c>
      <c r="E25" s="10">
        <v>18205.264751999999</v>
      </c>
      <c r="F25" s="7" t="str">
        <f>IF($B25="N/A","N/A",IF(E25&gt;10,"No",IF(E25&lt;-10,"No","Yes")))</f>
        <v>N/A</v>
      </c>
      <c r="G25" s="10">
        <v>18970.455233000001</v>
      </c>
      <c r="H25" s="7" t="str">
        <f>IF($B25="N/A","N/A",IF(G25&gt;10,"No",IF(G25&lt;-10,"No","Yes")))</f>
        <v>N/A</v>
      </c>
      <c r="I25" s="8">
        <v>2.419</v>
      </c>
      <c r="J25" s="8">
        <v>4.2030000000000003</v>
      </c>
      <c r="K25" s="30" t="s">
        <v>734</v>
      </c>
      <c r="L25" s="105" t="str">
        <f>IF(J25="Div by 0", "N/A", IF(K25="N/A","N/A", IF(J25&gt;VALUE(MID(K25,1,2)), "No", IF(J25&lt;-1*VALUE(MID(K25,1,2)), "No", "Yes"))))</f>
        <v>Yes</v>
      </c>
    </row>
    <row r="26" spans="1:12" x14ac:dyDescent="0.2">
      <c r="A26" s="137" t="s">
        <v>1214</v>
      </c>
      <c r="B26" s="30" t="s">
        <v>213</v>
      </c>
      <c r="C26" s="10">
        <v>18582.024461000001</v>
      </c>
      <c r="D26" s="7" t="str">
        <f t="shared" ref="D26:D27" si="11">IF($B26="N/A","N/A",IF(C26&gt;10,"No",IF(C26&lt;-10,"No","Yes")))</f>
        <v>N/A</v>
      </c>
      <c r="E26" s="10">
        <v>19052.268275999999</v>
      </c>
      <c r="F26" s="7" t="str">
        <f t="shared" ref="F26:F30" si="12">IF($B26="N/A","N/A",IF(E26&gt;10,"No",IF(E26&lt;-10,"No","Yes")))</f>
        <v>N/A</v>
      </c>
      <c r="G26" s="10">
        <v>19718.223475999999</v>
      </c>
      <c r="H26" s="7" t="str">
        <f t="shared" ref="H26:H27" si="13">IF($B26="N/A","N/A",IF(G26&gt;10,"No",IF(G26&lt;-10,"No","Yes")))</f>
        <v>N/A</v>
      </c>
      <c r="I26" s="8">
        <v>2.5310000000000001</v>
      </c>
      <c r="J26" s="8">
        <v>3.4950000000000001</v>
      </c>
      <c r="K26" s="30" t="s">
        <v>734</v>
      </c>
      <c r="L26" s="105" t="str">
        <f>IF(J26="Div by 0", "N/A", IF(OR(J26="N/A",K26="N/A"),"N/A", IF(J26&gt;VALUE(MID(K26,1,2)), "No", IF(J26&lt;-1*VALUE(MID(K26,1,2)), "No", "Yes"))))</f>
        <v>Yes</v>
      </c>
    </row>
    <row r="27" spans="1:12" x14ac:dyDescent="0.2">
      <c r="A27" s="137" t="s">
        <v>1215</v>
      </c>
      <c r="B27" s="30" t="s">
        <v>213</v>
      </c>
      <c r="C27" s="10">
        <v>19968.644713000002</v>
      </c>
      <c r="D27" s="7" t="str">
        <f t="shared" si="11"/>
        <v>N/A</v>
      </c>
      <c r="E27" s="10">
        <v>20831.906505999999</v>
      </c>
      <c r="F27" s="7" t="str">
        <f t="shared" si="12"/>
        <v>N/A</v>
      </c>
      <c r="G27" s="10">
        <v>21798.984724000002</v>
      </c>
      <c r="H27" s="7" t="str">
        <f t="shared" si="13"/>
        <v>N/A</v>
      </c>
      <c r="I27" s="8">
        <v>4.3230000000000004</v>
      </c>
      <c r="J27" s="8">
        <v>4.6420000000000003</v>
      </c>
      <c r="K27" s="30" t="s">
        <v>734</v>
      </c>
      <c r="L27" s="105" t="str">
        <f>IF(J27="Div by 0", "N/A", IF(OR(J27="N/A",K27="N/A"),"N/A", IF(J27&gt;VALUE(MID(K27,1,2)), "No", IF(J27&lt;-1*VALUE(MID(K27,1,2)), "No", "Yes"))))</f>
        <v>Yes</v>
      </c>
    </row>
    <row r="28" spans="1:12" x14ac:dyDescent="0.2">
      <c r="A28" s="156" t="s">
        <v>1216</v>
      </c>
      <c r="B28" s="10" t="s">
        <v>213</v>
      </c>
      <c r="C28" s="10">
        <v>1686.7612538999999</v>
      </c>
      <c r="D28" s="7" t="str">
        <f t="shared" ref="D28:D30" si="14">IF($B28="N/A","N/A",IF(C28&gt;10,"No",IF(C28&lt;-10,"No","Yes")))</f>
        <v>N/A</v>
      </c>
      <c r="E28" s="10">
        <v>1774.7475356</v>
      </c>
      <c r="F28" s="7" t="str">
        <f t="shared" si="12"/>
        <v>N/A</v>
      </c>
      <c r="G28" s="10">
        <v>1808.7619408</v>
      </c>
      <c r="H28" s="7" t="str">
        <f t="shared" ref="H28:H30" si="15">IF($B28="N/A","N/A",IF(G28&gt;10,"No",IF(G28&lt;-10,"No","Yes")))</f>
        <v>N/A</v>
      </c>
      <c r="I28" s="8">
        <v>5.2160000000000002</v>
      </c>
      <c r="J28" s="8">
        <v>1.917</v>
      </c>
      <c r="K28" s="28" t="s">
        <v>734</v>
      </c>
      <c r="L28" s="105" t="str">
        <f>IF(J28="Div by 0", "N/A", IF(OR(J28="N/A",K28="N/A"),"N/A", IF(J28&gt;VALUE(MID(K28,1,2)), "No", IF(J28&lt;-1*VALUE(MID(K28,1,2)), "No", "Yes"))))</f>
        <v>Yes</v>
      </c>
    </row>
    <row r="29" spans="1:12" x14ac:dyDescent="0.2">
      <c r="A29" s="156" t="s">
        <v>1217</v>
      </c>
      <c r="B29" s="10" t="s">
        <v>213</v>
      </c>
      <c r="C29" s="10">
        <v>1677.5406504</v>
      </c>
      <c r="D29" s="7" t="str">
        <f t="shared" si="14"/>
        <v>N/A</v>
      </c>
      <c r="E29" s="10">
        <v>1777.3943228999999</v>
      </c>
      <c r="F29" s="7" t="str">
        <f t="shared" si="12"/>
        <v>N/A</v>
      </c>
      <c r="G29" s="10">
        <v>1796.7667111000001</v>
      </c>
      <c r="H29" s="7" t="str">
        <f t="shared" si="15"/>
        <v>N/A</v>
      </c>
      <c r="I29" s="8">
        <v>5.952</v>
      </c>
      <c r="J29" s="8">
        <v>1.0900000000000001</v>
      </c>
      <c r="K29" s="28" t="s">
        <v>734</v>
      </c>
      <c r="L29" s="105" t="str">
        <f t="shared" ref="L29:L30" si="16">IF(J29="Div by 0", "N/A", IF(OR(J29="N/A",K29="N/A"),"N/A", IF(J29&gt;VALUE(MID(K29,1,2)), "No", IF(J29&lt;-1*VALUE(MID(K29,1,2)), "No", "Yes"))))</f>
        <v>Yes</v>
      </c>
    </row>
    <row r="30" spans="1:12" x14ac:dyDescent="0.2">
      <c r="A30" s="156" t="s">
        <v>1218</v>
      </c>
      <c r="B30" s="10" t="s">
        <v>213</v>
      </c>
      <c r="C30" s="10">
        <v>1926.3398637</v>
      </c>
      <c r="D30" s="7" t="str">
        <f t="shared" si="14"/>
        <v>N/A</v>
      </c>
      <c r="E30" s="10">
        <v>1702.7839721</v>
      </c>
      <c r="F30" s="7" t="str">
        <f t="shared" si="12"/>
        <v>N/A</v>
      </c>
      <c r="G30" s="10">
        <v>2147.9516392999999</v>
      </c>
      <c r="H30" s="7" t="str">
        <f t="shared" si="15"/>
        <v>N/A</v>
      </c>
      <c r="I30" s="8">
        <v>-11.6</v>
      </c>
      <c r="J30" s="8">
        <v>26.14</v>
      </c>
      <c r="K30" s="28" t="s">
        <v>734</v>
      </c>
      <c r="L30" s="105" t="str">
        <f t="shared" si="16"/>
        <v>Yes</v>
      </c>
    </row>
    <row r="31" spans="1:12" x14ac:dyDescent="0.2">
      <c r="A31" s="168" t="s">
        <v>2</v>
      </c>
      <c r="B31" s="22" t="s">
        <v>213</v>
      </c>
      <c r="C31" s="9">
        <v>99.721270541999999</v>
      </c>
      <c r="D31" s="27" t="str">
        <f t="shared" ref="D31:D69" si="17">IF($B31="N/A","N/A",IF(C31&gt;10,"No",IF(C31&lt;-10,"No","Yes")))</f>
        <v>N/A</v>
      </c>
      <c r="E31" s="9">
        <v>99.734766050000005</v>
      </c>
      <c r="F31" s="27" t="str">
        <f t="shared" ref="F31:F69" si="18">IF($B31="N/A","N/A",IF(E31&gt;10,"No",IF(E31&lt;-10,"No","Yes")))</f>
        <v>N/A</v>
      </c>
      <c r="G31" s="9">
        <v>99.051692161000005</v>
      </c>
      <c r="H31" s="27" t="str">
        <f t="shared" ref="H31:H69" si="19">IF($B31="N/A","N/A",IF(G31&gt;10,"No",IF(G31&lt;-10,"No","Yes")))</f>
        <v>N/A</v>
      </c>
      <c r="I31" s="8">
        <v>1.35E-2</v>
      </c>
      <c r="J31" s="8">
        <v>-0.68500000000000005</v>
      </c>
      <c r="K31" s="28" t="s">
        <v>734</v>
      </c>
      <c r="L31" s="105" t="str">
        <f t="shared" ref="L31:L99" si="20">IF(J31="Div by 0", "N/A", IF(K31="N/A","N/A", IF(J31&gt;VALUE(MID(K31,1,2)), "No", IF(J31&lt;-1*VALUE(MID(K31,1,2)), "No", "Yes"))))</f>
        <v>Yes</v>
      </c>
    </row>
    <row r="32" spans="1:12" x14ac:dyDescent="0.2">
      <c r="A32" s="168" t="s">
        <v>22</v>
      </c>
      <c r="B32" s="22" t="s">
        <v>213</v>
      </c>
      <c r="C32" s="1">
        <v>601055</v>
      </c>
      <c r="D32" s="27" t="str">
        <f t="shared" si="17"/>
        <v>N/A</v>
      </c>
      <c r="E32" s="1">
        <v>601265</v>
      </c>
      <c r="F32" s="27" t="str">
        <f t="shared" si="18"/>
        <v>N/A</v>
      </c>
      <c r="G32" s="1">
        <v>670262</v>
      </c>
      <c r="H32" s="27" t="str">
        <f t="shared" si="19"/>
        <v>N/A</v>
      </c>
      <c r="I32" s="8">
        <v>3.49E-2</v>
      </c>
      <c r="J32" s="8">
        <v>11.48</v>
      </c>
      <c r="K32" s="28" t="s">
        <v>734</v>
      </c>
      <c r="L32" s="105" t="str">
        <f t="shared" si="20"/>
        <v>Yes</v>
      </c>
    </row>
    <row r="33" spans="1:12" x14ac:dyDescent="0.2">
      <c r="A33" s="168" t="s">
        <v>448</v>
      </c>
      <c r="B33" s="30" t="s">
        <v>213</v>
      </c>
      <c r="C33" s="1">
        <v>33528</v>
      </c>
      <c r="D33" s="1" t="str">
        <f t="shared" si="17"/>
        <v>N/A</v>
      </c>
      <c r="E33" s="1">
        <v>33824</v>
      </c>
      <c r="F33" s="1" t="str">
        <f t="shared" si="18"/>
        <v>N/A</v>
      </c>
      <c r="G33" s="1">
        <v>33335</v>
      </c>
      <c r="H33" s="7" t="str">
        <f t="shared" si="19"/>
        <v>N/A</v>
      </c>
      <c r="I33" s="8">
        <v>0.88280000000000003</v>
      </c>
      <c r="J33" s="8">
        <v>-1.45</v>
      </c>
      <c r="K33" s="30" t="s">
        <v>734</v>
      </c>
      <c r="L33" s="105" t="str">
        <f t="shared" si="20"/>
        <v>Yes</v>
      </c>
    </row>
    <row r="34" spans="1:12" x14ac:dyDescent="0.2">
      <c r="A34" s="168" t="s">
        <v>1219</v>
      </c>
      <c r="B34" s="3" t="s">
        <v>213</v>
      </c>
      <c r="C34" s="1">
        <v>5891</v>
      </c>
      <c r="D34" s="5" t="str">
        <f t="shared" ref="D34:D38" si="21">IF($B34="N/A","N/A",IF(C34&lt;0,"No","Yes"))</f>
        <v>N/A</v>
      </c>
      <c r="E34" s="1">
        <v>5919</v>
      </c>
      <c r="F34" s="5" t="str">
        <f t="shared" ref="F34:F38" si="22">IF($B34="N/A","N/A",IF(E34&lt;0,"No","Yes"))</f>
        <v>N/A</v>
      </c>
      <c r="G34" s="1">
        <v>5951</v>
      </c>
      <c r="H34" s="5" t="str">
        <f t="shared" ref="H34:H38" si="23">IF($B34="N/A","N/A",IF(G34&lt;0,"No","Yes"))</f>
        <v>N/A</v>
      </c>
      <c r="I34" s="8">
        <v>0.4753</v>
      </c>
      <c r="J34" s="8">
        <v>0.54059999999999997</v>
      </c>
      <c r="K34" s="1" t="s">
        <v>734</v>
      </c>
      <c r="L34" s="105" t="str">
        <f t="shared" si="20"/>
        <v>Yes</v>
      </c>
    </row>
    <row r="35" spans="1:12" x14ac:dyDescent="0.2">
      <c r="A35" s="168" t="s">
        <v>1220</v>
      </c>
      <c r="B35" s="3" t="s">
        <v>213</v>
      </c>
      <c r="C35" s="1">
        <v>415</v>
      </c>
      <c r="D35" s="5" t="str">
        <f t="shared" si="21"/>
        <v>N/A</v>
      </c>
      <c r="E35" s="1">
        <v>449</v>
      </c>
      <c r="F35" s="5" t="str">
        <f t="shared" si="22"/>
        <v>N/A</v>
      </c>
      <c r="G35" s="1">
        <v>428</v>
      </c>
      <c r="H35" s="5" t="str">
        <f t="shared" si="23"/>
        <v>N/A</v>
      </c>
      <c r="I35" s="8">
        <v>8.1929999999999996</v>
      </c>
      <c r="J35" s="8">
        <v>-4.68</v>
      </c>
      <c r="K35" s="1" t="s">
        <v>734</v>
      </c>
      <c r="L35" s="105" t="str">
        <f t="shared" si="20"/>
        <v>Yes</v>
      </c>
    </row>
    <row r="36" spans="1:12" x14ac:dyDescent="0.2">
      <c r="A36" s="168" t="s">
        <v>1221</v>
      </c>
      <c r="B36" s="3" t="s">
        <v>213</v>
      </c>
      <c r="C36" s="1">
        <v>836</v>
      </c>
      <c r="D36" s="5" t="str">
        <f t="shared" si="21"/>
        <v>N/A</v>
      </c>
      <c r="E36" s="1">
        <v>922</v>
      </c>
      <c r="F36" s="5" t="str">
        <f t="shared" si="22"/>
        <v>N/A</v>
      </c>
      <c r="G36" s="1">
        <v>901</v>
      </c>
      <c r="H36" s="5" t="str">
        <f t="shared" si="23"/>
        <v>N/A</v>
      </c>
      <c r="I36" s="8">
        <v>10.29</v>
      </c>
      <c r="J36" s="8">
        <v>-2.2799999999999998</v>
      </c>
      <c r="K36" s="1" t="s">
        <v>734</v>
      </c>
      <c r="L36" s="105" t="str">
        <f t="shared" si="20"/>
        <v>Yes</v>
      </c>
    </row>
    <row r="37" spans="1:12" x14ac:dyDescent="0.2">
      <c r="A37" s="168" t="s">
        <v>1222</v>
      </c>
      <c r="B37" s="3" t="s">
        <v>213</v>
      </c>
      <c r="C37" s="1">
        <v>26386</v>
      </c>
      <c r="D37" s="5" t="str">
        <f t="shared" si="21"/>
        <v>N/A</v>
      </c>
      <c r="E37" s="1">
        <v>26534</v>
      </c>
      <c r="F37" s="5" t="str">
        <f t="shared" si="22"/>
        <v>N/A</v>
      </c>
      <c r="G37" s="1">
        <v>26055</v>
      </c>
      <c r="H37" s="5" t="str">
        <f t="shared" si="23"/>
        <v>N/A</v>
      </c>
      <c r="I37" s="8">
        <v>0.56089999999999995</v>
      </c>
      <c r="J37" s="8">
        <v>-1.81</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82392</v>
      </c>
      <c r="D39" s="1" t="str">
        <f t="shared" si="17"/>
        <v>N/A</v>
      </c>
      <c r="E39" s="1">
        <v>84251</v>
      </c>
      <c r="F39" s="1" t="str">
        <f t="shared" si="18"/>
        <v>N/A</v>
      </c>
      <c r="G39" s="1">
        <v>82530</v>
      </c>
      <c r="H39" s="7" t="str">
        <f t="shared" si="19"/>
        <v>N/A</v>
      </c>
      <c r="I39" s="8">
        <v>2.2559999999999998</v>
      </c>
      <c r="J39" s="8">
        <v>-2.04</v>
      </c>
      <c r="K39" s="30" t="s">
        <v>734</v>
      </c>
      <c r="L39" s="105" t="str">
        <f t="shared" si="20"/>
        <v>Yes</v>
      </c>
    </row>
    <row r="40" spans="1:12" x14ac:dyDescent="0.2">
      <c r="A40" s="168" t="s">
        <v>1224</v>
      </c>
      <c r="B40" s="3" t="s">
        <v>213</v>
      </c>
      <c r="C40" s="1">
        <v>42842</v>
      </c>
      <c r="D40" s="5" t="str">
        <f t="shared" ref="D40:D45" si="24">IF($B40="N/A","N/A",IF(C40&lt;0,"No","Yes"))</f>
        <v>N/A</v>
      </c>
      <c r="E40" s="1">
        <v>43431</v>
      </c>
      <c r="F40" s="5" t="str">
        <f t="shared" ref="F40:F45" si="25">IF($B40="N/A","N/A",IF(E40&lt;0,"No","Yes"))</f>
        <v>N/A</v>
      </c>
      <c r="G40" s="1">
        <v>43087</v>
      </c>
      <c r="H40" s="5" t="str">
        <f t="shared" ref="H40:H45" si="26">IF($B40="N/A","N/A",IF(G40&lt;0,"No","Yes"))</f>
        <v>N/A</v>
      </c>
      <c r="I40" s="8">
        <v>1.375</v>
      </c>
      <c r="J40" s="8">
        <v>-0.79200000000000004</v>
      </c>
      <c r="K40" s="1" t="s">
        <v>734</v>
      </c>
      <c r="L40" s="105" t="str">
        <f t="shared" si="20"/>
        <v>Yes</v>
      </c>
    </row>
    <row r="41" spans="1:12" x14ac:dyDescent="0.2">
      <c r="A41" s="168" t="s">
        <v>1225</v>
      </c>
      <c r="B41" s="3" t="s">
        <v>213</v>
      </c>
      <c r="C41" s="1">
        <v>556</v>
      </c>
      <c r="D41" s="5" t="str">
        <f t="shared" si="24"/>
        <v>N/A</v>
      </c>
      <c r="E41" s="1">
        <v>469</v>
      </c>
      <c r="F41" s="5" t="str">
        <f t="shared" si="25"/>
        <v>N/A</v>
      </c>
      <c r="G41" s="1">
        <v>224</v>
      </c>
      <c r="H41" s="5" t="str">
        <f t="shared" si="26"/>
        <v>N/A</v>
      </c>
      <c r="I41" s="8">
        <v>-15.6</v>
      </c>
      <c r="J41" s="8">
        <v>-52.2</v>
      </c>
      <c r="K41" s="1" t="s">
        <v>734</v>
      </c>
      <c r="L41" s="105" t="str">
        <f t="shared" si="20"/>
        <v>No</v>
      </c>
    </row>
    <row r="42" spans="1:12" x14ac:dyDescent="0.2">
      <c r="A42" s="168" t="s">
        <v>1226</v>
      </c>
      <c r="B42" s="3" t="s">
        <v>213</v>
      </c>
      <c r="C42" s="1">
        <v>1238</v>
      </c>
      <c r="D42" s="5" t="str">
        <f t="shared" si="24"/>
        <v>N/A</v>
      </c>
      <c r="E42" s="1">
        <v>1440</v>
      </c>
      <c r="F42" s="5" t="str">
        <f t="shared" si="25"/>
        <v>N/A</v>
      </c>
      <c r="G42" s="1">
        <v>1518</v>
      </c>
      <c r="H42" s="5" t="str">
        <f t="shared" si="26"/>
        <v>N/A</v>
      </c>
      <c r="I42" s="8">
        <v>16.32</v>
      </c>
      <c r="J42" s="8">
        <v>5.4169999999999998</v>
      </c>
      <c r="K42" s="1" t="s">
        <v>734</v>
      </c>
      <c r="L42" s="105" t="str">
        <f t="shared" si="20"/>
        <v>Yes</v>
      </c>
    </row>
    <row r="43" spans="1:12" x14ac:dyDescent="0.2">
      <c r="A43" s="168" t="s">
        <v>1227</v>
      </c>
      <c r="B43" s="3" t="s">
        <v>213</v>
      </c>
      <c r="C43" s="1">
        <v>312</v>
      </c>
      <c r="D43" s="5" t="str">
        <f t="shared" si="24"/>
        <v>N/A</v>
      </c>
      <c r="E43" s="1">
        <v>312</v>
      </c>
      <c r="F43" s="5" t="str">
        <f t="shared" si="25"/>
        <v>N/A</v>
      </c>
      <c r="G43" s="1">
        <v>263</v>
      </c>
      <c r="H43" s="5" t="str">
        <f t="shared" si="26"/>
        <v>N/A</v>
      </c>
      <c r="I43" s="8">
        <v>0</v>
      </c>
      <c r="J43" s="8">
        <v>-15.7</v>
      </c>
      <c r="K43" s="1" t="s">
        <v>734</v>
      </c>
      <c r="L43" s="105" t="str">
        <f t="shared" si="20"/>
        <v>Yes</v>
      </c>
    </row>
    <row r="44" spans="1:12" x14ac:dyDescent="0.2">
      <c r="A44" s="168" t="s">
        <v>1228</v>
      </c>
      <c r="B44" s="3" t="s">
        <v>213</v>
      </c>
      <c r="C44" s="1">
        <v>37444</v>
      </c>
      <c r="D44" s="5" t="str">
        <f t="shared" si="24"/>
        <v>N/A</v>
      </c>
      <c r="E44" s="1">
        <v>38599</v>
      </c>
      <c r="F44" s="5" t="str">
        <f t="shared" si="25"/>
        <v>N/A</v>
      </c>
      <c r="G44" s="1">
        <v>37438</v>
      </c>
      <c r="H44" s="5" t="str">
        <f t="shared" si="26"/>
        <v>N/A</v>
      </c>
      <c r="I44" s="8">
        <v>3.085</v>
      </c>
      <c r="J44" s="8">
        <v>-3.01</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304318</v>
      </c>
      <c r="D46" s="1" t="str">
        <f t="shared" si="17"/>
        <v>N/A</v>
      </c>
      <c r="E46" s="1">
        <v>307800</v>
      </c>
      <c r="F46" s="1" t="str">
        <f t="shared" si="18"/>
        <v>N/A</v>
      </c>
      <c r="G46" s="1">
        <v>290583</v>
      </c>
      <c r="H46" s="7" t="str">
        <f t="shared" si="19"/>
        <v>N/A</v>
      </c>
      <c r="I46" s="8">
        <v>1.1439999999999999</v>
      </c>
      <c r="J46" s="8">
        <v>-5.59</v>
      </c>
      <c r="K46" s="30" t="s">
        <v>734</v>
      </c>
      <c r="L46" s="105" t="str">
        <f t="shared" si="20"/>
        <v>Yes</v>
      </c>
    </row>
    <row r="47" spans="1:12" x14ac:dyDescent="0.2">
      <c r="A47" s="168" t="s">
        <v>1230</v>
      </c>
      <c r="B47" s="3" t="s">
        <v>213</v>
      </c>
      <c r="C47" s="1">
        <v>79214</v>
      </c>
      <c r="D47" s="5" t="str">
        <f t="shared" ref="D47:D53" si="27">IF($B47="N/A","N/A",IF(C47&lt;0,"No","Yes"))</f>
        <v>N/A</v>
      </c>
      <c r="E47" s="1">
        <v>78219</v>
      </c>
      <c r="F47" s="5" t="str">
        <f t="shared" ref="F47:F53" si="28">IF($B47="N/A","N/A",IF(E47&lt;0,"No","Yes"))</f>
        <v>N/A</v>
      </c>
      <c r="G47" s="1">
        <v>77529</v>
      </c>
      <c r="H47" s="5" t="str">
        <f t="shared" ref="H47:H53" si="29">IF($B47="N/A","N/A",IF(G47&lt;0,"No","Yes"))</f>
        <v>N/A</v>
      </c>
      <c r="I47" s="8">
        <v>-1.26</v>
      </c>
      <c r="J47" s="8">
        <v>-0.88200000000000001</v>
      </c>
      <c r="K47" s="1" t="s">
        <v>734</v>
      </c>
      <c r="L47" s="105" t="str">
        <f t="shared" si="20"/>
        <v>Yes</v>
      </c>
    </row>
    <row r="48" spans="1:12" x14ac:dyDescent="0.2">
      <c r="A48" s="168" t="s">
        <v>1231</v>
      </c>
      <c r="B48" s="3" t="s">
        <v>213</v>
      </c>
      <c r="C48" s="1">
        <v>3663</v>
      </c>
      <c r="D48" s="5" t="str">
        <f t="shared" si="27"/>
        <v>N/A</v>
      </c>
      <c r="E48" s="1">
        <v>3356</v>
      </c>
      <c r="F48" s="5" t="str">
        <f t="shared" si="28"/>
        <v>N/A</v>
      </c>
      <c r="G48" s="1">
        <v>1559</v>
      </c>
      <c r="H48" s="5" t="str">
        <f t="shared" si="29"/>
        <v>N/A</v>
      </c>
      <c r="I48" s="8">
        <v>-8.3800000000000008</v>
      </c>
      <c r="J48" s="8">
        <v>-53.5</v>
      </c>
      <c r="K48" s="1" t="s">
        <v>734</v>
      </c>
      <c r="L48" s="105" t="str">
        <f t="shared" si="20"/>
        <v>No</v>
      </c>
    </row>
    <row r="49" spans="1:12" x14ac:dyDescent="0.2">
      <c r="A49" s="168" t="s">
        <v>1232</v>
      </c>
      <c r="B49" s="3" t="s">
        <v>213</v>
      </c>
      <c r="C49" s="1">
        <v>523</v>
      </c>
      <c r="D49" s="5" t="str">
        <f t="shared" si="27"/>
        <v>N/A</v>
      </c>
      <c r="E49" s="1">
        <v>492</v>
      </c>
      <c r="F49" s="5" t="str">
        <f t="shared" si="28"/>
        <v>N/A</v>
      </c>
      <c r="G49" s="1">
        <v>90</v>
      </c>
      <c r="H49" s="5" t="str">
        <f t="shared" si="29"/>
        <v>N/A</v>
      </c>
      <c r="I49" s="8">
        <v>-5.93</v>
      </c>
      <c r="J49" s="8">
        <v>-81.7</v>
      </c>
      <c r="K49" s="1" t="s">
        <v>734</v>
      </c>
      <c r="L49" s="105" t="str">
        <f t="shared" si="20"/>
        <v>No</v>
      </c>
    </row>
    <row r="50" spans="1:12" x14ac:dyDescent="0.2">
      <c r="A50" s="168" t="s">
        <v>1233</v>
      </c>
      <c r="B50" s="3" t="s">
        <v>213</v>
      </c>
      <c r="C50" s="1">
        <v>170610</v>
      </c>
      <c r="D50" s="5" t="str">
        <f t="shared" si="27"/>
        <v>N/A</v>
      </c>
      <c r="E50" s="1">
        <v>174220</v>
      </c>
      <c r="F50" s="5" t="str">
        <f t="shared" si="28"/>
        <v>N/A</v>
      </c>
      <c r="G50" s="1">
        <v>180944</v>
      </c>
      <c r="H50" s="5" t="str">
        <f t="shared" si="29"/>
        <v>N/A</v>
      </c>
      <c r="I50" s="8">
        <v>2.1160000000000001</v>
      </c>
      <c r="J50" s="8">
        <v>3.859</v>
      </c>
      <c r="K50" s="1" t="s">
        <v>734</v>
      </c>
      <c r="L50" s="105" t="str">
        <f t="shared" si="20"/>
        <v>Yes</v>
      </c>
    </row>
    <row r="51" spans="1:12" x14ac:dyDescent="0.2">
      <c r="A51" s="168" t="s">
        <v>1234</v>
      </c>
      <c r="B51" s="3" t="s">
        <v>213</v>
      </c>
      <c r="C51" s="1">
        <v>37566</v>
      </c>
      <c r="D51" s="5" t="str">
        <f t="shared" si="27"/>
        <v>N/A</v>
      </c>
      <c r="E51" s="1">
        <v>38600</v>
      </c>
      <c r="F51" s="5" t="str">
        <f t="shared" si="28"/>
        <v>N/A</v>
      </c>
      <c r="G51" s="1">
        <v>18082</v>
      </c>
      <c r="H51" s="5" t="str">
        <f t="shared" si="29"/>
        <v>N/A</v>
      </c>
      <c r="I51" s="8">
        <v>2.7519999999999998</v>
      </c>
      <c r="J51" s="8">
        <v>-53.2</v>
      </c>
      <c r="K51" s="1" t="s">
        <v>734</v>
      </c>
      <c r="L51" s="105" t="str">
        <f t="shared" si="20"/>
        <v>No</v>
      </c>
    </row>
    <row r="52" spans="1:12" x14ac:dyDescent="0.2">
      <c r="A52" s="168" t="s">
        <v>1235</v>
      </c>
      <c r="B52" s="3" t="s">
        <v>213</v>
      </c>
      <c r="C52" s="1">
        <v>11938</v>
      </c>
      <c r="D52" s="5" t="str">
        <f t="shared" si="27"/>
        <v>N/A</v>
      </c>
      <c r="E52" s="1">
        <v>12119</v>
      </c>
      <c r="F52" s="5" t="str">
        <f t="shared" si="28"/>
        <v>N/A</v>
      </c>
      <c r="G52" s="1">
        <v>11907</v>
      </c>
      <c r="H52" s="5" t="str">
        <f t="shared" si="29"/>
        <v>N/A</v>
      </c>
      <c r="I52" s="8">
        <v>1.516</v>
      </c>
      <c r="J52" s="8">
        <v>-1.75</v>
      </c>
      <c r="K52" s="1" t="s">
        <v>734</v>
      </c>
      <c r="L52" s="105" t="str">
        <f t="shared" si="20"/>
        <v>Yes</v>
      </c>
    </row>
    <row r="53" spans="1:12" x14ac:dyDescent="0.2">
      <c r="A53" s="168" t="s">
        <v>1236</v>
      </c>
      <c r="B53" s="3" t="s">
        <v>213</v>
      </c>
      <c r="C53" s="1">
        <v>804</v>
      </c>
      <c r="D53" s="5" t="str">
        <f t="shared" si="27"/>
        <v>N/A</v>
      </c>
      <c r="E53" s="1">
        <v>794</v>
      </c>
      <c r="F53" s="5" t="str">
        <f t="shared" si="28"/>
        <v>N/A</v>
      </c>
      <c r="G53" s="1">
        <v>472</v>
      </c>
      <c r="H53" s="5" t="str">
        <f t="shared" si="29"/>
        <v>N/A</v>
      </c>
      <c r="I53" s="8">
        <v>-1.24</v>
      </c>
      <c r="J53" s="8">
        <v>-40.6</v>
      </c>
      <c r="K53" s="1" t="s">
        <v>734</v>
      </c>
      <c r="L53" s="105" t="str">
        <f t="shared" si="20"/>
        <v>No</v>
      </c>
    </row>
    <row r="54" spans="1:12" x14ac:dyDescent="0.2">
      <c r="A54" s="168" t="s">
        <v>451</v>
      </c>
      <c r="B54" s="30" t="s">
        <v>213</v>
      </c>
      <c r="C54" s="1">
        <v>180817</v>
      </c>
      <c r="D54" s="1" t="str">
        <f t="shared" si="17"/>
        <v>N/A</v>
      </c>
      <c r="E54" s="1">
        <v>175390</v>
      </c>
      <c r="F54" s="1" t="str">
        <f t="shared" si="18"/>
        <v>N/A</v>
      </c>
      <c r="G54" s="1">
        <v>222356</v>
      </c>
      <c r="H54" s="7" t="str">
        <f t="shared" si="19"/>
        <v>N/A</v>
      </c>
      <c r="I54" s="8">
        <v>-3</v>
      </c>
      <c r="J54" s="8">
        <v>26.78</v>
      </c>
      <c r="K54" s="30" t="s">
        <v>734</v>
      </c>
      <c r="L54" s="105" t="str">
        <f t="shared" si="20"/>
        <v>Yes</v>
      </c>
    </row>
    <row r="55" spans="1:12" x14ac:dyDescent="0.2">
      <c r="A55" s="168" t="s">
        <v>1237</v>
      </c>
      <c r="B55" s="3" t="s">
        <v>213</v>
      </c>
      <c r="C55" s="1">
        <v>51614</v>
      </c>
      <c r="D55" s="5" t="str">
        <f t="shared" ref="D55:D60" si="30">IF($B55="N/A","N/A",IF(C55&lt;0,"No","Yes"))</f>
        <v>N/A</v>
      </c>
      <c r="E55" s="1">
        <v>52022</v>
      </c>
      <c r="F55" s="5" t="str">
        <f t="shared" ref="F55:F60" si="31">IF($B55="N/A","N/A",IF(E55&lt;0,"No","Yes"))</f>
        <v>N/A</v>
      </c>
      <c r="G55" s="1">
        <v>52893</v>
      </c>
      <c r="H55" s="5" t="str">
        <f t="shared" ref="H55:H60" si="32">IF($B55="N/A","N/A",IF(G55&lt;0,"No","Yes"))</f>
        <v>N/A</v>
      </c>
      <c r="I55" s="8">
        <v>0.79049999999999998</v>
      </c>
      <c r="J55" s="8">
        <v>1.6739999999999999</v>
      </c>
      <c r="K55" s="1" t="s">
        <v>734</v>
      </c>
      <c r="L55" s="105" t="str">
        <f t="shared" si="20"/>
        <v>Yes</v>
      </c>
    </row>
    <row r="56" spans="1:12" x14ac:dyDescent="0.2">
      <c r="A56" s="168" t="s">
        <v>1238</v>
      </c>
      <c r="B56" s="3" t="s">
        <v>213</v>
      </c>
      <c r="C56" s="1">
        <v>3688</v>
      </c>
      <c r="D56" s="5" t="str">
        <f t="shared" si="30"/>
        <v>N/A</v>
      </c>
      <c r="E56" s="1">
        <v>3345</v>
      </c>
      <c r="F56" s="5" t="str">
        <f t="shared" si="31"/>
        <v>N/A</v>
      </c>
      <c r="G56" s="1">
        <v>1234</v>
      </c>
      <c r="H56" s="5" t="str">
        <f t="shared" si="32"/>
        <v>N/A</v>
      </c>
      <c r="I56" s="8">
        <v>-9.3000000000000007</v>
      </c>
      <c r="J56" s="8">
        <v>-63.1</v>
      </c>
      <c r="K56" s="1" t="s">
        <v>734</v>
      </c>
      <c r="L56" s="105" t="str">
        <f t="shared" si="20"/>
        <v>No</v>
      </c>
    </row>
    <row r="57" spans="1:12" x14ac:dyDescent="0.2">
      <c r="A57" s="168" t="s">
        <v>1239</v>
      </c>
      <c r="B57" s="3" t="s">
        <v>213</v>
      </c>
      <c r="C57" s="1">
        <v>3771</v>
      </c>
      <c r="D57" s="5" t="str">
        <f t="shared" si="30"/>
        <v>N/A</v>
      </c>
      <c r="E57" s="1">
        <v>3729</v>
      </c>
      <c r="F57" s="5" t="str">
        <f t="shared" si="31"/>
        <v>N/A</v>
      </c>
      <c r="G57" s="1">
        <v>733</v>
      </c>
      <c r="H57" s="5" t="str">
        <f t="shared" si="32"/>
        <v>N/A</v>
      </c>
      <c r="I57" s="8">
        <v>-1.1100000000000001</v>
      </c>
      <c r="J57" s="8">
        <v>-80.3</v>
      </c>
      <c r="K57" s="1" t="s">
        <v>734</v>
      </c>
      <c r="L57" s="105" t="str">
        <f t="shared" si="20"/>
        <v>No</v>
      </c>
    </row>
    <row r="58" spans="1:12" x14ac:dyDescent="0.2">
      <c r="A58" s="168" t="s">
        <v>1240</v>
      </c>
      <c r="B58" s="3" t="s">
        <v>213</v>
      </c>
      <c r="C58" s="1">
        <v>11956</v>
      </c>
      <c r="D58" s="5" t="str">
        <f t="shared" si="30"/>
        <v>N/A</v>
      </c>
      <c r="E58" s="1">
        <v>11751</v>
      </c>
      <c r="F58" s="5" t="str">
        <f t="shared" si="31"/>
        <v>N/A</v>
      </c>
      <c r="G58" s="1">
        <v>9906</v>
      </c>
      <c r="H58" s="5" t="str">
        <f t="shared" si="32"/>
        <v>N/A</v>
      </c>
      <c r="I58" s="8">
        <v>-1.71</v>
      </c>
      <c r="J58" s="8">
        <v>-15.7</v>
      </c>
      <c r="K58" s="1" t="s">
        <v>734</v>
      </c>
      <c r="L58" s="105" t="str">
        <f t="shared" si="20"/>
        <v>Yes</v>
      </c>
    </row>
    <row r="59" spans="1:12" x14ac:dyDescent="0.2">
      <c r="A59" s="168" t="s">
        <v>1241</v>
      </c>
      <c r="B59" s="3" t="s">
        <v>213</v>
      </c>
      <c r="C59" s="1">
        <v>13140</v>
      </c>
      <c r="D59" s="5" t="str">
        <f t="shared" si="30"/>
        <v>N/A</v>
      </c>
      <c r="E59" s="1">
        <v>13762</v>
      </c>
      <c r="F59" s="5" t="str">
        <f t="shared" si="31"/>
        <v>N/A</v>
      </c>
      <c r="G59" s="1">
        <v>11288</v>
      </c>
      <c r="H59" s="5" t="str">
        <f t="shared" si="32"/>
        <v>N/A</v>
      </c>
      <c r="I59" s="8">
        <v>4.734</v>
      </c>
      <c r="J59" s="8">
        <v>-18</v>
      </c>
      <c r="K59" s="1" t="s">
        <v>734</v>
      </c>
      <c r="L59" s="105" t="str">
        <f t="shared" si="20"/>
        <v>Yes</v>
      </c>
    </row>
    <row r="60" spans="1:12" x14ac:dyDescent="0.2">
      <c r="A60" s="168" t="s">
        <v>1242</v>
      </c>
      <c r="B60" s="3" t="s">
        <v>213</v>
      </c>
      <c r="C60" s="1">
        <v>96648</v>
      </c>
      <c r="D60" s="5" t="str">
        <f t="shared" si="30"/>
        <v>N/A</v>
      </c>
      <c r="E60" s="1">
        <v>90781</v>
      </c>
      <c r="F60" s="5" t="str">
        <f t="shared" si="31"/>
        <v>N/A</v>
      </c>
      <c r="G60" s="1">
        <v>146302</v>
      </c>
      <c r="H60" s="5" t="str">
        <f t="shared" si="32"/>
        <v>N/A</v>
      </c>
      <c r="I60" s="8">
        <v>-6.07</v>
      </c>
      <c r="J60" s="8">
        <v>61.16</v>
      </c>
      <c r="K60" s="1" t="s">
        <v>734</v>
      </c>
      <c r="L60" s="105" t="str">
        <f t="shared" si="20"/>
        <v>No</v>
      </c>
    </row>
    <row r="61" spans="1:12" x14ac:dyDescent="0.2">
      <c r="A61" s="104" t="s">
        <v>186</v>
      </c>
      <c r="B61" s="22" t="s">
        <v>213</v>
      </c>
      <c r="C61" s="1">
        <v>15103</v>
      </c>
      <c r="D61" s="1" t="str">
        <f t="shared" si="17"/>
        <v>N/A</v>
      </c>
      <c r="E61" s="1">
        <v>54234</v>
      </c>
      <c r="F61" s="1" t="str">
        <f t="shared" si="18"/>
        <v>N/A</v>
      </c>
      <c r="G61" s="1">
        <v>127393</v>
      </c>
      <c r="H61" s="7" t="str">
        <f t="shared" si="19"/>
        <v>N/A</v>
      </c>
      <c r="I61" s="8">
        <v>259.10000000000002</v>
      </c>
      <c r="J61" s="8">
        <v>134.9</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510031</v>
      </c>
      <c r="D63" s="1" t="str">
        <f t="shared" si="17"/>
        <v>N/A</v>
      </c>
      <c r="E63" s="1">
        <v>515523</v>
      </c>
      <c r="F63" s="1" t="str">
        <f t="shared" si="18"/>
        <v>N/A</v>
      </c>
      <c r="G63" s="1">
        <v>657963</v>
      </c>
      <c r="H63" s="7" t="str">
        <f t="shared" si="19"/>
        <v>N/A</v>
      </c>
      <c r="I63" s="8">
        <v>1.077</v>
      </c>
      <c r="J63" s="8">
        <v>27.63</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209</v>
      </c>
      <c r="D66" s="1" t="str">
        <f t="shared" si="17"/>
        <v>N/A</v>
      </c>
      <c r="E66" s="1">
        <v>246</v>
      </c>
      <c r="F66" s="1" t="str">
        <f t="shared" si="18"/>
        <v>N/A</v>
      </c>
      <c r="G66" s="1">
        <v>305</v>
      </c>
      <c r="H66" s="7" t="str">
        <f t="shared" si="19"/>
        <v>N/A</v>
      </c>
      <c r="I66" s="8">
        <v>17.7</v>
      </c>
      <c r="J66" s="8">
        <v>23.98</v>
      </c>
      <c r="K66" s="28" t="s">
        <v>734</v>
      </c>
      <c r="L66" s="105" t="str">
        <f t="shared" si="33"/>
        <v>Yes</v>
      </c>
    </row>
    <row r="67" spans="1:12" x14ac:dyDescent="0.2">
      <c r="A67" s="104" t="s">
        <v>192</v>
      </c>
      <c r="B67" s="22" t="s">
        <v>213</v>
      </c>
      <c r="C67" s="1">
        <v>377141</v>
      </c>
      <c r="D67" s="1" t="str">
        <f t="shared" si="17"/>
        <v>N/A</v>
      </c>
      <c r="E67" s="1">
        <v>392503</v>
      </c>
      <c r="F67" s="1" t="str">
        <f t="shared" si="18"/>
        <v>N/A</v>
      </c>
      <c r="G67" s="1">
        <v>387810</v>
      </c>
      <c r="H67" s="7" t="str">
        <f t="shared" si="19"/>
        <v>N/A</v>
      </c>
      <c r="I67" s="8">
        <v>4.0730000000000004</v>
      </c>
      <c r="J67" s="8">
        <v>-1.2</v>
      </c>
      <c r="K67" s="28" t="s">
        <v>734</v>
      </c>
      <c r="L67" s="105" t="str">
        <f t="shared" si="33"/>
        <v>Yes</v>
      </c>
    </row>
    <row r="68" spans="1:12" x14ac:dyDescent="0.2">
      <c r="A68" s="128" t="s">
        <v>193</v>
      </c>
      <c r="B68" s="30" t="s">
        <v>213</v>
      </c>
      <c r="C68" s="1">
        <v>518444</v>
      </c>
      <c r="D68" s="1" t="str">
        <f t="shared" si="17"/>
        <v>N/A</v>
      </c>
      <c r="E68" s="1">
        <v>522478</v>
      </c>
      <c r="F68" s="1" t="str">
        <f t="shared" si="18"/>
        <v>N/A</v>
      </c>
      <c r="G68" s="1">
        <v>547768</v>
      </c>
      <c r="H68" s="7" t="str">
        <f t="shared" si="19"/>
        <v>N/A</v>
      </c>
      <c r="I68" s="36">
        <v>0.77810000000000001</v>
      </c>
      <c r="J68" s="36">
        <v>4.84</v>
      </c>
      <c r="K68" s="30" t="s">
        <v>734</v>
      </c>
      <c r="L68" s="105" t="str">
        <f t="shared" si="33"/>
        <v>Yes</v>
      </c>
    </row>
    <row r="69" spans="1:12" x14ac:dyDescent="0.2">
      <c r="A69" s="128" t="s">
        <v>194</v>
      </c>
      <c r="B69" s="30" t="s">
        <v>213</v>
      </c>
      <c r="C69" s="1">
        <v>518450</v>
      </c>
      <c r="D69" s="1" t="str">
        <f t="shared" si="17"/>
        <v>N/A</v>
      </c>
      <c r="E69" s="1">
        <v>522483</v>
      </c>
      <c r="F69" s="1" t="str">
        <f t="shared" si="18"/>
        <v>N/A</v>
      </c>
      <c r="G69" s="1">
        <v>666114</v>
      </c>
      <c r="H69" s="7" t="str">
        <f t="shared" si="19"/>
        <v>N/A</v>
      </c>
      <c r="I69" s="36">
        <v>0.77790000000000004</v>
      </c>
      <c r="J69" s="36">
        <v>27.49</v>
      </c>
      <c r="K69" s="30" t="s">
        <v>734</v>
      </c>
      <c r="L69" s="105" t="str">
        <f t="shared" si="33"/>
        <v>Yes</v>
      </c>
    </row>
    <row r="70" spans="1:12" x14ac:dyDescent="0.2">
      <c r="A70" s="168" t="s">
        <v>78</v>
      </c>
      <c r="B70" s="30" t="s">
        <v>294</v>
      </c>
      <c r="C70" s="9">
        <v>0.2682763246</v>
      </c>
      <c r="D70" s="27" t="str">
        <f>IF($B70="N/A","N/A",IF(C70&gt;=20,"No",IF(C70&lt;0,"No","Yes")))</f>
        <v>Yes</v>
      </c>
      <c r="E70" s="9">
        <v>0.33586002729999997</v>
      </c>
      <c r="F70" s="27" t="str">
        <f>IF($B70="N/A","N/A",IF(E70&gt;=20,"No",IF(E70&lt;0,"No","Yes")))</f>
        <v>Yes</v>
      </c>
      <c r="G70" s="9">
        <v>1.2019954695999999</v>
      </c>
      <c r="H70" s="27" t="str">
        <f>IF($B70="N/A","N/A",IF(G70&gt;=20,"No",IF(G70&lt;0,"No","Yes")))</f>
        <v>Yes</v>
      </c>
      <c r="I70" s="8">
        <v>25.19</v>
      </c>
      <c r="J70" s="8">
        <v>257.89999999999998</v>
      </c>
      <c r="K70" s="28" t="s">
        <v>734</v>
      </c>
      <c r="L70" s="105" t="str">
        <f t="shared" si="20"/>
        <v>No</v>
      </c>
    </row>
    <row r="71" spans="1:12" x14ac:dyDescent="0.2">
      <c r="A71" s="168" t="s">
        <v>79</v>
      </c>
      <c r="B71" s="22" t="s">
        <v>213</v>
      </c>
      <c r="C71" s="9">
        <v>97.193829644999994</v>
      </c>
      <c r="D71" s="27" t="str">
        <f>IF($B71="N/A","N/A",IF(C71&gt;10,"No",IF(C71&lt;-10,"No","Yes")))</f>
        <v>N/A</v>
      </c>
      <c r="E71" s="9">
        <v>97.865363936999998</v>
      </c>
      <c r="F71" s="27" t="str">
        <f>IF($B71="N/A","N/A",IF(E71&gt;10,"No",IF(E71&lt;-10,"No","Yes")))</f>
        <v>N/A</v>
      </c>
      <c r="G71" s="9">
        <v>98.551844238000001</v>
      </c>
      <c r="H71" s="27" t="str">
        <f>IF($B71="N/A","N/A",IF(G71&gt;10,"No",IF(G71&lt;-10,"No","Yes")))</f>
        <v>N/A</v>
      </c>
      <c r="I71" s="8">
        <v>0.69089999999999996</v>
      </c>
      <c r="J71" s="8">
        <v>0.70150000000000001</v>
      </c>
      <c r="K71" s="28" t="s">
        <v>734</v>
      </c>
      <c r="L71" s="105" t="str">
        <f t="shared" si="20"/>
        <v>Yes</v>
      </c>
    </row>
    <row r="72" spans="1:12" x14ac:dyDescent="0.2">
      <c r="A72" s="168" t="s">
        <v>80</v>
      </c>
      <c r="B72" s="22" t="s">
        <v>213</v>
      </c>
      <c r="C72" s="9">
        <v>2.2468142186</v>
      </c>
      <c r="D72" s="27" t="str">
        <f>IF($B72="N/A","N/A",IF(C72&gt;10,"No",IF(C72&lt;-10,"No","Yes")))</f>
        <v>N/A</v>
      </c>
      <c r="E72" s="9">
        <v>1.5279639978999999</v>
      </c>
      <c r="F72" s="27" t="str">
        <f>IF($B72="N/A","N/A",IF(E72&gt;10,"No",IF(E72&lt;-10,"No","Yes")))</f>
        <v>N/A</v>
      </c>
      <c r="G72" s="9">
        <v>0</v>
      </c>
      <c r="H72" s="27" t="str">
        <f>IF($B72="N/A","N/A",IF(G72&gt;10,"No",IF(G72&lt;-10,"No","Yes")))</f>
        <v>N/A</v>
      </c>
      <c r="I72" s="8">
        <v>-32</v>
      </c>
      <c r="J72" s="8">
        <v>-100</v>
      </c>
      <c r="K72" s="28" t="s">
        <v>734</v>
      </c>
      <c r="L72" s="105" t="str">
        <f t="shared" si="20"/>
        <v>No</v>
      </c>
    </row>
    <row r="73" spans="1:12" x14ac:dyDescent="0.2">
      <c r="A73" s="168" t="s">
        <v>81</v>
      </c>
      <c r="B73" s="22" t="s">
        <v>213</v>
      </c>
      <c r="C73" s="9">
        <v>0.13219442749999999</v>
      </c>
      <c r="D73" s="27" t="str">
        <f>IF($B73="N/A","N/A",IF(C73&gt;10,"No",IF(C73&lt;-10,"No","Yes")))</f>
        <v>N/A</v>
      </c>
      <c r="E73" s="9">
        <v>0.1335765948</v>
      </c>
      <c r="F73" s="27" t="str">
        <f>IF($B73="N/A","N/A",IF(E73&gt;10,"No",IF(E73&lt;-10,"No","Yes")))</f>
        <v>N/A</v>
      </c>
      <c r="G73" s="9">
        <v>0.38085232120000001</v>
      </c>
      <c r="H73" s="27" t="str">
        <f>IF($B73="N/A","N/A",IF(G73&gt;10,"No",IF(G73&lt;-10,"No","Yes")))</f>
        <v>N/A</v>
      </c>
      <c r="I73" s="8">
        <v>1.046</v>
      </c>
      <c r="J73" s="8">
        <v>185.1</v>
      </c>
      <c r="K73" s="28" t="s">
        <v>734</v>
      </c>
      <c r="L73" s="105" t="str">
        <f t="shared" si="20"/>
        <v>No</v>
      </c>
    </row>
    <row r="74" spans="1:12" x14ac:dyDescent="0.2">
      <c r="A74" s="168" t="s">
        <v>121</v>
      </c>
      <c r="B74" s="22" t="s">
        <v>213</v>
      </c>
      <c r="C74" s="9">
        <v>99.867805572999998</v>
      </c>
      <c r="D74" s="27" t="str">
        <f>IF($B74="N/A","N/A",IF(C74&gt;10,"No",IF(C74&lt;-10,"No","Yes")))</f>
        <v>N/A</v>
      </c>
      <c r="E74" s="9">
        <v>99.866423405000006</v>
      </c>
      <c r="F74" s="27" t="str">
        <f>IF($B74="N/A","N/A",IF(E74&gt;10,"No",IF(E74&lt;-10,"No","Yes")))</f>
        <v>N/A</v>
      </c>
      <c r="G74" s="9">
        <v>99.619147678999994</v>
      </c>
      <c r="H74" s="27" t="str">
        <f>IF($B74="N/A","N/A",IF(G74&gt;10,"No",IF(G74&lt;-10,"No","Yes")))</f>
        <v>N/A</v>
      </c>
      <c r="I74" s="8">
        <v>-1E-3</v>
      </c>
      <c r="J74" s="8">
        <v>-0.248</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3.4683975872000001</v>
      </c>
      <c r="D76" s="27" t="str">
        <f t="shared" ref="D76:D98" si="34">IF($B76="N/A","N/A",IF(C76&gt;10,"No",IF(C76&lt;-10,"No","Yes")))</f>
        <v>N/A</v>
      </c>
      <c r="E76" s="9">
        <v>10.37708647</v>
      </c>
      <c r="F76" s="27" t="str">
        <f t="shared" ref="F76:F98" si="35">IF($B76="N/A","N/A",IF(E76&gt;10,"No",IF(E76&lt;-10,"No","Yes")))</f>
        <v>N/A</v>
      </c>
      <c r="G76" s="9">
        <v>15.803814714</v>
      </c>
      <c r="H76" s="27" t="str">
        <f t="shared" ref="H76:H98" si="36">IF($B76="N/A","N/A",IF(G76&gt;10,"No",IF(G76&lt;-10,"No","Yes")))</f>
        <v>N/A</v>
      </c>
      <c r="I76" s="8">
        <v>199.2</v>
      </c>
      <c r="J76" s="8">
        <v>52.3</v>
      </c>
      <c r="K76" s="28" t="s">
        <v>734</v>
      </c>
      <c r="L76" s="105" t="str">
        <f>IF(J76="Div by 0", "N/A", IF(OR(J76="N/A",K76="N/A"),"N/A", IF(J76&gt;VALUE(MID(K76,1,2)), "No", IF(J76&lt;-1*VALUE(MID(K76,1,2)), "No", "Yes"))))</f>
        <v>No</v>
      </c>
    </row>
    <row r="77" spans="1:12" x14ac:dyDescent="0.2">
      <c r="A77" s="168" t="s">
        <v>196</v>
      </c>
      <c r="B77" s="22" t="s">
        <v>213</v>
      </c>
      <c r="C77" s="9">
        <v>96.531602413000002</v>
      </c>
      <c r="D77" s="27" t="str">
        <f t="shared" si="34"/>
        <v>N/A</v>
      </c>
      <c r="E77" s="9">
        <v>89.622913530000005</v>
      </c>
      <c r="F77" s="27" t="str">
        <f t="shared" si="35"/>
        <v>N/A</v>
      </c>
      <c r="G77" s="9">
        <v>84.196185286000002</v>
      </c>
      <c r="H77" s="27" t="str">
        <f t="shared" si="36"/>
        <v>N/A</v>
      </c>
      <c r="I77" s="8">
        <v>-7.16</v>
      </c>
      <c r="J77" s="8">
        <v>-6.06</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2.0442930153000001</v>
      </c>
      <c r="D79" s="27" t="str">
        <f t="shared" si="34"/>
        <v>N/A</v>
      </c>
      <c r="E79" s="9">
        <v>10.540069686000001</v>
      </c>
      <c r="F79" s="27" t="str">
        <f t="shared" si="35"/>
        <v>N/A</v>
      </c>
      <c r="G79" s="9">
        <v>25.655737705</v>
      </c>
      <c r="H79" s="27" t="str">
        <f t="shared" si="36"/>
        <v>N/A</v>
      </c>
      <c r="I79" s="8">
        <v>415.6</v>
      </c>
      <c r="J79" s="8">
        <v>143.4</v>
      </c>
      <c r="K79" s="28" t="s">
        <v>734</v>
      </c>
      <c r="L79" s="105" t="str">
        <f t="shared" si="37"/>
        <v>No</v>
      </c>
    </row>
    <row r="80" spans="1:12" x14ac:dyDescent="0.2">
      <c r="A80" s="168" t="s">
        <v>199</v>
      </c>
      <c r="B80" s="22" t="s">
        <v>213</v>
      </c>
      <c r="C80" s="9">
        <v>97.955706985000006</v>
      </c>
      <c r="D80" s="27" t="str">
        <f t="shared" si="34"/>
        <v>N/A</v>
      </c>
      <c r="E80" s="9">
        <v>89.459930314000005</v>
      </c>
      <c r="F80" s="27" t="str">
        <f t="shared" si="35"/>
        <v>N/A</v>
      </c>
      <c r="G80" s="9">
        <v>74.344262294999993</v>
      </c>
      <c r="H80" s="27" t="str">
        <f t="shared" si="36"/>
        <v>N/A</v>
      </c>
      <c r="I80" s="8">
        <v>-8.67</v>
      </c>
      <c r="J80" s="8">
        <v>-16.899999999999999</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487319</v>
      </c>
      <c r="D82" s="27" t="str">
        <f t="shared" si="34"/>
        <v>N/A</v>
      </c>
      <c r="E82" s="23">
        <v>501452</v>
      </c>
      <c r="F82" s="27" t="str">
        <f t="shared" si="35"/>
        <v>N/A</v>
      </c>
      <c r="G82" s="23">
        <v>557819</v>
      </c>
      <c r="H82" s="27" t="str">
        <f t="shared" si="36"/>
        <v>N/A</v>
      </c>
      <c r="I82" s="8">
        <v>2.9</v>
      </c>
      <c r="J82" s="8">
        <v>11.24</v>
      </c>
      <c r="K82" s="28" t="s">
        <v>734</v>
      </c>
      <c r="L82" s="105" t="str">
        <f t="shared" si="20"/>
        <v>Yes</v>
      </c>
    </row>
    <row r="83" spans="1:12" x14ac:dyDescent="0.2">
      <c r="A83" s="168" t="s">
        <v>1243</v>
      </c>
      <c r="B83" s="22" t="s">
        <v>213</v>
      </c>
      <c r="C83" s="4">
        <v>0</v>
      </c>
      <c r="D83" s="27" t="str">
        <f t="shared" si="34"/>
        <v>N/A</v>
      </c>
      <c r="E83" s="4">
        <v>0</v>
      </c>
      <c r="F83" s="27" t="str">
        <f t="shared" si="35"/>
        <v>N/A</v>
      </c>
      <c r="G83" s="4">
        <v>3.0518860060000002</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5.8359432002</v>
      </c>
      <c r="H85" s="27" t="str">
        <f t="shared" si="36"/>
        <v>N/A</v>
      </c>
      <c r="I85" s="8" t="s">
        <v>1748</v>
      </c>
      <c r="J85" s="8" t="s">
        <v>1748</v>
      </c>
      <c r="K85" s="28" t="s">
        <v>734</v>
      </c>
      <c r="L85" s="105" t="str">
        <f t="shared" si="20"/>
        <v>N/A</v>
      </c>
    </row>
    <row r="86" spans="1:12" x14ac:dyDescent="0.2">
      <c r="A86" s="168" t="s">
        <v>1246</v>
      </c>
      <c r="B86" s="22" t="s">
        <v>213</v>
      </c>
      <c r="C86" s="4">
        <v>12.497357993</v>
      </c>
      <c r="D86" s="27" t="str">
        <f t="shared" si="34"/>
        <v>N/A</v>
      </c>
      <c r="E86" s="4">
        <v>14.089284717</v>
      </c>
      <c r="F86" s="27" t="str">
        <f t="shared" si="35"/>
        <v>N/A</v>
      </c>
      <c r="G86" s="4">
        <v>0</v>
      </c>
      <c r="H86" s="27" t="str">
        <f t="shared" si="36"/>
        <v>N/A</v>
      </c>
      <c r="I86" s="8">
        <v>12.74</v>
      </c>
      <c r="J86" s="8">
        <v>-100</v>
      </c>
      <c r="K86" s="28" t="s">
        <v>734</v>
      </c>
      <c r="L86" s="105" t="str">
        <f t="shared" si="20"/>
        <v>No</v>
      </c>
    </row>
    <row r="87" spans="1:12" x14ac:dyDescent="0.2">
      <c r="A87" s="168" t="s">
        <v>1247</v>
      </c>
      <c r="B87" s="22" t="s">
        <v>213</v>
      </c>
      <c r="C87" s="4">
        <v>1.0391550504</v>
      </c>
      <c r="D87" s="27" t="str">
        <f t="shared" si="34"/>
        <v>N/A</v>
      </c>
      <c r="E87" s="4">
        <v>0.96579533039999999</v>
      </c>
      <c r="F87" s="27" t="str">
        <f t="shared" si="35"/>
        <v>N/A</v>
      </c>
      <c r="G87" s="4">
        <v>1.138003546</v>
      </c>
      <c r="H87" s="27" t="str">
        <f t="shared" si="36"/>
        <v>N/A</v>
      </c>
      <c r="I87" s="8">
        <v>-7.06</v>
      </c>
      <c r="J87" s="8">
        <v>17.829999999999998</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1.7312067175999999</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1.9942089999999999E-4</v>
      </c>
      <c r="F90" s="27" t="str">
        <f t="shared" si="35"/>
        <v>N/A</v>
      </c>
      <c r="G90" s="4">
        <v>1.36244911E-2</v>
      </c>
      <c r="H90" s="27" t="str">
        <f t="shared" si="36"/>
        <v>N/A</v>
      </c>
      <c r="I90" s="8" t="s">
        <v>1748</v>
      </c>
      <c r="J90" s="8">
        <v>6732</v>
      </c>
      <c r="K90" s="28" t="s">
        <v>734</v>
      </c>
      <c r="L90" s="105" t="str">
        <f t="shared" si="20"/>
        <v>No</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1.9942089999999999E-4</v>
      </c>
      <c r="F93" s="27" t="str">
        <f t="shared" si="35"/>
        <v>N/A</v>
      </c>
      <c r="G93" s="4">
        <v>8.9077281339999992</v>
      </c>
      <c r="H93" s="27" t="str">
        <f t="shared" si="36"/>
        <v>N/A</v>
      </c>
      <c r="I93" s="8" t="s">
        <v>1748</v>
      </c>
      <c r="J93" s="8">
        <v>4470000</v>
      </c>
      <c r="K93" s="28" t="s">
        <v>734</v>
      </c>
      <c r="L93" s="105" t="str">
        <f t="shared" si="20"/>
        <v>No</v>
      </c>
    </row>
    <row r="94" spans="1:12" x14ac:dyDescent="0.2">
      <c r="A94" s="168" t="s">
        <v>1254</v>
      </c>
      <c r="B94" s="22" t="s">
        <v>213</v>
      </c>
      <c r="C94" s="4">
        <v>1.8468395E-3</v>
      </c>
      <c r="D94" s="27" t="str">
        <f t="shared" si="34"/>
        <v>N/A</v>
      </c>
      <c r="E94" s="4">
        <v>7.9768350000000005E-4</v>
      </c>
      <c r="F94" s="27" t="str">
        <f t="shared" si="35"/>
        <v>N/A</v>
      </c>
      <c r="G94" s="4">
        <v>1.9719657999999998E-3</v>
      </c>
      <c r="H94" s="27" t="str">
        <f t="shared" si="36"/>
        <v>N/A</v>
      </c>
      <c r="I94" s="8">
        <v>-56.8</v>
      </c>
      <c r="J94" s="8">
        <v>147.19999999999999</v>
      </c>
      <c r="K94" s="28" t="s">
        <v>734</v>
      </c>
      <c r="L94" s="105" t="str">
        <f t="shared" si="20"/>
        <v>No</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84.206443828000005</v>
      </c>
      <c r="D97" s="27" t="str">
        <f t="shared" si="34"/>
        <v>N/A</v>
      </c>
      <c r="E97" s="4">
        <v>82.913818272</v>
      </c>
      <c r="F97" s="27" t="str">
        <f t="shared" si="35"/>
        <v>N/A</v>
      </c>
      <c r="G97" s="4">
        <v>76.859160408999998</v>
      </c>
      <c r="H97" s="27" t="str">
        <f t="shared" si="36"/>
        <v>N/A</v>
      </c>
      <c r="I97" s="8">
        <v>-1.54</v>
      </c>
      <c r="J97" s="8">
        <v>-7.3</v>
      </c>
      <c r="K97" s="28" t="s">
        <v>734</v>
      </c>
      <c r="L97" s="105" t="str">
        <f t="shared" si="20"/>
        <v>Yes</v>
      </c>
    </row>
    <row r="98" spans="1:12" x14ac:dyDescent="0.2">
      <c r="A98" s="168" t="s">
        <v>1258</v>
      </c>
      <c r="B98" s="22" t="s">
        <v>213</v>
      </c>
      <c r="C98" s="4">
        <v>2.2551962883000001</v>
      </c>
      <c r="D98" s="27" t="str">
        <f t="shared" si="34"/>
        <v>N/A</v>
      </c>
      <c r="E98" s="4">
        <v>2.0299051553999998</v>
      </c>
      <c r="F98" s="27" t="str">
        <f t="shared" si="35"/>
        <v>N/A</v>
      </c>
      <c r="G98" s="4">
        <v>2.4604755306000001</v>
      </c>
      <c r="H98" s="27" t="str">
        <f t="shared" si="36"/>
        <v>N/A</v>
      </c>
      <c r="I98" s="8">
        <v>-9.99</v>
      </c>
      <c r="J98" s="8">
        <v>21.21</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239741734</v>
      </c>
      <c r="D100" s="27" t="str">
        <f>IF($B100="N/A","N/A",IF(C100&gt;10,"No",IF(C100&lt;-10,"No","Yes")))</f>
        <v>N/A</v>
      </c>
      <c r="E100" s="29">
        <v>358154547</v>
      </c>
      <c r="F100" s="27" t="str">
        <f>IF($B100="N/A","N/A",IF(E100&gt;10,"No",IF(E100&lt;-10,"No","Yes")))</f>
        <v>N/A</v>
      </c>
      <c r="G100" s="29">
        <v>681366695</v>
      </c>
      <c r="H100" s="27" t="str">
        <f>IF($B100="N/A","N/A",IF(G100&gt;10,"No",IF(G100&lt;-10,"No","Yes")))</f>
        <v>N/A</v>
      </c>
      <c r="I100" s="8">
        <v>49.39</v>
      </c>
      <c r="J100" s="8">
        <v>90.24</v>
      </c>
      <c r="K100" s="28" t="s">
        <v>734</v>
      </c>
      <c r="L100" s="105" t="str">
        <f t="shared" ref="L100:L111" si="38">IF(J100="Div by 0", "N/A", IF(K100="N/A","N/A", IF(J100&gt;VALUE(MID(K100,1,2)), "No", IF(J100&lt;-1*VALUE(MID(K100,1,2)), "No", "Yes"))))</f>
        <v>No</v>
      </c>
    </row>
    <row r="101" spans="1:12" x14ac:dyDescent="0.2">
      <c r="A101" s="168" t="s">
        <v>452</v>
      </c>
      <c r="B101" s="22" t="s">
        <v>213</v>
      </c>
      <c r="C101" s="29">
        <v>14138928</v>
      </c>
      <c r="D101" s="27" t="str">
        <f>IF($B101="N/A","N/A",IF(C101&gt;10,"No",IF(C101&lt;-10,"No","Yes")))</f>
        <v>N/A</v>
      </c>
      <c r="E101" s="29">
        <v>64558269</v>
      </c>
      <c r="F101" s="27" t="str">
        <f>IF($B101="N/A","N/A",IF(E101&gt;10,"No",IF(E101&lt;-10,"No","Yes")))</f>
        <v>N/A</v>
      </c>
      <c r="G101" s="29">
        <v>101159182</v>
      </c>
      <c r="H101" s="27" t="str">
        <f>IF($B101="N/A","N/A",IF(G101&gt;10,"No",IF(G101&lt;-10,"No","Yes")))</f>
        <v>N/A</v>
      </c>
      <c r="I101" s="8">
        <v>356.6</v>
      </c>
      <c r="J101" s="8">
        <v>56.69</v>
      </c>
      <c r="K101" s="28" t="s">
        <v>734</v>
      </c>
      <c r="L101" s="105" t="str">
        <f t="shared" si="38"/>
        <v>No</v>
      </c>
    </row>
    <row r="102" spans="1:12" x14ac:dyDescent="0.2">
      <c r="A102" s="168" t="s">
        <v>453</v>
      </c>
      <c r="B102" s="22" t="s">
        <v>213</v>
      </c>
      <c r="C102" s="29">
        <v>221180488</v>
      </c>
      <c r="D102" s="27" t="str">
        <f>IF($B102="N/A","N/A",IF(C102&gt;10,"No",IF(C102&lt;-10,"No","Yes")))</f>
        <v>N/A</v>
      </c>
      <c r="E102" s="29">
        <v>289165930</v>
      </c>
      <c r="F102" s="27" t="str">
        <f>IF($B102="N/A","N/A",IF(E102&gt;10,"No",IF(E102&lt;-10,"No","Yes")))</f>
        <v>N/A</v>
      </c>
      <c r="G102" s="29">
        <v>342539358</v>
      </c>
      <c r="H102" s="27" t="str">
        <f>IF($B102="N/A","N/A",IF(G102&gt;10,"No",IF(G102&lt;-10,"No","Yes")))</f>
        <v>N/A</v>
      </c>
      <c r="I102" s="8">
        <v>30.74</v>
      </c>
      <c r="J102" s="8">
        <v>18.46</v>
      </c>
      <c r="K102" s="28" t="s">
        <v>734</v>
      </c>
      <c r="L102" s="105" t="str">
        <f t="shared" si="38"/>
        <v>Yes</v>
      </c>
    </row>
    <row r="103" spans="1:12" x14ac:dyDescent="0.2">
      <c r="A103" s="168" t="s">
        <v>454</v>
      </c>
      <c r="B103" s="22" t="s">
        <v>213</v>
      </c>
      <c r="C103" s="29">
        <v>4422318</v>
      </c>
      <c r="D103" s="27" t="str">
        <f>IF($B103="N/A","N/A",IF(C103&gt;10,"No",IF(C103&lt;-10,"No","Yes")))</f>
        <v>N/A</v>
      </c>
      <c r="E103" s="29">
        <v>4430348</v>
      </c>
      <c r="F103" s="27" t="str">
        <f>IF($B103="N/A","N/A",IF(E103&gt;10,"No",IF(E103&lt;-10,"No","Yes")))</f>
        <v>N/A</v>
      </c>
      <c r="G103" s="29">
        <v>237668155</v>
      </c>
      <c r="H103" s="27" t="str">
        <f>IF($B103="N/A","N/A",IF(G103&gt;10,"No",IF(G103&lt;-10,"No","Yes")))</f>
        <v>N/A</v>
      </c>
      <c r="I103" s="8">
        <v>0.18160000000000001</v>
      </c>
      <c r="J103" s="8">
        <v>5265</v>
      </c>
      <c r="K103" s="28" t="s">
        <v>734</v>
      </c>
      <c r="L103" s="105" t="str">
        <f t="shared" si="38"/>
        <v>No</v>
      </c>
    </row>
    <row r="104" spans="1:12" x14ac:dyDescent="0.2">
      <c r="A104" s="168" t="s">
        <v>108</v>
      </c>
      <c r="B104" s="39" t="s">
        <v>295</v>
      </c>
      <c r="C104" s="4">
        <v>2.9122520142999999</v>
      </c>
      <c r="D104" s="27" t="str">
        <f>IF($B104="N/A","N/A",IF(C104&gt;2,"No",IF(C104&lt;0.9,"No","Yes")))</f>
        <v>No</v>
      </c>
      <c r="E104" s="4">
        <v>2.5351511042000001</v>
      </c>
      <c r="F104" s="27" t="str">
        <f>IF($B104="N/A","N/A",IF(E104&gt;2,"No",IF(E104&lt;0.9,"No","Yes")))</f>
        <v>No</v>
      </c>
      <c r="G104" s="4">
        <v>2.5133686112000002</v>
      </c>
      <c r="H104" s="27" t="str">
        <f>IF($B104="N/A","N/A",IF(G104&gt;2,"No",IF(G104&lt;0.9,"No","Yes")))</f>
        <v>No</v>
      </c>
      <c r="I104" s="8">
        <v>-12.9</v>
      </c>
      <c r="J104" s="8">
        <v>-0.85899999999999999</v>
      </c>
      <c r="K104" s="28" t="s">
        <v>734</v>
      </c>
      <c r="L104" s="105" t="str">
        <f t="shared" si="38"/>
        <v>Yes</v>
      </c>
    </row>
    <row r="105" spans="1:12" x14ac:dyDescent="0.2">
      <c r="A105" s="168" t="s">
        <v>455</v>
      </c>
      <c r="B105" s="39" t="s">
        <v>295</v>
      </c>
      <c r="C105" s="4">
        <v>0.99954031789999997</v>
      </c>
      <c r="D105" s="27" t="str">
        <f>IF($B105="N/A","N/A",IF(C105&gt;2,"No",IF(C105&lt;0.9,"No","Yes")))</f>
        <v>Yes</v>
      </c>
      <c r="E105" s="4">
        <v>0.99944786789999995</v>
      </c>
      <c r="F105" s="27" t="str">
        <f>IF($B105="N/A","N/A",IF(E105&gt;2,"No",IF(E105&lt;0.9,"No","Yes")))</f>
        <v>Yes</v>
      </c>
      <c r="G105" s="4">
        <v>0.66847082170000005</v>
      </c>
      <c r="H105" s="27" t="str">
        <f>IF($B105="N/A","N/A",IF(G105&gt;2,"No",IF(G105&lt;0.9,"No","Yes")))</f>
        <v>No</v>
      </c>
      <c r="I105" s="8">
        <v>-8.9999999999999993E-3</v>
      </c>
      <c r="J105" s="8">
        <v>-33.1</v>
      </c>
      <c r="K105" s="28" t="s">
        <v>734</v>
      </c>
      <c r="L105" s="105" t="str">
        <f t="shared" si="38"/>
        <v>No</v>
      </c>
    </row>
    <row r="106" spans="1:12" x14ac:dyDescent="0.2">
      <c r="A106" s="168" t="s">
        <v>456</v>
      </c>
      <c r="B106" s="39" t="s">
        <v>295</v>
      </c>
      <c r="C106" s="4">
        <v>2.8881073794000001</v>
      </c>
      <c r="D106" s="27" t="str">
        <f>IF($B106="N/A","N/A",IF(C106&gt;2,"No",IF(C106&lt;0.9,"No","Yes")))</f>
        <v>No</v>
      </c>
      <c r="E106" s="4">
        <v>2.435627234</v>
      </c>
      <c r="F106" s="27" t="str">
        <f>IF($B106="N/A","N/A",IF(E106&gt;2,"No",IF(E106&lt;0.9,"No","Yes")))</f>
        <v>No</v>
      </c>
      <c r="G106" s="4">
        <v>1.6041399440999999</v>
      </c>
      <c r="H106" s="27" t="str">
        <f>IF($B106="N/A","N/A",IF(G106&gt;2,"No",IF(G106&lt;0.9,"No","Yes")))</f>
        <v>Yes</v>
      </c>
      <c r="I106" s="8">
        <v>-15.7</v>
      </c>
      <c r="J106" s="8">
        <v>-34.1</v>
      </c>
      <c r="K106" s="28" t="s">
        <v>734</v>
      </c>
      <c r="L106" s="105" t="str">
        <f t="shared" si="38"/>
        <v>No</v>
      </c>
    </row>
    <row r="107" spans="1:12" x14ac:dyDescent="0.2">
      <c r="A107" s="168" t="s">
        <v>457</v>
      </c>
      <c r="B107" s="39" t="s">
        <v>295</v>
      </c>
      <c r="C107" s="4">
        <v>0.69230212889999998</v>
      </c>
      <c r="D107" s="27" t="str">
        <f>IF($B107="N/A","N/A",IF(C107&gt;2,"No",IF(C107&lt;0.9,"No","Yes")))</f>
        <v>No</v>
      </c>
      <c r="E107" s="4">
        <v>0.65406086750000003</v>
      </c>
      <c r="F107" s="27" t="str">
        <f>IF($B107="N/A","N/A",IF(E107&gt;2,"No",IF(E107&lt;0.9,"No","Yes")))</f>
        <v>No</v>
      </c>
      <c r="G107" s="4">
        <v>1.7409674528000001</v>
      </c>
      <c r="H107" s="27" t="str">
        <f>IF($B107="N/A","N/A",IF(G107&gt;2,"No",IF(G107&lt;0.9,"No","Yes")))</f>
        <v>Yes</v>
      </c>
      <c r="I107" s="8">
        <v>-5.52</v>
      </c>
      <c r="J107" s="8">
        <v>166.2</v>
      </c>
      <c r="K107" s="28" t="s">
        <v>734</v>
      </c>
      <c r="L107" s="105" t="str">
        <f t="shared" si="38"/>
        <v>No</v>
      </c>
    </row>
    <row r="108" spans="1:12" x14ac:dyDescent="0.2">
      <c r="A108" s="168" t="s">
        <v>1260</v>
      </c>
      <c r="B108" s="22" t="s">
        <v>213</v>
      </c>
      <c r="C108" s="29">
        <v>41.851393887</v>
      </c>
      <c r="D108" s="27" t="str">
        <f>IF($B108="N/A","N/A",IF(C108&gt;10,"No",IF(C108&lt;-10,"No","Yes")))</f>
        <v>N/A</v>
      </c>
      <c r="E108" s="29">
        <v>61.15414097</v>
      </c>
      <c r="F108" s="27" t="str">
        <f>IF($B108="N/A","N/A",IF(E108&gt;10,"No",IF(E108&lt;-10,"No","Yes")))</f>
        <v>N/A</v>
      </c>
      <c r="G108" s="29">
        <v>105.30916024</v>
      </c>
      <c r="H108" s="27" t="str">
        <f>IF($B108="N/A","N/A",IF(G108&gt;10,"No",IF(G108&lt;-10,"No","Yes")))</f>
        <v>N/A</v>
      </c>
      <c r="I108" s="8">
        <v>46.12</v>
      </c>
      <c r="J108" s="8">
        <v>72.2</v>
      </c>
      <c r="K108" s="28" t="s">
        <v>734</v>
      </c>
      <c r="L108" s="105" t="str">
        <f t="shared" si="38"/>
        <v>No</v>
      </c>
    </row>
    <row r="109" spans="1:12" x14ac:dyDescent="0.2">
      <c r="A109" s="168" t="s">
        <v>1261</v>
      </c>
      <c r="B109" s="22" t="s">
        <v>213</v>
      </c>
      <c r="C109" s="29">
        <v>270.80881056999999</v>
      </c>
      <c r="D109" s="27" t="str">
        <f>IF($B109="N/A","N/A",IF(C109&gt;10,"No",IF(C109&lt;-10,"No","Yes")))</f>
        <v>N/A</v>
      </c>
      <c r="E109" s="29">
        <v>204.85453859</v>
      </c>
      <c r="F109" s="27" t="str">
        <f>IF($B109="N/A","N/A",IF(E109&gt;10,"No",IF(E109&lt;-10,"No","Yes")))</f>
        <v>N/A</v>
      </c>
      <c r="G109" s="29">
        <v>115.38894694</v>
      </c>
      <c r="H109" s="27" t="str">
        <f>IF($B109="N/A","N/A",IF(G109&gt;10,"No",IF(G109&lt;-10,"No","Yes")))</f>
        <v>N/A</v>
      </c>
      <c r="I109" s="8">
        <v>-24.4</v>
      </c>
      <c r="J109" s="8">
        <v>-43.7</v>
      </c>
      <c r="K109" s="28" t="s">
        <v>734</v>
      </c>
      <c r="L109" s="105" t="str">
        <f t="shared" si="38"/>
        <v>No</v>
      </c>
    </row>
    <row r="110" spans="1:12" x14ac:dyDescent="0.2">
      <c r="A110" s="168" t="s">
        <v>1262</v>
      </c>
      <c r="B110" s="22" t="s">
        <v>213</v>
      </c>
      <c r="C110" s="29">
        <v>44.301513214000003</v>
      </c>
      <c r="D110" s="27" t="str">
        <f>IF($B110="N/A","N/A",IF(C110&gt;10,"No",IF(C110&lt;-10,"No","Yes")))</f>
        <v>N/A</v>
      </c>
      <c r="E110" s="29">
        <v>57.180278706000003</v>
      </c>
      <c r="F110" s="27" t="str">
        <f>IF($B110="N/A","N/A",IF(E110&gt;10,"No",IF(E110&lt;-10,"No","Yes")))</f>
        <v>N/A</v>
      </c>
      <c r="G110" s="29">
        <v>54.458287042000002</v>
      </c>
      <c r="H110" s="27" t="str">
        <f>IF($B110="N/A","N/A",IF(G110&gt;10,"No",IF(G110&lt;-10,"No","Yes")))</f>
        <v>N/A</v>
      </c>
      <c r="I110" s="8">
        <v>29.07</v>
      </c>
      <c r="J110" s="8">
        <v>-4.76</v>
      </c>
      <c r="K110" s="28" t="s">
        <v>734</v>
      </c>
      <c r="L110" s="105" t="str">
        <f t="shared" si="38"/>
        <v>Yes</v>
      </c>
    </row>
    <row r="111" spans="1:12" x14ac:dyDescent="0.2">
      <c r="A111" s="168" t="s">
        <v>1263</v>
      </c>
      <c r="B111" s="22" t="s">
        <v>213</v>
      </c>
      <c r="C111" s="29">
        <v>1.3846042577</v>
      </c>
      <c r="D111" s="27" t="str">
        <f>IF($B111="N/A","N/A",IF(C111&gt;10,"No",IF(C111&lt;-10,"No","Yes")))</f>
        <v>N/A</v>
      </c>
      <c r="E111" s="29">
        <v>1.3081217349000001</v>
      </c>
      <c r="F111" s="27" t="str">
        <f>IF($B111="N/A","N/A",IF(E111&gt;10,"No",IF(E111&lt;-10,"No","Yes")))</f>
        <v>N/A</v>
      </c>
      <c r="G111" s="29">
        <v>74.074353251000005</v>
      </c>
      <c r="H111" s="27" t="str">
        <f>IF($B111="N/A","N/A",IF(G111&gt;10,"No",IF(G111&lt;-10,"No","Yes")))</f>
        <v>N/A</v>
      </c>
      <c r="I111" s="8">
        <v>-5.52</v>
      </c>
      <c r="J111" s="8">
        <v>5563</v>
      </c>
      <c r="K111" s="28" t="s">
        <v>734</v>
      </c>
      <c r="L111" s="105" t="str">
        <f t="shared" si="38"/>
        <v>No</v>
      </c>
    </row>
    <row r="112" spans="1:12" x14ac:dyDescent="0.2">
      <c r="A112" s="168" t="s">
        <v>325</v>
      </c>
      <c r="B112" s="30" t="s">
        <v>296</v>
      </c>
      <c r="C112" s="4">
        <v>85.270898669999994</v>
      </c>
      <c r="D112" s="27" t="str">
        <f>IF(OR($B112="N/A",$C112="N/A"),"N/A",IF(C112&gt;98,"Yes","No"))</f>
        <v>No</v>
      </c>
      <c r="E112" s="4">
        <v>86.113444154999996</v>
      </c>
      <c r="F112" s="27" t="str">
        <f>IF(OR($B112="N/A",$E112="N/A"),"N/A",IF(E112&gt;98,"Yes","No"))</f>
        <v>No</v>
      </c>
      <c r="G112" s="4">
        <v>99.058278702999999</v>
      </c>
      <c r="H112" s="27" t="str">
        <f t="shared" ref="H112:H115" si="39">IF($B112="N/A","N/A",IF(G112&gt;98,"Yes","No"))</f>
        <v>Yes</v>
      </c>
      <c r="I112" s="8">
        <v>0.98809999999999998</v>
      </c>
      <c r="J112" s="8">
        <v>15.03</v>
      </c>
      <c r="K112" s="28" t="s">
        <v>734</v>
      </c>
      <c r="L112" s="105" t="str">
        <f>IF(J112="Div by 0", "N/A", IF(OR(J112="N/A",K112="N/A"),"N/A", IF(J112&gt;VALUE(MID(K112,1,2)), "No", IF(J112&lt;-1*VALUE(MID(K112,1,2)), "No", "Yes"))))</f>
        <v>Yes</v>
      </c>
    </row>
    <row r="113" spans="1:12" x14ac:dyDescent="0.2">
      <c r="A113" s="168" t="s">
        <v>458</v>
      </c>
      <c r="B113" s="30" t="s">
        <v>296</v>
      </c>
      <c r="C113" s="4">
        <v>99.934691744999995</v>
      </c>
      <c r="D113" s="27" t="str">
        <f t="shared" ref="D113:D115" si="40">IF(OR($B113="N/A",$C113="N/A"),"N/A",IF(C113&gt;98,"Yes","No"))</f>
        <v>Yes</v>
      </c>
      <c r="E113" s="4">
        <v>99.970631424000004</v>
      </c>
      <c r="F113" s="27" t="str">
        <f t="shared" ref="F113:F115" si="41">IF(OR($B113="N/A",$E113="N/A"),"N/A",IF(E113&gt;98,"Yes","No"))</f>
        <v>Yes</v>
      </c>
      <c r="G113" s="4">
        <v>60.290685836999998</v>
      </c>
      <c r="H113" s="27" t="str">
        <f t="shared" si="39"/>
        <v>No</v>
      </c>
      <c r="I113" s="8">
        <v>3.5999999999999997E-2</v>
      </c>
      <c r="J113" s="8">
        <v>-39.700000000000003</v>
      </c>
      <c r="K113" s="28" t="s">
        <v>734</v>
      </c>
      <c r="L113" s="105" t="str">
        <f t="shared" ref="L113:L115" si="42">IF(J113="Div by 0", "N/A", IF(OR(J113="N/A",K113="N/A"),"N/A", IF(J113&gt;VALUE(MID(K113,1,2)), "No", IF(J113&lt;-1*VALUE(MID(K113,1,2)), "No", "Yes"))))</f>
        <v>No</v>
      </c>
    </row>
    <row r="114" spans="1:12" x14ac:dyDescent="0.2">
      <c r="A114" s="168" t="s">
        <v>459</v>
      </c>
      <c r="B114" s="30" t="s">
        <v>296</v>
      </c>
      <c r="C114" s="4">
        <v>98.829202429999995</v>
      </c>
      <c r="D114" s="27" t="str">
        <f t="shared" si="40"/>
        <v>Yes</v>
      </c>
      <c r="E114" s="4">
        <v>99.057768386999996</v>
      </c>
      <c r="F114" s="27" t="str">
        <f t="shared" si="41"/>
        <v>Yes</v>
      </c>
      <c r="G114" s="4">
        <v>81.930270194000002</v>
      </c>
      <c r="H114" s="27" t="str">
        <f t="shared" si="39"/>
        <v>No</v>
      </c>
      <c r="I114" s="8">
        <v>0.23130000000000001</v>
      </c>
      <c r="J114" s="8">
        <v>-17.3</v>
      </c>
      <c r="K114" s="28" t="s">
        <v>734</v>
      </c>
      <c r="L114" s="105" t="str">
        <f t="shared" si="42"/>
        <v>Yes</v>
      </c>
    </row>
    <row r="115" spans="1:12" x14ac:dyDescent="0.2">
      <c r="A115" s="168" t="s">
        <v>460</v>
      </c>
      <c r="B115" s="30" t="s">
        <v>296</v>
      </c>
      <c r="C115" s="4">
        <v>69.834889337999996</v>
      </c>
      <c r="D115" s="27" t="str">
        <f t="shared" si="40"/>
        <v>No</v>
      </c>
      <c r="E115" s="4">
        <v>67.985212852000004</v>
      </c>
      <c r="F115" s="27" t="str">
        <f t="shared" si="41"/>
        <v>No</v>
      </c>
      <c r="G115" s="4">
        <v>94.371986281999995</v>
      </c>
      <c r="H115" s="27" t="str">
        <f t="shared" si="39"/>
        <v>No</v>
      </c>
      <c r="I115" s="8">
        <v>-2.65</v>
      </c>
      <c r="J115" s="8">
        <v>38.81</v>
      </c>
      <c r="K115" s="28" t="s">
        <v>734</v>
      </c>
      <c r="L115" s="105" t="str">
        <f t="shared" si="42"/>
        <v>No</v>
      </c>
    </row>
    <row r="116" spans="1:12" x14ac:dyDescent="0.2">
      <c r="A116" s="104" t="s">
        <v>461</v>
      </c>
      <c r="B116" s="30" t="s">
        <v>213</v>
      </c>
      <c r="C116" s="31">
        <v>518585</v>
      </c>
      <c r="D116" s="27" t="str">
        <f>IF($B116="N/A","N/A",IF(C116&gt;10,"No",IF(C116&lt;-10,"No","Yes")))</f>
        <v>N/A</v>
      </c>
      <c r="E116" s="31">
        <v>522676</v>
      </c>
      <c r="F116" s="27" t="str">
        <f>IF($B116="N/A","N/A",IF(E116&gt;10,"No",IF(E116&lt;-10,"No","Yes")))</f>
        <v>N/A</v>
      </c>
      <c r="G116" s="31">
        <v>670262</v>
      </c>
      <c r="H116" s="27" t="str">
        <f>IF($B116="N/A","N/A",IF(G116&gt;10,"No",IF(G116&lt;-10,"No","Yes")))</f>
        <v>N/A</v>
      </c>
      <c r="I116" s="8">
        <v>0.78890000000000005</v>
      </c>
      <c r="J116" s="8">
        <v>28.24</v>
      </c>
      <c r="K116" s="30" t="s">
        <v>734</v>
      </c>
      <c r="L116" s="105" t="str">
        <f>IF(J116="Div by 0", "N/A", IF(OR(J116="N/A",K116="N/A"),"N/A", IF(J116&gt;VALUE(MID(K116,1,2)), "No", IF(J116&lt;-1*VALUE(MID(K116,1,2)), "No", "Yes"))))</f>
        <v>Yes</v>
      </c>
    </row>
    <row r="117" spans="1:12" x14ac:dyDescent="0.2">
      <c r="A117" s="104" t="s">
        <v>211</v>
      </c>
      <c r="B117" s="30" t="s">
        <v>213</v>
      </c>
      <c r="C117" s="4">
        <v>17.535216021</v>
      </c>
      <c r="D117" s="27" t="str">
        <f>IF($B117="N/A","N/A",IF(C117&gt;10,"No",IF(C117&lt;-10,"No","Yes")))</f>
        <v>N/A</v>
      </c>
      <c r="E117" s="4">
        <v>23.152775333000001</v>
      </c>
      <c r="F117" s="27" t="str">
        <f>IF($B117="N/A","N/A",IF(E117&gt;10,"No",IF(E117&lt;-10,"No","Yes")))</f>
        <v>N/A</v>
      </c>
      <c r="G117" s="4">
        <v>26.557674462000001</v>
      </c>
      <c r="H117" s="27" t="str">
        <f>IF($B117="N/A","N/A",IF(G117&gt;10,"No",IF(G117&lt;-10,"No","Yes")))</f>
        <v>N/A</v>
      </c>
      <c r="I117" s="8">
        <v>32.04</v>
      </c>
      <c r="J117" s="8">
        <v>14.71</v>
      </c>
      <c r="K117" s="30" t="s">
        <v>734</v>
      </c>
      <c r="L117" s="105" t="str">
        <f>IF(J117="Div by 0", "N/A", IF(OR(J117="N/A",K117="N/A"),"N/A", IF(J117&gt;VALUE(MID(K117,1,2)), "No", IF(J117&lt;-1*VALUE(MID(K117,1,2)), "No", "Yes"))))</f>
        <v>Yes</v>
      </c>
    </row>
    <row r="118" spans="1:12" x14ac:dyDescent="0.2">
      <c r="A118" s="137" t="s">
        <v>1602</v>
      </c>
      <c r="B118" s="30" t="s">
        <v>213</v>
      </c>
      <c r="C118" s="10">
        <v>221325243</v>
      </c>
      <c r="D118" s="7" t="str">
        <f>IF($B118="N/A","N/A",IF(C118&gt;10,"No",IF(C118&lt;-10,"No","Yes")))</f>
        <v>N/A</v>
      </c>
      <c r="E118" s="10">
        <v>277378027</v>
      </c>
      <c r="F118" s="7" t="str">
        <f>IF($B118="N/A","N/A",IF(E118&gt;10,"No",IF(E118&lt;-10,"No","Yes")))</f>
        <v>N/A</v>
      </c>
      <c r="G118" s="10">
        <v>423066871</v>
      </c>
      <c r="H118" s="7" t="str">
        <f>IF($B118="N/A","N/A",IF(G118&gt;10,"No",IF(G118&lt;-10,"No","Yes")))</f>
        <v>N/A</v>
      </c>
      <c r="I118" s="36">
        <v>25.33</v>
      </c>
      <c r="J118" s="36">
        <v>52.52</v>
      </c>
      <c r="K118" s="30" t="s">
        <v>734</v>
      </c>
      <c r="L118" s="105" t="str">
        <f>IF(J118="Div by 0", "N/A", IF(K118="N/A","N/A", IF(J118&gt;VALUE(MID(K118,1,2)), "No", IF(J118&lt;-1*VALUE(MID(K118,1,2)), "No", "Yes"))))</f>
        <v>No</v>
      </c>
    </row>
    <row r="119" spans="1:12" x14ac:dyDescent="0.2">
      <c r="A119" s="137" t="s">
        <v>1603</v>
      </c>
      <c r="B119" s="30" t="s">
        <v>213</v>
      </c>
      <c r="C119" s="10">
        <v>3306963197</v>
      </c>
      <c r="D119" s="7" t="str">
        <f>IF($B119="N/A","N/A",IF(C119&gt;10,"No",IF(C119&lt;-10,"No","Yes")))</f>
        <v>N/A</v>
      </c>
      <c r="E119" s="10">
        <v>3302131074</v>
      </c>
      <c r="F119" s="7" t="str">
        <f>IF($B119="N/A","N/A",IF(E119&gt;10,"No",IF(E119&lt;-10,"No","Yes")))</f>
        <v>N/A</v>
      </c>
      <c r="G119" s="10">
        <v>3821616819</v>
      </c>
      <c r="H119" s="7" t="str">
        <f>IF($B119="N/A","N/A",IF(G119&gt;10,"No",IF(G119&lt;-10,"No","Yes")))</f>
        <v>N/A</v>
      </c>
      <c r="I119" s="36">
        <v>-0.14599999999999999</v>
      </c>
      <c r="J119" s="36">
        <v>15.73</v>
      </c>
      <c r="K119" s="30" t="s">
        <v>734</v>
      </c>
      <c r="L119" s="105" t="str">
        <f>IF(J119="Div by 0", "N/A", IF(K119="N/A","N/A", IF(J119&gt;VALUE(MID(K119,1,2)), "No", IF(J119&lt;-1*VALUE(MID(K119,1,2)), "No", "Yes"))))</f>
        <v>Yes</v>
      </c>
    </row>
    <row r="120" spans="1:12" x14ac:dyDescent="0.2">
      <c r="A120" s="137" t="s">
        <v>1604</v>
      </c>
      <c r="B120" s="30" t="s">
        <v>213</v>
      </c>
      <c r="C120" s="1">
        <v>503273</v>
      </c>
      <c r="D120" s="7" t="str">
        <f>IF($B120="N/A","N/A",IF(C120&gt;10,"No",IF(C120&lt;-10,"No","Yes")))</f>
        <v>N/A</v>
      </c>
      <c r="E120" s="1">
        <v>468196</v>
      </c>
      <c r="F120" s="7" t="str">
        <f>IF($B120="N/A","N/A",IF(E120&gt;10,"No",IF(E120&lt;-10,"No","Yes")))</f>
        <v>N/A</v>
      </c>
      <c r="G120" s="1">
        <v>542564</v>
      </c>
      <c r="H120" s="7" t="str">
        <f>IF($B120="N/A","N/A",IF(G120&gt;10,"No",IF(G120&lt;-10,"No","Yes")))</f>
        <v>N/A</v>
      </c>
      <c r="I120" s="36">
        <v>-6.97</v>
      </c>
      <c r="J120" s="36">
        <v>15.88</v>
      </c>
      <c r="K120" s="30" t="s">
        <v>734</v>
      </c>
      <c r="L120" s="105" t="str">
        <f>IF(J120="Div by 0", "N/A", IF(K120="N/A","N/A", IF(J120&gt;VALUE(MID(K120,1,2)), "No", IF(J120&lt;-1*VALUE(MID(K120,1,2)), "No", "Yes"))))</f>
        <v>Yes</v>
      </c>
    </row>
    <row r="121" spans="1:12" x14ac:dyDescent="0.2">
      <c r="A121" s="137" t="s">
        <v>1605</v>
      </c>
      <c r="B121" s="3" t="s">
        <v>213</v>
      </c>
      <c r="C121" s="1">
        <v>33217</v>
      </c>
      <c r="D121" s="5" t="str">
        <f t="shared" ref="D121:H134" si="43">IF($B121="N/A","N/A",IF(C121&lt;0,"No","Yes"))</f>
        <v>N/A</v>
      </c>
      <c r="E121" s="1">
        <v>33452</v>
      </c>
      <c r="F121" s="5" t="str">
        <f t="shared" si="43"/>
        <v>N/A</v>
      </c>
      <c r="G121" s="1">
        <v>33013</v>
      </c>
      <c r="H121" s="5" t="str">
        <f t="shared" si="43"/>
        <v>N/A</v>
      </c>
      <c r="I121" s="36">
        <v>0.70750000000000002</v>
      </c>
      <c r="J121" s="36">
        <v>-1.31</v>
      </c>
      <c r="K121" s="3" t="s">
        <v>734</v>
      </c>
      <c r="L121" s="105" t="str">
        <f t="shared" ref="L121:L142" si="44">IF(J121="Div by 0", "N/A", IF(OR(J121="N/A",K121="N/A"),"N/A", IF(J121&gt;VALUE(MID(K121,1,2)), "No", IF(J121&lt;-1*VALUE(MID(K121,1,2)), "No", "Yes"))))</f>
        <v>Yes</v>
      </c>
    </row>
    <row r="122" spans="1:12" x14ac:dyDescent="0.2">
      <c r="A122" s="137" t="s">
        <v>1606</v>
      </c>
      <c r="B122" s="3" t="s">
        <v>213</v>
      </c>
      <c r="C122" s="1">
        <v>82026</v>
      </c>
      <c r="D122" s="5" t="str">
        <f t="shared" si="43"/>
        <v>N/A</v>
      </c>
      <c r="E122" s="1">
        <v>83629</v>
      </c>
      <c r="F122" s="5" t="str">
        <f t="shared" si="43"/>
        <v>N/A</v>
      </c>
      <c r="G122" s="1">
        <v>81610</v>
      </c>
      <c r="H122" s="5" t="str">
        <f t="shared" si="43"/>
        <v>N/A</v>
      </c>
      <c r="I122" s="36">
        <v>1.954</v>
      </c>
      <c r="J122" s="36">
        <v>-2.41</v>
      </c>
      <c r="K122" s="3" t="s">
        <v>734</v>
      </c>
      <c r="L122" s="105" t="str">
        <f t="shared" si="44"/>
        <v>Yes</v>
      </c>
    </row>
    <row r="123" spans="1:12" x14ac:dyDescent="0.2">
      <c r="A123" s="137" t="s">
        <v>1607</v>
      </c>
      <c r="B123" s="3" t="s">
        <v>213</v>
      </c>
      <c r="C123" s="1">
        <v>293052</v>
      </c>
      <c r="D123" s="5" t="str">
        <f t="shared" si="43"/>
        <v>N/A</v>
      </c>
      <c r="E123" s="1">
        <v>268668</v>
      </c>
      <c r="F123" s="5" t="str">
        <f t="shared" si="43"/>
        <v>N/A</v>
      </c>
      <c r="G123" s="1">
        <v>240013</v>
      </c>
      <c r="H123" s="5" t="str">
        <f t="shared" si="43"/>
        <v>N/A</v>
      </c>
      <c r="I123" s="36">
        <v>-8.32</v>
      </c>
      <c r="J123" s="36">
        <v>-10.7</v>
      </c>
      <c r="K123" s="3" t="s">
        <v>734</v>
      </c>
      <c r="L123" s="105" t="str">
        <f t="shared" si="44"/>
        <v>Yes</v>
      </c>
    </row>
    <row r="124" spans="1:12" x14ac:dyDescent="0.2">
      <c r="A124" s="137" t="s">
        <v>1608</v>
      </c>
      <c r="B124" s="3" t="s">
        <v>213</v>
      </c>
      <c r="C124" s="1">
        <v>94978</v>
      </c>
      <c r="D124" s="5" t="str">
        <f t="shared" si="43"/>
        <v>N/A</v>
      </c>
      <c r="E124" s="1">
        <v>82447</v>
      </c>
      <c r="F124" s="5" t="str">
        <f t="shared" si="43"/>
        <v>N/A</v>
      </c>
      <c r="G124" s="1">
        <v>155844</v>
      </c>
      <c r="H124" s="5" t="str">
        <f t="shared" si="43"/>
        <v>N/A</v>
      </c>
      <c r="I124" s="36">
        <v>-13.2</v>
      </c>
      <c r="J124" s="36">
        <v>89.02</v>
      </c>
      <c r="K124" s="3" t="s">
        <v>734</v>
      </c>
      <c r="L124" s="105" t="str">
        <f t="shared" si="44"/>
        <v>No</v>
      </c>
    </row>
    <row r="125" spans="1:12" x14ac:dyDescent="0.2">
      <c r="A125" s="128" t="s">
        <v>1609</v>
      </c>
      <c r="B125" s="3" t="s">
        <v>213</v>
      </c>
      <c r="C125" s="40">
        <v>83.498220610999994</v>
      </c>
      <c r="D125" s="5" t="str">
        <f t="shared" si="43"/>
        <v>N/A</v>
      </c>
      <c r="E125" s="40">
        <v>77.661960242999996</v>
      </c>
      <c r="F125" s="5" t="str">
        <f t="shared" si="43"/>
        <v>N/A</v>
      </c>
      <c r="G125" s="40">
        <v>80.180410504999998</v>
      </c>
      <c r="H125" s="5" t="str">
        <f t="shared" si="43"/>
        <v>N/A</v>
      </c>
      <c r="I125" s="8">
        <v>-6.99</v>
      </c>
      <c r="J125" s="8">
        <v>3.2429999999999999</v>
      </c>
      <c r="K125" s="30" t="s">
        <v>734</v>
      </c>
      <c r="L125" s="105" t="str">
        <f>IF(J125="Div by 0", "N/A", IF(OR(J125="N/A",K125="N/A"),"N/A", IF(J125&gt;VALUE(MID(K125,1,2)), "No", IF(J125&lt;-1*VALUE(MID(K125,1,2)), "No", "Yes"))))</f>
        <v>Yes</v>
      </c>
    </row>
    <row r="126" spans="1:12" ht="25.5" x14ac:dyDescent="0.2">
      <c r="A126" s="128" t="s">
        <v>1610</v>
      </c>
      <c r="B126" s="3" t="s">
        <v>213</v>
      </c>
      <c r="C126" s="40">
        <v>98.839527478999997</v>
      </c>
      <c r="D126" s="5" t="str">
        <f t="shared" si="43"/>
        <v>N/A</v>
      </c>
      <c r="E126" s="40">
        <v>98.631914140999996</v>
      </c>
      <c r="F126" s="5" t="str">
        <f t="shared" si="43"/>
        <v>N/A</v>
      </c>
      <c r="G126" s="40">
        <v>98.773299823000002</v>
      </c>
      <c r="H126" s="5" t="str">
        <f t="shared" si="43"/>
        <v>N/A</v>
      </c>
      <c r="I126" s="8">
        <v>-0.21</v>
      </c>
      <c r="J126" s="8">
        <v>0.14330000000000001</v>
      </c>
      <c r="K126" s="3" t="s">
        <v>734</v>
      </c>
      <c r="L126" s="105" t="str">
        <f t="shared" ref="L126:L129" si="45">IF(J126="Div by 0", "N/A", IF(OR(J126="N/A",K126="N/A"),"N/A", IF(J126&gt;VALUE(MID(K126,1,2)), "No", IF(J126&lt;-1*VALUE(MID(K126,1,2)), "No", "Yes"))))</f>
        <v>Yes</v>
      </c>
    </row>
    <row r="127" spans="1:12" ht="25.5" x14ac:dyDescent="0.2">
      <c r="A127" s="128" t="s">
        <v>1611</v>
      </c>
      <c r="B127" s="3" t="s">
        <v>213</v>
      </c>
      <c r="C127" s="40">
        <v>99.382087815999995</v>
      </c>
      <c r="D127" s="5" t="str">
        <f t="shared" si="43"/>
        <v>N/A</v>
      </c>
      <c r="E127" s="40">
        <v>99.099408690999994</v>
      </c>
      <c r="F127" s="5" t="str">
        <f t="shared" si="43"/>
        <v>N/A</v>
      </c>
      <c r="G127" s="40">
        <v>98.736903235</v>
      </c>
      <c r="H127" s="5" t="str">
        <f t="shared" si="43"/>
        <v>N/A</v>
      </c>
      <c r="I127" s="8">
        <v>-0.28399999999999997</v>
      </c>
      <c r="J127" s="8">
        <v>-0.36599999999999999</v>
      </c>
      <c r="K127" s="3" t="s">
        <v>734</v>
      </c>
      <c r="L127" s="105" t="str">
        <f t="shared" si="45"/>
        <v>Yes</v>
      </c>
    </row>
    <row r="128" spans="1:12" ht="25.5" x14ac:dyDescent="0.2">
      <c r="A128" s="128" t="s">
        <v>1612</v>
      </c>
      <c r="B128" s="3" t="s">
        <v>213</v>
      </c>
      <c r="C128" s="40">
        <v>96.226173471999999</v>
      </c>
      <c r="D128" s="5" t="str">
        <f t="shared" si="43"/>
        <v>N/A</v>
      </c>
      <c r="E128" s="40">
        <v>87.226754889000006</v>
      </c>
      <c r="F128" s="5" t="str">
        <f t="shared" si="43"/>
        <v>N/A</v>
      </c>
      <c r="G128" s="40">
        <v>82.550464837000007</v>
      </c>
      <c r="H128" s="5" t="str">
        <f t="shared" si="43"/>
        <v>N/A</v>
      </c>
      <c r="I128" s="8">
        <v>-9.35</v>
      </c>
      <c r="J128" s="8">
        <v>-5.36</v>
      </c>
      <c r="K128" s="3" t="s">
        <v>734</v>
      </c>
      <c r="L128" s="105" t="str">
        <f t="shared" si="45"/>
        <v>Yes</v>
      </c>
    </row>
    <row r="129" spans="1:12" ht="25.5" x14ac:dyDescent="0.2">
      <c r="A129" s="128" t="s">
        <v>1613</v>
      </c>
      <c r="B129" s="3" t="s">
        <v>213</v>
      </c>
      <c r="C129" s="40">
        <v>52.172241233999998</v>
      </c>
      <c r="D129" s="5" t="str">
        <f t="shared" si="43"/>
        <v>N/A</v>
      </c>
      <c r="E129" s="40">
        <v>46.699481161000001</v>
      </c>
      <c r="F129" s="5" t="str">
        <f t="shared" si="43"/>
        <v>N/A</v>
      </c>
      <c r="G129" s="40">
        <v>68.259822172</v>
      </c>
      <c r="H129" s="5" t="str">
        <f t="shared" si="43"/>
        <v>N/A</v>
      </c>
      <c r="I129" s="8">
        <v>-10.5</v>
      </c>
      <c r="J129" s="8">
        <v>46.17</v>
      </c>
      <c r="K129" s="3" t="s">
        <v>734</v>
      </c>
      <c r="L129" s="105" t="str">
        <f t="shared" si="45"/>
        <v>No</v>
      </c>
    </row>
    <row r="130" spans="1:12" ht="25.5" x14ac:dyDescent="0.2">
      <c r="A130" s="128" t="s">
        <v>1614</v>
      </c>
      <c r="B130" s="3" t="s">
        <v>213</v>
      </c>
      <c r="C130" s="40">
        <v>16.320764276999999</v>
      </c>
      <c r="D130" s="5" t="str">
        <f t="shared" si="43"/>
        <v>N/A</v>
      </c>
      <c r="E130" s="40">
        <v>17.261360626999998</v>
      </c>
      <c r="F130" s="5" t="str">
        <f t="shared" si="43"/>
        <v>N/A</v>
      </c>
      <c r="G130" s="40">
        <v>17.982763324</v>
      </c>
      <c r="H130" s="5" t="str">
        <f t="shared" si="43"/>
        <v>N/A</v>
      </c>
      <c r="I130" s="8">
        <v>5.7629999999999999</v>
      </c>
      <c r="J130" s="8">
        <v>4.1790000000000003</v>
      </c>
      <c r="K130" s="30" t="s">
        <v>734</v>
      </c>
      <c r="L130" s="105" t="str">
        <f>IF(J130="Div by 0", "N/A", IF(OR(J130="N/A",K130="N/A"),"N/A", IF(J130&gt;VALUE(MID(K130,1,2)), "No", IF(J130&lt;-1*VALUE(MID(K130,1,2)), "No", "Yes"))))</f>
        <v>Yes</v>
      </c>
    </row>
    <row r="131" spans="1:12" ht="25.5" x14ac:dyDescent="0.2">
      <c r="A131" s="128" t="s">
        <v>1615</v>
      </c>
      <c r="B131" s="3" t="s">
        <v>213</v>
      </c>
      <c r="C131" s="40">
        <v>3.8685010687000001</v>
      </c>
      <c r="D131" s="5" t="str">
        <f t="shared" si="43"/>
        <v>N/A</v>
      </c>
      <c r="E131" s="40">
        <v>6.1371517398000002</v>
      </c>
      <c r="F131" s="5" t="str">
        <f t="shared" si="43"/>
        <v>N/A</v>
      </c>
      <c r="G131" s="40">
        <v>6.6095174628000004</v>
      </c>
      <c r="H131" s="5" t="str">
        <f t="shared" si="43"/>
        <v>N/A</v>
      </c>
      <c r="I131" s="8">
        <v>58.64</v>
      </c>
      <c r="J131" s="8">
        <v>7.6970000000000001</v>
      </c>
      <c r="K131" s="3" t="s">
        <v>734</v>
      </c>
      <c r="L131" s="105" t="str">
        <f t="shared" si="44"/>
        <v>Yes</v>
      </c>
    </row>
    <row r="132" spans="1:12" ht="25.5" x14ac:dyDescent="0.2">
      <c r="A132" s="128" t="s">
        <v>493</v>
      </c>
      <c r="B132" s="3" t="s">
        <v>213</v>
      </c>
      <c r="C132" s="40">
        <v>30.617121400999999</v>
      </c>
      <c r="D132" s="5" t="str">
        <f t="shared" si="43"/>
        <v>N/A</v>
      </c>
      <c r="E132" s="40">
        <v>33.487187458999998</v>
      </c>
      <c r="F132" s="5" t="str">
        <f t="shared" si="43"/>
        <v>N/A</v>
      </c>
      <c r="G132" s="40">
        <v>34.277662051</v>
      </c>
      <c r="H132" s="5" t="str">
        <f t="shared" si="43"/>
        <v>N/A</v>
      </c>
      <c r="I132" s="8">
        <v>9.3740000000000006</v>
      </c>
      <c r="J132" s="8">
        <v>2.3610000000000002</v>
      </c>
      <c r="K132" s="3" t="s">
        <v>734</v>
      </c>
      <c r="L132" s="105" t="str">
        <f t="shared" si="44"/>
        <v>Yes</v>
      </c>
    </row>
    <row r="133" spans="1:12" ht="25.5" x14ac:dyDescent="0.2">
      <c r="A133" s="128" t="s">
        <v>494</v>
      </c>
      <c r="B133" s="3" t="s">
        <v>213</v>
      </c>
      <c r="C133" s="40">
        <v>13.846348087999999</v>
      </c>
      <c r="D133" s="5" t="str">
        <f t="shared" si="43"/>
        <v>N/A</v>
      </c>
      <c r="E133" s="40">
        <v>14.053776407999999</v>
      </c>
      <c r="F133" s="5" t="str">
        <f t="shared" si="43"/>
        <v>N/A</v>
      </c>
      <c r="G133" s="40">
        <v>14.048822355</v>
      </c>
      <c r="H133" s="5" t="str">
        <f t="shared" si="43"/>
        <v>N/A</v>
      </c>
      <c r="I133" s="8">
        <v>1.498</v>
      </c>
      <c r="J133" s="8">
        <v>-3.5000000000000003E-2</v>
      </c>
      <c r="K133" s="3" t="s">
        <v>734</v>
      </c>
      <c r="L133" s="105" t="str">
        <f t="shared" si="44"/>
        <v>Yes</v>
      </c>
    </row>
    <row r="134" spans="1:12" ht="25.5" x14ac:dyDescent="0.2">
      <c r="A134" s="128" t="s">
        <v>495</v>
      </c>
      <c r="B134" s="3" t="s">
        <v>213</v>
      </c>
      <c r="C134" s="40">
        <v>15.963696856</v>
      </c>
      <c r="D134" s="5" t="str">
        <f t="shared" si="43"/>
        <v>N/A</v>
      </c>
      <c r="E134" s="40">
        <v>15.768918213999999</v>
      </c>
      <c r="F134" s="5" t="str">
        <f t="shared" si="43"/>
        <v>N/A</v>
      </c>
      <c r="G134" s="40">
        <v>19.207027539999999</v>
      </c>
      <c r="H134" s="5" t="str">
        <f t="shared" si="43"/>
        <v>N/A</v>
      </c>
      <c r="I134" s="8">
        <v>-1.22</v>
      </c>
      <c r="J134" s="8">
        <v>21.8</v>
      </c>
      <c r="K134" s="3" t="s">
        <v>734</v>
      </c>
      <c r="L134" s="105" t="str">
        <f t="shared" si="44"/>
        <v>Yes</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v>0.18777085199999999</v>
      </c>
      <c r="D136" s="27" t="str">
        <f t="shared" si="46"/>
        <v>N/A</v>
      </c>
      <c r="E136" s="40">
        <v>0.1986347598</v>
      </c>
      <c r="F136" s="27" t="str">
        <f t="shared" si="47"/>
        <v>N/A</v>
      </c>
      <c r="G136" s="40">
        <v>0.17933368229999999</v>
      </c>
      <c r="H136" s="27" t="str">
        <f t="shared" si="48"/>
        <v>N/A</v>
      </c>
      <c r="I136" s="8">
        <v>5.7859999999999996</v>
      </c>
      <c r="J136" s="8">
        <v>-9.7200000000000006</v>
      </c>
      <c r="K136" s="3" t="s">
        <v>734</v>
      </c>
      <c r="L136" s="105" t="str">
        <f t="shared" si="44"/>
        <v>Yes</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1748</v>
      </c>
      <c r="J137" s="8" t="s">
        <v>1748</v>
      </c>
      <c r="K137" s="3" t="s">
        <v>734</v>
      </c>
      <c r="L137" s="105" t="str">
        <f t="shared" si="44"/>
        <v>N/A</v>
      </c>
    </row>
    <row r="138" spans="1:12" ht="25.5" x14ac:dyDescent="0.2">
      <c r="A138" s="128" t="s">
        <v>499</v>
      </c>
      <c r="B138" s="22" t="s">
        <v>213</v>
      </c>
      <c r="C138" s="40">
        <v>0</v>
      </c>
      <c r="D138" s="27" t="str">
        <f t="shared" si="46"/>
        <v>N/A</v>
      </c>
      <c r="E138" s="40">
        <v>2.8639714990999998</v>
      </c>
      <c r="F138" s="27" t="str">
        <f t="shared" si="47"/>
        <v>N/A</v>
      </c>
      <c r="G138" s="40">
        <v>2.6584882151999998</v>
      </c>
      <c r="H138" s="27" t="str">
        <f t="shared" si="48"/>
        <v>N/A</v>
      </c>
      <c r="I138" s="8" t="s">
        <v>1748</v>
      </c>
      <c r="J138" s="8">
        <v>-7.17</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14.683680626999999</v>
      </c>
      <c r="D140" s="27" t="str">
        <f t="shared" si="46"/>
        <v>N/A</v>
      </c>
      <c r="E140" s="40">
        <v>13.133174994999999</v>
      </c>
      <c r="F140" s="27" t="str">
        <f t="shared" si="47"/>
        <v>N/A</v>
      </c>
      <c r="G140" s="40">
        <v>13.740130196999999</v>
      </c>
      <c r="H140" s="27" t="str">
        <f t="shared" si="48"/>
        <v>N/A</v>
      </c>
      <c r="I140" s="8">
        <v>-10.6</v>
      </c>
      <c r="J140" s="8">
        <v>4.6219999999999999</v>
      </c>
      <c r="K140" s="3" t="s">
        <v>734</v>
      </c>
      <c r="L140" s="105" t="str">
        <f t="shared" si="44"/>
        <v>Yes</v>
      </c>
    </row>
    <row r="141" spans="1:12" ht="25.5" x14ac:dyDescent="0.2">
      <c r="A141" s="128" t="s">
        <v>502</v>
      </c>
      <c r="B141" s="22" t="s">
        <v>213</v>
      </c>
      <c r="C141" s="40">
        <v>1.4656061422</v>
      </c>
      <c r="D141" s="27" t="str">
        <f t="shared" si="46"/>
        <v>N/A</v>
      </c>
      <c r="E141" s="40">
        <v>0.1629659373</v>
      </c>
      <c r="F141" s="27" t="str">
        <f t="shared" si="47"/>
        <v>N/A</v>
      </c>
      <c r="G141" s="40">
        <v>0.15058131390000001</v>
      </c>
      <c r="H141" s="27" t="str">
        <f t="shared" si="48"/>
        <v>N/A</v>
      </c>
      <c r="I141" s="8">
        <v>-88.9</v>
      </c>
      <c r="J141" s="8">
        <v>-7.6</v>
      </c>
      <c r="K141" s="3" t="s">
        <v>734</v>
      </c>
      <c r="L141" s="105" t="str">
        <f t="shared" si="44"/>
        <v>Yes</v>
      </c>
    </row>
    <row r="142" spans="1:12" ht="25.5" x14ac:dyDescent="0.2">
      <c r="A142" s="128" t="s">
        <v>503</v>
      </c>
      <c r="B142" s="22" t="s">
        <v>213</v>
      </c>
      <c r="C142" s="40">
        <v>6.8581068326999999</v>
      </c>
      <c r="D142" s="5" t="str">
        <f t="shared" ref="D142" si="49">IF($B142="N/A","N/A",IF(C142&lt;0,"No","Yes"))</f>
        <v>N/A</v>
      </c>
      <c r="E142" s="40">
        <v>12.50779588</v>
      </c>
      <c r="F142" s="5" t="str">
        <f t="shared" ref="F142" si="50">IF($B142="N/A","N/A",IF(E142&lt;0,"No","Yes"))</f>
        <v>N/A</v>
      </c>
      <c r="G142" s="40">
        <v>14.868660655999999</v>
      </c>
      <c r="H142" s="5" t="str">
        <f t="shared" ref="H142" si="51">IF($B142="N/A","N/A",IF(G142&lt;0,"No","Yes"))</f>
        <v>N/A</v>
      </c>
      <c r="I142" s="8">
        <v>82.38</v>
      </c>
      <c r="J142" s="8">
        <v>18.88</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82470</v>
      </c>
      <c r="D144" s="27" t="str">
        <f>IF($B144="N/A","N/A",IF(C144&gt;10,"No",IF(C144&lt;-10,"No","Yes")))</f>
        <v>N/A</v>
      </c>
      <c r="E144" s="1">
        <v>78589</v>
      </c>
      <c r="F144" s="27" t="str">
        <f>IF($B144="N/A","N/A",IF(E144&gt;10,"No",IF(E144&lt;-10,"No","Yes")))</f>
        <v>N/A</v>
      </c>
      <c r="G144" s="1">
        <v>0</v>
      </c>
      <c r="H144" s="27" t="str">
        <f>IF($B144="N/A","N/A",IF(G144&gt;10,"No",IF(G144&lt;-10,"No","Yes")))</f>
        <v>N/A</v>
      </c>
      <c r="I144" s="8">
        <v>-4.71</v>
      </c>
      <c r="J144" s="8">
        <v>-100</v>
      </c>
      <c r="K144" s="28" t="s">
        <v>734</v>
      </c>
      <c r="L144" s="105" t="str">
        <f>IF(J144="Div by 0", "N/A", IF(K144="N/A","N/A", IF(J144&gt;VALUE(MID(K144,1,2)), "No", IF(J144&lt;-1*VALUE(MID(K144,1,2)), "No", "Yes"))))</f>
        <v>No</v>
      </c>
    </row>
    <row r="145" spans="1:12" x14ac:dyDescent="0.2">
      <c r="A145" s="128" t="s">
        <v>504</v>
      </c>
      <c r="B145" s="3" t="s">
        <v>213</v>
      </c>
      <c r="C145" s="40">
        <v>13.682630012000001</v>
      </c>
      <c r="D145" s="5" t="str">
        <f t="shared" ref="D145:D149" si="52">IF($B145="N/A","N/A",IF(C145&lt;0,"No","Yes"))</f>
        <v>N/A</v>
      </c>
      <c r="E145" s="40">
        <v>13.035941770999999</v>
      </c>
      <c r="F145" s="5" t="str">
        <f t="shared" ref="F145:F149" si="53">IF($B145="N/A","N/A",IF(E145&lt;0,"No","Yes"))</f>
        <v>N/A</v>
      </c>
      <c r="G145" s="40">
        <v>0</v>
      </c>
      <c r="H145" s="5" t="str">
        <f t="shared" ref="H145:H149" si="54">IF($B145="N/A","N/A",IF(G145&lt;0,"No","Yes"))</f>
        <v>N/A</v>
      </c>
      <c r="I145" s="8">
        <v>-4.7300000000000004</v>
      </c>
      <c r="J145" s="8">
        <v>-100</v>
      </c>
      <c r="K145" s="30" t="s">
        <v>734</v>
      </c>
      <c r="L145" s="105" t="str">
        <f>IF(J145="Div by 0", "N/A", IF(OR(J145="N/A",K145="N/A"),"N/A", IF(J145&gt;VALUE(MID(K145,1,2)), "No", IF(J145&lt;-1*VALUE(MID(K145,1,2)), "No", "Yes"))))</f>
        <v>No</v>
      </c>
    </row>
    <row r="146" spans="1:12" x14ac:dyDescent="0.2">
      <c r="A146" s="128" t="s">
        <v>505</v>
      </c>
      <c r="B146" s="3" t="s">
        <v>213</v>
      </c>
      <c r="C146" s="40">
        <v>0.56535840749999999</v>
      </c>
      <c r="D146" s="5" t="str">
        <f t="shared" si="52"/>
        <v>N/A</v>
      </c>
      <c r="E146" s="40">
        <v>0.65750678149999997</v>
      </c>
      <c r="F146" s="5" t="str">
        <f t="shared" si="53"/>
        <v>N/A</v>
      </c>
      <c r="G146" s="40">
        <v>0</v>
      </c>
      <c r="H146" s="5" t="str">
        <f t="shared" si="54"/>
        <v>N/A</v>
      </c>
      <c r="I146" s="8">
        <v>16.3</v>
      </c>
      <c r="J146" s="8">
        <v>-100</v>
      </c>
      <c r="K146" s="3" t="s">
        <v>734</v>
      </c>
      <c r="L146" s="105" t="str">
        <f t="shared" ref="L146:L149" si="55">IF(J146="Div by 0", "N/A", IF(OR(J146="N/A",K146="N/A"),"N/A", IF(J146&gt;VALUE(MID(K146,1,2)), "No", IF(J146&lt;-1*VALUE(MID(K146,1,2)), "No", "Yes"))))</f>
        <v>No</v>
      </c>
    </row>
    <row r="147" spans="1:12" x14ac:dyDescent="0.2">
      <c r="A147" s="128" t="s">
        <v>506</v>
      </c>
      <c r="B147" s="3" t="s">
        <v>213</v>
      </c>
      <c r="C147" s="40">
        <v>0.29441698170000002</v>
      </c>
      <c r="D147" s="5" t="str">
        <f t="shared" si="52"/>
        <v>N/A</v>
      </c>
      <c r="E147" s="40">
        <v>0.35905153519999999</v>
      </c>
      <c r="F147" s="5" t="str">
        <f t="shared" si="53"/>
        <v>N/A</v>
      </c>
      <c r="G147" s="40">
        <v>0</v>
      </c>
      <c r="H147" s="5" t="str">
        <f t="shared" si="54"/>
        <v>N/A</v>
      </c>
      <c r="I147" s="8">
        <v>21.95</v>
      </c>
      <c r="J147" s="8">
        <v>-100</v>
      </c>
      <c r="K147" s="3" t="s">
        <v>734</v>
      </c>
      <c r="L147" s="105" t="str">
        <f t="shared" si="55"/>
        <v>No</v>
      </c>
    </row>
    <row r="148" spans="1:12" x14ac:dyDescent="0.2">
      <c r="A148" s="128" t="s">
        <v>507</v>
      </c>
      <c r="B148" s="3" t="s">
        <v>213</v>
      </c>
      <c r="C148" s="40">
        <v>9.8507609999999991E-4</v>
      </c>
      <c r="D148" s="5" t="str">
        <f t="shared" si="52"/>
        <v>N/A</v>
      </c>
      <c r="E148" s="40">
        <v>3.2466370000000001E-4</v>
      </c>
      <c r="F148" s="5" t="str">
        <f t="shared" si="53"/>
        <v>N/A</v>
      </c>
      <c r="G148" s="40">
        <v>0</v>
      </c>
      <c r="H148" s="5" t="str">
        <f t="shared" si="54"/>
        <v>N/A</v>
      </c>
      <c r="I148" s="8">
        <v>-67</v>
      </c>
      <c r="J148" s="8">
        <v>-100</v>
      </c>
      <c r="K148" s="3" t="s">
        <v>734</v>
      </c>
      <c r="L148" s="105" t="str">
        <f t="shared" si="55"/>
        <v>No</v>
      </c>
    </row>
    <row r="149" spans="1:12" x14ac:dyDescent="0.2">
      <c r="A149" s="128" t="s">
        <v>508</v>
      </c>
      <c r="B149" s="3" t="s">
        <v>213</v>
      </c>
      <c r="C149" s="40">
        <v>45.061989486000002</v>
      </c>
      <c r="D149" s="5" t="str">
        <f t="shared" si="52"/>
        <v>N/A</v>
      </c>
      <c r="E149" s="40">
        <v>44.215737363000002</v>
      </c>
      <c r="F149" s="5" t="str">
        <f t="shared" si="53"/>
        <v>N/A</v>
      </c>
      <c r="G149" s="40">
        <v>0</v>
      </c>
      <c r="H149" s="5" t="str">
        <f t="shared" si="54"/>
        <v>N/A</v>
      </c>
      <c r="I149" s="8">
        <v>-1.88</v>
      </c>
      <c r="J149" s="8">
        <v>-100</v>
      </c>
      <c r="K149" s="3" t="s">
        <v>734</v>
      </c>
      <c r="L149" s="105" t="str">
        <f t="shared" si="55"/>
        <v>No</v>
      </c>
    </row>
    <row r="150" spans="1:12" x14ac:dyDescent="0.2">
      <c r="A150" s="137" t="s">
        <v>733</v>
      </c>
      <c r="B150" s="30" t="s">
        <v>213</v>
      </c>
      <c r="C150" s="1">
        <v>15312</v>
      </c>
      <c r="D150" s="7" t="str">
        <f t="shared" ref="D150:D172" si="56">IF($B150="N/A","N/A",IF(C150&gt;10,"No",IF(C150&lt;-10,"No","Yes")))</f>
        <v>N/A</v>
      </c>
      <c r="E150" s="1">
        <v>54480</v>
      </c>
      <c r="F150" s="7" t="str">
        <f t="shared" ref="F150:F172" si="57">IF($B150="N/A","N/A",IF(E150&gt;10,"No",IF(E150&lt;-10,"No","Yes")))</f>
        <v>N/A</v>
      </c>
      <c r="G150" s="1">
        <v>127698</v>
      </c>
      <c r="H150" s="7" t="str">
        <f t="shared" ref="H150:H172" si="58">IF($B150="N/A","N/A",IF(G150&gt;10,"No",IF(G150&lt;-10,"No","Yes")))</f>
        <v>N/A</v>
      </c>
      <c r="I150" s="8">
        <v>255.8</v>
      </c>
      <c r="J150" s="8">
        <v>134.4</v>
      </c>
      <c r="K150" s="30" t="s">
        <v>734</v>
      </c>
      <c r="L150" s="105" t="str">
        <f t="shared" ref="L150:L172" si="59">IF(J150="Div by 0", "N/A", IF(K150="N/A","N/A", IF(J150&gt;VALUE(MID(K150,1,2)), "No", IF(J150&lt;-1*VALUE(MID(K150,1,2)), "No", "Yes"))))</f>
        <v>No</v>
      </c>
    </row>
    <row r="151" spans="1:12" x14ac:dyDescent="0.2">
      <c r="A151" s="137" t="s">
        <v>531</v>
      </c>
      <c r="B151" s="30" t="s">
        <v>213</v>
      </c>
      <c r="C151" s="1">
        <v>121</v>
      </c>
      <c r="D151" s="7" t="str">
        <f t="shared" si="56"/>
        <v>N/A</v>
      </c>
      <c r="E151" s="1">
        <v>149</v>
      </c>
      <c r="F151" s="7" t="str">
        <f t="shared" si="57"/>
        <v>N/A</v>
      </c>
      <c r="G151" s="1">
        <v>322</v>
      </c>
      <c r="H151" s="7" t="str">
        <f t="shared" si="58"/>
        <v>N/A</v>
      </c>
      <c r="I151" s="8">
        <v>23.14</v>
      </c>
      <c r="J151" s="8">
        <v>116.1</v>
      </c>
      <c r="K151" s="30" t="s">
        <v>734</v>
      </c>
      <c r="L151" s="105" t="str">
        <f t="shared" si="59"/>
        <v>No</v>
      </c>
    </row>
    <row r="152" spans="1:12" x14ac:dyDescent="0.2">
      <c r="A152" s="137" t="s">
        <v>532</v>
      </c>
      <c r="B152" s="30" t="s">
        <v>213</v>
      </c>
      <c r="C152" s="1">
        <v>123</v>
      </c>
      <c r="D152" s="7" t="str">
        <f t="shared" si="56"/>
        <v>N/A</v>
      </c>
      <c r="E152" s="1">
        <v>319</v>
      </c>
      <c r="F152" s="7" t="str">
        <f t="shared" si="57"/>
        <v>N/A</v>
      </c>
      <c r="G152" s="1">
        <v>920</v>
      </c>
      <c r="H152" s="7" t="str">
        <f t="shared" si="58"/>
        <v>N/A</v>
      </c>
      <c r="I152" s="8">
        <v>159.30000000000001</v>
      </c>
      <c r="J152" s="8">
        <v>188.4</v>
      </c>
      <c r="K152" s="30" t="s">
        <v>734</v>
      </c>
      <c r="L152" s="105" t="str">
        <f t="shared" si="59"/>
        <v>No</v>
      </c>
    </row>
    <row r="153" spans="1:12" x14ac:dyDescent="0.2">
      <c r="A153" s="137" t="s">
        <v>533</v>
      </c>
      <c r="B153" s="30" t="s">
        <v>213</v>
      </c>
      <c r="C153" s="1">
        <v>11263</v>
      </c>
      <c r="D153" s="7" t="str">
        <f t="shared" si="56"/>
        <v>N/A</v>
      </c>
      <c r="E153" s="1">
        <v>39131</v>
      </c>
      <c r="F153" s="7" t="str">
        <f t="shared" si="57"/>
        <v>N/A</v>
      </c>
      <c r="G153" s="1">
        <v>50570</v>
      </c>
      <c r="H153" s="7" t="str">
        <f t="shared" si="58"/>
        <v>N/A</v>
      </c>
      <c r="I153" s="8">
        <v>247.4</v>
      </c>
      <c r="J153" s="8">
        <v>29.23</v>
      </c>
      <c r="K153" s="30" t="s">
        <v>734</v>
      </c>
      <c r="L153" s="105" t="str">
        <f t="shared" si="59"/>
        <v>Yes</v>
      </c>
    </row>
    <row r="154" spans="1:12" x14ac:dyDescent="0.2">
      <c r="A154" s="137" t="s">
        <v>534</v>
      </c>
      <c r="B154" s="30" t="s">
        <v>213</v>
      </c>
      <c r="C154" s="1">
        <v>3805</v>
      </c>
      <c r="D154" s="7" t="str">
        <f t="shared" si="56"/>
        <v>N/A</v>
      </c>
      <c r="E154" s="1">
        <v>14881</v>
      </c>
      <c r="F154" s="7" t="str">
        <f t="shared" si="57"/>
        <v>N/A</v>
      </c>
      <c r="G154" s="1">
        <v>66512</v>
      </c>
      <c r="H154" s="7" t="str">
        <f t="shared" si="58"/>
        <v>N/A</v>
      </c>
      <c r="I154" s="8">
        <v>291.10000000000002</v>
      </c>
      <c r="J154" s="8">
        <v>347</v>
      </c>
      <c r="K154" s="30" t="s">
        <v>734</v>
      </c>
      <c r="L154" s="105" t="str">
        <f t="shared" si="59"/>
        <v>No</v>
      </c>
    </row>
    <row r="155" spans="1:12" x14ac:dyDescent="0.2">
      <c r="A155" s="128" t="s">
        <v>535</v>
      </c>
      <c r="B155" s="3" t="s">
        <v>213</v>
      </c>
      <c r="C155" s="40">
        <v>2.5404199192000001</v>
      </c>
      <c r="D155" s="5" t="str">
        <f t="shared" ref="D155:D159" si="60">IF($B155="N/A","N/A",IF(C155&lt;0,"No","Yes"))</f>
        <v>N/A</v>
      </c>
      <c r="E155" s="40">
        <v>9.0368640357000007</v>
      </c>
      <c r="F155" s="5" t="str">
        <f t="shared" ref="F155:F159" si="61">IF($B155="N/A","N/A",IF(E155&lt;0,"No","Yes"))</f>
        <v>N/A</v>
      </c>
      <c r="G155" s="40">
        <v>18.871281656000001</v>
      </c>
      <c r="H155" s="5" t="str">
        <f t="shared" ref="H155:H159" si="62">IF($B155="N/A","N/A",IF(G155&lt;0,"No","Yes"))</f>
        <v>N/A</v>
      </c>
      <c r="I155" s="8">
        <v>255.7</v>
      </c>
      <c r="J155" s="8">
        <v>108.8</v>
      </c>
      <c r="K155" s="30" t="s">
        <v>734</v>
      </c>
      <c r="L155" s="105" t="str">
        <f>IF(J155="Div by 0", "N/A", IF(OR(J155="N/A",K155="N/A"),"N/A", IF(J155&gt;VALUE(MID(K155,1,2)), "No", IF(J155&lt;-1*VALUE(MID(K155,1,2)), "No", "Yes"))))</f>
        <v>No</v>
      </c>
    </row>
    <row r="156" spans="1:12" ht="25.5" x14ac:dyDescent="0.2">
      <c r="A156" s="128" t="s">
        <v>536</v>
      </c>
      <c r="B156" s="3" t="s">
        <v>213</v>
      </c>
      <c r="C156" s="40">
        <v>0.36004403839999999</v>
      </c>
      <c r="D156" s="5" t="str">
        <f t="shared" si="60"/>
        <v>N/A</v>
      </c>
      <c r="E156" s="40">
        <v>0.43932067460000002</v>
      </c>
      <c r="F156" s="5" t="str">
        <f t="shared" si="61"/>
        <v>N/A</v>
      </c>
      <c r="G156" s="40">
        <v>0.96340843129999998</v>
      </c>
      <c r="H156" s="5" t="str">
        <f t="shared" si="62"/>
        <v>N/A</v>
      </c>
      <c r="I156" s="8">
        <v>22.02</v>
      </c>
      <c r="J156" s="8">
        <v>119.3</v>
      </c>
      <c r="K156" s="3" t="s">
        <v>734</v>
      </c>
      <c r="L156" s="105" t="str">
        <f t="shared" ref="L156:L159" si="63">IF(J156="Div by 0", "N/A", IF(OR(J156="N/A",K156="N/A"),"N/A", IF(J156&gt;VALUE(MID(K156,1,2)), "No", IF(J156&lt;-1*VALUE(MID(K156,1,2)), "No", "Yes"))))</f>
        <v>No</v>
      </c>
    </row>
    <row r="157" spans="1:12" ht="25.5" x14ac:dyDescent="0.2">
      <c r="A157" s="128" t="s">
        <v>537</v>
      </c>
      <c r="B157" s="3" t="s">
        <v>213</v>
      </c>
      <c r="C157" s="40">
        <v>0.14902587959999999</v>
      </c>
      <c r="D157" s="5" t="str">
        <f t="shared" si="60"/>
        <v>N/A</v>
      </c>
      <c r="E157" s="40">
        <v>0.37801135219999998</v>
      </c>
      <c r="F157" s="5" t="str">
        <f t="shared" si="61"/>
        <v>N/A</v>
      </c>
      <c r="G157" s="40">
        <v>1.1130737773999999</v>
      </c>
      <c r="H157" s="5" t="str">
        <f t="shared" si="62"/>
        <v>N/A</v>
      </c>
      <c r="I157" s="8">
        <v>153.69999999999999</v>
      </c>
      <c r="J157" s="8">
        <v>194.5</v>
      </c>
      <c r="K157" s="3" t="s">
        <v>734</v>
      </c>
      <c r="L157" s="105" t="str">
        <f t="shared" si="63"/>
        <v>No</v>
      </c>
    </row>
    <row r="158" spans="1:12" ht="25.5" x14ac:dyDescent="0.2">
      <c r="A158" s="128" t="s">
        <v>538</v>
      </c>
      <c r="B158" s="3" t="s">
        <v>213</v>
      </c>
      <c r="C158" s="40">
        <v>3.6983040272999999</v>
      </c>
      <c r="D158" s="5" t="str">
        <f t="shared" si="60"/>
        <v>N/A</v>
      </c>
      <c r="E158" s="40">
        <v>12.704416401</v>
      </c>
      <c r="F158" s="5" t="str">
        <f t="shared" si="61"/>
        <v>N/A</v>
      </c>
      <c r="G158" s="40">
        <v>17.393128734000001</v>
      </c>
      <c r="H158" s="5" t="str">
        <f t="shared" si="62"/>
        <v>N/A</v>
      </c>
      <c r="I158" s="8">
        <v>243.5</v>
      </c>
      <c r="J158" s="8">
        <v>36.909999999999997</v>
      </c>
      <c r="K158" s="3" t="s">
        <v>734</v>
      </c>
      <c r="L158" s="105" t="str">
        <f t="shared" si="63"/>
        <v>No</v>
      </c>
    </row>
    <row r="159" spans="1:12" ht="25.5" x14ac:dyDescent="0.2">
      <c r="A159" s="128" t="s">
        <v>539</v>
      </c>
      <c r="B159" s="3" t="s">
        <v>213</v>
      </c>
      <c r="C159" s="40">
        <v>2.0901195845</v>
      </c>
      <c r="D159" s="5" t="str">
        <f t="shared" si="60"/>
        <v>N/A</v>
      </c>
      <c r="E159" s="40">
        <v>8.4288692026999996</v>
      </c>
      <c r="F159" s="5" t="str">
        <f t="shared" si="61"/>
        <v>N/A</v>
      </c>
      <c r="G159" s="40">
        <v>29.132320091</v>
      </c>
      <c r="H159" s="5" t="str">
        <f t="shared" si="62"/>
        <v>N/A</v>
      </c>
      <c r="I159" s="8">
        <v>303.3</v>
      </c>
      <c r="J159" s="8">
        <v>245.6</v>
      </c>
      <c r="K159" s="3" t="s">
        <v>734</v>
      </c>
      <c r="L159" s="105" t="str">
        <f t="shared" si="63"/>
        <v>No</v>
      </c>
    </row>
    <row r="160" spans="1:12" ht="25.5" x14ac:dyDescent="0.2">
      <c r="A160" s="137" t="s">
        <v>540</v>
      </c>
      <c r="B160" s="30" t="s">
        <v>213</v>
      </c>
      <c r="C160" s="1">
        <v>4326.45</v>
      </c>
      <c r="D160" s="7" t="str">
        <f t="shared" si="56"/>
        <v>N/A</v>
      </c>
      <c r="E160" s="1">
        <v>26255.57</v>
      </c>
      <c r="F160" s="7" t="str">
        <f t="shared" si="57"/>
        <v>N/A</v>
      </c>
      <c r="G160" s="1">
        <v>73037.759999999995</v>
      </c>
      <c r="H160" s="7" t="str">
        <f t="shared" si="58"/>
        <v>N/A</v>
      </c>
      <c r="I160" s="8">
        <v>506.9</v>
      </c>
      <c r="J160" s="8">
        <v>178.2</v>
      </c>
      <c r="K160" s="30" t="s">
        <v>734</v>
      </c>
      <c r="L160" s="105" t="str">
        <f t="shared" si="59"/>
        <v>No</v>
      </c>
    </row>
    <row r="161" spans="1:12" x14ac:dyDescent="0.2">
      <c r="A161" s="137" t="s">
        <v>541</v>
      </c>
      <c r="B161" s="30" t="s">
        <v>213</v>
      </c>
      <c r="C161" s="10">
        <v>18416491</v>
      </c>
      <c r="D161" s="7" t="str">
        <f t="shared" si="56"/>
        <v>N/A</v>
      </c>
      <c r="E161" s="10">
        <v>80776520</v>
      </c>
      <c r="F161" s="7" t="str">
        <f t="shared" si="57"/>
        <v>N/A</v>
      </c>
      <c r="G161" s="10">
        <v>258299824</v>
      </c>
      <c r="H161" s="7" t="str">
        <f t="shared" si="58"/>
        <v>N/A</v>
      </c>
      <c r="I161" s="8">
        <v>338.6</v>
      </c>
      <c r="J161" s="8">
        <v>219.8</v>
      </c>
      <c r="K161" s="30" t="s">
        <v>734</v>
      </c>
      <c r="L161" s="105" t="str">
        <f t="shared" si="59"/>
        <v>No</v>
      </c>
    </row>
    <row r="162" spans="1:12" x14ac:dyDescent="0.2">
      <c r="A162" s="137" t="s">
        <v>1264</v>
      </c>
      <c r="B162" s="30" t="s">
        <v>213</v>
      </c>
      <c r="C162" s="10">
        <v>1202.7488897999999</v>
      </c>
      <c r="D162" s="7" t="str">
        <f t="shared" si="56"/>
        <v>N/A</v>
      </c>
      <c r="E162" s="10">
        <v>1482.6820852000001</v>
      </c>
      <c r="F162" s="7" t="str">
        <f t="shared" si="57"/>
        <v>N/A</v>
      </c>
      <c r="G162" s="10">
        <v>2022.7397767</v>
      </c>
      <c r="H162" s="7" t="str">
        <f t="shared" si="58"/>
        <v>N/A</v>
      </c>
      <c r="I162" s="8">
        <v>23.27</v>
      </c>
      <c r="J162" s="8">
        <v>36.42</v>
      </c>
      <c r="K162" s="30" t="s">
        <v>734</v>
      </c>
      <c r="L162" s="105" t="str">
        <f t="shared" si="59"/>
        <v>No</v>
      </c>
    </row>
    <row r="163" spans="1:12" ht="25.5" x14ac:dyDescent="0.2">
      <c r="A163" s="137" t="s">
        <v>1265</v>
      </c>
      <c r="B163" s="30" t="s">
        <v>213</v>
      </c>
      <c r="C163" s="10">
        <v>22629.826445999999</v>
      </c>
      <c r="D163" s="7" t="str">
        <f t="shared" si="56"/>
        <v>N/A</v>
      </c>
      <c r="E163" s="10">
        <v>25869.375839</v>
      </c>
      <c r="F163" s="7" t="str">
        <f t="shared" si="57"/>
        <v>N/A</v>
      </c>
      <c r="G163" s="10">
        <v>16024.568323</v>
      </c>
      <c r="H163" s="7" t="str">
        <f t="shared" si="58"/>
        <v>N/A</v>
      </c>
      <c r="I163" s="8">
        <v>14.32</v>
      </c>
      <c r="J163" s="8">
        <v>-38.1</v>
      </c>
      <c r="K163" s="30" t="s">
        <v>734</v>
      </c>
      <c r="L163" s="105" t="str">
        <f t="shared" si="59"/>
        <v>No</v>
      </c>
    </row>
    <row r="164" spans="1:12" ht="25.5" x14ac:dyDescent="0.2">
      <c r="A164" s="137" t="s">
        <v>1266</v>
      </c>
      <c r="B164" s="30" t="s">
        <v>213</v>
      </c>
      <c r="C164" s="10">
        <v>23180.292683</v>
      </c>
      <c r="D164" s="7" t="str">
        <f t="shared" si="56"/>
        <v>N/A</v>
      </c>
      <c r="E164" s="10">
        <v>11607.225705000001</v>
      </c>
      <c r="F164" s="7" t="str">
        <f t="shared" si="57"/>
        <v>N/A</v>
      </c>
      <c r="G164" s="10">
        <v>6767.4663043</v>
      </c>
      <c r="H164" s="7" t="str">
        <f t="shared" si="58"/>
        <v>N/A</v>
      </c>
      <c r="I164" s="8">
        <v>-49.9</v>
      </c>
      <c r="J164" s="8">
        <v>-41.7</v>
      </c>
      <c r="K164" s="30" t="s">
        <v>734</v>
      </c>
      <c r="L164" s="105" t="str">
        <f t="shared" si="59"/>
        <v>No</v>
      </c>
    </row>
    <row r="165" spans="1:12" ht="25.5" x14ac:dyDescent="0.2">
      <c r="A165" s="137" t="s">
        <v>1267</v>
      </c>
      <c r="B165" s="30" t="s">
        <v>213</v>
      </c>
      <c r="C165" s="10">
        <v>708.75938914999995</v>
      </c>
      <c r="D165" s="7" t="str">
        <f t="shared" si="56"/>
        <v>N/A</v>
      </c>
      <c r="E165" s="10">
        <v>1105.0951419999999</v>
      </c>
      <c r="F165" s="7" t="str">
        <f t="shared" si="57"/>
        <v>N/A</v>
      </c>
      <c r="G165" s="10">
        <v>1360.2323907</v>
      </c>
      <c r="H165" s="7" t="str">
        <f t="shared" si="58"/>
        <v>N/A</v>
      </c>
      <c r="I165" s="8">
        <v>55.92</v>
      </c>
      <c r="J165" s="8">
        <v>23.09</v>
      </c>
      <c r="K165" s="30" t="s">
        <v>734</v>
      </c>
      <c r="L165" s="105" t="str">
        <f t="shared" si="59"/>
        <v>Yes</v>
      </c>
    </row>
    <row r="166" spans="1:12" ht="25.5" x14ac:dyDescent="0.2">
      <c r="A166" s="137" t="s">
        <v>1268</v>
      </c>
      <c r="B166" s="30" t="s">
        <v>213</v>
      </c>
      <c r="C166" s="10">
        <v>1273.1534823</v>
      </c>
      <c r="D166" s="7" t="str">
        <f t="shared" si="56"/>
        <v>N/A</v>
      </c>
      <c r="E166" s="10">
        <v>2014.3673140000001</v>
      </c>
      <c r="F166" s="7" t="str">
        <f t="shared" si="57"/>
        <v>N/A</v>
      </c>
      <c r="G166" s="10">
        <v>2385.9607289</v>
      </c>
      <c r="H166" s="7" t="str">
        <f t="shared" si="58"/>
        <v>N/A</v>
      </c>
      <c r="I166" s="8">
        <v>58.22</v>
      </c>
      <c r="J166" s="8">
        <v>18.45</v>
      </c>
      <c r="K166" s="30" t="s">
        <v>734</v>
      </c>
      <c r="L166" s="105" t="str">
        <f t="shared" si="59"/>
        <v>Yes</v>
      </c>
    </row>
    <row r="167" spans="1:12" x14ac:dyDescent="0.2">
      <c r="A167" s="168" t="s">
        <v>542</v>
      </c>
      <c r="B167" s="22" t="s">
        <v>213</v>
      </c>
      <c r="C167" s="29">
        <v>26753492</v>
      </c>
      <c r="D167" s="27" t="str">
        <f t="shared" si="56"/>
        <v>N/A</v>
      </c>
      <c r="E167" s="29">
        <v>65849699</v>
      </c>
      <c r="F167" s="27" t="str">
        <f t="shared" si="57"/>
        <v>N/A</v>
      </c>
      <c r="G167" s="29">
        <v>171047202</v>
      </c>
      <c r="H167" s="27" t="str">
        <f t="shared" si="58"/>
        <v>N/A</v>
      </c>
      <c r="I167" s="8">
        <v>146.1</v>
      </c>
      <c r="J167" s="8">
        <v>159.80000000000001</v>
      </c>
      <c r="K167" s="28" t="s">
        <v>734</v>
      </c>
      <c r="L167" s="105" t="str">
        <f t="shared" si="59"/>
        <v>No</v>
      </c>
    </row>
    <row r="168" spans="1:12" x14ac:dyDescent="0.2">
      <c r="A168" s="168" t="s">
        <v>1269</v>
      </c>
      <c r="B168" s="22" t="s">
        <v>213</v>
      </c>
      <c r="C168" s="29">
        <v>1747.2238766999999</v>
      </c>
      <c r="D168" s="27" t="str">
        <f t="shared" si="56"/>
        <v>N/A</v>
      </c>
      <c r="E168" s="29">
        <v>1208.6949156000001</v>
      </c>
      <c r="F168" s="27" t="str">
        <f t="shared" si="57"/>
        <v>N/A</v>
      </c>
      <c r="G168" s="29">
        <v>1339.4665696</v>
      </c>
      <c r="H168" s="27" t="str">
        <f t="shared" si="58"/>
        <v>N/A</v>
      </c>
      <c r="I168" s="8">
        <v>-30.8</v>
      </c>
      <c r="J168" s="8">
        <v>10.82</v>
      </c>
      <c r="K168" s="28" t="s">
        <v>734</v>
      </c>
      <c r="L168" s="105" t="str">
        <f t="shared" si="59"/>
        <v>Yes</v>
      </c>
    </row>
    <row r="169" spans="1:12" ht="25.5" x14ac:dyDescent="0.2">
      <c r="A169" s="168" t="s">
        <v>1270</v>
      </c>
      <c r="B169" s="30" t="s">
        <v>213</v>
      </c>
      <c r="C169" s="10">
        <v>2074.553719</v>
      </c>
      <c r="D169" s="7" t="str">
        <f t="shared" si="56"/>
        <v>N/A</v>
      </c>
      <c r="E169" s="10">
        <v>633.48993288999998</v>
      </c>
      <c r="F169" s="7" t="str">
        <f t="shared" si="57"/>
        <v>N/A</v>
      </c>
      <c r="G169" s="10">
        <v>1276.3198758000001</v>
      </c>
      <c r="H169" s="7" t="str">
        <f t="shared" si="58"/>
        <v>N/A</v>
      </c>
      <c r="I169" s="8">
        <v>-69.5</v>
      </c>
      <c r="J169" s="8">
        <v>101.5</v>
      </c>
      <c r="K169" s="30" t="s">
        <v>734</v>
      </c>
      <c r="L169" s="105" t="str">
        <f t="shared" si="59"/>
        <v>No</v>
      </c>
    </row>
    <row r="170" spans="1:12" ht="25.5" x14ac:dyDescent="0.2">
      <c r="A170" s="168" t="s">
        <v>1271</v>
      </c>
      <c r="B170" s="30" t="s">
        <v>213</v>
      </c>
      <c r="C170" s="10">
        <v>7978.6097560999997</v>
      </c>
      <c r="D170" s="7" t="str">
        <f t="shared" si="56"/>
        <v>N/A</v>
      </c>
      <c r="E170" s="10">
        <v>14141.332288</v>
      </c>
      <c r="F170" s="7" t="str">
        <f t="shared" si="57"/>
        <v>N/A</v>
      </c>
      <c r="G170" s="10">
        <v>15934.460870000001</v>
      </c>
      <c r="H170" s="7" t="str">
        <f t="shared" si="58"/>
        <v>N/A</v>
      </c>
      <c r="I170" s="8">
        <v>77.239999999999995</v>
      </c>
      <c r="J170" s="8">
        <v>12.68</v>
      </c>
      <c r="K170" s="30" t="s">
        <v>734</v>
      </c>
      <c r="L170" s="105" t="str">
        <f t="shared" si="59"/>
        <v>Yes</v>
      </c>
    </row>
    <row r="171" spans="1:12" ht="25.5" x14ac:dyDescent="0.2">
      <c r="A171" s="168" t="s">
        <v>1272</v>
      </c>
      <c r="B171" s="30" t="s">
        <v>213</v>
      </c>
      <c r="C171" s="10">
        <v>1349.5160258999999</v>
      </c>
      <c r="D171" s="7" t="str">
        <f t="shared" si="56"/>
        <v>N/A</v>
      </c>
      <c r="E171" s="10">
        <v>947.26061178999998</v>
      </c>
      <c r="F171" s="7" t="str">
        <f t="shared" si="57"/>
        <v>N/A</v>
      </c>
      <c r="G171" s="10">
        <v>783.34641092000004</v>
      </c>
      <c r="H171" s="7" t="str">
        <f t="shared" si="58"/>
        <v>N/A</v>
      </c>
      <c r="I171" s="8">
        <v>-29.8</v>
      </c>
      <c r="J171" s="8">
        <v>-17.3</v>
      </c>
      <c r="K171" s="30" t="s">
        <v>734</v>
      </c>
      <c r="L171" s="105" t="str">
        <f t="shared" si="59"/>
        <v>Yes</v>
      </c>
    </row>
    <row r="172" spans="1:12" ht="25.5" x14ac:dyDescent="0.2">
      <c r="A172" s="168" t="s">
        <v>1273</v>
      </c>
      <c r="B172" s="30" t="s">
        <v>213</v>
      </c>
      <c r="C172" s="10">
        <v>2712.6157687</v>
      </c>
      <c r="D172" s="7" t="str">
        <f t="shared" si="56"/>
        <v>N/A</v>
      </c>
      <c r="E172" s="10">
        <v>1624.6871177999999</v>
      </c>
      <c r="F172" s="7" t="str">
        <f t="shared" si="57"/>
        <v>N/A</v>
      </c>
      <c r="G172" s="10">
        <v>1683.2486769</v>
      </c>
      <c r="H172" s="7" t="str">
        <f t="shared" si="58"/>
        <v>N/A</v>
      </c>
      <c r="I172" s="8">
        <v>-40.1</v>
      </c>
      <c r="J172" s="8">
        <v>3.6040000000000001</v>
      </c>
      <c r="K172" s="30" t="s">
        <v>734</v>
      </c>
      <c r="L172" s="105" t="str">
        <f t="shared" si="59"/>
        <v>Yes</v>
      </c>
    </row>
    <row r="173" spans="1:12" ht="25.5" x14ac:dyDescent="0.2">
      <c r="A173" s="128" t="s">
        <v>543</v>
      </c>
      <c r="B173" s="92" t="s">
        <v>213</v>
      </c>
      <c r="C173" s="93">
        <v>7060302</v>
      </c>
      <c r="D173" s="94" t="str">
        <f>IF($B173="N/A","N/A",IF(C173&gt;10,"No",IF(C173&lt;-10,"No","Yes")))</f>
        <v>N/A</v>
      </c>
      <c r="E173" s="93">
        <v>15957663</v>
      </c>
      <c r="F173" s="94" t="str">
        <f>IF($B173="N/A","N/A",IF(E173&gt;10,"No",IF(E173&lt;-10,"No","Yes")))</f>
        <v>N/A</v>
      </c>
      <c r="G173" s="93">
        <v>45585489</v>
      </c>
      <c r="H173" s="94" t="str">
        <f>IF($B173="N/A","N/A",IF(G173&gt;10,"No",IF(G173&lt;-10,"No","Yes")))</f>
        <v>N/A</v>
      </c>
      <c r="I173" s="89">
        <v>126</v>
      </c>
      <c r="J173" s="89">
        <v>185.7</v>
      </c>
      <c r="K173" s="90" t="s">
        <v>734</v>
      </c>
      <c r="L173" s="107" t="str">
        <f>IF(J173="Div by 0", "N/A", IF(K173="N/A","N/A", IF(J173&gt;VALUE(MID(K173,1,2)), "No", IF(J173&lt;-1*VALUE(MID(K173,1,2)), "No", "Yes"))))</f>
        <v>No</v>
      </c>
    </row>
    <row r="174" spans="1:12" ht="25.5" x14ac:dyDescent="0.2">
      <c r="A174" s="128" t="s">
        <v>1274</v>
      </c>
      <c r="B174" s="30" t="s">
        <v>213</v>
      </c>
      <c r="C174" s="10">
        <v>516886</v>
      </c>
      <c r="D174" s="7" t="str">
        <f t="shared" ref="D174:D181" si="64">IF($B174="N/A","N/A",IF(C174&gt;10,"No",IF(C174&lt;-10,"No","Yes")))</f>
        <v>N/A</v>
      </c>
      <c r="E174" s="10">
        <v>287950</v>
      </c>
      <c r="F174" s="7" t="str">
        <f t="shared" ref="F174:F181" si="65">IF($B174="N/A","N/A",IF(E174&gt;10,"No",IF(E174&lt;-10,"No","Yes")))</f>
        <v>N/A</v>
      </c>
      <c r="G174" s="10">
        <v>2619039</v>
      </c>
      <c r="H174" s="7" t="str">
        <f t="shared" ref="H174:H181" si="66">IF($B174="N/A","N/A",IF(G174&gt;10,"No",IF(G174&lt;-10,"No","Yes")))</f>
        <v>N/A</v>
      </c>
      <c r="I174" s="8">
        <v>-44.3</v>
      </c>
      <c r="J174" s="8">
        <v>809.5</v>
      </c>
      <c r="K174" s="30" t="s">
        <v>734</v>
      </c>
      <c r="L174" s="105" t="str">
        <f t="shared" ref="L174:L181" si="67">IF(J174="Div by 0", "N/A", IF(K174="N/A","N/A", IF(J174&gt;VALUE(MID(K174,1,2)), "No", IF(J174&lt;-1*VALUE(MID(K174,1,2)), "No", "Yes"))))</f>
        <v>No</v>
      </c>
    </row>
    <row r="175" spans="1:12" ht="25.5" x14ac:dyDescent="0.2">
      <c r="A175" s="128" t="s">
        <v>544</v>
      </c>
      <c r="B175" s="30" t="s">
        <v>213</v>
      </c>
      <c r="C175" s="10">
        <v>3117895</v>
      </c>
      <c r="D175" s="7" t="str">
        <f t="shared" si="64"/>
        <v>N/A</v>
      </c>
      <c r="E175" s="10">
        <v>10988611</v>
      </c>
      <c r="F175" s="7" t="str">
        <f t="shared" si="65"/>
        <v>N/A</v>
      </c>
      <c r="G175" s="10">
        <v>30391569</v>
      </c>
      <c r="H175" s="7" t="str">
        <f t="shared" si="66"/>
        <v>N/A</v>
      </c>
      <c r="I175" s="8">
        <v>252.4</v>
      </c>
      <c r="J175" s="8">
        <v>176.6</v>
      </c>
      <c r="K175" s="30" t="s">
        <v>734</v>
      </c>
      <c r="L175" s="105" t="str">
        <f t="shared" si="67"/>
        <v>No</v>
      </c>
    </row>
    <row r="176" spans="1:12" ht="25.5" x14ac:dyDescent="0.2">
      <c r="A176" s="128" t="s">
        <v>509</v>
      </c>
      <c r="B176" s="30" t="s">
        <v>213</v>
      </c>
      <c r="C176" s="10">
        <v>16058409</v>
      </c>
      <c r="D176" s="7" t="str">
        <f t="shared" si="64"/>
        <v>N/A</v>
      </c>
      <c r="E176" s="10">
        <v>38615475</v>
      </c>
      <c r="F176" s="7" t="str">
        <f t="shared" si="65"/>
        <v>N/A</v>
      </c>
      <c r="G176" s="10">
        <v>92451105</v>
      </c>
      <c r="H176" s="7" t="str">
        <f t="shared" si="66"/>
        <v>N/A</v>
      </c>
      <c r="I176" s="8">
        <v>140.5</v>
      </c>
      <c r="J176" s="8">
        <v>139.4</v>
      </c>
      <c r="K176" s="30" t="s">
        <v>734</v>
      </c>
      <c r="L176" s="105" t="str">
        <f t="shared" si="67"/>
        <v>No</v>
      </c>
    </row>
    <row r="177" spans="1:12" ht="25.5" x14ac:dyDescent="0.2">
      <c r="A177" s="128" t="s">
        <v>510</v>
      </c>
      <c r="B177" s="30" t="s">
        <v>213</v>
      </c>
      <c r="C177" s="10">
        <v>461.09600312999999</v>
      </c>
      <c r="D177" s="7" t="str">
        <f t="shared" si="64"/>
        <v>N/A</v>
      </c>
      <c r="E177" s="10">
        <v>292.90864536999999</v>
      </c>
      <c r="F177" s="7" t="str">
        <f t="shared" si="65"/>
        <v>N/A</v>
      </c>
      <c r="G177" s="10">
        <v>356.97887986000001</v>
      </c>
      <c r="H177" s="7" t="str">
        <f t="shared" si="66"/>
        <v>N/A</v>
      </c>
      <c r="I177" s="8">
        <v>-36.5</v>
      </c>
      <c r="J177" s="8">
        <v>21.87</v>
      </c>
      <c r="K177" s="30" t="s">
        <v>734</v>
      </c>
      <c r="L177" s="105" t="str">
        <f t="shared" si="67"/>
        <v>Yes</v>
      </c>
    </row>
    <row r="178" spans="1:12" ht="25.5" x14ac:dyDescent="0.2">
      <c r="A178" s="128" t="s">
        <v>1275</v>
      </c>
      <c r="B178" s="22" t="s">
        <v>213</v>
      </c>
      <c r="C178" s="29">
        <v>33.756922674999998</v>
      </c>
      <c r="D178" s="27" t="str">
        <f t="shared" si="64"/>
        <v>N/A</v>
      </c>
      <c r="E178" s="29">
        <v>5.2854258442999997</v>
      </c>
      <c r="F178" s="27" t="str">
        <f t="shared" si="65"/>
        <v>N/A</v>
      </c>
      <c r="G178" s="29">
        <v>20.509632101000001</v>
      </c>
      <c r="H178" s="27" t="str">
        <f t="shared" si="66"/>
        <v>N/A</v>
      </c>
      <c r="I178" s="8">
        <v>-84.3</v>
      </c>
      <c r="J178" s="8">
        <v>288</v>
      </c>
      <c r="K178" s="28" t="s">
        <v>734</v>
      </c>
      <c r="L178" s="105" t="str">
        <f t="shared" si="67"/>
        <v>No</v>
      </c>
    </row>
    <row r="179" spans="1:12" ht="25.5" x14ac:dyDescent="0.2">
      <c r="A179" s="128" t="s">
        <v>511</v>
      </c>
      <c r="B179" s="22" t="s">
        <v>213</v>
      </c>
      <c r="C179" s="29">
        <v>203.62428161</v>
      </c>
      <c r="D179" s="27" t="str">
        <f t="shared" si="64"/>
        <v>N/A</v>
      </c>
      <c r="E179" s="29">
        <v>201.69990822</v>
      </c>
      <c r="F179" s="27" t="str">
        <f t="shared" si="65"/>
        <v>N/A</v>
      </c>
      <c r="G179" s="29">
        <v>237.99565380999999</v>
      </c>
      <c r="H179" s="27" t="str">
        <f t="shared" si="66"/>
        <v>N/A</v>
      </c>
      <c r="I179" s="8">
        <v>-0.94499999999999995</v>
      </c>
      <c r="J179" s="8">
        <v>17.989999999999998</v>
      </c>
      <c r="K179" s="28" t="s">
        <v>734</v>
      </c>
      <c r="L179" s="105" t="str">
        <f t="shared" si="67"/>
        <v>Yes</v>
      </c>
    </row>
    <row r="180" spans="1:12" ht="25.5" x14ac:dyDescent="0.2">
      <c r="A180" s="128" t="s">
        <v>512</v>
      </c>
      <c r="B180" s="22" t="s">
        <v>213</v>
      </c>
      <c r="C180" s="29">
        <v>1048.7466692999999</v>
      </c>
      <c r="D180" s="27" t="str">
        <f t="shared" si="64"/>
        <v>N/A</v>
      </c>
      <c r="E180" s="29">
        <v>708.80093611999996</v>
      </c>
      <c r="F180" s="27" t="str">
        <f t="shared" si="65"/>
        <v>N/A</v>
      </c>
      <c r="G180" s="29">
        <v>723.98240380000004</v>
      </c>
      <c r="H180" s="27" t="str">
        <f t="shared" si="66"/>
        <v>N/A</v>
      </c>
      <c r="I180" s="8">
        <v>-32.4</v>
      </c>
      <c r="J180" s="8">
        <v>2.1419999999999999</v>
      </c>
      <c r="K180" s="28" t="s">
        <v>734</v>
      </c>
      <c r="L180" s="105" t="str">
        <f t="shared" si="67"/>
        <v>Yes</v>
      </c>
    </row>
    <row r="181" spans="1:12" ht="25.5" x14ac:dyDescent="0.2">
      <c r="A181" s="128" t="s">
        <v>1625</v>
      </c>
      <c r="B181" s="30" t="s">
        <v>213</v>
      </c>
      <c r="C181" s="9">
        <v>57.451671890999997</v>
      </c>
      <c r="D181" s="7" t="str">
        <f t="shared" si="64"/>
        <v>N/A</v>
      </c>
      <c r="E181" s="9">
        <v>73.783039647999999</v>
      </c>
      <c r="F181" s="7" t="str">
        <f t="shared" si="65"/>
        <v>N/A</v>
      </c>
      <c r="G181" s="9">
        <v>62.990806434</v>
      </c>
      <c r="H181" s="7" t="str">
        <f t="shared" si="66"/>
        <v>N/A</v>
      </c>
      <c r="I181" s="36">
        <v>28.43</v>
      </c>
      <c r="J181" s="36">
        <v>-14.6</v>
      </c>
      <c r="K181" s="30" t="s">
        <v>734</v>
      </c>
      <c r="L181" s="105" t="str">
        <f t="shared" si="67"/>
        <v>Yes</v>
      </c>
    </row>
    <row r="182" spans="1:12" ht="25.5" x14ac:dyDescent="0.2">
      <c r="A182" s="128" t="s">
        <v>1626</v>
      </c>
      <c r="B182" s="95" t="s">
        <v>213</v>
      </c>
      <c r="C182" s="96">
        <v>4.1322314049999997</v>
      </c>
      <c r="D182" s="91" t="str">
        <f t="shared" ref="D182" si="68">IF($B182="N/A","N/A",IF(C182&lt;0,"No","Yes"))</f>
        <v>N/A</v>
      </c>
      <c r="E182" s="96">
        <v>0</v>
      </c>
      <c r="F182" s="91" t="str">
        <f t="shared" ref="F182" si="69">IF($B182="N/A","N/A",IF(E182&lt;0,"No","Yes"))</f>
        <v>N/A</v>
      </c>
      <c r="G182" s="96">
        <v>13.043478261000001</v>
      </c>
      <c r="H182" s="91" t="str">
        <f t="shared" ref="H182" si="70">IF($B182="N/A","N/A",IF(G182&lt;0,"No","Yes"))</f>
        <v>N/A</v>
      </c>
      <c r="I182" s="97">
        <v>-100</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v>26.829268292999998</v>
      </c>
      <c r="D183" s="5" t="str">
        <f t="shared" ref="D183:D185" si="72">IF($B183="N/A","N/A",IF(C183&lt;0,"No","Yes"))</f>
        <v>N/A</v>
      </c>
      <c r="E183" s="9">
        <v>66.144200627000004</v>
      </c>
      <c r="F183" s="5" t="str">
        <f t="shared" ref="F183:F185" si="73">IF($B183="N/A","N/A",IF(E183&lt;0,"No","Yes"))</f>
        <v>N/A</v>
      </c>
      <c r="G183" s="9">
        <v>68.695652174000003</v>
      </c>
      <c r="H183" s="5" t="str">
        <f t="shared" ref="H183:H185" si="74">IF($B183="N/A","N/A",IF(G183&lt;0,"No","Yes"))</f>
        <v>N/A</v>
      </c>
      <c r="I183" s="36">
        <v>146.5</v>
      </c>
      <c r="J183" s="36">
        <v>3.8570000000000002</v>
      </c>
      <c r="K183" s="3" t="s">
        <v>734</v>
      </c>
      <c r="L183" s="105" t="str">
        <f t="shared" ref="L183:L213" si="75">IF(J183="Div by 0", "N/A", IF(OR(J183="N/A",K183="N/A"),"N/A", IF(J183&gt;VALUE(MID(K183,1,2)), "No", IF(J183&lt;-1*VALUE(MID(K183,1,2)), "No", "Yes"))))</f>
        <v>Yes</v>
      </c>
    </row>
    <row r="184" spans="1:12" ht="25.5" x14ac:dyDescent="0.2">
      <c r="A184" s="128" t="s">
        <v>1628</v>
      </c>
      <c r="B184" s="3" t="s">
        <v>213</v>
      </c>
      <c r="C184" s="9">
        <v>55.402645831000001</v>
      </c>
      <c r="D184" s="5" t="str">
        <f t="shared" si="72"/>
        <v>N/A</v>
      </c>
      <c r="E184" s="9">
        <v>72.839947867000006</v>
      </c>
      <c r="F184" s="5" t="str">
        <f t="shared" si="73"/>
        <v>N/A</v>
      </c>
      <c r="G184" s="9">
        <v>77.267154438999995</v>
      </c>
      <c r="H184" s="5" t="str">
        <f t="shared" si="74"/>
        <v>N/A</v>
      </c>
      <c r="I184" s="36">
        <v>31.47</v>
      </c>
      <c r="J184" s="36">
        <v>6.0780000000000003</v>
      </c>
      <c r="K184" s="3" t="s">
        <v>734</v>
      </c>
      <c r="L184" s="105" t="str">
        <f t="shared" si="75"/>
        <v>Yes</v>
      </c>
    </row>
    <row r="185" spans="1:12" ht="25.5" x14ac:dyDescent="0.2">
      <c r="A185" s="128" t="s">
        <v>1629</v>
      </c>
      <c r="B185" s="3" t="s">
        <v>213</v>
      </c>
      <c r="C185" s="9">
        <v>66.202365309000001</v>
      </c>
      <c r="D185" s="5" t="str">
        <f t="shared" si="72"/>
        <v>N/A</v>
      </c>
      <c r="E185" s="9">
        <v>77.165513070000003</v>
      </c>
      <c r="F185" s="5" t="str">
        <f t="shared" si="73"/>
        <v>N/A</v>
      </c>
      <c r="G185" s="9">
        <v>53.967705076000001</v>
      </c>
      <c r="H185" s="5" t="str">
        <f t="shared" si="74"/>
        <v>N/A</v>
      </c>
      <c r="I185" s="36">
        <v>16.559999999999999</v>
      </c>
      <c r="J185" s="36">
        <v>-30.1</v>
      </c>
      <c r="K185" s="3" t="s">
        <v>734</v>
      </c>
      <c r="L185" s="105" t="str">
        <f t="shared" si="75"/>
        <v>No</v>
      </c>
    </row>
    <row r="186" spans="1:12" ht="25.5" x14ac:dyDescent="0.2">
      <c r="A186" s="128" t="s">
        <v>1631</v>
      </c>
      <c r="B186" s="98" t="s">
        <v>213</v>
      </c>
      <c r="C186" s="96">
        <v>4.8654649947999999</v>
      </c>
      <c r="D186" s="88" t="str">
        <f>IF($B186="N/A","N/A",IF(C186&gt;10,"No",IF(C186&lt;-10,"No","Yes")))</f>
        <v>N/A</v>
      </c>
      <c r="E186" s="96">
        <v>7.8891336269999996</v>
      </c>
      <c r="F186" s="88" t="str">
        <f>IF($B186="N/A","N/A",IF(E186&gt;10,"No",IF(E186&lt;-10,"No","Yes")))</f>
        <v>N/A</v>
      </c>
      <c r="G186" s="96">
        <v>6.3289949725000003</v>
      </c>
      <c r="H186" s="88" t="str">
        <f>IF($B186="N/A","N/A",IF(G186&gt;10,"No",IF(G186&lt;-10,"No","Yes")))</f>
        <v>N/A</v>
      </c>
      <c r="I186" s="97">
        <v>62.15</v>
      </c>
      <c r="J186" s="97">
        <v>-19.8</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v>0</v>
      </c>
      <c r="D191" s="27" t="str">
        <f t="shared" si="76"/>
        <v>N/A</v>
      </c>
      <c r="E191" s="9">
        <v>2.1237151247999999</v>
      </c>
      <c r="F191" s="27" t="str">
        <f t="shared" si="77"/>
        <v>N/A</v>
      </c>
      <c r="G191" s="9">
        <v>30.639477517</v>
      </c>
      <c r="H191" s="27" t="str">
        <f t="shared" si="78"/>
        <v>N/A</v>
      </c>
      <c r="I191" s="36" t="s">
        <v>1748</v>
      </c>
      <c r="J191" s="36">
        <v>1343</v>
      </c>
      <c r="K191" s="28" t="s">
        <v>734</v>
      </c>
      <c r="L191" s="105" t="str">
        <f t="shared" si="75"/>
        <v>No</v>
      </c>
    </row>
    <row r="192" spans="1:12" ht="25.5" x14ac:dyDescent="0.2">
      <c r="A192" s="128" t="s">
        <v>1637</v>
      </c>
      <c r="B192" s="22" t="s">
        <v>213</v>
      </c>
      <c r="C192" s="9">
        <v>0</v>
      </c>
      <c r="D192" s="27" t="str">
        <f t="shared" si="76"/>
        <v>N/A</v>
      </c>
      <c r="E192" s="9">
        <v>0</v>
      </c>
      <c r="F192" s="27" t="str">
        <f t="shared" si="77"/>
        <v>N/A</v>
      </c>
      <c r="G192" s="9">
        <v>0</v>
      </c>
      <c r="H192" s="27" t="str">
        <f t="shared" si="78"/>
        <v>N/A</v>
      </c>
      <c r="I192" s="36" t="s">
        <v>1748</v>
      </c>
      <c r="J192" s="36" t="s">
        <v>1748</v>
      </c>
      <c r="K192" s="28" t="s">
        <v>734</v>
      </c>
      <c r="L192" s="105" t="str">
        <f t="shared" si="75"/>
        <v>N/A</v>
      </c>
    </row>
    <row r="193" spans="1:12" ht="25.5" x14ac:dyDescent="0.2">
      <c r="A193" s="128" t="s">
        <v>1638</v>
      </c>
      <c r="B193" s="22" t="s">
        <v>213</v>
      </c>
      <c r="C193" s="9">
        <v>2.4621212121</v>
      </c>
      <c r="D193" s="27" t="str">
        <f t="shared" si="76"/>
        <v>N/A</v>
      </c>
      <c r="E193" s="9">
        <v>6.6244493391999999</v>
      </c>
      <c r="F193" s="27" t="str">
        <f t="shared" si="77"/>
        <v>N/A</v>
      </c>
      <c r="G193" s="9">
        <v>7.0721546147999996</v>
      </c>
      <c r="H193" s="27" t="str">
        <f t="shared" si="78"/>
        <v>N/A</v>
      </c>
      <c r="I193" s="36">
        <v>169.1</v>
      </c>
      <c r="J193" s="36">
        <v>6.758</v>
      </c>
      <c r="K193" s="28" t="s">
        <v>734</v>
      </c>
      <c r="L193" s="105" t="str">
        <f t="shared" si="75"/>
        <v>Yes</v>
      </c>
    </row>
    <row r="194" spans="1:12" ht="25.5" x14ac:dyDescent="0.2">
      <c r="A194" s="128" t="s">
        <v>1639</v>
      </c>
      <c r="B194" s="22" t="s">
        <v>213</v>
      </c>
      <c r="C194" s="9">
        <v>16.509926855</v>
      </c>
      <c r="D194" s="27" t="str">
        <f t="shared" si="76"/>
        <v>N/A</v>
      </c>
      <c r="E194" s="9">
        <v>25.919603523999999</v>
      </c>
      <c r="F194" s="27" t="str">
        <f t="shared" si="77"/>
        <v>N/A</v>
      </c>
      <c r="G194" s="9">
        <v>25.507055709999999</v>
      </c>
      <c r="H194" s="27" t="str">
        <f t="shared" si="78"/>
        <v>N/A</v>
      </c>
      <c r="I194" s="36">
        <v>56.99</v>
      </c>
      <c r="J194" s="36">
        <v>-1.59</v>
      </c>
      <c r="K194" s="28" t="s">
        <v>734</v>
      </c>
      <c r="L194" s="105" t="str">
        <f t="shared" si="75"/>
        <v>Yes</v>
      </c>
    </row>
    <row r="195" spans="1:12" ht="25.5" x14ac:dyDescent="0.2">
      <c r="A195" s="128" t="s">
        <v>1640</v>
      </c>
      <c r="B195" s="22" t="s">
        <v>213</v>
      </c>
      <c r="C195" s="9">
        <v>0.18939393939999999</v>
      </c>
      <c r="D195" s="27" t="str">
        <f t="shared" si="76"/>
        <v>N/A</v>
      </c>
      <c r="E195" s="9">
        <v>0.1174743025</v>
      </c>
      <c r="F195" s="27" t="str">
        <f t="shared" si="77"/>
        <v>N/A</v>
      </c>
      <c r="G195" s="9">
        <v>0.1080674717</v>
      </c>
      <c r="H195" s="27" t="str">
        <f t="shared" si="78"/>
        <v>N/A</v>
      </c>
      <c r="I195" s="36">
        <v>-38</v>
      </c>
      <c r="J195" s="36">
        <v>-8.01</v>
      </c>
      <c r="K195" s="28" t="s">
        <v>734</v>
      </c>
      <c r="L195" s="105" t="str">
        <f t="shared" si="75"/>
        <v>Yes</v>
      </c>
    </row>
    <row r="196" spans="1:12" ht="25.5" x14ac:dyDescent="0.2">
      <c r="A196" s="128" t="s">
        <v>1641</v>
      </c>
      <c r="B196" s="22" t="s">
        <v>213</v>
      </c>
      <c r="C196" s="9">
        <v>5.2246604000000002E-2</v>
      </c>
      <c r="D196" s="27" t="str">
        <f t="shared" si="76"/>
        <v>N/A</v>
      </c>
      <c r="E196" s="9">
        <v>2.2026431700000002E-2</v>
      </c>
      <c r="F196" s="27" t="str">
        <f t="shared" si="77"/>
        <v>N/A</v>
      </c>
      <c r="G196" s="9">
        <v>2.2709831E-2</v>
      </c>
      <c r="H196" s="27" t="str">
        <f t="shared" si="78"/>
        <v>N/A</v>
      </c>
      <c r="I196" s="36">
        <v>-57.8</v>
      </c>
      <c r="J196" s="36">
        <v>3.1030000000000002</v>
      </c>
      <c r="K196" s="28" t="s">
        <v>734</v>
      </c>
      <c r="L196" s="105" t="str">
        <f t="shared" si="75"/>
        <v>Yes</v>
      </c>
    </row>
    <row r="197" spans="1:12" ht="25.5" x14ac:dyDescent="0.2">
      <c r="A197" s="128" t="s">
        <v>1642</v>
      </c>
      <c r="B197" s="22" t="s">
        <v>213</v>
      </c>
      <c r="C197" s="9">
        <v>19.265935213999999</v>
      </c>
      <c r="D197" s="27" t="str">
        <f t="shared" si="76"/>
        <v>N/A</v>
      </c>
      <c r="E197" s="9">
        <v>36.224302496</v>
      </c>
      <c r="F197" s="27" t="str">
        <f t="shared" si="77"/>
        <v>N/A</v>
      </c>
      <c r="G197" s="9">
        <v>33.897946718</v>
      </c>
      <c r="H197" s="27" t="str">
        <f t="shared" si="78"/>
        <v>N/A</v>
      </c>
      <c r="I197" s="36">
        <v>88.02</v>
      </c>
      <c r="J197" s="36">
        <v>-6.42</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0.68573667709999997</v>
      </c>
      <c r="D199" s="27" t="str">
        <f t="shared" si="76"/>
        <v>N/A</v>
      </c>
      <c r="E199" s="9">
        <v>0.46806167399999998</v>
      </c>
      <c r="F199" s="27" t="str">
        <f t="shared" si="77"/>
        <v>N/A</v>
      </c>
      <c r="G199" s="9">
        <v>0.70870334700000004</v>
      </c>
      <c r="H199" s="27" t="str">
        <f t="shared" si="78"/>
        <v>N/A</v>
      </c>
      <c r="I199" s="36">
        <v>-31.7</v>
      </c>
      <c r="J199" s="36">
        <v>51.41</v>
      </c>
      <c r="K199" s="28" t="s">
        <v>734</v>
      </c>
      <c r="L199" s="105" t="str">
        <f t="shared" si="75"/>
        <v>No</v>
      </c>
    </row>
    <row r="200" spans="1:12" ht="25.5" x14ac:dyDescent="0.2">
      <c r="A200" s="128" t="s">
        <v>1645</v>
      </c>
      <c r="B200" s="22" t="s">
        <v>213</v>
      </c>
      <c r="C200" s="9">
        <v>0</v>
      </c>
      <c r="D200" s="27" t="str">
        <f t="shared" si="76"/>
        <v>N/A</v>
      </c>
      <c r="E200" s="9">
        <v>1.25</v>
      </c>
      <c r="F200" s="27" t="str">
        <f t="shared" si="77"/>
        <v>N/A</v>
      </c>
      <c r="G200" s="9">
        <v>1.3484941033</v>
      </c>
      <c r="H200" s="27" t="str">
        <f t="shared" si="78"/>
        <v>N/A</v>
      </c>
      <c r="I200" s="36" t="s">
        <v>1748</v>
      </c>
      <c r="J200" s="36">
        <v>7.88</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v>0</v>
      </c>
      <c r="H204" s="27" t="str">
        <f t="shared" si="78"/>
        <v>N/A</v>
      </c>
      <c r="I204" s="36" t="s">
        <v>1748</v>
      </c>
      <c r="J204" s="36" t="s">
        <v>1748</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1748</v>
      </c>
      <c r="J206" s="36" t="s">
        <v>1748</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3.6311389759999999</v>
      </c>
      <c r="D208" s="27" t="str">
        <f t="shared" si="76"/>
        <v>N/A</v>
      </c>
      <c r="E208" s="9">
        <v>9.3373715125000007</v>
      </c>
      <c r="F208" s="27" t="str">
        <f t="shared" si="77"/>
        <v>N/A</v>
      </c>
      <c r="G208" s="9">
        <v>8.7464173283999997</v>
      </c>
      <c r="H208" s="27" t="str">
        <f t="shared" si="78"/>
        <v>N/A</v>
      </c>
      <c r="I208" s="36">
        <v>157.1</v>
      </c>
      <c r="J208" s="36">
        <v>-6.33</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15.863375131</v>
      </c>
      <c r="D210" s="27" t="str">
        <f t="shared" si="76"/>
        <v>N/A</v>
      </c>
      <c r="E210" s="9">
        <v>12.712922173000001</v>
      </c>
      <c r="F210" s="27" t="str">
        <f t="shared" si="77"/>
        <v>N/A</v>
      </c>
      <c r="G210" s="9">
        <v>11.636830647</v>
      </c>
      <c r="H210" s="27" t="str">
        <f t="shared" si="78"/>
        <v>N/A</v>
      </c>
      <c r="I210" s="36">
        <v>-19.899999999999999</v>
      </c>
      <c r="J210" s="36">
        <v>-8.4600000000000009</v>
      </c>
      <c r="K210" s="28" t="s">
        <v>734</v>
      </c>
      <c r="L210" s="105" t="str">
        <f t="shared" si="75"/>
        <v>Yes</v>
      </c>
    </row>
    <row r="211" spans="1:12" ht="25.5" x14ac:dyDescent="0.2">
      <c r="A211" s="128" t="s">
        <v>1656</v>
      </c>
      <c r="B211" s="22" t="s">
        <v>213</v>
      </c>
      <c r="C211" s="9">
        <v>0</v>
      </c>
      <c r="D211" s="27" t="str">
        <f t="shared" si="76"/>
        <v>N/A</v>
      </c>
      <c r="E211" s="9">
        <v>1.2848751800000001E-2</v>
      </c>
      <c r="F211" s="27" t="str">
        <f t="shared" si="77"/>
        <v>N/A</v>
      </c>
      <c r="G211" s="9">
        <v>1.33126596E-2</v>
      </c>
      <c r="H211" s="27" t="str">
        <f t="shared" si="78"/>
        <v>N/A</v>
      </c>
      <c r="I211" s="36" t="s">
        <v>1748</v>
      </c>
      <c r="J211" s="36">
        <v>3.6110000000000002</v>
      </c>
      <c r="K211" s="28" t="s">
        <v>734</v>
      </c>
      <c r="L211" s="105" t="str">
        <f t="shared" si="75"/>
        <v>Yes</v>
      </c>
    </row>
    <row r="212" spans="1:12" ht="25.5" x14ac:dyDescent="0.2">
      <c r="A212" s="128" t="s">
        <v>1657</v>
      </c>
      <c r="B212" s="22" t="s">
        <v>213</v>
      </c>
      <c r="C212" s="9">
        <v>44.154911181000003</v>
      </c>
      <c r="D212" s="27" t="str">
        <f t="shared" si="76"/>
        <v>N/A</v>
      </c>
      <c r="E212" s="9">
        <v>68.158957416000007</v>
      </c>
      <c r="F212" s="27" t="str">
        <f t="shared" si="77"/>
        <v>N/A</v>
      </c>
      <c r="G212" s="9">
        <v>56.574887625000002</v>
      </c>
      <c r="H212" s="27" t="str">
        <f t="shared" si="78"/>
        <v>N/A</v>
      </c>
      <c r="I212" s="36">
        <v>54.36</v>
      </c>
      <c r="J212" s="36">
        <v>-17</v>
      </c>
      <c r="K212" s="28" t="s">
        <v>734</v>
      </c>
      <c r="L212" s="105" t="str">
        <f t="shared" si="75"/>
        <v>Yes</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513073</v>
      </c>
      <c r="D6" s="7" t="str">
        <f t="shared" ref="D6:D39" si="0">IF($B6="N/A","N/A",IF(C6&gt;10,"No",IF(C6&lt;-10,"No","Yes")))</f>
        <v>N/A</v>
      </c>
      <c r="E6" s="1">
        <v>473308</v>
      </c>
      <c r="F6" s="7" t="str">
        <f t="shared" ref="F6:F39" si="1">IF($B6="N/A","N/A",IF(E6&gt;10,"No",IF(E6&lt;-10,"No","Yes")))</f>
        <v>N/A</v>
      </c>
      <c r="G6" s="1">
        <v>473526</v>
      </c>
      <c r="H6" s="7" t="str">
        <f t="shared" ref="H6:H39" si="2">IF($B6="N/A","N/A",IF(G6&gt;10,"No",IF(G6&lt;-10,"No","Yes")))</f>
        <v>N/A</v>
      </c>
      <c r="I6" s="36">
        <v>-7.75</v>
      </c>
      <c r="J6" s="36">
        <v>4.6100000000000002E-2</v>
      </c>
      <c r="K6" s="30" t="s">
        <v>734</v>
      </c>
      <c r="L6" s="105" t="str">
        <f t="shared" ref="L6:L39" si="3">IF(J6="Div by 0", "N/A", IF(K6="N/A","N/A", IF(J6&gt;VALUE(MID(K6,1,2)), "No", IF(J6&lt;-1*VALUE(MID(K6,1,2)), "No", "Yes"))))</f>
        <v>Yes</v>
      </c>
    </row>
    <row r="7" spans="1:12" x14ac:dyDescent="0.2">
      <c r="A7" s="138" t="s">
        <v>4</v>
      </c>
      <c r="B7" s="22" t="s">
        <v>213</v>
      </c>
      <c r="C7" s="23">
        <v>387016</v>
      </c>
      <c r="D7" s="27" t="str">
        <f t="shared" si="0"/>
        <v>N/A</v>
      </c>
      <c r="E7" s="23">
        <v>350113</v>
      </c>
      <c r="F7" s="27" t="str">
        <f t="shared" si="1"/>
        <v>N/A</v>
      </c>
      <c r="G7" s="23">
        <v>397152</v>
      </c>
      <c r="H7" s="27" t="str">
        <f t="shared" si="2"/>
        <v>N/A</v>
      </c>
      <c r="I7" s="8">
        <v>-9.5399999999999991</v>
      </c>
      <c r="J7" s="8">
        <v>13.44</v>
      </c>
      <c r="K7" s="28" t="s">
        <v>734</v>
      </c>
      <c r="L7" s="105" t="str">
        <f t="shared" si="3"/>
        <v>Yes</v>
      </c>
    </row>
    <row r="8" spans="1:12" x14ac:dyDescent="0.2">
      <c r="A8" s="138" t="s">
        <v>359</v>
      </c>
      <c r="B8" s="22" t="s">
        <v>213</v>
      </c>
      <c r="C8" s="4">
        <v>75.430981556000006</v>
      </c>
      <c r="D8" s="27" t="str">
        <f>IF($B8="N/A","N/A",IF(C8&gt;10,"No",IF(C8&lt;-10,"No","Yes")))</f>
        <v>N/A</v>
      </c>
      <c r="E8" s="4">
        <v>73.971494249000003</v>
      </c>
      <c r="F8" s="27" t="str">
        <f t="shared" si="1"/>
        <v>N/A</v>
      </c>
      <c r="G8" s="4">
        <v>83.871212985</v>
      </c>
      <c r="H8" s="27" t="str">
        <f t="shared" si="2"/>
        <v>N/A</v>
      </c>
      <c r="I8" s="8">
        <v>-1.93</v>
      </c>
      <c r="J8" s="8">
        <v>13.38</v>
      </c>
      <c r="K8" s="28" t="s">
        <v>734</v>
      </c>
      <c r="L8" s="105" t="str">
        <f t="shared" si="3"/>
        <v>Yes</v>
      </c>
    </row>
    <row r="9" spans="1:12" x14ac:dyDescent="0.2">
      <c r="A9" s="138" t="s">
        <v>83</v>
      </c>
      <c r="B9" s="22" t="s">
        <v>213</v>
      </c>
      <c r="C9" s="23">
        <v>408542.56</v>
      </c>
      <c r="D9" s="27" t="str">
        <f t="shared" si="0"/>
        <v>N/A</v>
      </c>
      <c r="E9" s="23">
        <v>386291.55</v>
      </c>
      <c r="F9" s="27" t="str">
        <f t="shared" si="1"/>
        <v>N/A</v>
      </c>
      <c r="G9" s="23">
        <v>386918.67</v>
      </c>
      <c r="H9" s="27" t="str">
        <f t="shared" si="2"/>
        <v>N/A</v>
      </c>
      <c r="I9" s="8">
        <v>-5.45</v>
      </c>
      <c r="J9" s="8">
        <v>0.1623</v>
      </c>
      <c r="K9" s="28" t="s">
        <v>734</v>
      </c>
      <c r="L9" s="105" t="str">
        <f t="shared" si="3"/>
        <v>Yes</v>
      </c>
    </row>
    <row r="10" spans="1:12" x14ac:dyDescent="0.2">
      <c r="A10" s="138" t="s">
        <v>100</v>
      </c>
      <c r="B10" s="22" t="s">
        <v>213</v>
      </c>
      <c r="C10" s="23">
        <v>957</v>
      </c>
      <c r="D10" s="27" t="str">
        <f t="shared" si="0"/>
        <v>N/A</v>
      </c>
      <c r="E10" s="23">
        <v>1074</v>
      </c>
      <c r="F10" s="27" t="str">
        <f t="shared" si="1"/>
        <v>N/A</v>
      </c>
      <c r="G10" s="23">
        <v>1012</v>
      </c>
      <c r="H10" s="27" t="str">
        <f t="shared" si="2"/>
        <v>N/A</v>
      </c>
      <c r="I10" s="8">
        <v>12.23</v>
      </c>
      <c r="J10" s="8">
        <v>-5.77</v>
      </c>
      <c r="K10" s="28" t="s">
        <v>734</v>
      </c>
      <c r="L10" s="105" t="str">
        <f t="shared" si="3"/>
        <v>Yes</v>
      </c>
    </row>
    <row r="11" spans="1:12" x14ac:dyDescent="0.2">
      <c r="A11" s="138" t="s">
        <v>975</v>
      </c>
      <c r="B11" s="22" t="s">
        <v>213</v>
      </c>
      <c r="C11" s="23">
        <v>206</v>
      </c>
      <c r="D11" s="27" t="str">
        <f t="shared" si="0"/>
        <v>N/A</v>
      </c>
      <c r="E11" s="23">
        <v>191</v>
      </c>
      <c r="F11" s="27" t="str">
        <f t="shared" si="1"/>
        <v>N/A</v>
      </c>
      <c r="G11" s="23">
        <v>186</v>
      </c>
      <c r="H11" s="27" t="str">
        <f t="shared" si="2"/>
        <v>N/A</v>
      </c>
      <c r="I11" s="8">
        <v>-7.28</v>
      </c>
      <c r="J11" s="8">
        <v>-2.62</v>
      </c>
      <c r="K11" s="28" t="s">
        <v>734</v>
      </c>
      <c r="L11" s="105" t="str">
        <f t="shared" si="3"/>
        <v>Yes</v>
      </c>
    </row>
    <row r="12" spans="1:12" x14ac:dyDescent="0.2">
      <c r="A12" s="138" t="s">
        <v>976</v>
      </c>
      <c r="B12" s="22" t="s">
        <v>213</v>
      </c>
      <c r="C12" s="23">
        <v>157</v>
      </c>
      <c r="D12" s="27" t="str">
        <f t="shared" si="0"/>
        <v>N/A</v>
      </c>
      <c r="E12" s="23">
        <v>187</v>
      </c>
      <c r="F12" s="27" t="str">
        <f t="shared" si="1"/>
        <v>N/A</v>
      </c>
      <c r="G12" s="23">
        <v>202</v>
      </c>
      <c r="H12" s="27" t="str">
        <f t="shared" si="2"/>
        <v>N/A</v>
      </c>
      <c r="I12" s="8">
        <v>19.11</v>
      </c>
      <c r="J12" s="8">
        <v>8.0210000000000008</v>
      </c>
      <c r="K12" s="28" t="s">
        <v>734</v>
      </c>
      <c r="L12" s="105" t="str">
        <f t="shared" si="3"/>
        <v>Yes</v>
      </c>
    </row>
    <row r="13" spans="1:12" x14ac:dyDescent="0.2">
      <c r="A13" s="138" t="s">
        <v>977</v>
      </c>
      <c r="B13" s="22" t="s">
        <v>213</v>
      </c>
      <c r="C13" s="23">
        <v>11</v>
      </c>
      <c r="D13" s="27" t="str">
        <f t="shared" si="0"/>
        <v>N/A</v>
      </c>
      <c r="E13" s="23">
        <v>11</v>
      </c>
      <c r="F13" s="27" t="str">
        <f t="shared" si="1"/>
        <v>N/A</v>
      </c>
      <c r="G13" s="23">
        <v>11</v>
      </c>
      <c r="H13" s="27" t="str">
        <f t="shared" si="2"/>
        <v>N/A</v>
      </c>
      <c r="I13" s="8">
        <v>100</v>
      </c>
      <c r="J13" s="8">
        <v>0</v>
      </c>
      <c r="K13" s="28" t="s">
        <v>734</v>
      </c>
      <c r="L13" s="105" t="str">
        <f t="shared" si="3"/>
        <v>Yes</v>
      </c>
    </row>
    <row r="14" spans="1:12" x14ac:dyDescent="0.2">
      <c r="A14" s="138" t="s">
        <v>978</v>
      </c>
      <c r="B14" s="22" t="s">
        <v>213</v>
      </c>
      <c r="C14" s="23">
        <v>592</v>
      </c>
      <c r="D14" s="27" t="str">
        <f t="shared" si="0"/>
        <v>N/A</v>
      </c>
      <c r="E14" s="23">
        <v>692</v>
      </c>
      <c r="F14" s="27" t="str">
        <f t="shared" si="1"/>
        <v>N/A</v>
      </c>
      <c r="G14" s="23">
        <v>620</v>
      </c>
      <c r="H14" s="27" t="str">
        <f t="shared" si="2"/>
        <v>N/A</v>
      </c>
      <c r="I14" s="8">
        <v>16.89</v>
      </c>
      <c r="J14" s="8">
        <v>-10.4</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42251</v>
      </c>
      <c r="D16" s="27" t="str">
        <f t="shared" si="0"/>
        <v>N/A</v>
      </c>
      <c r="E16" s="23">
        <v>42684</v>
      </c>
      <c r="F16" s="27" t="str">
        <f t="shared" si="1"/>
        <v>N/A</v>
      </c>
      <c r="G16" s="23">
        <v>40793</v>
      </c>
      <c r="H16" s="27" t="str">
        <f t="shared" si="2"/>
        <v>N/A</v>
      </c>
      <c r="I16" s="8">
        <v>1.0249999999999999</v>
      </c>
      <c r="J16" s="8">
        <v>-4.43</v>
      </c>
      <c r="K16" s="28" t="s">
        <v>734</v>
      </c>
      <c r="L16" s="105" t="str">
        <f t="shared" si="3"/>
        <v>Yes</v>
      </c>
    </row>
    <row r="17" spans="1:12" x14ac:dyDescent="0.2">
      <c r="A17" s="137" t="s">
        <v>980</v>
      </c>
      <c r="B17" s="22" t="s">
        <v>213</v>
      </c>
      <c r="C17" s="23">
        <v>30036</v>
      </c>
      <c r="D17" s="27" t="str">
        <f t="shared" si="0"/>
        <v>N/A</v>
      </c>
      <c r="E17" s="23">
        <v>30498</v>
      </c>
      <c r="F17" s="27" t="str">
        <f t="shared" si="1"/>
        <v>N/A</v>
      </c>
      <c r="G17" s="23">
        <v>29935</v>
      </c>
      <c r="H17" s="27" t="str">
        <f t="shared" si="2"/>
        <v>N/A</v>
      </c>
      <c r="I17" s="8">
        <v>1.538</v>
      </c>
      <c r="J17" s="8">
        <v>-1.85</v>
      </c>
      <c r="K17" s="28" t="s">
        <v>734</v>
      </c>
      <c r="L17" s="105" t="str">
        <f t="shared" si="3"/>
        <v>Yes</v>
      </c>
    </row>
    <row r="18" spans="1:12" x14ac:dyDescent="0.2">
      <c r="A18" s="137" t="s">
        <v>981</v>
      </c>
      <c r="B18" s="22" t="s">
        <v>213</v>
      </c>
      <c r="C18" s="23">
        <v>337</v>
      </c>
      <c r="D18" s="27" t="str">
        <f t="shared" si="0"/>
        <v>N/A</v>
      </c>
      <c r="E18" s="23">
        <v>294</v>
      </c>
      <c r="F18" s="27" t="str">
        <f t="shared" si="1"/>
        <v>N/A</v>
      </c>
      <c r="G18" s="23">
        <v>83</v>
      </c>
      <c r="H18" s="27" t="str">
        <f t="shared" si="2"/>
        <v>N/A</v>
      </c>
      <c r="I18" s="8">
        <v>-12.8</v>
      </c>
      <c r="J18" s="8">
        <v>-71.8</v>
      </c>
      <c r="K18" s="28" t="s">
        <v>734</v>
      </c>
      <c r="L18" s="105" t="str">
        <f t="shared" si="3"/>
        <v>No</v>
      </c>
    </row>
    <row r="19" spans="1:12" x14ac:dyDescent="0.2">
      <c r="A19" s="137" t="s">
        <v>982</v>
      </c>
      <c r="B19" s="22" t="s">
        <v>213</v>
      </c>
      <c r="C19" s="23">
        <v>581</v>
      </c>
      <c r="D19" s="27" t="str">
        <f t="shared" si="0"/>
        <v>N/A</v>
      </c>
      <c r="E19" s="23">
        <v>607</v>
      </c>
      <c r="F19" s="27" t="str">
        <f t="shared" si="1"/>
        <v>N/A</v>
      </c>
      <c r="G19" s="23">
        <v>599</v>
      </c>
      <c r="H19" s="27" t="str">
        <f t="shared" si="2"/>
        <v>N/A</v>
      </c>
      <c r="I19" s="8">
        <v>4.4749999999999996</v>
      </c>
      <c r="J19" s="8">
        <v>-1.32</v>
      </c>
      <c r="K19" s="28" t="s">
        <v>734</v>
      </c>
      <c r="L19" s="105" t="str">
        <f t="shared" si="3"/>
        <v>Yes</v>
      </c>
    </row>
    <row r="20" spans="1:12" x14ac:dyDescent="0.2">
      <c r="A20" s="137" t="s">
        <v>983</v>
      </c>
      <c r="B20" s="22" t="s">
        <v>213</v>
      </c>
      <c r="C20" s="23">
        <v>11297</v>
      </c>
      <c r="D20" s="27" t="str">
        <f t="shared" si="0"/>
        <v>N/A</v>
      </c>
      <c r="E20" s="23">
        <v>11285</v>
      </c>
      <c r="F20" s="27" t="str">
        <f t="shared" si="1"/>
        <v>N/A</v>
      </c>
      <c r="G20" s="23">
        <v>10176</v>
      </c>
      <c r="H20" s="27" t="str">
        <f t="shared" si="2"/>
        <v>N/A</v>
      </c>
      <c r="I20" s="8">
        <v>-0.106</v>
      </c>
      <c r="J20" s="8">
        <v>-9.83</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293245</v>
      </c>
      <c r="D22" s="27" t="str">
        <f t="shared" si="0"/>
        <v>N/A</v>
      </c>
      <c r="E22" s="23">
        <v>268854</v>
      </c>
      <c r="F22" s="27" t="str">
        <f t="shared" si="1"/>
        <v>N/A</v>
      </c>
      <c r="G22" s="23">
        <v>240156</v>
      </c>
      <c r="H22" s="27" t="str">
        <f t="shared" si="2"/>
        <v>N/A</v>
      </c>
      <c r="I22" s="8">
        <v>-8.32</v>
      </c>
      <c r="J22" s="8">
        <v>-10.7</v>
      </c>
      <c r="K22" s="28" t="s">
        <v>734</v>
      </c>
      <c r="L22" s="105" t="str">
        <f t="shared" si="3"/>
        <v>Yes</v>
      </c>
    </row>
    <row r="23" spans="1:12" x14ac:dyDescent="0.2">
      <c r="A23" s="137" t="s">
        <v>985</v>
      </c>
      <c r="B23" s="22" t="s">
        <v>213</v>
      </c>
      <c r="C23" s="23">
        <v>75572</v>
      </c>
      <c r="D23" s="27" t="str">
        <f t="shared" si="0"/>
        <v>N/A</v>
      </c>
      <c r="E23" s="23">
        <v>65306</v>
      </c>
      <c r="F23" s="27" t="str">
        <f t="shared" si="1"/>
        <v>N/A</v>
      </c>
      <c r="G23" s="23">
        <v>61606</v>
      </c>
      <c r="H23" s="27" t="str">
        <f t="shared" si="2"/>
        <v>N/A</v>
      </c>
      <c r="I23" s="8">
        <v>-13.6</v>
      </c>
      <c r="J23" s="8">
        <v>-5.67</v>
      </c>
      <c r="K23" s="28" t="s">
        <v>734</v>
      </c>
      <c r="L23" s="105" t="str">
        <f t="shared" si="3"/>
        <v>Yes</v>
      </c>
    </row>
    <row r="24" spans="1:12" x14ac:dyDescent="0.2">
      <c r="A24" s="137" t="s">
        <v>986</v>
      </c>
      <c r="B24" s="22" t="s">
        <v>213</v>
      </c>
      <c r="C24" s="23">
        <v>3529</v>
      </c>
      <c r="D24" s="27" t="str">
        <f t="shared" si="0"/>
        <v>N/A</v>
      </c>
      <c r="E24" s="23">
        <v>2864</v>
      </c>
      <c r="F24" s="27" t="str">
        <f t="shared" si="1"/>
        <v>N/A</v>
      </c>
      <c r="G24" s="23">
        <v>1195</v>
      </c>
      <c r="H24" s="27" t="str">
        <f t="shared" si="2"/>
        <v>N/A</v>
      </c>
      <c r="I24" s="8">
        <v>-18.8</v>
      </c>
      <c r="J24" s="8">
        <v>-58.3</v>
      </c>
      <c r="K24" s="28" t="s">
        <v>734</v>
      </c>
      <c r="L24" s="105" t="str">
        <f t="shared" si="3"/>
        <v>No</v>
      </c>
    </row>
    <row r="25" spans="1:12" x14ac:dyDescent="0.2">
      <c r="A25" s="137" t="s">
        <v>987</v>
      </c>
      <c r="B25" s="22" t="s">
        <v>213</v>
      </c>
      <c r="C25" s="23">
        <v>742</v>
      </c>
      <c r="D25" s="27" t="str">
        <f t="shared" si="0"/>
        <v>N/A</v>
      </c>
      <c r="E25" s="23">
        <v>679</v>
      </c>
      <c r="F25" s="27" t="str">
        <f t="shared" si="1"/>
        <v>N/A</v>
      </c>
      <c r="G25" s="23">
        <v>248</v>
      </c>
      <c r="H25" s="27" t="str">
        <f t="shared" si="2"/>
        <v>N/A</v>
      </c>
      <c r="I25" s="8">
        <v>-8.49</v>
      </c>
      <c r="J25" s="8">
        <v>-63.5</v>
      </c>
      <c r="K25" s="28" t="s">
        <v>734</v>
      </c>
      <c r="L25" s="105" t="str">
        <f t="shared" si="3"/>
        <v>No</v>
      </c>
    </row>
    <row r="26" spans="1:12" x14ac:dyDescent="0.2">
      <c r="A26" s="137" t="s">
        <v>988</v>
      </c>
      <c r="B26" s="22" t="s">
        <v>213</v>
      </c>
      <c r="C26" s="23">
        <v>164773</v>
      </c>
      <c r="D26" s="27" t="str">
        <f t="shared" si="0"/>
        <v>N/A</v>
      </c>
      <c r="E26" s="23">
        <v>154387</v>
      </c>
      <c r="F26" s="27" t="str">
        <f t="shared" si="1"/>
        <v>N/A</v>
      </c>
      <c r="G26" s="23">
        <v>150576</v>
      </c>
      <c r="H26" s="27" t="str">
        <f t="shared" si="2"/>
        <v>N/A</v>
      </c>
      <c r="I26" s="8">
        <v>-6.3</v>
      </c>
      <c r="J26" s="8">
        <v>-2.4700000000000002</v>
      </c>
      <c r="K26" s="28" t="s">
        <v>734</v>
      </c>
      <c r="L26" s="105" t="str">
        <f t="shared" si="3"/>
        <v>Yes</v>
      </c>
    </row>
    <row r="27" spans="1:12" x14ac:dyDescent="0.2">
      <c r="A27" s="137" t="s">
        <v>989</v>
      </c>
      <c r="B27" s="22" t="s">
        <v>213</v>
      </c>
      <c r="C27" s="23">
        <v>35940</v>
      </c>
      <c r="D27" s="27" t="str">
        <f t="shared" si="0"/>
        <v>N/A</v>
      </c>
      <c r="E27" s="23">
        <v>32961</v>
      </c>
      <c r="F27" s="27" t="str">
        <f t="shared" si="1"/>
        <v>N/A</v>
      </c>
      <c r="G27" s="23">
        <v>14482</v>
      </c>
      <c r="H27" s="27" t="str">
        <f t="shared" si="2"/>
        <v>N/A</v>
      </c>
      <c r="I27" s="8">
        <v>-8.2899999999999991</v>
      </c>
      <c r="J27" s="8">
        <v>-56.1</v>
      </c>
      <c r="K27" s="28" t="s">
        <v>734</v>
      </c>
      <c r="L27" s="105" t="str">
        <f t="shared" si="3"/>
        <v>No</v>
      </c>
    </row>
    <row r="28" spans="1:12" x14ac:dyDescent="0.2">
      <c r="A28" s="156" t="s">
        <v>990</v>
      </c>
      <c r="B28" s="22" t="s">
        <v>213</v>
      </c>
      <c r="C28" s="23">
        <v>11896</v>
      </c>
      <c r="D28" s="27" t="str">
        <f t="shared" si="0"/>
        <v>N/A</v>
      </c>
      <c r="E28" s="23">
        <v>11931</v>
      </c>
      <c r="F28" s="27" t="str">
        <f t="shared" si="1"/>
        <v>N/A</v>
      </c>
      <c r="G28" s="23">
        <v>11660</v>
      </c>
      <c r="H28" s="27" t="str">
        <f t="shared" si="2"/>
        <v>N/A</v>
      </c>
      <c r="I28" s="8">
        <v>0.29420000000000002</v>
      </c>
      <c r="J28" s="8">
        <v>-2.27</v>
      </c>
      <c r="K28" s="28" t="s">
        <v>734</v>
      </c>
      <c r="L28" s="105" t="str">
        <f t="shared" si="3"/>
        <v>Yes</v>
      </c>
    </row>
    <row r="29" spans="1:12" x14ac:dyDescent="0.2">
      <c r="A29" s="156" t="s">
        <v>991</v>
      </c>
      <c r="B29" s="22" t="s">
        <v>213</v>
      </c>
      <c r="C29" s="23">
        <v>793</v>
      </c>
      <c r="D29" s="27" t="str">
        <f t="shared" si="0"/>
        <v>N/A</v>
      </c>
      <c r="E29" s="23">
        <v>726</v>
      </c>
      <c r="F29" s="27" t="str">
        <f t="shared" si="1"/>
        <v>N/A</v>
      </c>
      <c r="G29" s="23">
        <v>389</v>
      </c>
      <c r="H29" s="27" t="str">
        <f t="shared" si="2"/>
        <v>N/A</v>
      </c>
      <c r="I29" s="8">
        <v>-8.4499999999999993</v>
      </c>
      <c r="J29" s="8">
        <v>-46.4</v>
      </c>
      <c r="K29" s="28" t="s">
        <v>734</v>
      </c>
      <c r="L29" s="105" t="str">
        <f t="shared" si="3"/>
        <v>No</v>
      </c>
    </row>
    <row r="30" spans="1:12" x14ac:dyDescent="0.2">
      <c r="A30" s="156" t="s">
        <v>106</v>
      </c>
      <c r="B30" s="22" t="s">
        <v>213</v>
      </c>
      <c r="C30" s="23">
        <v>176620</v>
      </c>
      <c r="D30" s="27" t="str">
        <f t="shared" si="0"/>
        <v>N/A</v>
      </c>
      <c r="E30" s="23">
        <v>160696</v>
      </c>
      <c r="F30" s="27" t="str">
        <f t="shared" si="1"/>
        <v>N/A</v>
      </c>
      <c r="G30" s="23">
        <v>160821</v>
      </c>
      <c r="H30" s="27" t="str">
        <f t="shared" si="2"/>
        <v>N/A</v>
      </c>
      <c r="I30" s="8">
        <v>-9.02</v>
      </c>
      <c r="J30" s="8">
        <v>7.7799999999999994E-2</v>
      </c>
      <c r="K30" s="28" t="s">
        <v>734</v>
      </c>
      <c r="L30" s="105" t="str">
        <f t="shared" si="3"/>
        <v>Yes</v>
      </c>
    </row>
    <row r="31" spans="1:12" x14ac:dyDescent="0.2">
      <c r="A31" s="168" t="s">
        <v>992</v>
      </c>
      <c r="B31" s="22" t="s">
        <v>213</v>
      </c>
      <c r="C31" s="23">
        <v>49085</v>
      </c>
      <c r="D31" s="27" t="str">
        <f t="shared" si="0"/>
        <v>N/A</v>
      </c>
      <c r="E31" s="23">
        <v>42951</v>
      </c>
      <c r="F31" s="27" t="str">
        <f t="shared" si="1"/>
        <v>N/A</v>
      </c>
      <c r="G31" s="23">
        <v>40090</v>
      </c>
      <c r="H31" s="27" t="str">
        <f t="shared" si="2"/>
        <v>N/A</v>
      </c>
      <c r="I31" s="8">
        <v>-12.5</v>
      </c>
      <c r="J31" s="8">
        <v>-6.66</v>
      </c>
      <c r="K31" s="28" t="s">
        <v>734</v>
      </c>
      <c r="L31" s="105" t="str">
        <f t="shared" si="3"/>
        <v>Yes</v>
      </c>
    </row>
    <row r="32" spans="1:12" x14ac:dyDescent="0.2">
      <c r="A32" s="168" t="s">
        <v>993</v>
      </c>
      <c r="B32" s="22" t="s">
        <v>213</v>
      </c>
      <c r="C32" s="23">
        <v>3540</v>
      </c>
      <c r="D32" s="27" t="str">
        <f t="shared" si="0"/>
        <v>N/A</v>
      </c>
      <c r="E32" s="23">
        <v>2819</v>
      </c>
      <c r="F32" s="27" t="str">
        <f t="shared" si="1"/>
        <v>N/A</v>
      </c>
      <c r="G32" s="23">
        <v>917</v>
      </c>
      <c r="H32" s="27" t="str">
        <f t="shared" si="2"/>
        <v>N/A</v>
      </c>
      <c r="I32" s="8">
        <v>-20.399999999999999</v>
      </c>
      <c r="J32" s="8">
        <v>-67.5</v>
      </c>
      <c r="K32" s="28" t="s">
        <v>734</v>
      </c>
      <c r="L32" s="105" t="str">
        <f t="shared" si="3"/>
        <v>No</v>
      </c>
    </row>
    <row r="33" spans="1:12" x14ac:dyDescent="0.2">
      <c r="A33" s="168" t="s">
        <v>994</v>
      </c>
      <c r="B33" s="22" t="s">
        <v>213</v>
      </c>
      <c r="C33" s="23">
        <v>4798</v>
      </c>
      <c r="D33" s="27" t="str">
        <f t="shared" si="0"/>
        <v>N/A</v>
      </c>
      <c r="E33" s="23">
        <v>4613</v>
      </c>
      <c r="F33" s="27" t="str">
        <f t="shared" si="1"/>
        <v>N/A</v>
      </c>
      <c r="G33" s="23">
        <v>1475</v>
      </c>
      <c r="H33" s="27" t="str">
        <f t="shared" si="2"/>
        <v>N/A</v>
      </c>
      <c r="I33" s="8">
        <v>-3.86</v>
      </c>
      <c r="J33" s="8">
        <v>-68</v>
      </c>
      <c r="K33" s="28" t="s">
        <v>734</v>
      </c>
      <c r="L33" s="105" t="str">
        <f t="shared" si="3"/>
        <v>No</v>
      </c>
    </row>
    <row r="34" spans="1:12" x14ac:dyDescent="0.2">
      <c r="A34" s="168" t="s">
        <v>995</v>
      </c>
      <c r="B34" s="22" t="s">
        <v>213</v>
      </c>
      <c r="C34" s="23">
        <v>11260</v>
      </c>
      <c r="D34" s="27" t="str">
        <f t="shared" si="0"/>
        <v>N/A</v>
      </c>
      <c r="E34" s="23">
        <v>9280</v>
      </c>
      <c r="F34" s="27" t="str">
        <f t="shared" si="1"/>
        <v>N/A</v>
      </c>
      <c r="G34" s="23">
        <v>8510</v>
      </c>
      <c r="H34" s="27" t="str">
        <f t="shared" si="2"/>
        <v>N/A</v>
      </c>
      <c r="I34" s="8">
        <v>-17.600000000000001</v>
      </c>
      <c r="J34" s="8">
        <v>-8.3000000000000007</v>
      </c>
      <c r="K34" s="28" t="s">
        <v>734</v>
      </c>
      <c r="L34" s="105" t="str">
        <f t="shared" si="3"/>
        <v>Yes</v>
      </c>
    </row>
    <row r="35" spans="1:12" x14ac:dyDescent="0.2">
      <c r="A35" s="168" t="s">
        <v>996</v>
      </c>
      <c r="B35" s="22" t="s">
        <v>213</v>
      </c>
      <c r="C35" s="23">
        <v>12672</v>
      </c>
      <c r="D35" s="27" t="str">
        <f t="shared" si="0"/>
        <v>N/A</v>
      </c>
      <c r="E35" s="23">
        <v>11864</v>
      </c>
      <c r="F35" s="27" t="str">
        <f t="shared" si="1"/>
        <v>N/A</v>
      </c>
      <c r="G35" s="23">
        <v>8866</v>
      </c>
      <c r="H35" s="27" t="str">
        <f t="shared" si="2"/>
        <v>N/A</v>
      </c>
      <c r="I35" s="8">
        <v>-6.38</v>
      </c>
      <c r="J35" s="8">
        <v>-25.3</v>
      </c>
      <c r="K35" s="28" t="s">
        <v>734</v>
      </c>
      <c r="L35" s="105" t="str">
        <f t="shared" si="3"/>
        <v>Yes</v>
      </c>
    </row>
    <row r="36" spans="1:12" x14ac:dyDescent="0.2">
      <c r="A36" s="168" t="s">
        <v>997</v>
      </c>
      <c r="B36" s="22" t="s">
        <v>213</v>
      </c>
      <c r="C36" s="23">
        <v>95265</v>
      </c>
      <c r="D36" s="27" t="str">
        <f t="shared" si="0"/>
        <v>N/A</v>
      </c>
      <c r="E36" s="23">
        <v>89169</v>
      </c>
      <c r="F36" s="27" t="str">
        <f t="shared" si="1"/>
        <v>N/A</v>
      </c>
      <c r="G36" s="23">
        <v>100963</v>
      </c>
      <c r="H36" s="27" t="str">
        <f t="shared" si="2"/>
        <v>N/A</v>
      </c>
      <c r="I36" s="8">
        <v>-6.4</v>
      </c>
      <c r="J36" s="8">
        <v>13.23</v>
      </c>
      <c r="K36" s="28" t="s">
        <v>734</v>
      </c>
      <c r="L36" s="105" t="str">
        <f t="shared" si="3"/>
        <v>Yes</v>
      </c>
    </row>
    <row r="37" spans="1:12" x14ac:dyDescent="0.2">
      <c r="A37" s="168" t="s">
        <v>122</v>
      </c>
      <c r="B37" s="22" t="s">
        <v>213</v>
      </c>
      <c r="C37" s="23">
        <v>671</v>
      </c>
      <c r="D37" s="27" t="str">
        <f t="shared" si="0"/>
        <v>N/A</v>
      </c>
      <c r="E37" s="23">
        <v>743</v>
      </c>
      <c r="F37" s="27" t="str">
        <f t="shared" si="1"/>
        <v>N/A</v>
      </c>
      <c r="G37" s="23">
        <v>727</v>
      </c>
      <c r="H37" s="27" t="str">
        <f t="shared" si="2"/>
        <v>N/A</v>
      </c>
      <c r="I37" s="8">
        <v>10.73</v>
      </c>
      <c r="J37" s="8">
        <v>-2.15</v>
      </c>
      <c r="K37" s="28" t="s">
        <v>734</v>
      </c>
      <c r="L37" s="105" t="str">
        <f t="shared" si="3"/>
        <v>Yes</v>
      </c>
    </row>
    <row r="38" spans="1:12" x14ac:dyDescent="0.2">
      <c r="A38" s="168" t="s">
        <v>84</v>
      </c>
      <c r="B38" s="22" t="s">
        <v>213</v>
      </c>
      <c r="C38" s="29">
        <v>1690217846</v>
      </c>
      <c r="D38" s="27" t="str">
        <f t="shared" si="0"/>
        <v>N/A</v>
      </c>
      <c r="E38" s="29">
        <v>1592817972</v>
      </c>
      <c r="F38" s="27" t="str">
        <f t="shared" si="1"/>
        <v>N/A</v>
      </c>
      <c r="G38" s="29">
        <v>1933204419</v>
      </c>
      <c r="H38" s="27" t="str">
        <f t="shared" si="2"/>
        <v>N/A</v>
      </c>
      <c r="I38" s="8">
        <v>-5.76</v>
      </c>
      <c r="J38" s="8">
        <v>21.37</v>
      </c>
      <c r="K38" s="28" t="s">
        <v>734</v>
      </c>
      <c r="L38" s="105" t="str">
        <f t="shared" si="3"/>
        <v>Yes</v>
      </c>
    </row>
    <row r="39" spans="1:12" x14ac:dyDescent="0.2">
      <c r="A39" s="168" t="s">
        <v>1276</v>
      </c>
      <c r="B39" s="22" t="s">
        <v>213</v>
      </c>
      <c r="C39" s="29">
        <v>3294.3028497</v>
      </c>
      <c r="D39" s="27" t="str">
        <f t="shared" si="0"/>
        <v>N/A</v>
      </c>
      <c r="E39" s="29">
        <v>3365.2885056</v>
      </c>
      <c r="F39" s="27" t="str">
        <f t="shared" si="1"/>
        <v>N/A</v>
      </c>
      <c r="G39" s="29">
        <v>4082.5729084</v>
      </c>
      <c r="H39" s="27" t="str">
        <f t="shared" si="2"/>
        <v>N/A</v>
      </c>
      <c r="I39" s="8">
        <v>2.1549999999999998</v>
      </c>
      <c r="J39" s="8">
        <v>21.31</v>
      </c>
      <c r="K39" s="28" t="s">
        <v>734</v>
      </c>
      <c r="L39" s="105" t="str">
        <f t="shared" si="3"/>
        <v>Yes</v>
      </c>
    </row>
    <row r="40" spans="1:12" x14ac:dyDescent="0.2">
      <c r="A40" s="168" t="s">
        <v>1277</v>
      </c>
      <c r="B40" s="22" t="s">
        <v>213</v>
      </c>
      <c r="C40" s="29">
        <v>4367.3074135999996</v>
      </c>
      <c r="D40" s="27" t="str">
        <f>IF($B40="N/A","N/A",IF(C40&gt;10,"No",IF(C40&lt;-10,"No","Yes")))</f>
        <v>N/A</v>
      </c>
      <c r="E40" s="29">
        <v>4549.4396723</v>
      </c>
      <c r="F40" s="27" t="str">
        <f>IF($B40="N/A","N/A",IF(E40&gt;10,"No",IF(E40&lt;-10,"No","Yes")))</f>
        <v>N/A</v>
      </c>
      <c r="G40" s="29">
        <v>4867.6688496999996</v>
      </c>
      <c r="H40" s="27" t="str">
        <f>IF($B40="N/A","N/A",IF(G40&gt;10,"No",IF(G40&lt;-10,"No","Yes")))</f>
        <v>N/A</v>
      </c>
      <c r="I40" s="8">
        <v>4.17</v>
      </c>
      <c r="J40" s="8">
        <v>6.9950000000000001</v>
      </c>
      <c r="K40" s="28" t="s">
        <v>734</v>
      </c>
      <c r="L40" s="105" t="str">
        <f>IF(J40="Div by 0", "N/A", IF(K40="N/A","N/A", IF(J40&gt;VALUE(MID(K40,1,2)), "No", IF(J40&lt;-1*VALUE(MID(K40,1,2)), "No", "Yes"))))</f>
        <v>Yes</v>
      </c>
    </row>
    <row r="41" spans="1:12" x14ac:dyDescent="0.2">
      <c r="A41" s="168" t="s">
        <v>107</v>
      </c>
      <c r="B41" s="22" t="s">
        <v>213</v>
      </c>
      <c r="C41" s="29">
        <v>191691585</v>
      </c>
      <c r="D41" s="27" t="str">
        <f t="shared" ref="D41:D44" si="4">IF($B41="N/A","N/A",IF(C41&gt;10,"No",IF(C41&lt;-10,"No","Yes")))</f>
        <v>N/A</v>
      </c>
      <c r="E41" s="29">
        <v>221660829</v>
      </c>
      <c r="F41" s="27" t="str">
        <f t="shared" ref="F41:F44" si="5">IF($B41="N/A","N/A",IF(E41&gt;10,"No",IF(E41&lt;-10,"No","Yes")))</f>
        <v>N/A</v>
      </c>
      <c r="G41" s="29">
        <v>327995788</v>
      </c>
      <c r="H41" s="27" t="str">
        <f t="shared" ref="H41:H44" si="6">IF($B41="N/A","N/A",IF(G41&gt;10,"No",IF(G41&lt;-10,"No","Yes")))</f>
        <v>N/A</v>
      </c>
      <c r="I41" s="8">
        <v>15.63</v>
      </c>
      <c r="J41" s="8">
        <v>47.97</v>
      </c>
      <c r="K41" s="28" t="s">
        <v>734</v>
      </c>
      <c r="L41" s="105" t="str">
        <f t="shared" ref="L41:L43" si="7">IF(J41="Div by 0", "N/A", IF(K41="N/A","N/A", IF(J41&gt;VALUE(MID(K41,1,2)), "No", IF(J41&lt;-1*VALUE(MID(K41,1,2)), "No", "Yes"))))</f>
        <v>No</v>
      </c>
    </row>
    <row r="42" spans="1:12" x14ac:dyDescent="0.2">
      <c r="A42" s="168" t="s">
        <v>158</v>
      </c>
      <c r="B42" s="30" t="s">
        <v>217</v>
      </c>
      <c r="C42" s="1">
        <v>0</v>
      </c>
      <c r="D42" s="27" t="str">
        <f>IF($B42="N/A","N/A",IF(C42&gt;0,"No",IF(C42&lt;0,"No","Yes")))</f>
        <v>Yes</v>
      </c>
      <c r="E42" s="1">
        <v>11</v>
      </c>
      <c r="F42" s="27" t="str">
        <f>IF($B42="N/A","N/A",IF(E42&gt;0,"No",IF(E42&lt;0,"No","Yes")))</f>
        <v>No</v>
      </c>
      <c r="G42" s="1">
        <v>11</v>
      </c>
      <c r="H42" s="27" t="str">
        <f>IF($B42="N/A","N/A",IF(G42&gt;0,"No",IF(G42&lt;0,"No","Yes")))</f>
        <v>No</v>
      </c>
      <c r="I42" s="8" t="s">
        <v>1748</v>
      </c>
      <c r="J42" s="8">
        <v>-66.7</v>
      </c>
      <c r="K42" s="28" t="s">
        <v>734</v>
      </c>
      <c r="L42" s="105" t="str">
        <f t="shared" si="7"/>
        <v>No</v>
      </c>
    </row>
    <row r="43" spans="1:12" x14ac:dyDescent="0.2">
      <c r="A43" s="168" t="s">
        <v>156</v>
      </c>
      <c r="B43" s="22" t="s">
        <v>213</v>
      </c>
      <c r="C43" s="29">
        <v>0</v>
      </c>
      <c r="D43" s="27" t="str">
        <f t="shared" si="4"/>
        <v>N/A</v>
      </c>
      <c r="E43" s="29">
        <v>1876</v>
      </c>
      <c r="F43" s="27" t="str">
        <f t="shared" si="5"/>
        <v>N/A</v>
      </c>
      <c r="G43" s="29">
        <v>564</v>
      </c>
      <c r="H43" s="27" t="str">
        <f t="shared" si="6"/>
        <v>N/A</v>
      </c>
      <c r="I43" s="8" t="s">
        <v>1748</v>
      </c>
      <c r="J43" s="8">
        <v>-69.900000000000006</v>
      </c>
      <c r="K43" s="28" t="s">
        <v>734</v>
      </c>
      <c r="L43" s="105" t="str">
        <f t="shared" si="7"/>
        <v>No</v>
      </c>
    </row>
    <row r="44" spans="1:12" x14ac:dyDescent="0.2">
      <c r="A44" s="168" t="s">
        <v>1278</v>
      </c>
      <c r="B44" s="22" t="s">
        <v>213</v>
      </c>
      <c r="C44" s="29" t="s">
        <v>1748</v>
      </c>
      <c r="D44" s="27" t="str">
        <f t="shared" si="4"/>
        <v>N/A</v>
      </c>
      <c r="E44" s="29">
        <v>625.33333332999996</v>
      </c>
      <c r="F44" s="27" t="str">
        <f t="shared" si="5"/>
        <v>N/A</v>
      </c>
      <c r="G44" s="29">
        <v>564</v>
      </c>
      <c r="H44" s="27" t="str">
        <f t="shared" si="6"/>
        <v>N/A</v>
      </c>
      <c r="I44" s="8" t="s">
        <v>1748</v>
      </c>
      <c r="J44" s="8">
        <v>-9.81</v>
      </c>
      <c r="K44" s="28" t="s">
        <v>734</v>
      </c>
      <c r="L44" s="105" t="str">
        <f>IF(J44="Div by 0", "N/A", IF(OR(J44="N/A",K44="N/A"),"N/A", IF(J44&gt;VALUE(MID(K44,1,2)), "No", IF(J44&lt;-1*VALUE(MID(K44,1,2)), "No", "Yes"))))</f>
        <v>Yes</v>
      </c>
    </row>
    <row r="45" spans="1:12" x14ac:dyDescent="0.2">
      <c r="A45" s="168" t="s">
        <v>1279</v>
      </c>
      <c r="B45" s="22" t="s">
        <v>213</v>
      </c>
      <c r="C45" s="29">
        <v>10245.572623</v>
      </c>
      <c r="D45" s="27" t="str">
        <f t="shared" ref="D45:D71" si="8">IF($B45="N/A","N/A",IF(C45&gt;10,"No",IF(C45&lt;-10,"No","Yes")))</f>
        <v>N/A</v>
      </c>
      <c r="E45" s="29">
        <v>9799.7607076000004</v>
      </c>
      <c r="F45" s="27" t="str">
        <f t="shared" ref="F45:F71" si="9">IF($B45="N/A","N/A",IF(E45&gt;10,"No",IF(E45&lt;-10,"No","Yes")))</f>
        <v>N/A</v>
      </c>
      <c r="G45" s="29">
        <v>10024.979249</v>
      </c>
      <c r="H45" s="27" t="str">
        <f t="shared" ref="H45:H71" si="10">IF($B45="N/A","N/A",IF(G45&gt;10,"No",IF(G45&lt;-10,"No","Yes")))</f>
        <v>N/A</v>
      </c>
      <c r="I45" s="8">
        <v>-4.3499999999999996</v>
      </c>
      <c r="J45" s="8">
        <v>2.298</v>
      </c>
      <c r="K45" s="28" t="s">
        <v>734</v>
      </c>
      <c r="L45" s="105" t="str">
        <f t="shared" ref="L45:L71" si="11">IF(J45="Div by 0", "N/A", IF(K45="N/A","N/A", IF(J45&gt;VALUE(MID(K45,1,2)), "No", IF(J45&lt;-1*VALUE(MID(K45,1,2)), "No", "Yes"))))</f>
        <v>Yes</v>
      </c>
    </row>
    <row r="46" spans="1:12" x14ac:dyDescent="0.2">
      <c r="A46" s="168" t="s">
        <v>1280</v>
      </c>
      <c r="B46" s="22" t="s">
        <v>213</v>
      </c>
      <c r="C46" s="29">
        <v>6965.3349515</v>
      </c>
      <c r="D46" s="27" t="str">
        <f t="shared" si="8"/>
        <v>N/A</v>
      </c>
      <c r="E46" s="29">
        <v>8708.8219895000002</v>
      </c>
      <c r="F46" s="27" t="str">
        <f t="shared" si="9"/>
        <v>N/A</v>
      </c>
      <c r="G46" s="29">
        <v>7343.5860215000002</v>
      </c>
      <c r="H46" s="27" t="str">
        <f t="shared" si="10"/>
        <v>N/A</v>
      </c>
      <c r="I46" s="8">
        <v>25.03</v>
      </c>
      <c r="J46" s="8">
        <v>-15.7</v>
      </c>
      <c r="K46" s="28" t="s">
        <v>734</v>
      </c>
      <c r="L46" s="105" t="str">
        <f t="shared" si="11"/>
        <v>Yes</v>
      </c>
    </row>
    <row r="47" spans="1:12" x14ac:dyDescent="0.2">
      <c r="A47" s="168" t="s">
        <v>1281</v>
      </c>
      <c r="B47" s="22" t="s">
        <v>213</v>
      </c>
      <c r="C47" s="29">
        <v>5214.2993630999999</v>
      </c>
      <c r="D47" s="27" t="str">
        <f t="shared" si="8"/>
        <v>N/A</v>
      </c>
      <c r="E47" s="29">
        <v>3637.7058824000001</v>
      </c>
      <c r="F47" s="27" t="str">
        <f t="shared" si="9"/>
        <v>N/A</v>
      </c>
      <c r="G47" s="29">
        <v>5589.5297030000002</v>
      </c>
      <c r="H47" s="27" t="str">
        <f t="shared" si="10"/>
        <v>N/A</v>
      </c>
      <c r="I47" s="8">
        <v>-30.2</v>
      </c>
      <c r="J47" s="8">
        <v>53.66</v>
      </c>
      <c r="K47" s="28" t="s">
        <v>734</v>
      </c>
      <c r="L47" s="105" t="str">
        <f t="shared" si="11"/>
        <v>No</v>
      </c>
    </row>
    <row r="48" spans="1:12" x14ac:dyDescent="0.2">
      <c r="A48" s="168" t="s">
        <v>1282</v>
      </c>
      <c r="B48" s="22" t="s">
        <v>213</v>
      </c>
      <c r="C48" s="29">
        <v>10491</v>
      </c>
      <c r="D48" s="27" t="str">
        <f t="shared" si="8"/>
        <v>N/A</v>
      </c>
      <c r="E48" s="29">
        <v>3772.75</v>
      </c>
      <c r="F48" s="27" t="str">
        <f t="shared" si="9"/>
        <v>N/A</v>
      </c>
      <c r="G48" s="29">
        <v>0</v>
      </c>
      <c r="H48" s="27" t="str">
        <f t="shared" si="10"/>
        <v>N/A</v>
      </c>
      <c r="I48" s="8">
        <v>-64</v>
      </c>
      <c r="J48" s="8">
        <v>-100</v>
      </c>
      <c r="K48" s="28" t="s">
        <v>734</v>
      </c>
      <c r="L48" s="105" t="str">
        <f t="shared" si="11"/>
        <v>No</v>
      </c>
    </row>
    <row r="49" spans="1:12" x14ac:dyDescent="0.2">
      <c r="A49" s="168" t="s">
        <v>1283</v>
      </c>
      <c r="B49" s="22" t="s">
        <v>213</v>
      </c>
      <c r="C49" s="29">
        <v>12720.484796999999</v>
      </c>
      <c r="D49" s="27" t="str">
        <f t="shared" si="8"/>
        <v>N/A</v>
      </c>
      <c r="E49" s="29">
        <v>11800.890173</v>
      </c>
      <c r="F49" s="27" t="str">
        <f t="shared" si="9"/>
        <v>N/A</v>
      </c>
      <c r="G49" s="29">
        <v>12339.172581000001</v>
      </c>
      <c r="H49" s="27" t="str">
        <f t="shared" si="10"/>
        <v>N/A</v>
      </c>
      <c r="I49" s="8">
        <v>-7.23</v>
      </c>
      <c r="J49" s="8">
        <v>4.5609999999999999</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20546.614376000001</v>
      </c>
      <c r="D51" s="27" t="str">
        <f t="shared" si="8"/>
        <v>N/A</v>
      </c>
      <c r="E51" s="29">
        <v>20259.549339000001</v>
      </c>
      <c r="F51" s="27" t="str">
        <f t="shared" si="9"/>
        <v>N/A</v>
      </c>
      <c r="G51" s="29">
        <v>21732.254381999999</v>
      </c>
      <c r="H51" s="27" t="str">
        <f t="shared" si="10"/>
        <v>N/A</v>
      </c>
      <c r="I51" s="8">
        <v>-1.4</v>
      </c>
      <c r="J51" s="8">
        <v>7.2690000000000001</v>
      </c>
      <c r="K51" s="28" t="s">
        <v>734</v>
      </c>
      <c r="L51" s="105" t="str">
        <f t="shared" si="11"/>
        <v>Yes</v>
      </c>
    </row>
    <row r="52" spans="1:12" x14ac:dyDescent="0.2">
      <c r="A52" s="168" t="s">
        <v>1286</v>
      </c>
      <c r="B52" s="22" t="s">
        <v>213</v>
      </c>
      <c r="C52" s="29">
        <v>15131.826408000001</v>
      </c>
      <c r="D52" s="27" t="str">
        <f t="shared" si="8"/>
        <v>N/A</v>
      </c>
      <c r="E52" s="29">
        <v>14562.122041000001</v>
      </c>
      <c r="F52" s="27" t="str">
        <f t="shared" si="9"/>
        <v>N/A</v>
      </c>
      <c r="G52" s="29">
        <v>14940.353399</v>
      </c>
      <c r="H52" s="27" t="str">
        <f t="shared" si="10"/>
        <v>N/A</v>
      </c>
      <c r="I52" s="8">
        <v>-3.76</v>
      </c>
      <c r="J52" s="8">
        <v>2.597</v>
      </c>
      <c r="K52" s="28" t="s">
        <v>734</v>
      </c>
      <c r="L52" s="105" t="str">
        <f t="shared" si="11"/>
        <v>Yes</v>
      </c>
    </row>
    <row r="53" spans="1:12" x14ac:dyDescent="0.2">
      <c r="A53" s="168" t="s">
        <v>1287</v>
      </c>
      <c r="B53" s="22" t="s">
        <v>213</v>
      </c>
      <c r="C53" s="29">
        <v>15297.611276</v>
      </c>
      <c r="D53" s="27" t="str">
        <f t="shared" si="8"/>
        <v>N/A</v>
      </c>
      <c r="E53" s="29">
        <v>17601.085034</v>
      </c>
      <c r="F53" s="27" t="str">
        <f t="shared" si="9"/>
        <v>N/A</v>
      </c>
      <c r="G53" s="29">
        <v>12431.879518</v>
      </c>
      <c r="H53" s="27" t="str">
        <f t="shared" si="10"/>
        <v>N/A</v>
      </c>
      <c r="I53" s="8">
        <v>15.06</v>
      </c>
      <c r="J53" s="8">
        <v>-29.4</v>
      </c>
      <c r="K53" s="28" t="s">
        <v>734</v>
      </c>
      <c r="L53" s="105" t="str">
        <f t="shared" si="11"/>
        <v>Yes</v>
      </c>
    </row>
    <row r="54" spans="1:12" x14ac:dyDescent="0.2">
      <c r="A54" s="168" t="s">
        <v>1288</v>
      </c>
      <c r="B54" s="22" t="s">
        <v>213</v>
      </c>
      <c r="C54" s="29">
        <v>9340.7401033000006</v>
      </c>
      <c r="D54" s="27" t="str">
        <f t="shared" si="8"/>
        <v>N/A</v>
      </c>
      <c r="E54" s="29">
        <v>11629.026359</v>
      </c>
      <c r="F54" s="27" t="str">
        <f t="shared" si="9"/>
        <v>N/A</v>
      </c>
      <c r="G54" s="29">
        <v>13145.609349</v>
      </c>
      <c r="H54" s="27" t="str">
        <f t="shared" si="10"/>
        <v>N/A</v>
      </c>
      <c r="I54" s="8">
        <v>24.5</v>
      </c>
      <c r="J54" s="8">
        <v>13.04</v>
      </c>
      <c r="K54" s="28" t="s">
        <v>734</v>
      </c>
      <c r="L54" s="105" t="str">
        <f t="shared" si="11"/>
        <v>Yes</v>
      </c>
    </row>
    <row r="55" spans="1:12" x14ac:dyDescent="0.2">
      <c r="A55" s="168" t="s">
        <v>1663</v>
      </c>
      <c r="B55" s="22" t="s">
        <v>213</v>
      </c>
      <c r="C55" s="29">
        <v>35676.126493999996</v>
      </c>
      <c r="D55" s="27" t="str">
        <f t="shared" si="8"/>
        <v>N/A</v>
      </c>
      <c r="E55" s="29">
        <v>36190.471245000001</v>
      </c>
      <c r="F55" s="27" t="str">
        <f t="shared" si="9"/>
        <v>N/A</v>
      </c>
      <c r="G55" s="29">
        <v>42293.465801999999</v>
      </c>
      <c r="H55" s="27" t="str">
        <f t="shared" si="10"/>
        <v>N/A</v>
      </c>
      <c r="I55" s="8">
        <v>1.4419999999999999</v>
      </c>
      <c r="J55" s="8">
        <v>16.86</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1693.2742655</v>
      </c>
      <c r="D57" s="27" t="str">
        <f t="shared" si="8"/>
        <v>N/A</v>
      </c>
      <c r="E57" s="29">
        <v>1679.1808602000001</v>
      </c>
      <c r="F57" s="27" t="str">
        <f t="shared" si="9"/>
        <v>N/A</v>
      </c>
      <c r="G57" s="29">
        <v>1735.8314554000001</v>
      </c>
      <c r="H57" s="27" t="str">
        <f t="shared" si="10"/>
        <v>N/A</v>
      </c>
      <c r="I57" s="8">
        <v>-0.83199999999999996</v>
      </c>
      <c r="J57" s="8">
        <v>3.3740000000000001</v>
      </c>
      <c r="K57" s="28" t="s">
        <v>734</v>
      </c>
      <c r="L57" s="105" t="str">
        <f t="shared" si="11"/>
        <v>Yes</v>
      </c>
    </row>
    <row r="58" spans="1:12" x14ac:dyDescent="0.2">
      <c r="A58" s="168" t="s">
        <v>1290</v>
      </c>
      <c r="B58" s="22" t="s">
        <v>213</v>
      </c>
      <c r="C58" s="29">
        <v>1622.0485762000001</v>
      </c>
      <c r="D58" s="27" t="str">
        <f t="shared" si="8"/>
        <v>N/A</v>
      </c>
      <c r="E58" s="29">
        <v>1588.5014240999999</v>
      </c>
      <c r="F58" s="27" t="str">
        <f t="shared" si="9"/>
        <v>N/A</v>
      </c>
      <c r="G58" s="29">
        <v>1593.7107911999999</v>
      </c>
      <c r="H58" s="27" t="str">
        <f t="shared" si="10"/>
        <v>N/A</v>
      </c>
      <c r="I58" s="8">
        <v>-2.0699999999999998</v>
      </c>
      <c r="J58" s="8">
        <v>0.32790000000000002</v>
      </c>
      <c r="K58" s="28" t="s">
        <v>734</v>
      </c>
      <c r="L58" s="105" t="str">
        <f t="shared" si="11"/>
        <v>Yes</v>
      </c>
    </row>
    <row r="59" spans="1:12" ht="12" customHeight="1" x14ac:dyDescent="0.2">
      <c r="A59" s="168" t="s">
        <v>1665</v>
      </c>
      <c r="B59" s="22" t="s">
        <v>213</v>
      </c>
      <c r="C59" s="29">
        <v>1767.6049872000001</v>
      </c>
      <c r="D59" s="27" t="str">
        <f t="shared" si="8"/>
        <v>N/A</v>
      </c>
      <c r="E59" s="29">
        <v>1603.5464385</v>
      </c>
      <c r="F59" s="27" t="str">
        <f t="shared" si="9"/>
        <v>N/A</v>
      </c>
      <c r="G59" s="29">
        <v>1950.6644351</v>
      </c>
      <c r="H59" s="27" t="str">
        <f t="shared" si="10"/>
        <v>N/A</v>
      </c>
      <c r="I59" s="8">
        <v>-9.2799999999999994</v>
      </c>
      <c r="J59" s="8">
        <v>21.65</v>
      </c>
      <c r="K59" s="28" t="s">
        <v>734</v>
      </c>
      <c r="L59" s="105" t="str">
        <f t="shared" si="11"/>
        <v>Yes</v>
      </c>
    </row>
    <row r="60" spans="1:12" x14ac:dyDescent="0.2">
      <c r="A60" s="168" t="s">
        <v>1666</v>
      </c>
      <c r="B60" s="22" t="s">
        <v>213</v>
      </c>
      <c r="C60" s="29">
        <v>1606.3692722000001</v>
      </c>
      <c r="D60" s="27" t="str">
        <f t="shared" si="8"/>
        <v>N/A</v>
      </c>
      <c r="E60" s="29">
        <v>2824.7908689000001</v>
      </c>
      <c r="F60" s="27" t="str">
        <f t="shared" si="9"/>
        <v>N/A</v>
      </c>
      <c r="G60" s="29">
        <v>1014.6774194</v>
      </c>
      <c r="H60" s="27" t="str">
        <f t="shared" si="10"/>
        <v>N/A</v>
      </c>
      <c r="I60" s="8">
        <v>75.849999999999994</v>
      </c>
      <c r="J60" s="8">
        <v>-64.099999999999994</v>
      </c>
      <c r="K60" s="28" t="s">
        <v>734</v>
      </c>
      <c r="L60" s="105" t="str">
        <f t="shared" si="11"/>
        <v>No</v>
      </c>
    </row>
    <row r="61" spans="1:12" x14ac:dyDescent="0.2">
      <c r="A61" s="104" t="s">
        <v>1667</v>
      </c>
      <c r="B61" s="22" t="s">
        <v>213</v>
      </c>
      <c r="C61" s="29">
        <v>1413.7900262999999</v>
      </c>
      <c r="D61" s="27" t="str">
        <f t="shared" si="8"/>
        <v>N/A</v>
      </c>
      <c r="E61" s="29">
        <v>1425.4346998000001</v>
      </c>
      <c r="F61" s="27" t="str">
        <f t="shared" si="9"/>
        <v>N/A</v>
      </c>
      <c r="G61" s="29">
        <v>1520.7629701999999</v>
      </c>
      <c r="H61" s="27" t="str">
        <f t="shared" si="10"/>
        <v>N/A</v>
      </c>
      <c r="I61" s="8">
        <v>0.8236</v>
      </c>
      <c r="J61" s="8">
        <v>6.6879999999999997</v>
      </c>
      <c r="K61" s="28" t="s">
        <v>734</v>
      </c>
      <c r="L61" s="105" t="str">
        <f t="shared" si="11"/>
        <v>Yes</v>
      </c>
    </row>
    <row r="62" spans="1:12" x14ac:dyDescent="0.2">
      <c r="A62" s="104" t="s">
        <v>1668</v>
      </c>
      <c r="B62" s="22" t="s">
        <v>213</v>
      </c>
      <c r="C62" s="29">
        <v>2509.4637729999999</v>
      </c>
      <c r="D62" s="27" t="str">
        <f t="shared" si="8"/>
        <v>N/A</v>
      </c>
      <c r="E62" s="29">
        <v>2378.7311064999999</v>
      </c>
      <c r="F62" s="27" t="str">
        <f t="shared" si="9"/>
        <v>N/A</v>
      </c>
      <c r="G62" s="29">
        <v>2918.0266538000001</v>
      </c>
      <c r="H62" s="27" t="str">
        <f t="shared" si="10"/>
        <v>N/A</v>
      </c>
      <c r="I62" s="8">
        <v>-5.21</v>
      </c>
      <c r="J62" s="8">
        <v>22.67</v>
      </c>
      <c r="K62" s="28" t="s">
        <v>734</v>
      </c>
      <c r="L62" s="105" t="str">
        <f t="shared" si="11"/>
        <v>Yes</v>
      </c>
    </row>
    <row r="63" spans="1:12" x14ac:dyDescent="0.2">
      <c r="A63" s="104" t="s">
        <v>1669</v>
      </c>
      <c r="B63" s="22" t="s">
        <v>213</v>
      </c>
      <c r="C63" s="29">
        <v>3414.1412239000001</v>
      </c>
      <c r="D63" s="27" t="str">
        <f t="shared" si="8"/>
        <v>N/A</v>
      </c>
      <c r="E63" s="29">
        <v>3385.1253876000001</v>
      </c>
      <c r="F63" s="27" t="str">
        <f t="shared" si="9"/>
        <v>N/A</v>
      </c>
      <c r="G63" s="29">
        <v>3720.1065180000001</v>
      </c>
      <c r="H63" s="27" t="str">
        <f t="shared" si="10"/>
        <v>N/A</v>
      </c>
      <c r="I63" s="8">
        <v>-0.85</v>
      </c>
      <c r="J63" s="8">
        <v>9.8960000000000008</v>
      </c>
      <c r="K63" s="28" t="s">
        <v>734</v>
      </c>
      <c r="L63" s="105" t="str">
        <f t="shared" si="11"/>
        <v>Yes</v>
      </c>
    </row>
    <row r="64" spans="1:12" x14ac:dyDescent="0.2">
      <c r="A64" s="104" t="s">
        <v>1670</v>
      </c>
      <c r="B64" s="22" t="s">
        <v>213</v>
      </c>
      <c r="C64" s="29">
        <v>3497.8272382999999</v>
      </c>
      <c r="D64" s="27" t="str">
        <f t="shared" si="8"/>
        <v>N/A</v>
      </c>
      <c r="E64" s="29">
        <v>3227.7589532000002</v>
      </c>
      <c r="F64" s="27" t="str">
        <f t="shared" si="9"/>
        <v>N/A</v>
      </c>
      <c r="G64" s="29">
        <v>3804.1105398</v>
      </c>
      <c r="H64" s="27" t="str">
        <f t="shared" si="10"/>
        <v>N/A</v>
      </c>
      <c r="I64" s="8">
        <v>-7.72</v>
      </c>
      <c r="J64" s="8">
        <v>17.86</v>
      </c>
      <c r="K64" s="28" t="s">
        <v>734</v>
      </c>
      <c r="L64" s="105" t="str">
        <f t="shared" si="11"/>
        <v>Yes</v>
      </c>
    </row>
    <row r="65" spans="1:12" x14ac:dyDescent="0.2">
      <c r="A65" s="104" t="s">
        <v>1671</v>
      </c>
      <c r="B65" s="22" t="s">
        <v>213</v>
      </c>
      <c r="C65" s="29">
        <v>1787.7568621999999</v>
      </c>
      <c r="D65" s="27" t="str">
        <f t="shared" si="8"/>
        <v>N/A</v>
      </c>
      <c r="E65" s="29">
        <v>1655.7968711000001</v>
      </c>
      <c r="F65" s="27" t="str">
        <f t="shared" si="9"/>
        <v>N/A</v>
      </c>
      <c r="G65" s="29">
        <v>3591.9216209000001</v>
      </c>
      <c r="H65" s="27" t="str">
        <f t="shared" si="10"/>
        <v>N/A</v>
      </c>
      <c r="I65" s="8">
        <v>-7.38</v>
      </c>
      <c r="J65" s="8">
        <v>116.9</v>
      </c>
      <c r="K65" s="28" t="s">
        <v>734</v>
      </c>
      <c r="L65" s="105" t="str">
        <f t="shared" si="11"/>
        <v>No</v>
      </c>
    </row>
    <row r="66" spans="1:12" x14ac:dyDescent="0.2">
      <c r="A66" s="104" t="s">
        <v>1672</v>
      </c>
      <c r="B66" s="22" t="s">
        <v>213</v>
      </c>
      <c r="C66" s="29">
        <v>3282.2814913000002</v>
      </c>
      <c r="D66" s="27" t="str">
        <f t="shared" si="8"/>
        <v>N/A</v>
      </c>
      <c r="E66" s="29">
        <v>3179.8507835</v>
      </c>
      <c r="F66" s="27" t="str">
        <f t="shared" si="9"/>
        <v>N/A</v>
      </c>
      <c r="G66" s="29">
        <v>3819.4512596999998</v>
      </c>
      <c r="H66" s="27" t="str">
        <f t="shared" si="10"/>
        <v>N/A</v>
      </c>
      <c r="I66" s="8">
        <v>-3.12</v>
      </c>
      <c r="J66" s="8">
        <v>20.11</v>
      </c>
      <c r="K66" s="28" t="s">
        <v>734</v>
      </c>
      <c r="L66" s="105" t="str">
        <f t="shared" si="11"/>
        <v>Yes</v>
      </c>
    </row>
    <row r="67" spans="1:12" x14ac:dyDescent="0.2">
      <c r="A67" s="104" t="s">
        <v>1673</v>
      </c>
      <c r="B67" s="22" t="s">
        <v>213</v>
      </c>
      <c r="C67" s="29">
        <v>3148.8655367000001</v>
      </c>
      <c r="D67" s="27" t="str">
        <f t="shared" si="8"/>
        <v>N/A</v>
      </c>
      <c r="E67" s="29">
        <v>3337.1567931999998</v>
      </c>
      <c r="F67" s="27" t="str">
        <f t="shared" si="9"/>
        <v>N/A</v>
      </c>
      <c r="G67" s="29">
        <v>4547.4187567999998</v>
      </c>
      <c r="H67" s="27" t="str">
        <f t="shared" si="10"/>
        <v>N/A</v>
      </c>
      <c r="I67" s="8">
        <v>5.98</v>
      </c>
      <c r="J67" s="8">
        <v>36.270000000000003</v>
      </c>
      <c r="K67" s="28" t="s">
        <v>734</v>
      </c>
      <c r="L67" s="105" t="str">
        <f t="shared" si="11"/>
        <v>No</v>
      </c>
    </row>
    <row r="68" spans="1:12" x14ac:dyDescent="0.2">
      <c r="A68" s="128" t="s">
        <v>1674</v>
      </c>
      <c r="B68" s="22" t="s">
        <v>213</v>
      </c>
      <c r="C68" s="29">
        <v>3353.5696122999998</v>
      </c>
      <c r="D68" s="27" t="str">
        <f t="shared" si="8"/>
        <v>N/A</v>
      </c>
      <c r="E68" s="29">
        <v>3311.8209407999998</v>
      </c>
      <c r="F68" s="27" t="str">
        <f t="shared" si="9"/>
        <v>N/A</v>
      </c>
      <c r="G68" s="29">
        <v>1971.9891525</v>
      </c>
      <c r="H68" s="27" t="str">
        <f t="shared" si="10"/>
        <v>N/A</v>
      </c>
      <c r="I68" s="8">
        <v>-1.24</v>
      </c>
      <c r="J68" s="8">
        <v>-40.5</v>
      </c>
      <c r="K68" s="28" t="s">
        <v>734</v>
      </c>
      <c r="L68" s="105" t="str">
        <f t="shared" si="11"/>
        <v>No</v>
      </c>
    </row>
    <row r="69" spans="1:12" x14ac:dyDescent="0.2">
      <c r="A69" s="128" t="s">
        <v>1675</v>
      </c>
      <c r="B69" s="22" t="s">
        <v>213</v>
      </c>
      <c r="C69" s="29">
        <v>3117.2282415999998</v>
      </c>
      <c r="D69" s="27" t="str">
        <f t="shared" si="8"/>
        <v>N/A</v>
      </c>
      <c r="E69" s="29">
        <v>2958.1141164000001</v>
      </c>
      <c r="F69" s="27" t="str">
        <f t="shared" si="9"/>
        <v>N/A</v>
      </c>
      <c r="G69" s="29">
        <v>2803.2564041999999</v>
      </c>
      <c r="H69" s="27" t="str">
        <f t="shared" si="10"/>
        <v>N/A</v>
      </c>
      <c r="I69" s="8">
        <v>-5.0999999999999996</v>
      </c>
      <c r="J69" s="8">
        <v>-5.24</v>
      </c>
      <c r="K69" s="28" t="s">
        <v>734</v>
      </c>
      <c r="L69" s="105" t="str">
        <f t="shared" si="11"/>
        <v>Yes</v>
      </c>
    </row>
    <row r="70" spans="1:12" x14ac:dyDescent="0.2">
      <c r="A70" s="168" t="s">
        <v>1676</v>
      </c>
      <c r="B70" s="22" t="s">
        <v>213</v>
      </c>
      <c r="C70" s="29">
        <v>2369.0792298000001</v>
      </c>
      <c r="D70" s="27" t="str">
        <f t="shared" si="8"/>
        <v>N/A</v>
      </c>
      <c r="E70" s="29">
        <v>2298.2094572000001</v>
      </c>
      <c r="F70" s="27" t="str">
        <f t="shared" si="9"/>
        <v>N/A</v>
      </c>
      <c r="G70" s="29">
        <v>3023.7572749999999</v>
      </c>
      <c r="H70" s="27" t="str">
        <f t="shared" si="10"/>
        <v>N/A</v>
      </c>
      <c r="I70" s="8">
        <v>-2.99</v>
      </c>
      <c r="J70" s="8">
        <v>31.57</v>
      </c>
      <c r="K70" s="28" t="s">
        <v>734</v>
      </c>
      <c r="L70" s="105" t="str">
        <f t="shared" si="11"/>
        <v>No</v>
      </c>
    </row>
    <row r="71" spans="1:12" x14ac:dyDescent="0.2">
      <c r="A71" s="168" t="s">
        <v>1677</v>
      </c>
      <c r="B71" s="22" t="s">
        <v>213</v>
      </c>
      <c r="C71" s="29">
        <v>653.80209940999998</v>
      </c>
      <c r="D71" s="27" t="str">
        <f t="shared" si="8"/>
        <v>N/A</v>
      </c>
      <c r="E71" s="29">
        <v>561.85481501000004</v>
      </c>
      <c r="F71" s="27" t="str">
        <f t="shared" si="9"/>
        <v>N/A</v>
      </c>
      <c r="G71" s="29">
        <v>3632.9310242000001</v>
      </c>
      <c r="H71" s="27" t="str">
        <f t="shared" si="10"/>
        <v>N/A</v>
      </c>
      <c r="I71" s="8">
        <v>-14.1</v>
      </c>
      <c r="J71" s="8">
        <v>546.6</v>
      </c>
      <c r="K71" s="28" t="s">
        <v>734</v>
      </c>
      <c r="L71" s="105" t="str">
        <f t="shared" si="11"/>
        <v>No</v>
      </c>
    </row>
    <row r="72" spans="1:12" x14ac:dyDescent="0.2">
      <c r="A72" s="168" t="s">
        <v>1597</v>
      </c>
      <c r="B72" s="22" t="s">
        <v>213</v>
      </c>
      <c r="C72" s="29">
        <v>316457082</v>
      </c>
      <c r="D72" s="27" t="str">
        <f t="shared" ref="D72:D135" si="12">IF($B72="N/A","N/A",IF(C72&gt;10,"No",IF(C72&lt;-10,"No","Yes")))</f>
        <v>N/A</v>
      </c>
      <c r="E72" s="29">
        <v>276568613</v>
      </c>
      <c r="F72" s="27" t="str">
        <f t="shared" ref="F72:F135" si="13">IF($B72="N/A","N/A",IF(E72&gt;10,"No",IF(E72&lt;-10,"No","Yes")))</f>
        <v>N/A</v>
      </c>
      <c r="G72" s="29">
        <v>338868519</v>
      </c>
      <c r="H72" s="27" t="str">
        <f t="shared" ref="H72:H135" si="14">IF($B72="N/A","N/A",IF(G72&gt;10,"No",IF(G72&lt;-10,"No","Yes")))</f>
        <v>N/A</v>
      </c>
      <c r="I72" s="8">
        <v>-12.6</v>
      </c>
      <c r="J72" s="8">
        <v>22.53</v>
      </c>
      <c r="K72" s="28" t="s">
        <v>734</v>
      </c>
      <c r="L72" s="105" t="str">
        <f t="shared" ref="L72:L132" si="15">IF(J72="Div by 0", "N/A", IF(K72="N/A","N/A", IF(J72&gt;VALUE(MID(K72,1,2)), "No", IF(J72&lt;-1*VALUE(MID(K72,1,2)), "No", "Yes"))))</f>
        <v>Yes</v>
      </c>
    </row>
    <row r="73" spans="1:12" x14ac:dyDescent="0.2">
      <c r="A73" s="168" t="s">
        <v>1598</v>
      </c>
      <c r="B73" s="22" t="s">
        <v>213</v>
      </c>
      <c r="C73" s="23">
        <v>42712</v>
      </c>
      <c r="D73" s="27" t="str">
        <f t="shared" si="12"/>
        <v>N/A</v>
      </c>
      <c r="E73" s="23">
        <v>36423</v>
      </c>
      <c r="F73" s="27" t="str">
        <f t="shared" si="13"/>
        <v>N/A</v>
      </c>
      <c r="G73" s="23">
        <v>38418</v>
      </c>
      <c r="H73" s="27" t="str">
        <f t="shared" si="14"/>
        <v>N/A</v>
      </c>
      <c r="I73" s="8">
        <v>-14.7</v>
      </c>
      <c r="J73" s="8">
        <v>5.4770000000000003</v>
      </c>
      <c r="K73" s="28" t="s">
        <v>734</v>
      </c>
      <c r="L73" s="105" t="str">
        <f t="shared" si="15"/>
        <v>Yes</v>
      </c>
    </row>
    <row r="74" spans="1:12" x14ac:dyDescent="0.2">
      <c r="A74" s="168" t="s">
        <v>1291</v>
      </c>
      <c r="B74" s="22" t="s">
        <v>213</v>
      </c>
      <c r="C74" s="29">
        <v>7409.0907004999999</v>
      </c>
      <c r="D74" s="27" t="str">
        <f t="shared" si="12"/>
        <v>N/A</v>
      </c>
      <c r="E74" s="29">
        <v>7593.2408917000002</v>
      </c>
      <c r="F74" s="27" t="str">
        <f t="shared" si="13"/>
        <v>N/A</v>
      </c>
      <c r="G74" s="29">
        <v>8820.5663750999993</v>
      </c>
      <c r="H74" s="27" t="str">
        <f t="shared" si="14"/>
        <v>N/A</v>
      </c>
      <c r="I74" s="8">
        <v>2.4849999999999999</v>
      </c>
      <c r="J74" s="8">
        <v>16.16</v>
      </c>
      <c r="K74" s="28" t="s">
        <v>734</v>
      </c>
      <c r="L74" s="105" t="str">
        <f t="shared" si="15"/>
        <v>Yes</v>
      </c>
    </row>
    <row r="75" spans="1:12" ht="25.5" x14ac:dyDescent="0.2">
      <c r="A75" s="168" t="s">
        <v>1292</v>
      </c>
      <c r="B75" s="22" t="s">
        <v>213</v>
      </c>
      <c r="C75" s="23">
        <v>4.5406911406999999</v>
      </c>
      <c r="D75" s="27" t="str">
        <f t="shared" si="12"/>
        <v>N/A</v>
      </c>
      <c r="E75" s="23">
        <v>4.6497542761000004</v>
      </c>
      <c r="F75" s="27" t="str">
        <f t="shared" si="13"/>
        <v>N/A</v>
      </c>
      <c r="G75" s="23">
        <v>4.9039252433999998</v>
      </c>
      <c r="H75" s="27" t="str">
        <f t="shared" si="14"/>
        <v>N/A</v>
      </c>
      <c r="I75" s="8">
        <v>2.4020000000000001</v>
      </c>
      <c r="J75" s="8">
        <v>5.4660000000000002</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16898685</v>
      </c>
      <c r="D79" s="27" t="str">
        <f t="shared" si="12"/>
        <v>N/A</v>
      </c>
      <c r="E79" s="29">
        <v>2473511</v>
      </c>
      <c r="F79" s="27" t="str">
        <f t="shared" si="13"/>
        <v>N/A</v>
      </c>
      <c r="G79" s="29">
        <v>3031432</v>
      </c>
      <c r="H79" s="27" t="str">
        <f t="shared" si="14"/>
        <v>N/A</v>
      </c>
      <c r="I79" s="8">
        <v>-85.4</v>
      </c>
      <c r="J79" s="8">
        <v>22.56</v>
      </c>
      <c r="K79" s="28" t="s">
        <v>734</v>
      </c>
      <c r="L79" s="105" t="str">
        <f t="shared" si="15"/>
        <v>Yes</v>
      </c>
    </row>
    <row r="80" spans="1:12" x14ac:dyDescent="0.2">
      <c r="A80" s="168" t="s">
        <v>548</v>
      </c>
      <c r="B80" s="22" t="s">
        <v>213</v>
      </c>
      <c r="C80" s="23">
        <v>642</v>
      </c>
      <c r="D80" s="27" t="str">
        <f t="shared" si="12"/>
        <v>N/A</v>
      </c>
      <c r="E80" s="23">
        <v>20</v>
      </c>
      <c r="F80" s="27" t="str">
        <f t="shared" si="13"/>
        <v>N/A</v>
      </c>
      <c r="G80" s="23">
        <v>14</v>
      </c>
      <c r="H80" s="27" t="str">
        <f t="shared" si="14"/>
        <v>N/A</v>
      </c>
      <c r="I80" s="8">
        <v>-96.9</v>
      </c>
      <c r="J80" s="8">
        <v>-30</v>
      </c>
      <c r="K80" s="28" t="s">
        <v>734</v>
      </c>
      <c r="L80" s="105" t="str">
        <f t="shared" si="15"/>
        <v>Yes</v>
      </c>
    </row>
    <row r="81" spans="1:12" ht="25.5" x14ac:dyDescent="0.2">
      <c r="A81" s="168" t="s">
        <v>1294</v>
      </c>
      <c r="B81" s="22" t="s">
        <v>213</v>
      </c>
      <c r="C81" s="29">
        <v>26321.939252</v>
      </c>
      <c r="D81" s="27" t="str">
        <f t="shared" si="12"/>
        <v>N/A</v>
      </c>
      <c r="E81" s="29">
        <v>123675.55</v>
      </c>
      <c r="F81" s="27" t="str">
        <f t="shared" si="13"/>
        <v>N/A</v>
      </c>
      <c r="G81" s="29">
        <v>216530.85714000001</v>
      </c>
      <c r="H81" s="27" t="str">
        <f t="shared" si="14"/>
        <v>N/A</v>
      </c>
      <c r="I81" s="8">
        <v>369.9</v>
      </c>
      <c r="J81" s="8">
        <v>75.08</v>
      </c>
      <c r="K81" s="28" t="s">
        <v>734</v>
      </c>
      <c r="L81" s="105" t="str">
        <f t="shared" si="15"/>
        <v>No</v>
      </c>
    </row>
    <row r="82" spans="1:12" ht="25.5" x14ac:dyDescent="0.2">
      <c r="A82" s="168" t="s">
        <v>549</v>
      </c>
      <c r="B82" s="22" t="s">
        <v>213</v>
      </c>
      <c r="C82" s="29">
        <v>109391899</v>
      </c>
      <c r="D82" s="27" t="str">
        <f t="shared" si="12"/>
        <v>N/A</v>
      </c>
      <c r="E82" s="29">
        <v>106667886</v>
      </c>
      <c r="F82" s="27" t="str">
        <f t="shared" si="13"/>
        <v>N/A</v>
      </c>
      <c r="G82" s="29">
        <v>104099032</v>
      </c>
      <c r="H82" s="27" t="str">
        <f t="shared" si="14"/>
        <v>N/A</v>
      </c>
      <c r="I82" s="8">
        <v>-2.4900000000000002</v>
      </c>
      <c r="J82" s="8">
        <v>-2.41</v>
      </c>
      <c r="K82" s="28" t="s">
        <v>734</v>
      </c>
      <c r="L82" s="105" t="str">
        <f t="shared" si="15"/>
        <v>Yes</v>
      </c>
    </row>
    <row r="83" spans="1:12" x14ac:dyDescent="0.2">
      <c r="A83" s="168" t="s">
        <v>550</v>
      </c>
      <c r="B83" s="22" t="s">
        <v>213</v>
      </c>
      <c r="C83" s="23">
        <v>794</v>
      </c>
      <c r="D83" s="27" t="str">
        <f t="shared" si="12"/>
        <v>N/A</v>
      </c>
      <c r="E83" s="23">
        <v>778</v>
      </c>
      <c r="F83" s="27" t="str">
        <f t="shared" si="13"/>
        <v>N/A</v>
      </c>
      <c r="G83" s="23">
        <v>761</v>
      </c>
      <c r="H83" s="27" t="str">
        <f t="shared" si="14"/>
        <v>N/A</v>
      </c>
      <c r="I83" s="8">
        <v>-2.02</v>
      </c>
      <c r="J83" s="8">
        <v>-2.19</v>
      </c>
      <c r="K83" s="28" t="s">
        <v>734</v>
      </c>
      <c r="L83" s="105" t="str">
        <f t="shared" si="15"/>
        <v>Yes</v>
      </c>
    </row>
    <row r="84" spans="1:12" x14ac:dyDescent="0.2">
      <c r="A84" s="168" t="s">
        <v>1295</v>
      </c>
      <c r="B84" s="22" t="s">
        <v>213</v>
      </c>
      <c r="C84" s="29">
        <v>137773.17254</v>
      </c>
      <c r="D84" s="27" t="str">
        <f t="shared" si="12"/>
        <v>N/A</v>
      </c>
      <c r="E84" s="29">
        <v>137105.25193</v>
      </c>
      <c r="F84" s="27" t="str">
        <f t="shared" si="13"/>
        <v>N/A</v>
      </c>
      <c r="G84" s="29">
        <v>136792.42050000001</v>
      </c>
      <c r="H84" s="27" t="str">
        <f t="shared" si="14"/>
        <v>N/A</v>
      </c>
      <c r="I84" s="8">
        <v>-0.48499999999999999</v>
      </c>
      <c r="J84" s="8">
        <v>-0.22800000000000001</v>
      </c>
      <c r="K84" s="28" t="s">
        <v>734</v>
      </c>
      <c r="L84" s="105" t="str">
        <f t="shared" si="15"/>
        <v>Yes</v>
      </c>
    </row>
    <row r="85" spans="1:12" x14ac:dyDescent="0.2">
      <c r="A85" s="168" t="s">
        <v>551</v>
      </c>
      <c r="B85" s="22" t="s">
        <v>213</v>
      </c>
      <c r="C85" s="29">
        <v>49614550</v>
      </c>
      <c r="D85" s="27" t="str">
        <f t="shared" si="12"/>
        <v>N/A</v>
      </c>
      <c r="E85" s="29">
        <v>50746040</v>
      </c>
      <c r="F85" s="27" t="str">
        <f t="shared" si="13"/>
        <v>N/A</v>
      </c>
      <c r="G85" s="29">
        <v>56796850</v>
      </c>
      <c r="H85" s="27" t="str">
        <f t="shared" si="14"/>
        <v>N/A</v>
      </c>
      <c r="I85" s="8">
        <v>2.2810000000000001</v>
      </c>
      <c r="J85" s="8">
        <v>11.92</v>
      </c>
      <c r="K85" s="28" t="s">
        <v>734</v>
      </c>
      <c r="L85" s="105" t="str">
        <f t="shared" si="15"/>
        <v>Yes</v>
      </c>
    </row>
    <row r="86" spans="1:12" x14ac:dyDescent="0.2">
      <c r="A86" s="168" t="s">
        <v>552</v>
      </c>
      <c r="B86" s="22" t="s">
        <v>213</v>
      </c>
      <c r="C86" s="23">
        <v>1148</v>
      </c>
      <c r="D86" s="27" t="str">
        <f t="shared" si="12"/>
        <v>N/A</v>
      </c>
      <c r="E86" s="23">
        <v>1136</v>
      </c>
      <c r="F86" s="27" t="str">
        <f t="shared" si="13"/>
        <v>N/A</v>
      </c>
      <c r="G86" s="23">
        <v>1303</v>
      </c>
      <c r="H86" s="27" t="str">
        <f t="shared" si="14"/>
        <v>N/A</v>
      </c>
      <c r="I86" s="8">
        <v>-1.05</v>
      </c>
      <c r="J86" s="8">
        <v>14.7</v>
      </c>
      <c r="K86" s="28" t="s">
        <v>734</v>
      </c>
      <c r="L86" s="105" t="str">
        <f t="shared" si="15"/>
        <v>Yes</v>
      </c>
    </row>
    <row r="87" spans="1:12" x14ac:dyDescent="0.2">
      <c r="A87" s="168" t="s">
        <v>1296</v>
      </c>
      <c r="B87" s="22" t="s">
        <v>213</v>
      </c>
      <c r="C87" s="29">
        <v>43218.249129000003</v>
      </c>
      <c r="D87" s="27" t="str">
        <f t="shared" si="12"/>
        <v>N/A</v>
      </c>
      <c r="E87" s="29">
        <v>44670.809859000001</v>
      </c>
      <c r="F87" s="27" t="str">
        <f t="shared" si="13"/>
        <v>N/A</v>
      </c>
      <c r="G87" s="29">
        <v>43589.293937000002</v>
      </c>
      <c r="H87" s="27" t="str">
        <f t="shared" si="14"/>
        <v>N/A</v>
      </c>
      <c r="I87" s="8">
        <v>3.3610000000000002</v>
      </c>
      <c r="J87" s="8">
        <v>-2.42</v>
      </c>
      <c r="K87" s="28" t="s">
        <v>734</v>
      </c>
      <c r="L87" s="105" t="str">
        <f t="shared" si="15"/>
        <v>Yes</v>
      </c>
    </row>
    <row r="88" spans="1:12" ht="25.5" x14ac:dyDescent="0.2">
      <c r="A88" s="168" t="s">
        <v>553</v>
      </c>
      <c r="B88" s="22" t="s">
        <v>213</v>
      </c>
      <c r="C88" s="29">
        <v>154896059</v>
      </c>
      <c r="D88" s="27" t="str">
        <f t="shared" si="12"/>
        <v>N/A</v>
      </c>
      <c r="E88" s="29">
        <v>150502905</v>
      </c>
      <c r="F88" s="27" t="str">
        <f t="shared" si="13"/>
        <v>N/A</v>
      </c>
      <c r="G88" s="29">
        <v>188509868</v>
      </c>
      <c r="H88" s="27" t="str">
        <f t="shared" si="14"/>
        <v>N/A</v>
      </c>
      <c r="I88" s="8">
        <v>-2.84</v>
      </c>
      <c r="J88" s="8">
        <v>25.25</v>
      </c>
      <c r="K88" s="28" t="s">
        <v>734</v>
      </c>
      <c r="L88" s="105" t="str">
        <f t="shared" si="15"/>
        <v>Yes</v>
      </c>
    </row>
    <row r="89" spans="1:12" x14ac:dyDescent="0.2">
      <c r="A89" s="168" t="s">
        <v>554</v>
      </c>
      <c r="B89" s="22" t="s">
        <v>213</v>
      </c>
      <c r="C89" s="23">
        <v>284182</v>
      </c>
      <c r="D89" s="27" t="str">
        <f t="shared" si="12"/>
        <v>N/A</v>
      </c>
      <c r="E89" s="23">
        <v>255737</v>
      </c>
      <c r="F89" s="27" t="str">
        <f t="shared" si="13"/>
        <v>N/A</v>
      </c>
      <c r="G89" s="23">
        <v>295931</v>
      </c>
      <c r="H89" s="27" t="str">
        <f t="shared" si="14"/>
        <v>N/A</v>
      </c>
      <c r="I89" s="8">
        <v>-10</v>
      </c>
      <c r="J89" s="8">
        <v>15.72</v>
      </c>
      <c r="K89" s="28" t="s">
        <v>734</v>
      </c>
      <c r="L89" s="105" t="str">
        <f t="shared" si="15"/>
        <v>Yes</v>
      </c>
    </row>
    <row r="90" spans="1:12" x14ac:dyDescent="0.2">
      <c r="A90" s="168" t="s">
        <v>1297</v>
      </c>
      <c r="B90" s="22" t="s">
        <v>213</v>
      </c>
      <c r="C90" s="29">
        <v>545.05935984999996</v>
      </c>
      <c r="D90" s="27" t="str">
        <f t="shared" si="12"/>
        <v>N/A</v>
      </c>
      <c r="E90" s="29">
        <v>588.50657120000005</v>
      </c>
      <c r="F90" s="27" t="str">
        <f t="shared" si="13"/>
        <v>N/A</v>
      </c>
      <c r="G90" s="29">
        <v>637.00615345999995</v>
      </c>
      <c r="H90" s="27" t="str">
        <f t="shared" si="14"/>
        <v>N/A</v>
      </c>
      <c r="I90" s="8">
        <v>7.9710000000000001</v>
      </c>
      <c r="J90" s="8">
        <v>8.2409999999999997</v>
      </c>
      <c r="K90" s="28" t="s">
        <v>734</v>
      </c>
      <c r="L90" s="105" t="str">
        <f t="shared" si="15"/>
        <v>Yes</v>
      </c>
    </row>
    <row r="91" spans="1:12" x14ac:dyDescent="0.2">
      <c r="A91" s="168" t="s">
        <v>555</v>
      </c>
      <c r="B91" s="22" t="s">
        <v>213</v>
      </c>
      <c r="C91" s="29">
        <v>47059817</v>
      </c>
      <c r="D91" s="27" t="str">
        <f t="shared" si="12"/>
        <v>N/A</v>
      </c>
      <c r="E91" s="29">
        <v>41559297</v>
      </c>
      <c r="F91" s="27" t="str">
        <f t="shared" si="13"/>
        <v>N/A</v>
      </c>
      <c r="G91" s="29">
        <v>39011320</v>
      </c>
      <c r="H91" s="27" t="str">
        <f t="shared" si="14"/>
        <v>N/A</v>
      </c>
      <c r="I91" s="8">
        <v>-11.7</v>
      </c>
      <c r="J91" s="8">
        <v>-6.13</v>
      </c>
      <c r="K91" s="28" t="s">
        <v>734</v>
      </c>
      <c r="L91" s="105" t="str">
        <f t="shared" si="15"/>
        <v>Yes</v>
      </c>
    </row>
    <row r="92" spans="1:12" x14ac:dyDescent="0.2">
      <c r="A92" s="168" t="s">
        <v>556</v>
      </c>
      <c r="B92" s="22" t="s">
        <v>213</v>
      </c>
      <c r="C92" s="23">
        <v>152076</v>
      </c>
      <c r="D92" s="27" t="str">
        <f t="shared" si="12"/>
        <v>N/A</v>
      </c>
      <c r="E92" s="23">
        <v>136950</v>
      </c>
      <c r="F92" s="27" t="str">
        <f t="shared" si="13"/>
        <v>N/A</v>
      </c>
      <c r="G92" s="23">
        <v>133035</v>
      </c>
      <c r="H92" s="27" t="str">
        <f t="shared" si="14"/>
        <v>N/A</v>
      </c>
      <c r="I92" s="8">
        <v>-9.9499999999999993</v>
      </c>
      <c r="J92" s="8">
        <v>-2.86</v>
      </c>
      <c r="K92" s="28" t="s">
        <v>734</v>
      </c>
      <c r="L92" s="105" t="str">
        <f t="shared" si="15"/>
        <v>Yes</v>
      </c>
    </row>
    <row r="93" spans="1:12" x14ac:dyDescent="0.2">
      <c r="A93" s="168" t="s">
        <v>1298</v>
      </c>
      <c r="B93" s="22" t="s">
        <v>213</v>
      </c>
      <c r="C93" s="29">
        <v>309.44933454</v>
      </c>
      <c r="D93" s="27" t="str">
        <f t="shared" si="12"/>
        <v>N/A</v>
      </c>
      <c r="E93" s="29">
        <v>303.46328586999999</v>
      </c>
      <c r="F93" s="27" t="str">
        <f t="shared" si="13"/>
        <v>N/A</v>
      </c>
      <c r="G93" s="29">
        <v>293.24102679999999</v>
      </c>
      <c r="H93" s="27" t="str">
        <f t="shared" si="14"/>
        <v>N/A</v>
      </c>
      <c r="I93" s="8">
        <v>-1.93</v>
      </c>
      <c r="J93" s="8">
        <v>-3.37</v>
      </c>
      <c r="K93" s="28" t="s">
        <v>734</v>
      </c>
      <c r="L93" s="105" t="str">
        <f t="shared" si="15"/>
        <v>Yes</v>
      </c>
    </row>
    <row r="94" spans="1:12" ht="25.5" x14ac:dyDescent="0.2">
      <c r="A94" s="168" t="s">
        <v>557</v>
      </c>
      <c r="B94" s="22" t="s">
        <v>213</v>
      </c>
      <c r="C94" s="29">
        <v>150559155</v>
      </c>
      <c r="D94" s="27" t="str">
        <f t="shared" si="12"/>
        <v>N/A</v>
      </c>
      <c r="E94" s="29">
        <v>133161135</v>
      </c>
      <c r="F94" s="27" t="str">
        <f t="shared" si="13"/>
        <v>N/A</v>
      </c>
      <c r="G94" s="29">
        <v>52779202</v>
      </c>
      <c r="H94" s="27" t="str">
        <f t="shared" si="14"/>
        <v>N/A</v>
      </c>
      <c r="I94" s="8">
        <v>-11.6</v>
      </c>
      <c r="J94" s="8">
        <v>-60.4</v>
      </c>
      <c r="K94" s="28" t="s">
        <v>734</v>
      </c>
      <c r="L94" s="105" t="str">
        <f t="shared" si="15"/>
        <v>No</v>
      </c>
    </row>
    <row r="95" spans="1:12" x14ac:dyDescent="0.2">
      <c r="A95" s="168" t="s">
        <v>558</v>
      </c>
      <c r="B95" s="22" t="s">
        <v>213</v>
      </c>
      <c r="C95" s="23">
        <v>141843</v>
      </c>
      <c r="D95" s="27" t="str">
        <f t="shared" si="12"/>
        <v>N/A</v>
      </c>
      <c r="E95" s="23">
        <v>132222</v>
      </c>
      <c r="F95" s="27" t="str">
        <f t="shared" si="13"/>
        <v>N/A</v>
      </c>
      <c r="G95" s="23">
        <v>132089</v>
      </c>
      <c r="H95" s="27" t="str">
        <f t="shared" si="14"/>
        <v>N/A</v>
      </c>
      <c r="I95" s="8">
        <v>-6.78</v>
      </c>
      <c r="J95" s="8">
        <v>-0.10100000000000001</v>
      </c>
      <c r="K95" s="28" t="s">
        <v>734</v>
      </c>
      <c r="L95" s="105" t="str">
        <f t="shared" si="15"/>
        <v>Yes</v>
      </c>
    </row>
    <row r="96" spans="1:12" ht="25.5" x14ac:dyDescent="0.2">
      <c r="A96" s="168" t="s">
        <v>1299</v>
      </c>
      <c r="B96" s="22" t="s">
        <v>213</v>
      </c>
      <c r="C96" s="29">
        <v>1061.4493136999999</v>
      </c>
      <c r="D96" s="27" t="str">
        <f t="shared" si="12"/>
        <v>N/A</v>
      </c>
      <c r="E96" s="29">
        <v>1007.1027136</v>
      </c>
      <c r="F96" s="27" t="str">
        <f t="shared" si="13"/>
        <v>N/A</v>
      </c>
      <c r="G96" s="29">
        <v>399.57303030999998</v>
      </c>
      <c r="H96" s="27" t="str">
        <f t="shared" si="14"/>
        <v>N/A</v>
      </c>
      <c r="I96" s="8">
        <v>-5.12</v>
      </c>
      <c r="J96" s="8">
        <v>-60.3</v>
      </c>
      <c r="K96" s="28" t="s">
        <v>734</v>
      </c>
      <c r="L96" s="105" t="str">
        <f t="shared" si="15"/>
        <v>No</v>
      </c>
    </row>
    <row r="97" spans="1:12" ht="25.5" x14ac:dyDescent="0.2">
      <c r="A97" s="168" t="s">
        <v>559</v>
      </c>
      <c r="B97" s="22" t="s">
        <v>213</v>
      </c>
      <c r="C97" s="29">
        <v>144538788</v>
      </c>
      <c r="D97" s="27" t="str">
        <f t="shared" si="12"/>
        <v>N/A</v>
      </c>
      <c r="E97" s="29">
        <v>134093863</v>
      </c>
      <c r="F97" s="27" t="str">
        <f t="shared" si="13"/>
        <v>N/A</v>
      </c>
      <c r="G97" s="29">
        <v>204280447</v>
      </c>
      <c r="H97" s="27" t="str">
        <f t="shared" si="14"/>
        <v>N/A</v>
      </c>
      <c r="I97" s="8">
        <v>-7.23</v>
      </c>
      <c r="J97" s="8">
        <v>52.34</v>
      </c>
      <c r="K97" s="28" t="s">
        <v>734</v>
      </c>
      <c r="L97" s="105" t="str">
        <f t="shared" si="15"/>
        <v>No</v>
      </c>
    </row>
    <row r="98" spans="1:12" x14ac:dyDescent="0.2">
      <c r="A98" s="168" t="s">
        <v>560</v>
      </c>
      <c r="B98" s="22" t="s">
        <v>213</v>
      </c>
      <c r="C98" s="23">
        <v>178443</v>
      </c>
      <c r="D98" s="27" t="str">
        <f t="shared" si="12"/>
        <v>N/A</v>
      </c>
      <c r="E98" s="23">
        <v>160478</v>
      </c>
      <c r="F98" s="27" t="str">
        <f t="shared" si="13"/>
        <v>N/A</v>
      </c>
      <c r="G98" s="23">
        <v>196367</v>
      </c>
      <c r="H98" s="27" t="str">
        <f t="shared" si="14"/>
        <v>N/A</v>
      </c>
      <c r="I98" s="8">
        <v>-10.1</v>
      </c>
      <c r="J98" s="8">
        <v>22.36</v>
      </c>
      <c r="K98" s="28" t="s">
        <v>734</v>
      </c>
      <c r="L98" s="105" t="str">
        <f t="shared" si="15"/>
        <v>Yes</v>
      </c>
    </row>
    <row r="99" spans="1:12" x14ac:dyDescent="0.2">
      <c r="A99" s="168" t="s">
        <v>1300</v>
      </c>
      <c r="B99" s="22" t="s">
        <v>213</v>
      </c>
      <c r="C99" s="29">
        <v>809.99976462999996</v>
      </c>
      <c r="D99" s="27" t="str">
        <f t="shared" si="12"/>
        <v>N/A</v>
      </c>
      <c r="E99" s="29">
        <v>835.59031768</v>
      </c>
      <c r="F99" s="27" t="str">
        <f t="shared" si="13"/>
        <v>N/A</v>
      </c>
      <c r="G99" s="29">
        <v>1040.2992713000001</v>
      </c>
      <c r="H99" s="27" t="str">
        <f t="shared" si="14"/>
        <v>N/A</v>
      </c>
      <c r="I99" s="8">
        <v>3.1589999999999998</v>
      </c>
      <c r="J99" s="8">
        <v>24.5</v>
      </c>
      <c r="K99" s="28" t="s">
        <v>734</v>
      </c>
      <c r="L99" s="105" t="str">
        <f t="shared" si="15"/>
        <v>Yes</v>
      </c>
    </row>
    <row r="100" spans="1:12" x14ac:dyDescent="0.2">
      <c r="A100" s="168" t="s">
        <v>561</v>
      </c>
      <c r="B100" s="22" t="s">
        <v>213</v>
      </c>
      <c r="C100" s="29">
        <v>53326467</v>
      </c>
      <c r="D100" s="27" t="str">
        <f t="shared" si="12"/>
        <v>N/A</v>
      </c>
      <c r="E100" s="29">
        <v>48376001</v>
      </c>
      <c r="F100" s="27" t="str">
        <f t="shared" si="13"/>
        <v>N/A</v>
      </c>
      <c r="G100" s="29">
        <v>62824776</v>
      </c>
      <c r="H100" s="27" t="str">
        <f t="shared" si="14"/>
        <v>N/A</v>
      </c>
      <c r="I100" s="8">
        <v>-9.2799999999999994</v>
      </c>
      <c r="J100" s="8">
        <v>29.87</v>
      </c>
      <c r="K100" s="28" t="s">
        <v>734</v>
      </c>
      <c r="L100" s="105" t="str">
        <f t="shared" si="15"/>
        <v>Yes</v>
      </c>
    </row>
    <row r="101" spans="1:12" x14ac:dyDescent="0.2">
      <c r="A101" s="168" t="s">
        <v>562</v>
      </c>
      <c r="B101" s="22" t="s">
        <v>213</v>
      </c>
      <c r="C101" s="23">
        <v>109500</v>
      </c>
      <c r="D101" s="27" t="str">
        <f t="shared" si="12"/>
        <v>N/A</v>
      </c>
      <c r="E101" s="23">
        <v>96557</v>
      </c>
      <c r="F101" s="27" t="str">
        <f t="shared" si="13"/>
        <v>N/A</v>
      </c>
      <c r="G101" s="23">
        <v>139324</v>
      </c>
      <c r="H101" s="27" t="str">
        <f t="shared" si="14"/>
        <v>N/A</v>
      </c>
      <c r="I101" s="8">
        <v>-11.8</v>
      </c>
      <c r="J101" s="8">
        <v>44.29</v>
      </c>
      <c r="K101" s="28" t="s">
        <v>734</v>
      </c>
      <c r="L101" s="105" t="str">
        <f t="shared" si="15"/>
        <v>No</v>
      </c>
    </row>
    <row r="102" spans="1:12" x14ac:dyDescent="0.2">
      <c r="A102" s="168" t="s">
        <v>1301</v>
      </c>
      <c r="B102" s="22" t="s">
        <v>213</v>
      </c>
      <c r="C102" s="29">
        <v>486.99969863000001</v>
      </c>
      <c r="D102" s="27" t="str">
        <f t="shared" si="12"/>
        <v>N/A</v>
      </c>
      <c r="E102" s="29">
        <v>501.00977661000002</v>
      </c>
      <c r="F102" s="27" t="str">
        <f t="shared" si="13"/>
        <v>N/A</v>
      </c>
      <c r="G102" s="29">
        <v>450.92572708</v>
      </c>
      <c r="H102" s="27" t="str">
        <f t="shared" si="14"/>
        <v>N/A</v>
      </c>
      <c r="I102" s="8">
        <v>2.8769999999999998</v>
      </c>
      <c r="J102" s="8">
        <v>-10</v>
      </c>
      <c r="K102" s="28" t="s">
        <v>734</v>
      </c>
      <c r="L102" s="105" t="str">
        <f t="shared" si="15"/>
        <v>Yes</v>
      </c>
    </row>
    <row r="103" spans="1:12" ht="25.5" x14ac:dyDescent="0.2">
      <c r="A103" s="168" t="s">
        <v>563</v>
      </c>
      <c r="B103" s="22" t="s">
        <v>213</v>
      </c>
      <c r="C103" s="29">
        <v>43952981</v>
      </c>
      <c r="D103" s="27" t="str">
        <f t="shared" si="12"/>
        <v>N/A</v>
      </c>
      <c r="E103" s="29">
        <v>49584033</v>
      </c>
      <c r="F103" s="27" t="str">
        <f t="shared" si="13"/>
        <v>N/A</v>
      </c>
      <c r="G103" s="29">
        <v>57681844</v>
      </c>
      <c r="H103" s="27" t="str">
        <f t="shared" si="14"/>
        <v>N/A</v>
      </c>
      <c r="I103" s="8">
        <v>12.81</v>
      </c>
      <c r="J103" s="8">
        <v>16.329999999999998</v>
      </c>
      <c r="K103" s="28" t="s">
        <v>734</v>
      </c>
      <c r="L103" s="105" t="str">
        <f t="shared" si="15"/>
        <v>Yes</v>
      </c>
    </row>
    <row r="104" spans="1:12" x14ac:dyDescent="0.2">
      <c r="A104" s="168" t="s">
        <v>564</v>
      </c>
      <c r="B104" s="22" t="s">
        <v>213</v>
      </c>
      <c r="C104" s="23">
        <v>15564</v>
      </c>
      <c r="D104" s="27" t="str">
        <f t="shared" si="12"/>
        <v>N/A</v>
      </c>
      <c r="E104" s="23">
        <v>13509</v>
      </c>
      <c r="F104" s="27" t="str">
        <f t="shared" si="13"/>
        <v>N/A</v>
      </c>
      <c r="G104" s="23">
        <v>11445</v>
      </c>
      <c r="H104" s="27" t="str">
        <f t="shared" si="14"/>
        <v>N/A</v>
      </c>
      <c r="I104" s="8">
        <v>-13.2</v>
      </c>
      <c r="J104" s="8">
        <v>-15.3</v>
      </c>
      <c r="K104" s="28" t="s">
        <v>734</v>
      </c>
      <c r="L104" s="105" t="str">
        <f t="shared" si="15"/>
        <v>Yes</v>
      </c>
    </row>
    <row r="105" spans="1:12" ht="25.5" x14ac:dyDescent="0.2">
      <c r="A105" s="168" t="s">
        <v>1302</v>
      </c>
      <c r="B105" s="22" t="s">
        <v>213</v>
      </c>
      <c r="C105" s="29">
        <v>2824.0157414999999</v>
      </c>
      <c r="D105" s="27" t="str">
        <f t="shared" si="12"/>
        <v>N/A</v>
      </c>
      <c r="E105" s="29">
        <v>3670.4443704</v>
      </c>
      <c r="F105" s="27" t="str">
        <f t="shared" si="13"/>
        <v>N/A</v>
      </c>
      <c r="G105" s="29">
        <v>5039.9164701</v>
      </c>
      <c r="H105" s="27" t="str">
        <f t="shared" si="14"/>
        <v>N/A</v>
      </c>
      <c r="I105" s="8">
        <v>29.97</v>
      </c>
      <c r="J105" s="8">
        <v>37.31</v>
      </c>
      <c r="K105" s="28" t="s">
        <v>734</v>
      </c>
      <c r="L105" s="105" t="str">
        <f t="shared" si="15"/>
        <v>No</v>
      </c>
    </row>
    <row r="106" spans="1:12" ht="25.5" x14ac:dyDescent="0.2">
      <c r="A106" s="168" t="s">
        <v>565</v>
      </c>
      <c r="B106" s="22" t="s">
        <v>213</v>
      </c>
      <c r="C106" s="29">
        <v>101244479</v>
      </c>
      <c r="D106" s="27" t="str">
        <f t="shared" si="12"/>
        <v>N/A</v>
      </c>
      <c r="E106" s="29">
        <v>92186372</v>
      </c>
      <c r="F106" s="27" t="str">
        <f t="shared" si="13"/>
        <v>N/A</v>
      </c>
      <c r="G106" s="29">
        <v>134992668</v>
      </c>
      <c r="H106" s="27" t="str">
        <f t="shared" si="14"/>
        <v>N/A</v>
      </c>
      <c r="I106" s="8">
        <v>-8.9499999999999993</v>
      </c>
      <c r="J106" s="8">
        <v>46.43</v>
      </c>
      <c r="K106" s="28" t="s">
        <v>734</v>
      </c>
      <c r="L106" s="105" t="str">
        <f t="shared" si="15"/>
        <v>No</v>
      </c>
    </row>
    <row r="107" spans="1:12" x14ac:dyDescent="0.2">
      <c r="A107" s="168" t="s">
        <v>566</v>
      </c>
      <c r="B107" s="22" t="s">
        <v>213</v>
      </c>
      <c r="C107" s="23">
        <v>241943</v>
      </c>
      <c r="D107" s="27" t="str">
        <f t="shared" si="12"/>
        <v>N/A</v>
      </c>
      <c r="E107" s="23">
        <v>216880</v>
      </c>
      <c r="F107" s="27" t="str">
        <f t="shared" si="13"/>
        <v>N/A</v>
      </c>
      <c r="G107" s="23">
        <v>258286</v>
      </c>
      <c r="H107" s="27" t="str">
        <f t="shared" si="14"/>
        <v>N/A</v>
      </c>
      <c r="I107" s="8">
        <v>-10.4</v>
      </c>
      <c r="J107" s="8">
        <v>19.09</v>
      </c>
      <c r="K107" s="28" t="s">
        <v>734</v>
      </c>
      <c r="L107" s="105" t="str">
        <f t="shared" si="15"/>
        <v>Yes</v>
      </c>
    </row>
    <row r="108" spans="1:12" x14ac:dyDescent="0.2">
      <c r="A108" s="168" t="s">
        <v>1303</v>
      </c>
      <c r="B108" s="22" t="s">
        <v>213</v>
      </c>
      <c r="C108" s="29">
        <v>418.46417958000001</v>
      </c>
      <c r="D108" s="27" t="str">
        <f t="shared" si="12"/>
        <v>N/A</v>
      </c>
      <c r="E108" s="29">
        <v>425.05704537000003</v>
      </c>
      <c r="F108" s="27" t="str">
        <f t="shared" si="13"/>
        <v>N/A</v>
      </c>
      <c r="G108" s="29">
        <v>522.64802583000005</v>
      </c>
      <c r="H108" s="27" t="str">
        <f t="shared" si="14"/>
        <v>N/A</v>
      </c>
      <c r="I108" s="8">
        <v>1.575</v>
      </c>
      <c r="J108" s="8">
        <v>22.96</v>
      </c>
      <c r="K108" s="28" t="s">
        <v>734</v>
      </c>
      <c r="L108" s="105" t="str">
        <f t="shared" si="15"/>
        <v>Yes</v>
      </c>
    </row>
    <row r="109" spans="1:12" x14ac:dyDescent="0.2">
      <c r="A109" s="168" t="s">
        <v>567</v>
      </c>
      <c r="B109" s="22" t="s">
        <v>213</v>
      </c>
      <c r="C109" s="29">
        <v>196392653</v>
      </c>
      <c r="D109" s="27" t="str">
        <f t="shared" si="12"/>
        <v>N/A</v>
      </c>
      <c r="E109" s="29">
        <v>172782358</v>
      </c>
      <c r="F109" s="27" t="str">
        <f t="shared" si="13"/>
        <v>N/A</v>
      </c>
      <c r="G109" s="29">
        <v>234727651</v>
      </c>
      <c r="H109" s="27" t="str">
        <f t="shared" si="14"/>
        <v>N/A</v>
      </c>
      <c r="I109" s="8">
        <v>-12</v>
      </c>
      <c r="J109" s="8">
        <v>35.85</v>
      </c>
      <c r="K109" s="28" t="s">
        <v>734</v>
      </c>
      <c r="L109" s="105" t="str">
        <f t="shared" si="15"/>
        <v>No</v>
      </c>
    </row>
    <row r="110" spans="1:12" x14ac:dyDescent="0.2">
      <c r="A110" s="168" t="s">
        <v>568</v>
      </c>
      <c r="B110" s="22" t="s">
        <v>213</v>
      </c>
      <c r="C110" s="23">
        <v>238878</v>
      </c>
      <c r="D110" s="27" t="str">
        <f t="shared" si="12"/>
        <v>N/A</v>
      </c>
      <c r="E110" s="23">
        <v>210745</v>
      </c>
      <c r="F110" s="27" t="str">
        <f t="shared" si="13"/>
        <v>N/A</v>
      </c>
      <c r="G110" s="23">
        <v>242723</v>
      </c>
      <c r="H110" s="27" t="str">
        <f t="shared" si="14"/>
        <v>N/A</v>
      </c>
      <c r="I110" s="8">
        <v>-11.8</v>
      </c>
      <c r="J110" s="8">
        <v>15.17</v>
      </c>
      <c r="K110" s="28" t="s">
        <v>734</v>
      </c>
      <c r="L110" s="105" t="str">
        <f t="shared" si="15"/>
        <v>Yes</v>
      </c>
    </row>
    <row r="111" spans="1:12" x14ac:dyDescent="0.2">
      <c r="A111" s="168" t="s">
        <v>1304</v>
      </c>
      <c r="B111" s="22" t="s">
        <v>213</v>
      </c>
      <c r="C111" s="29">
        <v>822.14625457</v>
      </c>
      <c r="D111" s="27" t="str">
        <f t="shared" si="12"/>
        <v>N/A</v>
      </c>
      <c r="E111" s="29">
        <v>819.86456618</v>
      </c>
      <c r="F111" s="27" t="str">
        <f t="shared" si="13"/>
        <v>N/A</v>
      </c>
      <c r="G111" s="29">
        <v>967.05978008</v>
      </c>
      <c r="H111" s="27" t="str">
        <f t="shared" si="14"/>
        <v>N/A</v>
      </c>
      <c r="I111" s="8">
        <v>-0.27800000000000002</v>
      </c>
      <c r="J111" s="8">
        <v>17.95</v>
      </c>
      <c r="K111" s="28" t="s">
        <v>734</v>
      </c>
      <c r="L111" s="105" t="str">
        <f t="shared" si="15"/>
        <v>Yes</v>
      </c>
    </row>
    <row r="112" spans="1:12" ht="25.5" x14ac:dyDescent="0.2">
      <c r="A112" s="168" t="s">
        <v>569</v>
      </c>
      <c r="B112" s="22" t="s">
        <v>213</v>
      </c>
      <c r="C112" s="29">
        <v>19848425</v>
      </c>
      <c r="D112" s="27" t="str">
        <f t="shared" si="12"/>
        <v>N/A</v>
      </c>
      <c r="E112" s="29">
        <v>31987431</v>
      </c>
      <c r="F112" s="27" t="str">
        <f t="shared" si="13"/>
        <v>N/A</v>
      </c>
      <c r="G112" s="29">
        <v>68058821</v>
      </c>
      <c r="H112" s="27" t="str">
        <f t="shared" si="14"/>
        <v>N/A</v>
      </c>
      <c r="I112" s="8">
        <v>61.16</v>
      </c>
      <c r="J112" s="8">
        <v>112.8</v>
      </c>
      <c r="K112" s="28" t="s">
        <v>734</v>
      </c>
      <c r="L112" s="105" t="str">
        <f t="shared" si="15"/>
        <v>No</v>
      </c>
    </row>
    <row r="113" spans="1:12" x14ac:dyDescent="0.2">
      <c r="A113" s="168" t="s">
        <v>570</v>
      </c>
      <c r="B113" s="22" t="s">
        <v>213</v>
      </c>
      <c r="C113" s="23">
        <v>33991</v>
      </c>
      <c r="D113" s="27" t="str">
        <f t="shared" si="12"/>
        <v>N/A</v>
      </c>
      <c r="E113" s="23">
        <v>57317</v>
      </c>
      <c r="F113" s="27" t="str">
        <f t="shared" si="13"/>
        <v>N/A</v>
      </c>
      <c r="G113" s="23">
        <v>74273</v>
      </c>
      <c r="H113" s="27" t="str">
        <f t="shared" si="14"/>
        <v>N/A</v>
      </c>
      <c r="I113" s="8">
        <v>68.62</v>
      </c>
      <c r="J113" s="8">
        <v>29.58</v>
      </c>
      <c r="K113" s="28" t="s">
        <v>734</v>
      </c>
      <c r="L113" s="105" t="str">
        <f t="shared" si="15"/>
        <v>Yes</v>
      </c>
    </row>
    <row r="114" spans="1:12" ht="25.5" x14ac:dyDescent="0.2">
      <c r="A114" s="168" t="s">
        <v>1305</v>
      </c>
      <c r="B114" s="22" t="s">
        <v>213</v>
      </c>
      <c r="C114" s="29">
        <v>583.93177605999995</v>
      </c>
      <c r="D114" s="27" t="str">
        <f t="shared" si="12"/>
        <v>N/A</v>
      </c>
      <c r="E114" s="29">
        <v>558.07929584999999</v>
      </c>
      <c r="F114" s="27" t="str">
        <f t="shared" si="13"/>
        <v>N/A</v>
      </c>
      <c r="G114" s="29">
        <v>916.33327050000003</v>
      </c>
      <c r="H114" s="27" t="str">
        <f t="shared" si="14"/>
        <v>N/A</v>
      </c>
      <c r="I114" s="8">
        <v>-4.43</v>
      </c>
      <c r="J114" s="8">
        <v>64.19</v>
      </c>
      <c r="K114" s="28" t="s">
        <v>734</v>
      </c>
      <c r="L114" s="105" t="str">
        <f t="shared" si="15"/>
        <v>No</v>
      </c>
    </row>
    <row r="115" spans="1:12" ht="25.5" x14ac:dyDescent="0.2">
      <c r="A115" s="168" t="s">
        <v>571</v>
      </c>
      <c r="B115" s="22" t="s">
        <v>213</v>
      </c>
      <c r="C115" s="29">
        <v>2459554</v>
      </c>
      <c r="D115" s="27" t="str">
        <f t="shared" si="12"/>
        <v>N/A</v>
      </c>
      <c r="E115" s="29">
        <v>13810861</v>
      </c>
      <c r="F115" s="27" t="str">
        <f t="shared" si="13"/>
        <v>N/A</v>
      </c>
      <c r="G115" s="29">
        <v>17725674</v>
      </c>
      <c r="H115" s="27" t="str">
        <f t="shared" si="14"/>
        <v>N/A</v>
      </c>
      <c r="I115" s="8">
        <v>461.5</v>
      </c>
      <c r="J115" s="8">
        <v>28.35</v>
      </c>
      <c r="K115" s="28" t="s">
        <v>734</v>
      </c>
      <c r="L115" s="105" t="str">
        <f t="shared" si="15"/>
        <v>Yes</v>
      </c>
    </row>
    <row r="116" spans="1:12" x14ac:dyDescent="0.2">
      <c r="A116" s="104" t="s">
        <v>572</v>
      </c>
      <c r="B116" s="22" t="s">
        <v>213</v>
      </c>
      <c r="C116" s="23">
        <v>39303</v>
      </c>
      <c r="D116" s="27" t="str">
        <f t="shared" si="12"/>
        <v>N/A</v>
      </c>
      <c r="E116" s="23">
        <v>48647</v>
      </c>
      <c r="F116" s="27" t="str">
        <f t="shared" si="13"/>
        <v>N/A</v>
      </c>
      <c r="G116" s="23">
        <v>53713</v>
      </c>
      <c r="H116" s="27" t="str">
        <f t="shared" si="14"/>
        <v>N/A</v>
      </c>
      <c r="I116" s="8">
        <v>23.77</v>
      </c>
      <c r="J116" s="8">
        <v>10.41</v>
      </c>
      <c r="K116" s="28" t="s">
        <v>734</v>
      </c>
      <c r="L116" s="105" t="str">
        <f t="shared" si="15"/>
        <v>Yes</v>
      </c>
    </row>
    <row r="117" spans="1:12" ht="25.5" x14ac:dyDescent="0.2">
      <c r="A117" s="104" t="s">
        <v>1306</v>
      </c>
      <c r="B117" s="22" t="s">
        <v>213</v>
      </c>
      <c r="C117" s="29">
        <v>62.579294201000003</v>
      </c>
      <c r="D117" s="27" t="str">
        <f t="shared" si="12"/>
        <v>N/A</v>
      </c>
      <c r="E117" s="29">
        <v>283.89954160000002</v>
      </c>
      <c r="F117" s="27" t="str">
        <f t="shared" si="13"/>
        <v>N/A</v>
      </c>
      <c r="G117" s="29">
        <v>330.00714911</v>
      </c>
      <c r="H117" s="27" t="str">
        <f t="shared" si="14"/>
        <v>N/A</v>
      </c>
      <c r="I117" s="8">
        <v>353.7</v>
      </c>
      <c r="J117" s="8">
        <v>16.239999999999998</v>
      </c>
      <c r="K117" s="28" t="s">
        <v>734</v>
      </c>
      <c r="L117" s="105" t="str">
        <f t="shared" si="15"/>
        <v>Yes</v>
      </c>
    </row>
    <row r="118" spans="1:12" ht="25.5" x14ac:dyDescent="0.2">
      <c r="A118" s="137" t="s">
        <v>573</v>
      </c>
      <c r="B118" s="22" t="s">
        <v>213</v>
      </c>
      <c r="C118" s="29">
        <v>0</v>
      </c>
      <c r="D118" s="27" t="str">
        <f t="shared" si="12"/>
        <v>N/A</v>
      </c>
      <c r="E118" s="29">
        <v>40</v>
      </c>
      <c r="F118" s="27" t="str">
        <f t="shared" si="13"/>
        <v>N/A</v>
      </c>
      <c r="G118" s="29">
        <v>1033292</v>
      </c>
      <c r="H118" s="27" t="str">
        <f t="shared" si="14"/>
        <v>N/A</v>
      </c>
      <c r="I118" s="8" t="s">
        <v>1748</v>
      </c>
      <c r="J118" s="8">
        <v>2580000</v>
      </c>
      <c r="K118" s="28" t="s">
        <v>734</v>
      </c>
      <c r="L118" s="105" t="str">
        <f t="shared" si="15"/>
        <v>No</v>
      </c>
    </row>
    <row r="119" spans="1:12" x14ac:dyDescent="0.2">
      <c r="A119" s="137" t="s">
        <v>574</v>
      </c>
      <c r="B119" s="22" t="s">
        <v>213</v>
      </c>
      <c r="C119" s="23">
        <v>0</v>
      </c>
      <c r="D119" s="27" t="str">
        <f t="shared" si="12"/>
        <v>N/A</v>
      </c>
      <c r="E119" s="23">
        <v>11</v>
      </c>
      <c r="F119" s="27" t="str">
        <f t="shared" si="13"/>
        <v>N/A</v>
      </c>
      <c r="G119" s="23">
        <v>286</v>
      </c>
      <c r="H119" s="27" t="str">
        <f t="shared" si="14"/>
        <v>N/A</v>
      </c>
      <c r="I119" s="8" t="s">
        <v>1748</v>
      </c>
      <c r="J119" s="8">
        <v>28500</v>
      </c>
      <c r="K119" s="28" t="s">
        <v>734</v>
      </c>
      <c r="L119" s="105" t="str">
        <f t="shared" si="15"/>
        <v>No</v>
      </c>
    </row>
    <row r="120" spans="1:12" ht="25.5" x14ac:dyDescent="0.2">
      <c r="A120" s="137" t="s">
        <v>1307</v>
      </c>
      <c r="B120" s="22" t="s">
        <v>213</v>
      </c>
      <c r="C120" s="29" t="s">
        <v>1748</v>
      </c>
      <c r="D120" s="27" t="str">
        <f t="shared" si="12"/>
        <v>N/A</v>
      </c>
      <c r="E120" s="29">
        <v>40</v>
      </c>
      <c r="F120" s="27" t="str">
        <f t="shared" si="13"/>
        <v>N/A</v>
      </c>
      <c r="G120" s="29">
        <v>3612.9090909000001</v>
      </c>
      <c r="H120" s="27" t="str">
        <f t="shared" si="14"/>
        <v>N/A</v>
      </c>
      <c r="I120" s="8" t="s">
        <v>1748</v>
      </c>
      <c r="J120" s="8">
        <v>8932</v>
      </c>
      <c r="K120" s="28" t="s">
        <v>734</v>
      </c>
      <c r="L120" s="105" t="str">
        <f t="shared" si="15"/>
        <v>No</v>
      </c>
    </row>
    <row r="121" spans="1:12" ht="25.5" x14ac:dyDescent="0.2">
      <c r="A121" s="137" t="s">
        <v>575</v>
      </c>
      <c r="B121" s="22" t="s">
        <v>213</v>
      </c>
      <c r="C121" s="29">
        <v>23340199</v>
      </c>
      <c r="D121" s="27" t="str">
        <f t="shared" si="12"/>
        <v>N/A</v>
      </c>
      <c r="E121" s="29">
        <v>22046485</v>
      </c>
      <c r="F121" s="27" t="str">
        <f t="shared" si="13"/>
        <v>N/A</v>
      </c>
      <c r="G121" s="29">
        <v>46266250</v>
      </c>
      <c r="H121" s="27" t="str">
        <f t="shared" si="14"/>
        <v>N/A</v>
      </c>
      <c r="I121" s="8">
        <v>-5.54</v>
      </c>
      <c r="J121" s="8">
        <v>109.9</v>
      </c>
      <c r="K121" s="28" t="s">
        <v>734</v>
      </c>
      <c r="L121" s="105" t="str">
        <f t="shared" si="15"/>
        <v>No</v>
      </c>
    </row>
    <row r="122" spans="1:12" ht="25.5" x14ac:dyDescent="0.2">
      <c r="A122" s="137" t="s">
        <v>576</v>
      </c>
      <c r="B122" s="22" t="s">
        <v>213</v>
      </c>
      <c r="C122" s="23">
        <v>7265</v>
      </c>
      <c r="D122" s="27" t="str">
        <f t="shared" si="12"/>
        <v>N/A</v>
      </c>
      <c r="E122" s="23">
        <v>7575</v>
      </c>
      <c r="F122" s="27" t="str">
        <f t="shared" si="13"/>
        <v>N/A</v>
      </c>
      <c r="G122" s="23">
        <v>8878</v>
      </c>
      <c r="H122" s="27" t="str">
        <f t="shared" si="14"/>
        <v>N/A</v>
      </c>
      <c r="I122" s="8">
        <v>4.2670000000000003</v>
      </c>
      <c r="J122" s="8">
        <v>17.2</v>
      </c>
      <c r="K122" s="28" t="s">
        <v>734</v>
      </c>
      <c r="L122" s="105" t="str">
        <f t="shared" si="15"/>
        <v>Yes</v>
      </c>
    </row>
    <row r="123" spans="1:12" ht="25.5" x14ac:dyDescent="0.2">
      <c r="A123" s="137" t="s">
        <v>1308</v>
      </c>
      <c r="B123" s="22" t="s">
        <v>213</v>
      </c>
      <c r="C123" s="29">
        <v>3212.6908465000001</v>
      </c>
      <c r="D123" s="27" t="str">
        <f t="shared" si="12"/>
        <v>N/A</v>
      </c>
      <c r="E123" s="29">
        <v>2910.4270627000001</v>
      </c>
      <c r="F123" s="27" t="str">
        <f t="shared" si="13"/>
        <v>N/A</v>
      </c>
      <c r="G123" s="29">
        <v>5211.3370127999997</v>
      </c>
      <c r="H123" s="27" t="str">
        <f t="shared" si="14"/>
        <v>N/A</v>
      </c>
      <c r="I123" s="8">
        <v>-9.41</v>
      </c>
      <c r="J123" s="8">
        <v>79.06</v>
      </c>
      <c r="K123" s="28" t="s">
        <v>734</v>
      </c>
      <c r="L123" s="105" t="str">
        <f t="shared" si="15"/>
        <v>No</v>
      </c>
    </row>
    <row r="124" spans="1:12" ht="25.5" x14ac:dyDescent="0.2">
      <c r="A124" s="137" t="s">
        <v>577</v>
      </c>
      <c r="B124" s="22" t="s">
        <v>213</v>
      </c>
      <c r="C124" s="29">
        <v>0</v>
      </c>
      <c r="D124" s="27" t="str">
        <f t="shared" si="12"/>
        <v>N/A</v>
      </c>
      <c r="E124" s="29">
        <v>1122069</v>
      </c>
      <c r="F124" s="27" t="str">
        <f t="shared" si="13"/>
        <v>N/A</v>
      </c>
      <c r="G124" s="29">
        <v>9080588</v>
      </c>
      <c r="H124" s="27" t="str">
        <f t="shared" si="14"/>
        <v>N/A</v>
      </c>
      <c r="I124" s="8" t="s">
        <v>1748</v>
      </c>
      <c r="J124" s="8">
        <v>709.3</v>
      </c>
      <c r="K124" s="28" t="s">
        <v>734</v>
      </c>
      <c r="L124" s="105" t="str">
        <f t="shared" si="15"/>
        <v>No</v>
      </c>
    </row>
    <row r="125" spans="1:12" x14ac:dyDescent="0.2">
      <c r="A125" s="128" t="s">
        <v>578</v>
      </c>
      <c r="B125" s="22" t="s">
        <v>213</v>
      </c>
      <c r="C125" s="23">
        <v>0</v>
      </c>
      <c r="D125" s="27" t="str">
        <f t="shared" si="12"/>
        <v>N/A</v>
      </c>
      <c r="E125" s="23">
        <v>265</v>
      </c>
      <c r="F125" s="27" t="str">
        <f t="shared" si="13"/>
        <v>N/A</v>
      </c>
      <c r="G125" s="23">
        <v>1224</v>
      </c>
      <c r="H125" s="27" t="str">
        <f t="shared" si="14"/>
        <v>N/A</v>
      </c>
      <c r="I125" s="8" t="s">
        <v>1748</v>
      </c>
      <c r="J125" s="8">
        <v>361.9</v>
      </c>
      <c r="K125" s="28" t="s">
        <v>734</v>
      </c>
      <c r="L125" s="105" t="str">
        <f t="shared" si="15"/>
        <v>No</v>
      </c>
    </row>
    <row r="126" spans="1:12" ht="25.5" x14ac:dyDescent="0.2">
      <c r="A126" s="128" t="s">
        <v>1309</v>
      </c>
      <c r="B126" s="22" t="s">
        <v>213</v>
      </c>
      <c r="C126" s="29" t="s">
        <v>1748</v>
      </c>
      <c r="D126" s="27" t="str">
        <f t="shared" si="12"/>
        <v>N/A</v>
      </c>
      <c r="E126" s="29">
        <v>4234.2226414999996</v>
      </c>
      <c r="F126" s="27" t="str">
        <f t="shared" si="13"/>
        <v>N/A</v>
      </c>
      <c r="G126" s="29">
        <v>7418.7810458000004</v>
      </c>
      <c r="H126" s="27" t="str">
        <f t="shared" si="14"/>
        <v>N/A</v>
      </c>
      <c r="I126" s="8" t="s">
        <v>1748</v>
      </c>
      <c r="J126" s="8">
        <v>75.209999999999994</v>
      </c>
      <c r="K126" s="28" t="s">
        <v>734</v>
      </c>
      <c r="L126" s="105" t="str">
        <f t="shared" si="15"/>
        <v>No</v>
      </c>
    </row>
    <row r="127" spans="1:12" ht="25.5" x14ac:dyDescent="0.2">
      <c r="A127" s="128" t="s">
        <v>579</v>
      </c>
      <c r="B127" s="22" t="s">
        <v>213</v>
      </c>
      <c r="C127" s="29">
        <v>1985056</v>
      </c>
      <c r="D127" s="27" t="str">
        <f t="shared" si="12"/>
        <v>N/A</v>
      </c>
      <c r="E127" s="29">
        <v>2012648</v>
      </c>
      <c r="F127" s="27" t="str">
        <f t="shared" si="13"/>
        <v>N/A</v>
      </c>
      <c r="G127" s="29">
        <v>3321104</v>
      </c>
      <c r="H127" s="27" t="str">
        <f t="shared" si="14"/>
        <v>N/A</v>
      </c>
      <c r="I127" s="8">
        <v>1.39</v>
      </c>
      <c r="J127" s="8">
        <v>65.010000000000005</v>
      </c>
      <c r="K127" s="28" t="s">
        <v>734</v>
      </c>
      <c r="L127" s="105" t="str">
        <f t="shared" si="15"/>
        <v>No</v>
      </c>
    </row>
    <row r="128" spans="1:12" x14ac:dyDescent="0.2">
      <c r="A128" s="128" t="s">
        <v>580</v>
      </c>
      <c r="B128" s="22" t="s">
        <v>213</v>
      </c>
      <c r="C128" s="23">
        <v>7183</v>
      </c>
      <c r="D128" s="27" t="str">
        <f t="shared" si="12"/>
        <v>N/A</v>
      </c>
      <c r="E128" s="23">
        <v>7414</v>
      </c>
      <c r="F128" s="27" t="str">
        <f t="shared" si="13"/>
        <v>N/A</v>
      </c>
      <c r="G128" s="23">
        <v>9938</v>
      </c>
      <c r="H128" s="27" t="str">
        <f t="shared" si="14"/>
        <v>N/A</v>
      </c>
      <c r="I128" s="8">
        <v>3.2160000000000002</v>
      </c>
      <c r="J128" s="8">
        <v>34.04</v>
      </c>
      <c r="K128" s="28" t="s">
        <v>734</v>
      </c>
      <c r="L128" s="105" t="str">
        <f t="shared" si="15"/>
        <v>No</v>
      </c>
    </row>
    <row r="129" spans="1:12" ht="25.5" x14ac:dyDescent="0.2">
      <c r="A129" s="128" t="s">
        <v>1310</v>
      </c>
      <c r="B129" s="22" t="s">
        <v>213</v>
      </c>
      <c r="C129" s="29">
        <v>276.35472643999998</v>
      </c>
      <c r="D129" s="27" t="str">
        <f t="shared" si="12"/>
        <v>N/A</v>
      </c>
      <c r="E129" s="29">
        <v>271.46587536999999</v>
      </c>
      <c r="F129" s="27" t="str">
        <f t="shared" si="13"/>
        <v>N/A</v>
      </c>
      <c r="G129" s="29">
        <v>334.18233044999999</v>
      </c>
      <c r="H129" s="27" t="str">
        <f t="shared" si="14"/>
        <v>N/A</v>
      </c>
      <c r="I129" s="8">
        <v>-1.77</v>
      </c>
      <c r="J129" s="8">
        <v>23.1</v>
      </c>
      <c r="K129" s="28" t="s">
        <v>734</v>
      </c>
      <c r="L129" s="105" t="str">
        <f t="shared" si="15"/>
        <v>Yes</v>
      </c>
    </row>
    <row r="130" spans="1:12" ht="25.5" x14ac:dyDescent="0.2">
      <c r="A130" s="128" t="s">
        <v>581</v>
      </c>
      <c r="B130" s="22" t="s">
        <v>213</v>
      </c>
      <c r="C130" s="29">
        <v>4327760</v>
      </c>
      <c r="D130" s="27" t="str">
        <f t="shared" si="12"/>
        <v>N/A</v>
      </c>
      <c r="E130" s="29">
        <v>4107982</v>
      </c>
      <c r="F130" s="27" t="str">
        <f t="shared" si="13"/>
        <v>N/A</v>
      </c>
      <c r="G130" s="29">
        <v>3623909</v>
      </c>
      <c r="H130" s="27" t="str">
        <f t="shared" si="14"/>
        <v>N/A</v>
      </c>
      <c r="I130" s="8">
        <v>-5.08</v>
      </c>
      <c r="J130" s="8">
        <v>-11.8</v>
      </c>
      <c r="K130" s="28" t="s">
        <v>734</v>
      </c>
      <c r="L130" s="105" t="str">
        <f t="shared" si="15"/>
        <v>Yes</v>
      </c>
    </row>
    <row r="131" spans="1:12" x14ac:dyDescent="0.2">
      <c r="A131" s="128" t="s">
        <v>582</v>
      </c>
      <c r="B131" s="22" t="s">
        <v>213</v>
      </c>
      <c r="C131" s="23">
        <v>490</v>
      </c>
      <c r="D131" s="27" t="str">
        <f t="shared" si="12"/>
        <v>N/A</v>
      </c>
      <c r="E131" s="23">
        <v>431</v>
      </c>
      <c r="F131" s="27" t="str">
        <f t="shared" si="13"/>
        <v>N/A</v>
      </c>
      <c r="G131" s="23">
        <v>410</v>
      </c>
      <c r="H131" s="27" t="str">
        <f t="shared" si="14"/>
        <v>N/A</v>
      </c>
      <c r="I131" s="8">
        <v>-12</v>
      </c>
      <c r="J131" s="8">
        <v>-4.87</v>
      </c>
      <c r="K131" s="28" t="s">
        <v>734</v>
      </c>
      <c r="L131" s="105" t="str">
        <f t="shared" si="15"/>
        <v>Yes</v>
      </c>
    </row>
    <row r="132" spans="1:12" x14ac:dyDescent="0.2">
      <c r="A132" s="128" t="s">
        <v>1311</v>
      </c>
      <c r="B132" s="22" t="s">
        <v>213</v>
      </c>
      <c r="C132" s="29">
        <v>8832.1632652999997</v>
      </c>
      <c r="D132" s="27" t="str">
        <f t="shared" si="12"/>
        <v>N/A</v>
      </c>
      <c r="E132" s="29">
        <v>9531.2807424999992</v>
      </c>
      <c r="F132" s="27" t="str">
        <f t="shared" si="13"/>
        <v>N/A</v>
      </c>
      <c r="G132" s="29">
        <v>8838.8024389999991</v>
      </c>
      <c r="H132" s="27" t="str">
        <f t="shared" si="14"/>
        <v>N/A</v>
      </c>
      <c r="I132" s="8">
        <v>7.9160000000000004</v>
      </c>
      <c r="J132" s="8">
        <v>-7.27</v>
      </c>
      <c r="K132" s="28" t="s">
        <v>734</v>
      </c>
      <c r="L132" s="105" t="str">
        <f t="shared" si="15"/>
        <v>Yes</v>
      </c>
    </row>
    <row r="133" spans="1:12" ht="25.5" x14ac:dyDescent="0.2">
      <c r="A133" s="128" t="s">
        <v>583</v>
      </c>
      <c r="B133" s="22" t="s">
        <v>213</v>
      </c>
      <c r="C133" s="29">
        <v>4633801</v>
      </c>
      <c r="D133" s="27" t="str">
        <f t="shared" si="12"/>
        <v>N/A</v>
      </c>
      <c r="E133" s="29">
        <v>4712832</v>
      </c>
      <c r="F133" s="27" t="str">
        <f t="shared" si="13"/>
        <v>N/A</v>
      </c>
      <c r="G133" s="29">
        <v>5938209</v>
      </c>
      <c r="H133" s="27" t="str">
        <f t="shared" si="14"/>
        <v>N/A</v>
      </c>
      <c r="I133" s="8">
        <v>1.706</v>
      </c>
      <c r="J133" s="8">
        <v>26</v>
      </c>
      <c r="K133" s="28" t="s">
        <v>734</v>
      </c>
      <c r="L133" s="105" t="str">
        <f>IF(J133="Div by 0", "N/A", IF(OR(J133="N/A",K133="N/A"),"N/A", IF(J133&gt;VALUE(MID(K133,1,2)), "No", IF(J133&lt;-1*VALUE(MID(K133,1,2)), "No", "Yes"))))</f>
        <v>Yes</v>
      </c>
    </row>
    <row r="134" spans="1:12" x14ac:dyDescent="0.2">
      <c r="A134" s="128" t="s">
        <v>584</v>
      </c>
      <c r="B134" s="22" t="s">
        <v>213</v>
      </c>
      <c r="C134" s="23">
        <v>46641</v>
      </c>
      <c r="D134" s="27" t="str">
        <f t="shared" si="12"/>
        <v>N/A</v>
      </c>
      <c r="E134" s="23">
        <v>45213</v>
      </c>
      <c r="F134" s="27" t="str">
        <f t="shared" si="13"/>
        <v>N/A</v>
      </c>
      <c r="G134" s="23">
        <v>53288</v>
      </c>
      <c r="H134" s="27" t="str">
        <f t="shared" si="14"/>
        <v>N/A</v>
      </c>
      <c r="I134" s="8">
        <v>-3.06</v>
      </c>
      <c r="J134" s="8">
        <v>17.86</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99.350378422000006</v>
      </c>
      <c r="D135" s="27" t="str">
        <f t="shared" si="12"/>
        <v>N/A</v>
      </c>
      <c r="E135" s="29">
        <v>104.23621525</v>
      </c>
      <c r="F135" s="27" t="str">
        <f t="shared" si="13"/>
        <v>N/A</v>
      </c>
      <c r="G135" s="29">
        <v>111.43613947</v>
      </c>
      <c r="H135" s="27" t="str">
        <f t="shared" si="14"/>
        <v>N/A</v>
      </c>
      <c r="I135" s="8">
        <v>4.9180000000000001</v>
      </c>
      <c r="J135" s="8">
        <v>6.907</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109949194</v>
      </c>
      <c r="D139" s="27" t="str">
        <f t="shared" si="17"/>
        <v>N/A</v>
      </c>
      <c r="E139" s="29">
        <v>101411731</v>
      </c>
      <c r="F139" s="27" t="str">
        <f t="shared" si="18"/>
        <v>N/A</v>
      </c>
      <c r="G139" s="29">
        <v>137373732</v>
      </c>
      <c r="H139" s="27" t="str">
        <f t="shared" si="19"/>
        <v>N/A</v>
      </c>
      <c r="I139" s="8">
        <v>-7.76</v>
      </c>
      <c r="J139" s="8">
        <v>35.46</v>
      </c>
      <c r="K139" s="28" t="s">
        <v>734</v>
      </c>
      <c r="L139" s="105" t="str">
        <f t="shared" ref="L139:L150" si="20">IF(J139="Div by 0", "N/A", IF(K139="N/A","N/A", IF(J139&gt;VALUE(MID(K139,1,2)), "No", IF(J139&lt;-1*VALUE(MID(K139,1,2)), "No", "Yes"))))</f>
        <v>No</v>
      </c>
    </row>
    <row r="140" spans="1:12" ht="25.5" x14ac:dyDescent="0.2">
      <c r="A140" s="128" t="s">
        <v>588</v>
      </c>
      <c r="B140" s="22" t="s">
        <v>213</v>
      </c>
      <c r="C140" s="23">
        <v>174167</v>
      </c>
      <c r="D140" s="27" t="str">
        <f t="shared" si="17"/>
        <v>N/A</v>
      </c>
      <c r="E140" s="23">
        <v>157825</v>
      </c>
      <c r="F140" s="27" t="str">
        <f t="shared" si="18"/>
        <v>N/A</v>
      </c>
      <c r="G140" s="23">
        <v>180318</v>
      </c>
      <c r="H140" s="27" t="str">
        <f t="shared" si="19"/>
        <v>N/A</v>
      </c>
      <c r="I140" s="8">
        <v>-9.3800000000000008</v>
      </c>
      <c r="J140" s="8">
        <v>14.25</v>
      </c>
      <c r="K140" s="28" t="s">
        <v>734</v>
      </c>
      <c r="L140" s="105" t="str">
        <f t="shared" si="20"/>
        <v>Yes</v>
      </c>
    </row>
    <row r="141" spans="1:12" ht="25.5" x14ac:dyDescent="0.2">
      <c r="A141" s="128" t="s">
        <v>1314</v>
      </c>
      <c r="B141" s="22" t="s">
        <v>213</v>
      </c>
      <c r="C141" s="29">
        <v>631.28603007000004</v>
      </c>
      <c r="D141" s="27" t="str">
        <f t="shared" si="17"/>
        <v>N/A</v>
      </c>
      <c r="E141" s="29">
        <v>642.55809281999996</v>
      </c>
      <c r="F141" s="27" t="str">
        <f t="shared" si="18"/>
        <v>N/A</v>
      </c>
      <c r="G141" s="29">
        <v>761.84148004999997</v>
      </c>
      <c r="H141" s="27" t="str">
        <f t="shared" si="19"/>
        <v>N/A</v>
      </c>
      <c r="I141" s="8">
        <v>1.786</v>
      </c>
      <c r="J141" s="8">
        <v>18.559999999999999</v>
      </c>
      <c r="K141" s="28" t="s">
        <v>734</v>
      </c>
      <c r="L141" s="105" t="str">
        <f t="shared" si="20"/>
        <v>Yes</v>
      </c>
    </row>
    <row r="142" spans="1:12" ht="25.5" x14ac:dyDescent="0.2">
      <c r="A142" s="128" t="s">
        <v>589</v>
      </c>
      <c r="B142" s="22" t="s">
        <v>213</v>
      </c>
      <c r="C142" s="29">
        <v>89851834</v>
      </c>
      <c r="D142" s="27" t="str">
        <f t="shared" si="17"/>
        <v>N/A</v>
      </c>
      <c r="E142" s="29">
        <v>46602508</v>
      </c>
      <c r="F142" s="27" t="str">
        <f t="shared" si="18"/>
        <v>N/A</v>
      </c>
      <c r="G142" s="29">
        <v>45081</v>
      </c>
      <c r="H142" s="27" t="str">
        <f t="shared" si="19"/>
        <v>N/A</v>
      </c>
      <c r="I142" s="8">
        <v>-48.1</v>
      </c>
      <c r="J142" s="8">
        <v>-99.9</v>
      </c>
      <c r="K142" s="28" t="s">
        <v>734</v>
      </c>
      <c r="L142" s="105" t="str">
        <f t="shared" si="20"/>
        <v>No</v>
      </c>
    </row>
    <row r="143" spans="1:12" x14ac:dyDescent="0.2">
      <c r="A143" s="104" t="s">
        <v>590</v>
      </c>
      <c r="B143" s="22" t="s">
        <v>213</v>
      </c>
      <c r="C143" s="23">
        <v>4551</v>
      </c>
      <c r="D143" s="27" t="str">
        <f t="shared" si="17"/>
        <v>N/A</v>
      </c>
      <c r="E143" s="23">
        <v>4147</v>
      </c>
      <c r="F143" s="27" t="str">
        <f t="shared" si="18"/>
        <v>N/A</v>
      </c>
      <c r="G143" s="23">
        <v>24</v>
      </c>
      <c r="H143" s="27" t="str">
        <f t="shared" si="19"/>
        <v>N/A</v>
      </c>
      <c r="I143" s="8">
        <v>-8.8800000000000008</v>
      </c>
      <c r="J143" s="8">
        <v>-99.4</v>
      </c>
      <c r="K143" s="28" t="s">
        <v>734</v>
      </c>
      <c r="L143" s="105" t="str">
        <f t="shared" si="20"/>
        <v>No</v>
      </c>
    </row>
    <row r="144" spans="1:12" ht="25.5" x14ac:dyDescent="0.2">
      <c r="A144" s="104" t="s">
        <v>1315</v>
      </c>
      <c r="B144" s="22" t="s">
        <v>213</v>
      </c>
      <c r="C144" s="29">
        <v>19743.316633999999</v>
      </c>
      <c r="D144" s="27" t="str">
        <f t="shared" si="17"/>
        <v>N/A</v>
      </c>
      <c r="E144" s="29">
        <v>11237.643598000001</v>
      </c>
      <c r="F144" s="27" t="str">
        <f t="shared" si="18"/>
        <v>N/A</v>
      </c>
      <c r="G144" s="29">
        <v>1878.375</v>
      </c>
      <c r="H144" s="27" t="str">
        <f t="shared" si="19"/>
        <v>N/A</v>
      </c>
      <c r="I144" s="8">
        <v>-43.1</v>
      </c>
      <c r="J144" s="8">
        <v>-83.3</v>
      </c>
      <c r="K144" s="28" t="s">
        <v>734</v>
      </c>
      <c r="L144" s="105" t="str">
        <f t="shared" si="20"/>
        <v>No</v>
      </c>
    </row>
    <row r="145" spans="1:12" ht="25.5" x14ac:dyDescent="0.2">
      <c r="A145" s="128" t="s">
        <v>591</v>
      </c>
      <c r="B145" s="22" t="s">
        <v>213</v>
      </c>
      <c r="C145" s="29">
        <v>33987652</v>
      </c>
      <c r="D145" s="27" t="str">
        <f t="shared" si="17"/>
        <v>N/A</v>
      </c>
      <c r="E145" s="29">
        <v>91201048</v>
      </c>
      <c r="F145" s="27" t="str">
        <f t="shared" si="18"/>
        <v>N/A</v>
      </c>
      <c r="G145" s="29">
        <v>147908495</v>
      </c>
      <c r="H145" s="27" t="str">
        <f t="shared" si="19"/>
        <v>N/A</v>
      </c>
      <c r="I145" s="8">
        <v>168.3</v>
      </c>
      <c r="J145" s="8">
        <v>62.18</v>
      </c>
      <c r="K145" s="28" t="s">
        <v>734</v>
      </c>
      <c r="L145" s="105" t="str">
        <f t="shared" si="20"/>
        <v>No</v>
      </c>
    </row>
    <row r="146" spans="1:12" x14ac:dyDescent="0.2">
      <c r="A146" s="128" t="s">
        <v>592</v>
      </c>
      <c r="B146" s="22" t="s">
        <v>213</v>
      </c>
      <c r="C146" s="23">
        <v>17511</v>
      </c>
      <c r="D146" s="27" t="str">
        <f t="shared" si="17"/>
        <v>N/A</v>
      </c>
      <c r="E146" s="23">
        <v>19509</v>
      </c>
      <c r="F146" s="27" t="str">
        <f t="shared" si="18"/>
        <v>N/A</v>
      </c>
      <c r="G146" s="23">
        <v>19891</v>
      </c>
      <c r="H146" s="27" t="str">
        <f t="shared" si="19"/>
        <v>N/A</v>
      </c>
      <c r="I146" s="8">
        <v>11.41</v>
      </c>
      <c r="J146" s="8">
        <v>1.958</v>
      </c>
      <c r="K146" s="28" t="s">
        <v>734</v>
      </c>
      <c r="L146" s="105" t="str">
        <f t="shared" si="20"/>
        <v>Yes</v>
      </c>
    </row>
    <row r="147" spans="1:12" ht="25.5" x14ac:dyDescent="0.2">
      <c r="A147" s="128" t="s">
        <v>1316</v>
      </c>
      <c r="B147" s="22" t="s">
        <v>213</v>
      </c>
      <c r="C147" s="29">
        <v>1940.9315288</v>
      </c>
      <c r="D147" s="27" t="str">
        <f t="shared" si="17"/>
        <v>N/A</v>
      </c>
      <c r="E147" s="29">
        <v>4674.8192116</v>
      </c>
      <c r="F147" s="27" t="str">
        <f t="shared" si="18"/>
        <v>N/A</v>
      </c>
      <c r="G147" s="29">
        <v>7435.9506812</v>
      </c>
      <c r="H147" s="27" t="str">
        <f t="shared" si="19"/>
        <v>N/A</v>
      </c>
      <c r="I147" s="8">
        <v>140.9</v>
      </c>
      <c r="J147" s="8">
        <v>59.06</v>
      </c>
      <c r="K147" s="28" t="s">
        <v>734</v>
      </c>
      <c r="L147" s="105" t="str">
        <f t="shared" si="20"/>
        <v>No</v>
      </c>
    </row>
    <row r="148" spans="1:12" ht="25.5" x14ac:dyDescent="0.2">
      <c r="A148" s="128" t="s">
        <v>593</v>
      </c>
      <c r="B148" s="22" t="s">
        <v>213</v>
      </c>
      <c r="C148" s="29">
        <v>14623422</v>
      </c>
      <c r="D148" s="27" t="str">
        <f t="shared" si="17"/>
        <v>N/A</v>
      </c>
      <c r="E148" s="29">
        <v>14220287</v>
      </c>
      <c r="F148" s="27" t="str">
        <f t="shared" si="18"/>
        <v>N/A</v>
      </c>
      <c r="G148" s="29">
        <v>14222971</v>
      </c>
      <c r="H148" s="27" t="str">
        <f t="shared" si="19"/>
        <v>N/A</v>
      </c>
      <c r="I148" s="8">
        <v>-2.76</v>
      </c>
      <c r="J148" s="8">
        <v>1.89E-2</v>
      </c>
      <c r="K148" s="28" t="s">
        <v>734</v>
      </c>
      <c r="L148" s="105" t="str">
        <f t="shared" si="20"/>
        <v>Yes</v>
      </c>
    </row>
    <row r="149" spans="1:12" x14ac:dyDescent="0.2">
      <c r="A149" s="128" t="s">
        <v>594</v>
      </c>
      <c r="B149" s="22" t="s">
        <v>213</v>
      </c>
      <c r="C149" s="23">
        <v>2272</v>
      </c>
      <c r="D149" s="27" t="str">
        <f t="shared" si="17"/>
        <v>N/A</v>
      </c>
      <c r="E149" s="23">
        <v>2283</v>
      </c>
      <c r="F149" s="27" t="str">
        <f t="shared" si="18"/>
        <v>N/A</v>
      </c>
      <c r="G149" s="23">
        <v>1656</v>
      </c>
      <c r="H149" s="27" t="str">
        <f t="shared" si="19"/>
        <v>N/A</v>
      </c>
      <c r="I149" s="8">
        <v>0.48420000000000002</v>
      </c>
      <c r="J149" s="8">
        <v>-27.5</v>
      </c>
      <c r="K149" s="28" t="s">
        <v>734</v>
      </c>
      <c r="L149" s="105" t="str">
        <f t="shared" si="20"/>
        <v>Yes</v>
      </c>
    </row>
    <row r="150" spans="1:12" ht="25.5" x14ac:dyDescent="0.2">
      <c r="A150" s="137" t="s">
        <v>1317</v>
      </c>
      <c r="B150" s="22" t="s">
        <v>213</v>
      </c>
      <c r="C150" s="29">
        <v>6436.3653168999999</v>
      </c>
      <c r="D150" s="27" t="str">
        <f t="shared" si="17"/>
        <v>N/A</v>
      </c>
      <c r="E150" s="29">
        <v>6228.7722295000003</v>
      </c>
      <c r="F150" s="27" t="str">
        <f t="shared" si="18"/>
        <v>N/A</v>
      </c>
      <c r="G150" s="29">
        <v>8588.7506039</v>
      </c>
      <c r="H150" s="27" t="str">
        <f t="shared" si="19"/>
        <v>N/A</v>
      </c>
      <c r="I150" s="8">
        <v>-3.23</v>
      </c>
      <c r="J150" s="8">
        <v>37.89</v>
      </c>
      <c r="K150" s="28" t="s">
        <v>734</v>
      </c>
      <c r="L150" s="105" t="str">
        <f t="shared" si="20"/>
        <v>No</v>
      </c>
    </row>
    <row r="151" spans="1:12" ht="25.5" x14ac:dyDescent="0.2">
      <c r="A151" s="137" t="s">
        <v>1318</v>
      </c>
      <c r="B151" s="22" t="s">
        <v>213</v>
      </c>
      <c r="C151" s="29">
        <v>616.78763450999998</v>
      </c>
      <c r="D151" s="27" t="str">
        <f t="shared" ref="D151:D170" si="21">IF($B151="N/A","N/A",IF(C151&gt;10,"No",IF(C151&lt;-10,"No","Yes")))</f>
        <v>N/A</v>
      </c>
      <c r="E151" s="29">
        <v>584.33116068000004</v>
      </c>
      <c r="F151" s="27" t="str">
        <f t="shared" ref="F151:F170" si="22">IF($B151="N/A","N/A",IF(E151&gt;10,"No",IF(E151&lt;-10,"No","Yes")))</f>
        <v>N/A</v>
      </c>
      <c r="G151" s="29">
        <v>715.62811546</v>
      </c>
      <c r="H151" s="27" t="str">
        <f t="shared" ref="H151:H170" si="23">IF($B151="N/A","N/A",IF(G151&gt;10,"No",IF(G151&lt;-10,"No","Yes")))</f>
        <v>N/A</v>
      </c>
      <c r="I151" s="8">
        <v>-5.26</v>
      </c>
      <c r="J151" s="8">
        <v>22.47</v>
      </c>
      <c r="K151" s="28" t="s">
        <v>734</v>
      </c>
      <c r="L151" s="105" t="str">
        <f t="shared" ref="L151:L170" si="24">IF(J151="Div by 0", "N/A", IF(K151="N/A","N/A", IF(J151&gt;VALUE(MID(K151,1,2)), "No", IF(J151&lt;-1*VALUE(MID(K151,1,2)), "No", "Yes"))))</f>
        <v>Yes</v>
      </c>
    </row>
    <row r="152" spans="1:12" ht="25.5" x14ac:dyDescent="0.2">
      <c r="A152" s="137" t="s">
        <v>1319</v>
      </c>
      <c r="B152" s="22" t="s">
        <v>213</v>
      </c>
      <c r="C152" s="29">
        <v>1253.0888192</v>
      </c>
      <c r="D152" s="27" t="str">
        <f t="shared" si="21"/>
        <v>N/A</v>
      </c>
      <c r="E152" s="29">
        <v>1170.2551209999999</v>
      </c>
      <c r="F152" s="27" t="str">
        <f t="shared" si="22"/>
        <v>N/A</v>
      </c>
      <c r="G152" s="29">
        <v>1208.2391304</v>
      </c>
      <c r="H152" s="27" t="str">
        <f t="shared" si="23"/>
        <v>N/A</v>
      </c>
      <c r="I152" s="8">
        <v>-6.61</v>
      </c>
      <c r="J152" s="8">
        <v>3.246</v>
      </c>
      <c r="K152" s="28" t="s">
        <v>734</v>
      </c>
      <c r="L152" s="105" t="str">
        <f t="shared" si="24"/>
        <v>Yes</v>
      </c>
    </row>
    <row r="153" spans="1:12" ht="25.5" x14ac:dyDescent="0.2">
      <c r="A153" s="137" t="s">
        <v>1320</v>
      </c>
      <c r="B153" s="22" t="s">
        <v>213</v>
      </c>
      <c r="C153" s="29">
        <v>2762.8885943999999</v>
      </c>
      <c r="D153" s="27" t="str">
        <f t="shared" si="21"/>
        <v>N/A</v>
      </c>
      <c r="E153" s="29">
        <v>2562.4799690999998</v>
      </c>
      <c r="F153" s="27" t="str">
        <f t="shared" si="22"/>
        <v>N/A</v>
      </c>
      <c r="G153" s="29">
        <v>2603.9182458</v>
      </c>
      <c r="H153" s="27" t="str">
        <f t="shared" si="23"/>
        <v>N/A</v>
      </c>
      <c r="I153" s="8">
        <v>-7.25</v>
      </c>
      <c r="J153" s="8">
        <v>1.617</v>
      </c>
      <c r="K153" s="28" t="s">
        <v>734</v>
      </c>
      <c r="L153" s="105" t="str">
        <f t="shared" si="24"/>
        <v>Yes</v>
      </c>
    </row>
    <row r="154" spans="1:12" ht="25.5" x14ac:dyDescent="0.2">
      <c r="A154" s="137" t="s">
        <v>1321</v>
      </c>
      <c r="B154" s="22" t="s">
        <v>213</v>
      </c>
      <c r="C154" s="29">
        <v>359.63001926999999</v>
      </c>
      <c r="D154" s="27" t="str">
        <f t="shared" si="21"/>
        <v>N/A</v>
      </c>
      <c r="E154" s="29">
        <v>331.34377022000001</v>
      </c>
      <c r="F154" s="27" t="str">
        <f t="shared" si="22"/>
        <v>N/A</v>
      </c>
      <c r="G154" s="29">
        <v>316.81164326999999</v>
      </c>
      <c r="H154" s="27" t="str">
        <f t="shared" si="23"/>
        <v>N/A</v>
      </c>
      <c r="I154" s="8">
        <v>-7.87</v>
      </c>
      <c r="J154" s="8">
        <v>-4.3899999999999997</v>
      </c>
      <c r="K154" s="28" t="s">
        <v>734</v>
      </c>
      <c r="L154" s="105" t="str">
        <f t="shared" si="24"/>
        <v>Yes</v>
      </c>
    </row>
    <row r="155" spans="1:12" ht="25.5" x14ac:dyDescent="0.2">
      <c r="A155" s="128" t="s">
        <v>1322</v>
      </c>
      <c r="B155" s="22" t="s">
        <v>213</v>
      </c>
      <c r="C155" s="29">
        <v>526.91294870000002</v>
      </c>
      <c r="D155" s="27" t="str">
        <f t="shared" si="21"/>
        <v>N/A</v>
      </c>
      <c r="E155" s="29">
        <v>478.24317967000002</v>
      </c>
      <c r="F155" s="27" t="str">
        <f t="shared" si="22"/>
        <v>N/A</v>
      </c>
      <c r="G155" s="29">
        <v>914.91165333000004</v>
      </c>
      <c r="H155" s="27" t="str">
        <f t="shared" si="23"/>
        <v>N/A</v>
      </c>
      <c r="I155" s="8">
        <v>-9.24</v>
      </c>
      <c r="J155" s="8">
        <v>91.31</v>
      </c>
      <c r="K155" s="28" t="s">
        <v>734</v>
      </c>
      <c r="L155" s="105" t="str">
        <f t="shared" si="24"/>
        <v>No</v>
      </c>
    </row>
    <row r="156" spans="1:12" ht="25.5" x14ac:dyDescent="0.2">
      <c r="A156" s="128" t="s">
        <v>1323</v>
      </c>
      <c r="B156" s="22" t="s">
        <v>213</v>
      </c>
      <c r="C156" s="29">
        <v>342.84621097000002</v>
      </c>
      <c r="D156" s="27" t="str">
        <f t="shared" si="21"/>
        <v>N/A</v>
      </c>
      <c r="E156" s="29">
        <v>337.80843974999999</v>
      </c>
      <c r="F156" s="27" t="str">
        <f t="shared" si="22"/>
        <v>N/A</v>
      </c>
      <c r="G156" s="29">
        <v>346.18439959</v>
      </c>
      <c r="H156" s="27" t="str">
        <f t="shared" si="23"/>
        <v>N/A</v>
      </c>
      <c r="I156" s="8">
        <v>-1.47</v>
      </c>
      <c r="J156" s="8">
        <v>2.4790000000000001</v>
      </c>
      <c r="K156" s="28" t="s">
        <v>734</v>
      </c>
      <c r="L156" s="105" t="str">
        <f t="shared" si="24"/>
        <v>Yes</v>
      </c>
    </row>
    <row r="157" spans="1:12" ht="25.5" x14ac:dyDescent="0.2">
      <c r="A157" s="128" t="s">
        <v>1324</v>
      </c>
      <c r="B157" s="22" t="s">
        <v>213</v>
      </c>
      <c r="C157" s="29">
        <v>5391.2988506000002</v>
      </c>
      <c r="D157" s="27" t="str">
        <f t="shared" si="21"/>
        <v>N/A</v>
      </c>
      <c r="E157" s="29">
        <v>4834.0167597999998</v>
      </c>
      <c r="F157" s="27" t="str">
        <f t="shared" si="22"/>
        <v>N/A</v>
      </c>
      <c r="G157" s="29">
        <v>4527.0978261</v>
      </c>
      <c r="H157" s="27" t="str">
        <f t="shared" si="23"/>
        <v>N/A</v>
      </c>
      <c r="I157" s="8">
        <v>-10.3</v>
      </c>
      <c r="J157" s="8">
        <v>-6.35</v>
      </c>
      <c r="K157" s="28" t="s">
        <v>734</v>
      </c>
      <c r="L157" s="105" t="str">
        <f t="shared" si="24"/>
        <v>Yes</v>
      </c>
    </row>
    <row r="158" spans="1:12" ht="25.5" x14ac:dyDescent="0.2">
      <c r="A158" s="128" t="s">
        <v>1325</v>
      </c>
      <c r="B158" s="22" t="s">
        <v>213</v>
      </c>
      <c r="C158" s="29">
        <v>3577.0019407999998</v>
      </c>
      <c r="D158" s="27" t="str">
        <f t="shared" si="21"/>
        <v>N/A</v>
      </c>
      <c r="E158" s="29">
        <v>3407.8305922999998</v>
      </c>
      <c r="F158" s="27" t="str">
        <f t="shared" si="22"/>
        <v>N/A</v>
      </c>
      <c r="G158" s="29">
        <v>3577.61942</v>
      </c>
      <c r="H158" s="27" t="str">
        <f t="shared" si="23"/>
        <v>N/A</v>
      </c>
      <c r="I158" s="8">
        <v>-4.7300000000000004</v>
      </c>
      <c r="J158" s="8">
        <v>4.9820000000000002</v>
      </c>
      <c r="K158" s="28" t="s">
        <v>734</v>
      </c>
      <c r="L158" s="105" t="str">
        <f t="shared" si="24"/>
        <v>Yes</v>
      </c>
    </row>
    <row r="159" spans="1:12" ht="25.5" x14ac:dyDescent="0.2">
      <c r="A159" s="128" t="s">
        <v>1326</v>
      </c>
      <c r="B159" s="22" t="s">
        <v>213</v>
      </c>
      <c r="C159" s="29">
        <v>66.240512199999998</v>
      </c>
      <c r="D159" s="27" t="str">
        <f t="shared" si="21"/>
        <v>N/A</v>
      </c>
      <c r="E159" s="29">
        <v>33.836997031999999</v>
      </c>
      <c r="F159" s="27" t="str">
        <f t="shared" si="22"/>
        <v>N/A</v>
      </c>
      <c r="G159" s="29">
        <v>45.647379204000003</v>
      </c>
      <c r="H159" s="27" t="str">
        <f t="shared" si="23"/>
        <v>N/A</v>
      </c>
      <c r="I159" s="8">
        <v>-48.9</v>
      </c>
      <c r="J159" s="8">
        <v>34.9</v>
      </c>
      <c r="K159" s="28" t="s">
        <v>734</v>
      </c>
      <c r="L159" s="105" t="str">
        <f t="shared" si="24"/>
        <v>No</v>
      </c>
    </row>
    <row r="160" spans="1:12" ht="25.5" x14ac:dyDescent="0.2">
      <c r="A160" s="137" t="s">
        <v>1327</v>
      </c>
      <c r="B160" s="22" t="s">
        <v>213</v>
      </c>
      <c r="C160" s="29">
        <v>1.0703940664</v>
      </c>
      <c r="D160" s="27" t="str">
        <f t="shared" si="21"/>
        <v>N/A</v>
      </c>
      <c r="E160" s="29">
        <v>0.86280927959999998</v>
      </c>
      <c r="F160" s="27" t="str">
        <f t="shared" si="22"/>
        <v>N/A</v>
      </c>
      <c r="G160" s="29">
        <v>12.4775931</v>
      </c>
      <c r="H160" s="27" t="str">
        <f t="shared" si="23"/>
        <v>N/A</v>
      </c>
      <c r="I160" s="8">
        <v>-19.399999999999999</v>
      </c>
      <c r="J160" s="8">
        <v>1346</v>
      </c>
      <c r="K160" s="28" t="s">
        <v>734</v>
      </c>
      <c r="L160" s="105" t="str">
        <f t="shared" si="24"/>
        <v>No</v>
      </c>
    </row>
    <row r="161" spans="1:12" x14ac:dyDescent="0.2">
      <c r="A161" s="137" t="s">
        <v>1328</v>
      </c>
      <c r="B161" s="22" t="s">
        <v>213</v>
      </c>
      <c r="C161" s="29">
        <v>382.77721299000001</v>
      </c>
      <c r="D161" s="27" t="str">
        <f t="shared" si="21"/>
        <v>N/A</v>
      </c>
      <c r="E161" s="29">
        <v>365.05268874000001</v>
      </c>
      <c r="F161" s="27" t="str">
        <f t="shared" si="22"/>
        <v>N/A</v>
      </c>
      <c r="G161" s="29">
        <v>495.70171648000002</v>
      </c>
      <c r="H161" s="27" t="str">
        <f t="shared" si="23"/>
        <v>N/A</v>
      </c>
      <c r="I161" s="8">
        <v>-4.63</v>
      </c>
      <c r="J161" s="8">
        <v>35.79</v>
      </c>
      <c r="K161" s="28" t="s">
        <v>734</v>
      </c>
      <c r="L161" s="105" t="str">
        <f t="shared" si="24"/>
        <v>No</v>
      </c>
    </row>
    <row r="162" spans="1:12" x14ac:dyDescent="0.2">
      <c r="A162" s="137" t="s">
        <v>1329</v>
      </c>
      <c r="B162" s="22" t="s">
        <v>213</v>
      </c>
      <c r="C162" s="29">
        <v>355.66875653</v>
      </c>
      <c r="D162" s="27" t="str">
        <f t="shared" si="21"/>
        <v>N/A</v>
      </c>
      <c r="E162" s="29">
        <v>295.28305399999999</v>
      </c>
      <c r="F162" s="27" t="str">
        <f t="shared" si="22"/>
        <v>N/A</v>
      </c>
      <c r="G162" s="29">
        <v>353.85770751000001</v>
      </c>
      <c r="H162" s="27" t="str">
        <f t="shared" si="23"/>
        <v>N/A</v>
      </c>
      <c r="I162" s="8">
        <v>-17</v>
      </c>
      <c r="J162" s="8">
        <v>19.84</v>
      </c>
      <c r="K162" s="28" t="s">
        <v>734</v>
      </c>
      <c r="L162" s="105" t="str">
        <f t="shared" si="24"/>
        <v>Yes</v>
      </c>
    </row>
    <row r="163" spans="1:12" ht="25.5" x14ac:dyDescent="0.2">
      <c r="A163" s="137" t="s">
        <v>1678</v>
      </c>
      <c r="B163" s="22" t="s">
        <v>213</v>
      </c>
      <c r="C163" s="29">
        <v>2392.6629665999999</v>
      </c>
      <c r="D163" s="27" t="str">
        <f t="shared" si="21"/>
        <v>N/A</v>
      </c>
      <c r="E163" s="29">
        <v>2129.751804</v>
      </c>
      <c r="F163" s="27" t="str">
        <f t="shared" si="22"/>
        <v>N/A</v>
      </c>
      <c r="G163" s="29">
        <v>2512.8261465999999</v>
      </c>
      <c r="H163" s="27" t="str">
        <f t="shared" si="23"/>
        <v>N/A</v>
      </c>
      <c r="I163" s="8">
        <v>-11</v>
      </c>
      <c r="J163" s="8">
        <v>17.989999999999998</v>
      </c>
      <c r="K163" s="28" t="s">
        <v>734</v>
      </c>
      <c r="L163" s="105" t="str">
        <f t="shared" si="24"/>
        <v>Yes</v>
      </c>
    </row>
    <row r="164" spans="1:12" x14ac:dyDescent="0.2">
      <c r="A164" s="137" t="s">
        <v>1330</v>
      </c>
      <c r="B164" s="22" t="s">
        <v>213</v>
      </c>
      <c r="C164" s="29">
        <v>223.06100701</v>
      </c>
      <c r="D164" s="27" t="str">
        <f t="shared" si="21"/>
        <v>N/A</v>
      </c>
      <c r="E164" s="29">
        <v>214.33775953</v>
      </c>
      <c r="F164" s="27" t="str">
        <f t="shared" si="22"/>
        <v>N/A</v>
      </c>
      <c r="G164" s="29">
        <v>233.60725112</v>
      </c>
      <c r="H164" s="27" t="str">
        <f t="shared" si="23"/>
        <v>N/A</v>
      </c>
      <c r="I164" s="8">
        <v>-3.91</v>
      </c>
      <c r="J164" s="8">
        <v>8.99</v>
      </c>
      <c r="K164" s="28" t="s">
        <v>734</v>
      </c>
      <c r="L164" s="105" t="str">
        <f t="shared" si="24"/>
        <v>Yes</v>
      </c>
    </row>
    <row r="165" spans="1:12" x14ac:dyDescent="0.2">
      <c r="A165" s="137" t="s">
        <v>1331</v>
      </c>
      <c r="B165" s="22" t="s">
        <v>213</v>
      </c>
      <c r="C165" s="29">
        <v>167.29900351000001</v>
      </c>
      <c r="D165" s="27" t="str">
        <f t="shared" si="21"/>
        <v>N/A</v>
      </c>
      <c r="E165" s="29">
        <v>148.93546821000001</v>
      </c>
      <c r="F165" s="27" t="str">
        <f t="shared" si="22"/>
        <v>N/A</v>
      </c>
      <c r="G165" s="29">
        <v>438.92962361999997</v>
      </c>
      <c r="H165" s="27" t="str">
        <f t="shared" si="23"/>
        <v>N/A</v>
      </c>
      <c r="I165" s="8">
        <v>-11</v>
      </c>
      <c r="J165" s="8">
        <v>194.7</v>
      </c>
      <c r="K165" s="28" t="s">
        <v>734</v>
      </c>
      <c r="L165" s="105" t="str">
        <f t="shared" si="24"/>
        <v>No</v>
      </c>
    </row>
    <row r="166" spans="1:12" x14ac:dyDescent="0.2">
      <c r="A166" s="137" t="s">
        <v>1332</v>
      </c>
      <c r="B166" s="22" t="s">
        <v>213</v>
      </c>
      <c r="C166" s="29">
        <v>1951.8917911999999</v>
      </c>
      <c r="D166" s="27" t="str">
        <f t="shared" si="21"/>
        <v>N/A</v>
      </c>
      <c r="E166" s="29">
        <v>2078.0962163999998</v>
      </c>
      <c r="F166" s="27" t="str">
        <f t="shared" si="22"/>
        <v>N/A</v>
      </c>
      <c r="G166" s="29">
        <v>2525.0586767999998</v>
      </c>
      <c r="H166" s="27" t="str">
        <f t="shared" si="23"/>
        <v>N/A</v>
      </c>
      <c r="I166" s="8">
        <v>6.4660000000000002</v>
      </c>
      <c r="J166" s="8">
        <v>21.51</v>
      </c>
      <c r="K166" s="28" t="s">
        <v>734</v>
      </c>
      <c r="L166" s="105" t="str">
        <f t="shared" si="24"/>
        <v>Yes</v>
      </c>
    </row>
    <row r="167" spans="1:12" x14ac:dyDescent="0.2">
      <c r="A167" s="168" t="s">
        <v>1333</v>
      </c>
      <c r="B167" s="22" t="s">
        <v>213</v>
      </c>
      <c r="C167" s="29">
        <v>3245.5161963999999</v>
      </c>
      <c r="D167" s="27" t="str">
        <f t="shared" si="21"/>
        <v>N/A</v>
      </c>
      <c r="E167" s="29">
        <v>3500.2057728</v>
      </c>
      <c r="F167" s="27" t="str">
        <f t="shared" si="22"/>
        <v>N/A</v>
      </c>
      <c r="G167" s="29">
        <v>3935.7845849999999</v>
      </c>
      <c r="H167" s="27" t="str">
        <f t="shared" si="23"/>
        <v>N/A</v>
      </c>
      <c r="I167" s="8">
        <v>7.8470000000000004</v>
      </c>
      <c r="J167" s="8">
        <v>12.44</v>
      </c>
      <c r="K167" s="28" t="s">
        <v>734</v>
      </c>
      <c r="L167" s="105" t="str">
        <f t="shared" si="24"/>
        <v>Yes</v>
      </c>
    </row>
    <row r="168" spans="1:12" x14ac:dyDescent="0.2">
      <c r="A168" s="168" t="s">
        <v>1334</v>
      </c>
      <c r="B168" s="22" t="s">
        <v>213</v>
      </c>
      <c r="C168" s="29">
        <v>11814.060874000001</v>
      </c>
      <c r="D168" s="27" t="str">
        <f t="shared" si="21"/>
        <v>N/A</v>
      </c>
      <c r="E168" s="29">
        <v>12159.486973999999</v>
      </c>
      <c r="F168" s="27" t="str">
        <f t="shared" si="22"/>
        <v>N/A</v>
      </c>
      <c r="G168" s="29">
        <v>13037.890568999999</v>
      </c>
      <c r="H168" s="27" t="str">
        <f t="shared" si="23"/>
        <v>N/A</v>
      </c>
      <c r="I168" s="8">
        <v>2.9239999999999999</v>
      </c>
      <c r="J168" s="8">
        <v>7.2240000000000002</v>
      </c>
      <c r="K168" s="28" t="s">
        <v>734</v>
      </c>
      <c r="L168" s="105" t="str">
        <f t="shared" si="24"/>
        <v>Yes</v>
      </c>
    </row>
    <row r="169" spans="1:12" x14ac:dyDescent="0.2">
      <c r="A169" s="168" t="s">
        <v>1335</v>
      </c>
      <c r="B169" s="22" t="s">
        <v>213</v>
      </c>
      <c r="C169" s="29">
        <v>1044.3427271</v>
      </c>
      <c r="D169" s="27" t="str">
        <f t="shared" si="21"/>
        <v>N/A</v>
      </c>
      <c r="E169" s="29">
        <v>1099.6623334999999</v>
      </c>
      <c r="F169" s="27" t="str">
        <f t="shared" si="22"/>
        <v>N/A</v>
      </c>
      <c r="G169" s="29">
        <v>1139.7651817999999</v>
      </c>
      <c r="H169" s="27" t="str">
        <f t="shared" si="23"/>
        <v>N/A</v>
      </c>
      <c r="I169" s="8">
        <v>5.2969999999999997</v>
      </c>
      <c r="J169" s="8">
        <v>3.6469999999999998</v>
      </c>
      <c r="K169" s="28" t="s">
        <v>734</v>
      </c>
      <c r="L169" s="105" t="str">
        <f t="shared" si="24"/>
        <v>Yes</v>
      </c>
    </row>
    <row r="170" spans="1:12" x14ac:dyDescent="0.2">
      <c r="A170" s="168" t="s">
        <v>1336</v>
      </c>
      <c r="B170" s="22" t="s">
        <v>213</v>
      </c>
      <c r="C170" s="29">
        <v>1092.4745158999999</v>
      </c>
      <c r="D170" s="27" t="str">
        <f t="shared" si="21"/>
        <v>N/A</v>
      </c>
      <c r="E170" s="29">
        <v>1027.7554138999999</v>
      </c>
      <c r="F170" s="27" t="str">
        <f t="shared" si="22"/>
        <v>N/A</v>
      </c>
      <c r="G170" s="29">
        <v>2225.6027509</v>
      </c>
      <c r="H170" s="27" t="str">
        <f t="shared" si="23"/>
        <v>N/A</v>
      </c>
      <c r="I170" s="8">
        <v>-5.92</v>
      </c>
      <c r="J170" s="8">
        <v>116.5</v>
      </c>
      <c r="K170" s="28" t="s">
        <v>734</v>
      </c>
      <c r="L170" s="105" t="str">
        <f t="shared" si="24"/>
        <v>No</v>
      </c>
    </row>
    <row r="171" spans="1:12" x14ac:dyDescent="0.2">
      <c r="A171" s="168" t="s">
        <v>85</v>
      </c>
      <c r="B171" s="22" t="s">
        <v>213</v>
      </c>
      <c r="C171" s="4">
        <v>8.3247413136000006</v>
      </c>
      <c r="D171" s="27" t="str">
        <f t="shared" ref="D171:D202" si="25">IF($B171="N/A","N/A",IF(C171&gt;10,"No",IF(C171&lt;-10,"No","Yes")))</f>
        <v>N/A</v>
      </c>
      <c r="E171" s="4">
        <v>7.6954118670999998</v>
      </c>
      <c r="F171" s="27" t="str">
        <f t="shared" ref="F171:F202" si="26">IF($B171="N/A","N/A",IF(E171&gt;10,"No",IF(E171&lt;-10,"No","Yes")))</f>
        <v>N/A</v>
      </c>
      <c r="G171" s="4">
        <v>8.1131764676000007</v>
      </c>
      <c r="H171" s="27" t="str">
        <f t="shared" ref="H171:H202" si="27">IF($B171="N/A","N/A",IF(G171&gt;10,"No",IF(G171&lt;-10,"No","Yes")))</f>
        <v>N/A</v>
      </c>
      <c r="I171" s="8">
        <v>-7.56</v>
      </c>
      <c r="J171" s="8">
        <v>5.4290000000000003</v>
      </c>
      <c r="K171" s="28" t="s">
        <v>734</v>
      </c>
      <c r="L171" s="105" t="str">
        <f t="shared" ref="L171:L202" si="28">IF(J171="Div by 0", "N/A", IF(K171="N/A","N/A", IF(J171&gt;VALUE(MID(K171,1,2)), "No", IF(J171&lt;-1*VALUE(MID(K171,1,2)), "No", "Yes"))))</f>
        <v>Yes</v>
      </c>
    </row>
    <row r="172" spans="1:12" x14ac:dyDescent="0.2">
      <c r="A172" s="168" t="s">
        <v>462</v>
      </c>
      <c r="B172" s="22" t="s">
        <v>213</v>
      </c>
      <c r="C172" s="4">
        <v>12.121212120999999</v>
      </c>
      <c r="D172" s="27" t="str">
        <f t="shared" si="25"/>
        <v>N/A</v>
      </c>
      <c r="E172" s="4">
        <v>11.638733706</v>
      </c>
      <c r="F172" s="27" t="str">
        <f t="shared" si="26"/>
        <v>N/A</v>
      </c>
      <c r="G172" s="4">
        <v>10.869565217</v>
      </c>
      <c r="H172" s="27" t="str">
        <f t="shared" si="27"/>
        <v>N/A</v>
      </c>
      <c r="I172" s="8">
        <v>-3.98</v>
      </c>
      <c r="J172" s="8">
        <v>-6.61</v>
      </c>
      <c r="K172" s="28" t="s">
        <v>734</v>
      </c>
      <c r="L172" s="105" t="str">
        <f t="shared" si="28"/>
        <v>Yes</v>
      </c>
    </row>
    <row r="173" spans="1:12" x14ac:dyDescent="0.2">
      <c r="A173" s="168" t="s">
        <v>463</v>
      </c>
      <c r="B173" s="22" t="s">
        <v>213</v>
      </c>
      <c r="C173" s="4">
        <v>12.915670635</v>
      </c>
      <c r="D173" s="27" t="str">
        <f t="shared" si="25"/>
        <v>N/A</v>
      </c>
      <c r="E173" s="4">
        <v>12.133352076</v>
      </c>
      <c r="F173" s="27" t="str">
        <f t="shared" si="26"/>
        <v>N/A</v>
      </c>
      <c r="G173" s="4">
        <v>11.259284681</v>
      </c>
      <c r="H173" s="27" t="str">
        <f t="shared" si="27"/>
        <v>N/A</v>
      </c>
      <c r="I173" s="8">
        <v>-6.06</v>
      </c>
      <c r="J173" s="8">
        <v>-7.2</v>
      </c>
      <c r="K173" s="28" t="s">
        <v>734</v>
      </c>
      <c r="L173" s="105" t="str">
        <f t="shared" si="28"/>
        <v>Yes</v>
      </c>
    </row>
    <row r="174" spans="1:12" x14ac:dyDescent="0.2">
      <c r="A174" s="128" t="s">
        <v>464</v>
      </c>
      <c r="B174" s="22" t="s">
        <v>213</v>
      </c>
      <c r="C174" s="4">
        <v>7.2345649541999997</v>
      </c>
      <c r="D174" s="27" t="str">
        <f t="shared" si="25"/>
        <v>N/A</v>
      </c>
      <c r="E174" s="4">
        <v>6.6378034174999998</v>
      </c>
      <c r="F174" s="27" t="str">
        <f t="shared" si="26"/>
        <v>N/A</v>
      </c>
      <c r="G174" s="4">
        <v>6.5282566331999998</v>
      </c>
      <c r="H174" s="27" t="str">
        <f t="shared" si="27"/>
        <v>N/A</v>
      </c>
      <c r="I174" s="8">
        <v>-8.25</v>
      </c>
      <c r="J174" s="8">
        <v>-1.65</v>
      </c>
      <c r="K174" s="28" t="s">
        <v>734</v>
      </c>
      <c r="L174" s="105" t="str">
        <f t="shared" si="28"/>
        <v>Yes</v>
      </c>
    </row>
    <row r="175" spans="1:12" x14ac:dyDescent="0.2">
      <c r="A175" s="128" t="s">
        <v>465</v>
      </c>
      <c r="B175" s="22" t="s">
        <v>213</v>
      </c>
      <c r="C175" s="4">
        <v>9.0159664816999996</v>
      </c>
      <c r="D175" s="27" t="str">
        <f t="shared" si="25"/>
        <v>N/A</v>
      </c>
      <c r="E175" s="4">
        <v>8.2596953252999992</v>
      </c>
      <c r="F175" s="27" t="str">
        <f t="shared" si="26"/>
        <v>N/A</v>
      </c>
      <c r="G175" s="4">
        <v>10.635426965000001</v>
      </c>
      <c r="H175" s="27" t="str">
        <f t="shared" si="27"/>
        <v>N/A</v>
      </c>
      <c r="I175" s="8">
        <v>-8.39</v>
      </c>
      <c r="J175" s="8">
        <v>28.76</v>
      </c>
      <c r="K175" s="28" t="s">
        <v>734</v>
      </c>
      <c r="L175" s="105" t="str">
        <f t="shared" si="28"/>
        <v>Yes</v>
      </c>
    </row>
    <row r="176" spans="1:12" x14ac:dyDescent="0.2">
      <c r="A176" s="128" t="s">
        <v>1337</v>
      </c>
      <c r="B176" s="22" t="s">
        <v>213</v>
      </c>
      <c r="C176" s="4">
        <v>0.49856453179999999</v>
      </c>
      <c r="D176" s="27" t="str">
        <f t="shared" si="25"/>
        <v>N/A</v>
      </c>
      <c r="E176" s="4">
        <v>0.4060780718</v>
      </c>
      <c r="F176" s="27" t="str">
        <f t="shared" si="26"/>
        <v>N/A</v>
      </c>
      <c r="G176" s="4">
        <v>0.43672364349999998</v>
      </c>
      <c r="H176" s="27" t="str">
        <f t="shared" si="27"/>
        <v>N/A</v>
      </c>
      <c r="I176" s="8">
        <v>-18.600000000000001</v>
      </c>
      <c r="J176" s="8">
        <v>7.5469999999999997</v>
      </c>
      <c r="K176" s="28" t="s">
        <v>734</v>
      </c>
      <c r="L176" s="105" t="str">
        <f t="shared" si="28"/>
        <v>Yes</v>
      </c>
    </row>
    <row r="177" spans="1:12" x14ac:dyDescent="0.2">
      <c r="A177" s="128" t="s">
        <v>1338</v>
      </c>
      <c r="B177" s="22" t="s">
        <v>213</v>
      </c>
      <c r="C177" s="4">
        <v>15.882967606999999</v>
      </c>
      <c r="D177" s="27" t="str">
        <f t="shared" si="25"/>
        <v>N/A</v>
      </c>
      <c r="E177" s="4">
        <v>14.338919926000001</v>
      </c>
      <c r="F177" s="27" t="str">
        <f t="shared" si="26"/>
        <v>N/A</v>
      </c>
      <c r="G177" s="4">
        <v>14.130434783</v>
      </c>
      <c r="H177" s="27" t="str">
        <f t="shared" si="27"/>
        <v>N/A</v>
      </c>
      <c r="I177" s="8">
        <v>-9.7200000000000006</v>
      </c>
      <c r="J177" s="8">
        <v>-1.45</v>
      </c>
      <c r="K177" s="28" t="s">
        <v>734</v>
      </c>
      <c r="L177" s="105" t="str">
        <f t="shared" si="28"/>
        <v>Yes</v>
      </c>
    </row>
    <row r="178" spans="1:12" x14ac:dyDescent="0.2">
      <c r="A178" s="128" t="s">
        <v>1339</v>
      </c>
      <c r="B178" s="22" t="s">
        <v>213</v>
      </c>
      <c r="C178" s="4">
        <v>4.4282975551000003</v>
      </c>
      <c r="D178" s="27" t="str">
        <f t="shared" si="25"/>
        <v>N/A</v>
      </c>
      <c r="E178" s="4">
        <v>3.9523006279000001</v>
      </c>
      <c r="F178" s="27" t="str">
        <f t="shared" si="26"/>
        <v>N/A</v>
      </c>
      <c r="G178" s="4">
        <v>4.0276518030000004</v>
      </c>
      <c r="H178" s="27" t="str">
        <f t="shared" si="27"/>
        <v>N/A</v>
      </c>
      <c r="I178" s="8">
        <v>-10.7</v>
      </c>
      <c r="J178" s="8">
        <v>1.907</v>
      </c>
      <c r="K178" s="28" t="s">
        <v>734</v>
      </c>
      <c r="L178" s="105" t="str">
        <f t="shared" si="28"/>
        <v>Yes</v>
      </c>
    </row>
    <row r="179" spans="1:12" x14ac:dyDescent="0.2">
      <c r="A179" s="128" t="s">
        <v>1340</v>
      </c>
      <c r="B179" s="22" t="s">
        <v>213</v>
      </c>
      <c r="C179" s="4">
        <v>0.17459803239999999</v>
      </c>
      <c r="D179" s="27" t="str">
        <f t="shared" si="25"/>
        <v>N/A</v>
      </c>
      <c r="E179" s="4">
        <v>2.2316945299999998E-2</v>
      </c>
      <c r="F179" s="27" t="str">
        <f t="shared" si="26"/>
        <v>N/A</v>
      </c>
      <c r="G179" s="4">
        <v>2.7482136599999998E-2</v>
      </c>
      <c r="H179" s="27" t="str">
        <f t="shared" si="27"/>
        <v>N/A</v>
      </c>
      <c r="I179" s="8">
        <v>-87.2</v>
      </c>
      <c r="J179" s="8">
        <v>23.14</v>
      </c>
      <c r="K179" s="28" t="s">
        <v>734</v>
      </c>
      <c r="L179" s="105" t="str">
        <f t="shared" si="28"/>
        <v>Yes</v>
      </c>
    </row>
    <row r="180" spans="1:12" x14ac:dyDescent="0.2">
      <c r="A180" s="128" t="s">
        <v>1341</v>
      </c>
      <c r="B180" s="22" t="s">
        <v>213</v>
      </c>
      <c r="C180" s="4">
        <v>1.3022307800000001E-2</v>
      </c>
      <c r="D180" s="27" t="str">
        <f t="shared" si="25"/>
        <v>N/A</v>
      </c>
      <c r="E180" s="4">
        <v>1.30681535E-2</v>
      </c>
      <c r="F180" s="27" t="str">
        <f t="shared" si="26"/>
        <v>N/A</v>
      </c>
      <c r="G180" s="4">
        <v>0.12000920280000001</v>
      </c>
      <c r="H180" s="27" t="str">
        <f t="shared" si="27"/>
        <v>N/A</v>
      </c>
      <c r="I180" s="8">
        <v>0.35210000000000002</v>
      </c>
      <c r="J180" s="8">
        <v>818.3</v>
      </c>
      <c r="K180" s="28" t="s">
        <v>734</v>
      </c>
      <c r="L180" s="105" t="str">
        <f t="shared" si="28"/>
        <v>No</v>
      </c>
    </row>
    <row r="181" spans="1:12" x14ac:dyDescent="0.2">
      <c r="A181" s="128" t="s">
        <v>86</v>
      </c>
      <c r="B181" s="22" t="s">
        <v>213</v>
      </c>
      <c r="C181" s="4">
        <v>0.31274433149999997</v>
      </c>
      <c r="D181" s="27" t="str">
        <f t="shared" si="25"/>
        <v>N/A</v>
      </c>
      <c r="E181" s="4">
        <v>0.20811654530000001</v>
      </c>
      <c r="F181" s="27" t="str">
        <f t="shared" si="26"/>
        <v>N/A</v>
      </c>
      <c r="G181" s="4">
        <v>0.19342359770000001</v>
      </c>
      <c r="H181" s="27" t="str">
        <f t="shared" si="27"/>
        <v>N/A</v>
      </c>
      <c r="I181" s="8">
        <v>-33.5</v>
      </c>
      <c r="J181" s="8">
        <v>-7.06</v>
      </c>
      <c r="K181" s="28" t="s">
        <v>734</v>
      </c>
      <c r="L181" s="105" t="str">
        <f t="shared" si="28"/>
        <v>Yes</v>
      </c>
    </row>
    <row r="182" spans="1:12" x14ac:dyDescent="0.2">
      <c r="A182" s="128" t="s">
        <v>87</v>
      </c>
      <c r="B182" s="22" t="s">
        <v>213</v>
      </c>
      <c r="C182" s="4">
        <v>46.558287026999999</v>
      </c>
      <c r="D182" s="27" t="str">
        <f t="shared" si="25"/>
        <v>N/A</v>
      </c>
      <c r="E182" s="4">
        <v>44.52597463</v>
      </c>
      <c r="F182" s="27" t="str">
        <f t="shared" si="26"/>
        <v>N/A</v>
      </c>
      <c r="G182" s="4">
        <v>51.258642608999999</v>
      </c>
      <c r="H182" s="27" t="str">
        <f t="shared" si="27"/>
        <v>N/A</v>
      </c>
      <c r="I182" s="8">
        <v>-4.37</v>
      </c>
      <c r="J182" s="8">
        <v>15.12</v>
      </c>
      <c r="K182" s="28" t="s">
        <v>734</v>
      </c>
      <c r="L182" s="105" t="str">
        <f t="shared" si="28"/>
        <v>Yes</v>
      </c>
    </row>
    <row r="183" spans="1:12" x14ac:dyDescent="0.2">
      <c r="A183" s="128" t="s">
        <v>466</v>
      </c>
      <c r="B183" s="22" t="s">
        <v>213</v>
      </c>
      <c r="C183" s="4">
        <v>37.304075234999999</v>
      </c>
      <c r="D183" s="27" t="str">
        <f t="shared" si="25"/>
        <v>N/A</v>
      </c>
      <c r="E183" s="4">
        <v>36.499068901000001</v>
      </c>
      <c r="F183" s="27" t="str">
        <f t="shared" si="26"/>
        <v>N/A</v>
      </c>
      <c r="G183" s="4">
        <v>36.264822133999999</v>
      </c>
      <c r="H183" s="27" t="str">
        <f t="shared" si="27"/>
        <v>N/A</v>
      </c>
      <c r="I183" s="8">
        <v>-2.16</v>
      </c>
      <c r="J183" s="8">
        <v>-0.64200000000000002</v>
      </c>
      <c r="K183" s="28" t="s">
        <v>734</v>
      </c>
      <c r="L183" s="105" t="str">
        <f t="shared" si="28"/>
        <v>Yes</v>
      </c>
    </row>
    <row r="184" spans="1:12" x14ac:dyDescent="0.2">
      <c r="A184" s="128" t="s">
        <v>467</v>
      </c>
      <c r="B184" s="22" t="s">
        <v>213</v>
      </c>
      <c r="C184" s="4">
        <v>67.035099760999998</v>
      </c>
      <c r="D184" s="27" t="str">
        <f t="shared" si="25"/>
        <v>N/A</v>
      </c>
      <c r="E184" s="4">
        <v>67.032143192000007</v>
      </c>
      <c r="F184" s="27" t="str">
        <f t="shared" si="26"/>
        <v>N/A</v>
      </c>
      <c r="G184" s="4">
        <v>67.844973401999994</v>
      </c>
      <c r="H184" s="27" t="str">
        <f t="shared" si="27"/>
        <v>N/A</v>
      </c>
      <c r="I184" s="8">
        <v>-4.0000000000000001E-3</v>
      </c>
      <c r="J184" s="8">
        <v>1.2130000000000001</v>
      </c>
      <c r="K184" s="28" t="s">
        <v>734</v>
      </c>
      <c r="L184" s="105" t="str">
        <f t="shared" si="28"/>
        <v>Yes</v>
      </c>
    </row>
    <row r="185" spans="1:12" x14ac:dyDescent="0.2">
      <c r="A185" s="128" t="s">
        <v>468</v>
      </c>
      <c r="B185" s="22" t="s">
        <v>213</v>
      </c>
      <c r="C185" s="4">
        <v>51.507442582000003</v>
      </c>
      <c r="D185" s="27" t="str">
        <f t="shared" si="25"/>
        <v>N/A</v>
      </c>
      <c r="E185" s="4">
        <v>49.987725679999997</v>
      </c>
      <c r="F185" s="27" t="str">
        <f t="shared" si="26"/>
        <v>N/A</v>
      </c>
      <c r="G185" s="4">
        <v>49.179699862</v>
      </c>
      <c r="H185" s="27" t="str">
        <f t="shared" si="27"/>
        <v>N/A</v>
      </c>
      <c r="I185" s="8">
        <v>-2.95</v>
      </c>
      <c r="J185" s="8">
        <v>-1.62</v>
      </c>
      <c r="K185" s="28" t="s">
        <v>734</v>
      </c>
      <c r="L185" s="105" t="str">
        <f t="shared" si="28"/>
        <v>Yes</v>
      </c>
    </row>
    <row r="186" spans="1:12" x14ac:dyDescent="0.2">
      <c r="A186" s="128" t="s">
        <v>469</v>
      </c>
      <c r="B186" s="22" t="s">
        <v>213</v>
      </c>
      <c r="C186" s="4">
        <v>33.492809420999997</v>
      </c>
      <c r="D186" s="27" t="str">
        <f t="shared" si="25"/>
        <v>N/A</v>
      </c>
      <c r="E186" s="4">
        <v>29.463707871</v>
      </c>
      <c r="F186" s="27" t="str">
        <f t="shared" si="26"/>
        <v>N/A</v>
      </c>
      <c r="G186" s="4">
        <v>52.154880271000003</v>
      </c>
      <c r="H186" s="27" t="str">
        <f t="shared" si="27"/>
        <v>N/A</v>
      </c>
      <c r="I186" s="8">
        <v>-12</v>
      </c>
      <c r="J186" s="8">
        <v>77.010000000000005</v>
      </c>
      <c r="K186" s="28" t="s">
        <v>734</v>
      </c>
      <c r="L186" s="105" t="str">
        <f t="shared" si="28"/>
        <v>No</v>
      </c>
    </row>
    <row r="187" spans="1:12" x14ac:dyDescent="0.2">
      <c r="A187" s="128" t="s">
        <v>116</v>
      </c>
      <c r="B187" s="22" t="s">
        <v>213</v>
      </c>
      <c r="C187" s="4">
        <v>73.130918992000005</v>
      </c>
      <c r="D187" s="27" t="str">
        <f t="shared" si="25"/>
        <v>N/A</v>
      </c>
      <c r="E187" s="4">
        <v>72.356900792000005</v>
      </c>
      <c r="F187" s="27" t="str">
        <f t="shared" si="26"/>
        <v>N/A</v>
      </c>
      <c r="G187" s="4">
        <v>82.109324513999994</v>
      </c>
      <c r="H187" s="27" t="str">
        <f t="shared" si="27"/>
        <v>N/A</v>
      </c>
      <c r="I187" s="8">
        <v>-1.06</v>
      </c>
      <c r="J187" s="8">
        <v>13.48</v>
      </c>
      <c r="K187" s="28" t="s">
        <v>734</v>
      </c>
      <c r="L187" s="105" t="str">
        <f t="shared" si="28"/>
        <v>Yes</v>
      </c>
    </row>
    <row r="188" spans="1:12" x14ac:dyDescent="0.2">
      <c r="A188" s="128" t="s">
        <v>470</v>
      </c>
      <c r="B188" s="22" t="s">
        <v>213</v>
      </c>
      <c r="C188" s="4">
        <v>57.784743992000003</v>
      </c>
      <c r="D188" s="27" t="str">
        <f t="shared" si="25"/>
        <v>N/A</v>
      </c>
      <c r="E188" s="4">
        <v>56.145251397000003</v>
      </c>
      <c r="F188" s="27" t="str">
        <f t="shared" si="26"/>
        <v>N/A</v>
      </c>
      <c r="G188" s="4">
        <v>55.434782609000003</v>
      </c>
      <c r="H188" s="27" t="str">
        <f t="shared" si="27"/>
        <v>N/A</v>
      </c>
      <c r="I188" s="8">
        <v>-2.84</v>
      </c>
      <c r="J188" s="8">
        <v>-1.27</v>
      </c>
      <c r="K188" s="28" t="s">
        <v>734</v>
      </c>
      <c r="L188" s="105" t="str">
        <f t="shared" si="28"/>
        <v>Yes</v>
      </c>
    </row>
    <row r="189" spans="1:12" x14ac:dyDescent="0.2">
      <c r="A189" s="128" t="s">
        <v>471</v>
      </c>
      <c r="B189" s="22" t="s">
        <v>213</v>
      </c>
      <c r="C189" s="4">
        <v>90.809684978000007</v>
      </c>
      <c r="D189" s="27" t="str">
        <f t="shared" si="25"/>
        <v>N/A</v>
      </c>
      <c r="E189" s="4">
        <v>91.160622247000006</v>
      </c>
      <c r="F189" s="27" t="str">
        <f t="shared" si="26"/>
        <v>N/A</v>
      </c>
      <c r="G189" s="4">
        <v>91.395582575000006</v>
      </c>
      <c r="H189" s="27" t="str">
        <f t="shared" si="27"/>
        <v>N/A</v>
      </c>
      <c r="I189" s="8">
        <v>0.38650000000000001</v>
      </c>
      <c r="J189" s="8">
        <v>0.25769999999999998</v>
      </c>
      <c r="K189" s="28" t="s">
        <v>734</v>
      </c>
      <c r="L189" s="105" t="str">
        <f t="shared" si="28"/>
        <v>Yes</v>
      </c>
    </row>
    <row r="190" spans="1:12" x14ac:dyDescent="0.2">
      <c r="A190" s="128" t="s">
        <v>472</v>
      </c>
      <c r="B190" s="22" t="s">
        <v>213</v>
      </c>
      <c r="C190" s="4">
        <v>86.016811880999995</v>
      </c>
      <c r="D190" s="27" t="str">
        <f t="shared" si="25"/>
        <v>N/A</v>
      </c>
      <c r="E190" s="4">
        <v>85.922098982999998</v>
      </c>
      <c r="F190" s="27" t="str">
        <f t="shared" si="26"/>
        <v>N/A</v>
      </c>
      <c r="G190" s="4">
        <v>85.580622594999994</v>
      </c>
      <c r="H190" s="27" t="str">
        <f t="shared" si="27"/>
        <v>N/A</v>
      </c>
      <c r="I190" s="8">
        <v>-0.11</v>
      </c>
      <c r="J190" s="8">
        <v>-0.39700000000000002</v>
      </c>
      <c r="K190" s="28" t="s">
        <v>734</v>
      </c>
      <c r="L190" s="105" t="str">
        <f t="shared" si="28"/>
        <v>Yes</v>
      </c>
    </row>
    <row r="191" spans="1:12" x14ac:dyDescent="0.2">
      <c r="A191" s="128" t="s">
        <v>473</v>
      </c>
      <c r="B191" s="22" t="s">
        <v>213</v>
      </c>
      <c r="C191" s="4">
        <v>47.590306873999999</v>
      </c>
      <c r="D191" s="27" t="str">
        <f t="shared" si="25"/>
        <v>N/A</v>
      </c>
      <c r="E191" s="4">
        <v>44.775227759000003</v>
      </c>
      <c r="F191" s="27" t="str">
        <f t="shared" si="26"/>
        <v>N/A</v>
      </c>
      <c r="G191" s="4">
        <v>76.835114817000004</v>
      </c>
      <c r="H191" s="27" t="str">
        <f t="shared" si="27"/>
        <v>N/A</v>
      </c>
      <c r="I191" s="8">
        <v>-5.92</v>
      </c>
      <c r="J191" s="8">
        <v>71.599999999999994</v>
      </c>
      <c r="K191" s="28" t="s">
        <v>734</v>
      </c>
      <c r="L191" s="105" t="str">
        <f t="shared" si="28"/>
        <v>No</v>
      </c>
    </row>
    <row r="192" spans="1:12" x14ac:dyDescent="0.2">
      <c r="A192" s="128" t="s">
        <v>1342</v>
      </c>
      <c r="B192" s="22" t="s">
        <v>213</v>
      </c>
      <c r="C192" s="23">
        <v>4.5406911406999999</v>
      </c>
      <c r="D192" s="27" t="str">
        <f t="shared" si="25"/>
        <v>N/A</v>
      </c>
      <c r="E192" s="23">
        <v>4.6497542761000004</v>
      </c>
      <c r="F192" s="27" t="str">
        <f t="shared" si="26"/>
        <v>N/A</v>
      </c>
      <c r="G192" s="23">
        <v>4.9039252433999998</v>
      </c>
      <c r="H192" s="27" t="str">
        <f t="shared" si="27"/>
        <v>N/A</v>
      </c>
      <c r="I192" s="8">
        <v>2.4020000000000001</v>
      </c>
      <c r="J192" s="8">
        <v>5.4660000000000002</v>
      </c>
      <c r="K192" s="28" t="s">
        <v>734</v>
      </c>
      <c r="L192" s="105" t="str">
        <f t="shared" si="28"/>
        <v>Yes</v>
      </c>
    </row>
    <row r="193" spans="1:12" x14ac:dyDescent="0.2">
      <c r="A193" s="128" t="s">
        <v>1343</v>
      </c>
      <c r="B193" s="22" t="s">
        <v>213</v>
      </c>
      <c r="C193" s="23">
        <v>4.75</v>
      </c>
      <c r="D193" s="27" t="str">
        <f t="shared" si="25"/>
        <v>N/A</v>
      </c>
      <c r="E193" s="23">
        <v>4.5999999999999996</v>
      </c>
      <c r="F193" s="27" t="str">
        <f t="shared" si="26"/>
        <v>N/A</v>
      </c>
      <c r="G193" s="23">
        <v>5.1181818182000001</v>
      </c>
      <c r="H193" s="27" t="str">
        <f t="shared" si="27"/>
        <v>N/A</v>
      </c>
      <c r="I193" s="8">
        <v>-3.16</v>
      </c>
      <c r="J193" s="8">
        <v>11.26</v>
      </c>
      <c r="K193" s="28" t="s">
        <v>734</v>
      </c>
      <c r="L193" s="105" t="str">
        <f t="shared" si="28"/>
        <v>Yes</v>
      </c>
    </row>
    <row r="194" spans="1:12" x14ac:dyDescent="0.2">
      <c r="A194" s="128" t="s">
        <v>1344</v>
      </c>
      <c r="B194" s="22" t="s">
        <v>213</v>
      </c>
      <c r="C194" s="23">
        <v>11.209822247</v>
      </c>
      <c r="D194" s="27" t="str">
        <f t="shared" si="25"/>
        <v>N/A</v>
      </c>
      <c r="E194" s="23">
        <v>11.472485036</v>
      </c>
      <c r="F194" s="27" t="str">
        <f t="shared" si="26"/>
        <v>N/A</v>
      </c>
      <c r="G194" s="23">
        <v>11.707163074</v>
      </c>
      <c r="H194" s="27" t="str">
        <f t="shared" si="27"/>
        <v>N/A</v>
      </c>
      <c r="I194" s="8">
        <v>2.343</v>
      </c>
      <c r="J194" s="8">
        <v>2.0459999999999998</v>
      </c>
      <c r="K194" s="28" t="s">
        <v>734</v>
      </c>
      <c r="L194" s="105" t="str">
        <f t="shared" si="28"/>
        <v>Yes</v>
      </c>
    </row>
    <row r="195" spans="1:12" x14ac:dyDescent="0.2">
      <c r="A195" s="128" t="s">
        <v>1345</v>
      </c>
      <c r="B195" s="22" t="s">
        <v>213</v>
      </c>
      <c r="C195" s="23">
        <v>3.8899835022000002</v>
      </c>
      <c r="D195" s="27" t="str">
        <f t="shared" si="25"/>
        <v>N/A</v>
      </c>
      <c r="E195" s="23">
        <v>3.8378348088999998</v>
      </c>
      <c r="F195" s="27" t="str">
        <f t="shared" si="26"/>
        <v>N/A</v>
      </c>
      <c r="G195" s="23">
        <v>3.7858145172</v>
      </c>
      <c r="H195" s="27" t="str">
        <f t="shared" si="27"/>
        <v>N/A</v>
      </c>
      <c r="I195" s="8">
        <v>-1.34</v>
      </c>
      <c r="J195" s="8">
        <v>-1.36</v>
      </c>
      <c r="K195" s="28" t="s">
        <v>734</v>
      </c>
      <c r="L195" s="105" t="str">
        <f t="shared" si="28"/>
        <v>Yes</v>
      </c>
    </row>
    <row r="196" spans="1:12" x14ac:dyDescent="0.2">
      <c r="A196" s="128" t="s">
        <v>1346</v>
      </c>
      <c r="B196" s="22" t="s">
        <v>213</v>
      </c>
      <c r="C196" s="23">
        <v>3.1206355186999999</v>
      </c>
      <c r="D196" s="27" t="str">
        <f t="shared" si="25"/>
        <v>N/A</v>
      </c>
      <c r="E196" s="23">
        <v>3.0797106908999998</v>
      </c>
      <c r="F196" s="27" t="str">
        <f t="shared" si="26"/>
        <v>N/A</v>
      </c>
      <c r="G196" s="23">
        <v>4.1012628624999996</v>
      </c>
      <c r="H196" s="27" t="str">
        <f t="shared" si="27"/>
        <v>N/A</v>
      </c>
      <c r="I196" s="8">
        <v>-1.31</v>
      </c>
      <c r="J196" s="8">
        <v>33.17</v>
      </c>
      <c r="K196" s="28" t="s">
        <v>734</v>
      </c>
      <c r="L196" s="105" t="str">
        <f t="shared" si="28"/>
        <v>No</v>
      </c>
    </row>
    <row r="197" spans="1:12" x14ac:dyDescent="0.2">
      <c r="A197" s="128" t="s">
        <v>1347</v>
      </c>
      <c r="B197" s="22" t="s">
        <v>213</v>
      </c>
      <c r="C197" s="23">
        <v>210.35770133</v>
      </c>
      <c r="D197" s="27" t="str">
        <f t="shared" si="25"/>
        <v>N/A</v>
      </c>
      <c r="E197" s="23">
        <v>244.62330904999999</v>
      </c>
      <c r="F197" s="27" t="str">
        <f t="shared" si="26"/>
        <v>N/A</v>
      </c>
      <c r="G197" s="23">
        <v>225.45454545000001</v>
      </c>
      <c r="H197" s="27" t="str">
        <f t="shared" si="27"/>
        <v>N/A</v>
      </c>
      <c r="I197" s="8">
        <v>16.29</v>
      </c>
      <c r="J197" s="8">
        <v>-7.84</v>
      </c>
      <c r="K197" s="28" t="s">
        <v>734</v>
      </c>
      <c r="L197" s="105" t="str">
        <f t="shared" si="28"/>
        <v>Yes</v>
      </c>
    </row>
    <row r="198" spans="1:12" x14ac:dyDescent="0.2">
      <c r="A198" s="128" t="s">
        <v>1348</v>
      </c>
      <c r="B198" s="22" t="s">
        <v>213</v>
      </c>
      <c r="C198" s="23">
        <v>232.76315789</v>
      </c>
      <c r="D198" s="27" t="str">
        <f t="shared" si="25"/>
        <v>N/A</v>
      </c>
      <c r="E198" s="23">
        <v>246.98051948</v>
      </c>
      <c r="F198" s="27" t="str">
        <f t="shared" si="26"/>
        <v>N/A</v>
      </c>
      <c r="G198" s="23">
        <v>235.13286712999999</v>
      </c>
      <c r="H198" s="27" t="str">
        <f t="shared" si="27"/>
        <v>N/A</v>
      </c>
      <c r="I198" s="8">
        <v>6.1079999999999997</v>
      </c>
      <c r="J198" s="8">
        <v>-4.8</v>
      </c>
      <c r="K198" s="28" t="s">
        <v>734</v>
      </c>
      <c r="L198" s="105" t="str">
        <f t="shared" si="28"/>
        <v>Yes</v>
      </c>
    </row>
    <row r="199" spans="1:12" x14ac:dyDescent="0.2">
      <c r="A199" s="128" t="s">
        <v>1349</v>
      </c>
      <c r="B199" s="22" t="s">
        <v>213</v>
      </c>
      <c r="C199" s="23">
        <v>233.28487440000001</v>
      </c>
      <c r="D199" s="27" t="str">
        <f t="shared" si="25"/>
        <v>N/A</v>
      </c>
      <c r="E199" s="23">
        <v>247.12033195000001</v>
      </c>
      <c r="F199" s="27" t="str">
        <f t="shared" si="26"/>
        <v>N/A</v>
      </c>
      <c r="G199" s="23">
        <v>248.65672549999999</v>
      </c>
      <c r="H199" s="27" t="str">
        <f t="shared" si="27"/>
        <v>N/A</v>
      </c>
      <c r="I199" s="8">
        <v>5.931</v>
      </c>
      <c r="J199" s="8">
        <v>0.62170000000000003</v>
      </c>
      <c r="K199" s="28" t="s">
        <v>734</v>
      </c>
      <c r="L199" s="105" t="str">
        <f t="shared" si="28"/>
        <v>Yes</v>
      </c>
    </row>
    <row r="200" spans="1:12" x14ac:dyDescent="0.2">
      <c r="A200" s="128" t="s">
        <v>1350</v>
      </c>
      <c r="B200" s="22" t="s">
        <v>213</v>
      </c>
      <c r="C200" s="23">
        <v>127.546875</v>
      </c>
      <c r="D200" s="27" t="str">
        <f t="shared" si="25"/>
        <v>N/A</v>
      </c>
      <c r="E200" s="23">
        <v>244.38333333</v>
      </c>
      <c r="F200" s="27" t="str">
        <f t="shared" si="26"/>
        <v>N/A</v>
      </c>
      <c r="G200" s="23">
        <v>257.83333333000002</v>
      </c>
      <c r="H200" s="27" t="str">
        <f t="shared" si="27"/>
        <v>N/A</v>
      </c>
      <c r="I200" s="8">
        <v>91.6</v>
      </c>
      <c r="J200" s="8">
        <v>5.5039999999999996</v>
      </c>
      <c r="K200" s="28" t="s">
        <v>734</v>
      </c>
      <c r="L200" s="105" t="str">
        <f t="shared" si="28"/>
        <v>Yes</v>
      </c>
    </row>
    <row r="201" spans="1:12" x14ac:dyDescent="0.2">
      <c r="A201" s="128" t="s">
        <v>1351</v>
      </c>
      <c r="B201" s="22" t="s">
        <v>213</v>
      </c>
      <c r="C201" s="23">
        <v>40.652173912999999</v>
      </c>
      <c r="D201" s="27" t="str">
        <f t="shared" si="25"/>
        <v>N/A</v>
      </c>
      <c r="E201" s="23">
        <v>27.428571429000002</v>
      </c>
      <c r="F201" s="27" t="str">
        <f t="shared" si="26"/>
        <v>N/A</v>
      </c>
      <c r="G201" s="23">
        <v>28.440414508</v>
      </c>
      <c r="H201" s="27" t="str">
        <f t="shared" si="27"/>
        <v>N/A</v>
      </c>
      <c r="I201" s="8">
        <v>-32.5</v>
      </c>
      <c r="J201" s="8">
        <v>3.6890000000000001</v>
      </c>
      <c r="K201" s="28" t="s">
        <v>734</v>
      </c>
      <c r="L201" s="105" t="str">
        <f t="shared" si="28"/>
        <v>Yes</v>
      </c>
    </row>
    <row r="202" spans="1:12" x14ac:dyDescent="0.2">
      <c r="A202" s="128" t="s">
        <v>28</v>
      </c>
      <c r="B202" s="22" t="s">
        <v>213</v>
      </c>
      <c r="C202" s="4">
        <v>2.6672617736999999</v>
      </c>
      <c r="D202" s="27" t="str">
        <f t="shared" si="25"/>
        <v>N/A</v>
      </c>
      <c r="E202" s="4">
        <v>2.4415391246000002</v>
      </c>
      <c r="F202" s="27" t="str">
        <f t="shared" si="26"/>
        <v>N/A</v>
      </c>
      <c r="G202" s="4">
        <v>2.1743262250000002</v>
      </c>
      <c r="H202" s="27" t="str">
        <f t="shared" si="27"/>
        <v>N/A</v>
      </c>
      <c r="I202" s="8">
        <v>-8.4600000000000009</v>
      </c>
      <c r="J202" s="8">
        <v>-10.9</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-66.7</v>
      </c>
      <c r="J203" s="8">
        <v>200</v>
      </c>
      <c r="K203" s="10" t="s">
        <v>213</v>
      </c>
      <c r="L203" s="105" t="str">
        <f t="shared" ref="L203:L213" si="32">IF(J203="Div by 0", "N/A", IF(K203="N/A","N/A", IF(J203&gt;VALUE(MID(K203,1,2)), "No", IF(J203&lt;-1*VALUE(MID(K203,1,2)), "No", "Yes"))))</f>
        <v>N/A</v>
      </c>
    </row>
    <row r="204" spans="1:12" x14ac:dyDescent="0.2">
      <c r="A204" s="128" t="s">
        <v>124</v>
      </c>
      <c r="B204" s="22" t="s">
        <v>213</v>
      </c>
      <c r="C204" s="23">
        <v>21</v>
      </c>
      <c r="D204" s="27" t="str">
        <f t="shared" si="29"/>
        <v>N/A</v>
      </c>
      <c r="E204" s="23">
        <v>26</v>
      </c>
      <c r="F204" s="27" t="str">
        <f t="shared" si="30"/>
        <v>N/A</v>
      </c>
      <c r="G204" s="23">
        <v>25</v>
      </c>
      <c r="H204" s="27" t="str">
        <f t="shared" si="31"/>
        <v>N/A</v>
      </c>
      <c r="I204" s="8">
        <v>23.81</v>
      </c>
      <c r="J204" s="8">
        <v>-3.85</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66.67</v>
      </c>
      <c r="J205" s="8">
        <v>-40</v>
      </c>
      <c r="K205" s="10" t="s">
        <v>213</v>
      </c>
      <c r="L205" s="105" t="str">
        <f t="shared" si="32"/>
        <v>N/A</v>
      </c>
    </row>
    <row r="206" spans="1:12" ht="25.5" x14ac:dyDescent="0.2">
      <c r="A206" s="128" t="s">
        <v>1352</v>
      </c>
      <c r="B206" s="22" t="s">
        <v>213</v>
      </c>
      <c r="C206" s="23">
        <v>166</v>
      </c>
      <c r="D206" s="27" t="str">
        <f t="shared" si="29"/>
        <v>N/A</v>
      </c>
      <c r="E206" s="23">
        <v>166</v>
      </c>
      <c r="F206" s="27" t="str">
        <f t="shared" si="30"/>
        <v>N/A</v>
      </c>
      <c r="G206" s="23">
        <v>168</v>
      </c>
      <c r="H206" s="27" t="str">
        <f t="shared" si="31"/>
        <v>N/A</v>
      </c>
      <c r="I206" s="8">
        <v>0</v>
      </c>
      <c r="J206" s="8">
        <v>1.2050000000000001</v>
      </c>
      <c r="K206" s="10" t="s">
        <v>213</v>
      </c>
      <c r="L206" s="105" t="str">
        <f t="shared" si="32"/>
        <v>N/A</v>
      </c>
    </row>
    <row r="207" spans="1:12" x14ac:dyDescent="0.2">
      <c r="A207" s="128" t="s">
        <v>1600</v>
      </c>
      <c r="B207" s="22" t="s">
        <v>213</v>
      </c>
      <c r="C207" s="23">
        <v>23</v>
      </c>
      <c r="D207" s="27" t="str">
        <f t="shared" si="29"/>
        <v>N/A</v>
      </c>
      <c r="E207" s="23">
        <v>17</v>
      </c>
      <c r="F207" s="27" t="str">
        <f t="shared" si="30"/>
        <v>N/A</v>
      </c>
      <c r="G207" s="23">
        <v>19</v>
      </c>
      <c r="H207" s="27" t="str">
        <f t="shared" si="31"/>
        <v>N/A</v>
      </c>
      <c r="I207" s="8">
        <v>-26.1</v>
      </c>
      <c r="J207" s="8">
        <v>11.76</v>
      </c>
      <c r="K207" s="10" t="s">
        <v>213</v>
      </c>
      <c r="L207" s="105" t="str">
        <f t="shared" si="32"/>
        <v>N/A</v>
      </c>
    </row>
    <row r="208" spans="1:12" x14ac:dyDescent="0.2">
      <c r="A208" s="128" t="s">
        <v>1601</v>
      </c>
      <c r="B208" s="22" t="s">
        <v>213</v>
      </c>
      <c r="C208" s="23">
        <v>27</v>
      </c>
      <c r="D208" s="27" t="str">
        <f t="shared" si="29"/>
        <v>N/A</v>
      </c>
      <c r="E208" s="23">
        <v>56</v>
      </c>
      <c r="F208" s="27" t="str">
        <f t="shared" si="30"/>
        <v>N/A</v>
      </c>
      <c r="G208" s="23">
        <v>71</v>
      </c>
      <c r="H208" s="27" t="str">
        <f t="shared" si="31"/>
        <v>N/A</v>
      </c>
      <c r="I208" s="8">
        <v>107.4</v>
      </c>
      <c r="J208" s="8">
        <v>26.79</v>
      </c>
      <c r="K208" s="10" t="s">
        <v>213</v>
      </c>
      <c r="L208" s="105" t="str">
        <f t="shared" si="32"/>
        <v>N/A</v>
      </c>
    </row>
    <row r="209" spans="1:12" x14ac:dyDescent="0.2">
      <c r="A209" s="128" t="s">
        <v>125</v>
      </c>
      <c r="B209" s="22" t="s">
        <v>213</v>
      </c>
      <c r="C209" s="29">
        <v>5174714</v>
      </c>
      <c r="D209" s="27" t="str">
        <f t="shared" si="29"/>
        <v>N/A</v>
      </c>
      <c r="E209" s="29">
        <v>1879924</v>
      </c>
      <c r="F209" s="27" t="str">
        <f t="shared" si="30"/>
        <v>N/A</v>
      </c>
      <c r="G209" s="29">
        <v>3052137</v>
      </c>
      <c r="H209" s="27" t="str">
        <f t="shared" si="31"/>
        <v>N/A</v>
      </c>
      <c r="I209" s="8">
        <v>-63.7</v>
      </c>
      <c r="J209" s="8">
        <v>62.35</v>
      </c>
      <c r="K209" s="10" t="s">
        <v>213</v>
      </c>
      <c r="L209" s="105" t="str">
        <f t="shared" si="32"/>
        <v>N/A</v>
      </c>
    </row>
    <row r="210" spans="1:12" x14ac:dyDescent="0.2">
      <c r="A210" s="168" t="s">
        <v>1596</v>
      </c>
      <c r="B210" s="22" t="s">
        <v>213</v>
      </c>
      <c r="C210" s="29">
        <v>884745</v>
      </c>
      <c r="D210" s="27" t="str">
        <f t="shared" si="29"/>
        <v>N/A</v>
      </c>
      <c r="E210" s="29">
        <v>754207</v>
      </c>
      <c r="F210" s="27" t="str">
        <f t="shared" si="30"/>
        <v>N/A</v>
      </c>
      <c r="G210" s="29">
        <v>1158961</v>
      </c>
      <c r="H210" s="27" t="str">
        <f t="shared" si="31"/>
        <v>N/A</v>
      </c>
      <c r="I210" s="8">
        <v>-14.8</v>
      </c>
      <c r="J210" s="8">
        <v>53.67</v>
      </c>
      <c r="K210" s="10" t="s">
        <v>213</v>
      </c>
      <c r="L210" s="105" t="str">
        <f t="shared" si="32"/>
        <v>N/A</v>
      </c>
    </row>
    <row r="211" spans="1:12" x14ac:dyDescent="0.2">
      <c r="A211" s="168" t="s">
        <v>1353</v>
      </c>
      <c r="B211" s="22" t="s">
        <v>213</v>
      </c>
      <c r="C211" s="29">
        <v>690363</v>
      </c>
      <c r="D211" s="27" t="str">
        <f t="shared" si="29"/>
        <v>N/A</v>
      </c>
      <c r="E211" s="29">
        <v>616679</v>
      </c>
      <c r="F211" s="27" t="str">
        <f t="shared" si="30"/>
        <v>N/A</v>
      </c>
      <c r="G211" s="29">
        <v>533190</v>
      </c>
      <c r="H211" s="27" t="str">
        <f t="shared" si="31"/>
        <v>N/A</v>
      </c>
      <c r="I211" s="8">
        <v>-10.7</v>
      </c>
      <c r="J211" s="8">
        <v>-13.5</v>
      </c>
      <c r="K211" s="10" t="s">
        <v>213</v>
      </c>
      <c r="L211" s="105" t="str">
        <f t="shared" si="32"/>
        <v>N/A</v>
      </c>
    </row>
    <row r="212" spans="1:12" x14ac:dyDescent="0.2">
      <c r="A212" s="168" t="s">
        <v>1590</v>
      </c>
      <c r="B212" s="22" t="s">
        <v>213</v>
      </c>
      <c r="C212" s="29">
        <v>5048401</v>
      </c>
      <c r="D212" s="27" t="str">
        <f t="shared" si="29"/>
        <v>N/A</v>
      </c>
      <c r="E212" s="29">
        <v>1876156</v>
      </c>
      <c r="F212" s="27" t="str">
        <f t="shared" si="30"/>
        <v>N/A</v>
      </c>
      <c r="G212" s="29">
        <v>2587394</v>
      </c>
      <c r="H212" s="27" t="str">
        <f t="shared" si="31"/>
        <v>N/A</v>
      </c>
      <c r="I212" s="8">
        <v>-62.8</v>
      </c>
      <c r="J212" s="8">
        <v>37.909999999999997</v>
      </c>
      <c r="K212" s="10" t="s">
        <v>213</v>
      </c>
      <c r="L212" s="105" t="str">
        <f t="shared" si="32"/>
        <v>N/A</v>
      </c>
    </row>
    <row r="213" spans="1:12" x14ac:dyDescent="0.2">
      <c r="A213" s="168" t="s">
        <v>1591</v>
      </c>
      <c r="B213" s="22" t="s">
        <v>213</v>
      </c>
      <c r="C213" s="29">
        <v>410434</v>
      </c>
      <c r="D213" s="27" t="str">
        <f t="shared" si="29"/>
        <v>N/A</v>
      </c>
      <c r="E213" s="29">
        <v>457183</v>
      </c>
      <c r="F213" s="27" t="str">
        <f t="shared" si="30"/>
        <v>N/A</v>
      </c>
      <c r="G213" s="29">
        <v>643955</v>
      </c>
      <c r="H213" s="27" t="str">
        <f t="shared" si="31"/>
        <v>N/A</v>
      </c>
      <c r="I213" s="8">
        <v>11.39</v>
      </c>
      <c r="J213" s="8">
        <v>40.85</v>
      </c>
      <c r="K213" s="10" t="s">
        <v>213</v>
      </c>
      <c r="L213" s="105" t="str">
        <f t="shared" si="32"/>
        <v>N/A</v>
      </c>
    </row>
    <row r="214" spans="1:12" ht="25.5" x14ac:dyDescent="0.2">
      <c r="A214" s="128" t="s">
        <v>1354</v>
      </c>
      <c r="B214" s="22" t="s">
        <v>213</v>
      </c>
      <c r="C214" s="29">
        <v>15081502</v>
      </c>
      <c r="D214" s="27" t="str">
        <f t="shared" ref="D214:D228" si="33">IF($B214="N/A","N/A",IF(C214&gt;10,"No",IF(C214&lt;-10,"No","Yes")))</f>
        <v>N/A</v>
      </c>
      <c r="E214" s="29">
        <v>12158390</v>
      </c>
      <c r="F214" s="27" t="str">
        <f t="shared" ref="F214:F228" si="34">IF($B214="N/A","N/A",IF(E214&gt;10,"No",IF(E214&lt;-10,"No","Yes")))</f>
        <v>N/A</v>
      </c>
      <c r="G214" s="29">
        <v>12256195</v>
      </c>
      <c r="H214" s="27" t="str">
        <f t="shared" ref="H214:H228" si="35">IF($B214="N/A","N/A",IF(G214&gt;10,"No",IF(G214&lt;-10,"No","Yes")))</f>
        <v>N/A</v>
      </c>
      <c r="I214" s="8">
        <v>-19.399999999999999</v>
      </c>
      <c r="J214" s="8">
        <v>0.8044</v>
      </c>
      <c r="K214" s="28" t="s">
        <v>734</v>
      </c>
      <c r="L214" s="105" t="str">
        <f t="shared" ref="L214:L228" si="36">IF(J214="Div by 0", "N/A", IF(K214="N/A","N/A", IF(J214&gt;VALUE(MID(K214,1,2)), "No", IF(J214&lt;-1*VALUE(MID(K214,1,2)), "No", "Yes"))))</f>
        <v>Yes</v>
      </c>
    </row>
    <row r="215" spans="1:12" x14ac:dyDescent="0.2">
      <c r="A215" s="136" t="s">
        <v>646</v>
      </c>
      <c r="B215" s="22" t="s">
        <v>213</v>
      </c>
      <c r="C215" s="23">
        <v>42930</v>
      </c>
      <c r="D215" s="27" t="str">
        <f t="shared" si="33"/>
        <v>N/A</v>
      </c>
      <c r="E215" s="23">
        <v>36183</v>
      </c>
      <c r="F215" s="27" t="str">
        <f t="shared" si="34"/>
        <v>N/A</v>
      </c>
      <c r="G215" s="23">
        <v>35655</v>
      </c>
      <c r="H215" s="27" t="str">
        <f t="shared" si="35"/>
        <v>N/A</v>
      </c>
      <c r="I215" s="8">
        <v>-15.7</v>
      </c>
      <c r="J215" s="8">
        <v>-1.46</v>
      </c>
      <c r="K215" s="28" t="s">
        <v>734</v>
      </c>
      <c r="L215" s="105" t="str">
        <f t="shared" si="36"/>
        <v>Yes</v>
      </c>
    </row>
    <row r="216" spans="1:12" ht="25.5" x14ac:dyDescent="0.2">
      <c r="A216" s="137" t="s">
        <v>1355</v>
      </c>
      <c r="B216" s="22" t="s">
        <v>213</v>
      </c>
      <c r="C216" s="29">
        <v>351.30449569000001</v>
      </c>
      <c r="D216" s="27" t="str">
        <f t="shared" si="33"/>
        <v>N/A</v>
      </c>
      <c r="E216" s="29">
        <v>336.02492883000002</v>
      </c>
      <c r="F216" s="27" t="str">
        <f t="shared" si="34"/>
        <v>N/A</v>
      </c>
      <c r="G216" s="29">
        <v>343.74407516000002</v>
      </c>
      <c r="H216" s="27" t="str">
        <f t="shared" si="35"/>
        <v>N/A</v>
      </c>
      <c r="I216" s="8">
        <v>-4.3499999999999996</v>
      </c>
      <c r="J216" s="8">
        <v>2.2970000000000002</v>
      </c>
      <c r="K216" s="28" t="s">
        <v>734</v>
      </c>
      <c r="L216" s="105" t="str">
        <f t="shared" si="36"/>
        <v>Yes</v>
      </c>
    </row>
    <row r="217" spans="1:12" ht="25.5" x14ac:dyDescent="0.2">
      <c r="A217" s="128" t="s">
        <v>1356</v>
      </c>
      <c r="B217" s="22" t="s">
        <v>213</v>
      </c>
      <c r="C217" s="29">
        <v>19435037</v>
      </c>
      <c r="D217" s="27" t="str">
        <f t="shared" si="33"/>
        <v>N/A</v>
      </c>
      <c r="E217" s="29">
        <v>21357145</v>
      </c>
      <c r="F217" s="27" t="str">
        <f t="shared" si="34"/>
        <v>N/A</v>
      </c>
      <c r="G217" s="29">
        <v>27681398</v>
      </c>
      <c r="H217" s="27" t="str">
        <f t="shared" si="35"/>
        <v>N/A</v>
      </c>
      <c r="I217" s="8">
        <v>9.89</v>
      </c>
      <c r="J217" s="8">
        <v>29.61</v>
      </c>
      <c r="K217" s="28" t="s">
        <v>734</v>
      </c>
      <c r="L217" s="105" t="str">
        <f t="shared" si="36"/>
        <v>Yes</v>
      </c>
    </row>
    <row r="218" spans="1:12" x14ac:dyDescent="0.2">
      <c r="A218" s="137" t="s">
        <v>513</v>
      </c>
      <c r="B218" s="22" t="s">
        <v>213</v>
      </c>
      <c r="C218" s="23">
        <v>55353</v>
      </c>
      <c r="D218" s="27" t="str">
        <f t="shared" si="33"/>
        <v>N/A</v>
      </c>
      <c r="E218" s="23">
        <v>55396</v>
      </c>
      <c r="F218" s="27" t="str">
        <f t="shared" si="34"/>
        <v>N/A</v>
      </c>
      <c r="G218" s="23">
        <v>64747</v>
      </c>
      <c r="H218" s="27" t="str">
        <f t="shared" si="35"/>
        <v>N/A</v>
      </c>
      <c r="I218" s="8">
        <v>7.7700000000000005E-2</v>
      </c>
      <c r="J218" s="8">
        <v>16.88</v>
      </c>
      <c r="K218" s="28" t="s">
        <v>734</v>
      </c>
      <c r="L218" s="105" t="str">
        <f t="shared" si="36"/>
        <v>Yes</v>
      </c>
    </row>
    <row r="219" spans="1:12" ht="25.5" x14ac:dyDescent="0.2">
      <c r="A219" s="128" t="s">
        <v>1357</v>
      </c>
      <c r="B219" s="22" t="s">
        <v>213</v>
      </c>
      <c r="C219" s="29">
        <v>351.11081603999997</v>
      </c>
      <c r="D219" s="27" t="str">
        <f t="shared" si="33"/>
        <v>N/A</v>
      </c>
      <c r="E219" s="29">
        <v>385.53586902000001</v>
      </c>
      <c r="F219" s="27" t="str">
        <f t="shared" si="34"/>
        <v>N/A</v>
      </c>
      <c r="G219" s="29">
        <v>427.53174663999999</v>
      </c>
      <c r="H219" s="27" t="str">
        <f t="shared" si="35"/>
        <v>N/A</v>
      </c>
      <c r="I219" s="8">
        <v>9.8049999999999997</v>
      </c>
      <c r="J219" s="8">
        <v>10.89</v>
      </c>
      <c r="K219" s="28" t="s">
        <v>734</v>
      </c>
      <c r="L219" s="105" t="str">
        <f t="shared" si="36"/>
        <v>Yes</v>
      </c>
    </row>
    <row r="220" spans="1:12" ht="25.5" x14ac:dyDescent="0.2">
      <c r="A220" s="128" t="s">
        <v>1358</v>
      </c>
      <c r="B220" s="22" t="s">
        <v>213</v>
      </c>
      <c r="C220" s="29">
        <v>24679524</v>
      </c>
      <c r="D220" s="27" t="str">
        <f t="shared" si="33"/>
        <v>N/A</v>
      </c>
      <c r="E220" s="29">
        <v>22442185</v>
      </c>
      <c r="F220" s="27" t="str">
        <f t="shared" si="34"/>
        <v>N/A</v>
      </c>
      <c r="G220" s="29">
        <v>30809888</v>
      </c>
      <c r="H220" s="27" t="str">
        <f t="shared" si="35"/>
        <v>N/A</v>
      </c>
      <c r="I220" s="8">
        <v>-9.07</v>
      </c>
      <c r="J220" s="8">
        <v>37.29</v>
      </c>
      <c r="K220" s="28" t="s">
        <v>734</v>
      </c>
      <c r="L220" s="105" t="str">
        <f t="shared" si="36"/>
        <v>No</v>
      </c>
    </row>
    <row r="221" spans="1:12" x14ac:dyDescent="0.2">
      <c r="A221" s="137" t="s">
        <v>514</v>
      </c>
      <c r="B221" s="22" t="s">
        <v>213</v>
      </c>
      <c r="C221" s="23">
        <v>49798</v>
      </c>
      <c r="D221" s="27" t="str">
        <f t="shared" si="33"/>
        <v>N/A</v>
      </c>
      <c r="E221" s="23">
        <v>43846</v>
      </c>
      <c r="F221" s="27" t="str">
        <f t="shared" si="34"/>
        <v>N/A</v>
      </c>
      <c r="G221" s="23">
        <v>61249</v>
      </c>
      <c r="H221" s="27" t="str">
        <f t="shared" si="35"/>
        <v>N/A</v>
      </c>
      <c r="I221" s="8">
        <v>-12</v>
      </c>
      <c r="J221" s="8">
        <v>39.69</v>
      </c>
      <c r="K221" s="28" t="s">
        <v>734</v>
      </c>
      <c r="L221" s="105" t="str">
        <f t="shared" si="36"/>
        <v>No</v>
      </c>
    </row>
    <row r="222" spans="1:12" ht="25.5" x14ac:dyDescent="0.2">
      <c r="A222" s="128" t="s">
        <v>1359</v>
      </c>
      <c r="B222" s="22" t="s">
        <v>213</v>
      </c>
      <c r="C222" s="29">
        <v>495.59267440000002</v>
      </c>
      <c r="D222" s="27" t="str">
        <f t="shared" si="33"/>
        <v>N/A</v>
      </c>
      <c r="E222" s="29">
        <v>511.84110294999999</v>
      </c>
      <c r="F222" s="27" t="str">
        <f t="shared" si="34"/>
        <v>N/A</v>
      </c>
      <c r="G222" s="29">
        <v>503.02679226999999</v>
      </c>
      <c r="H222" s="27" t="str">
        <f t="shared" si="35"/>
        <v>N/A</v>
      </c>
      <c r="I222" s="8">
        <v>3.2789999999999999</v>
      </c>
      <c r="J222" s="8">
        <v>-1.72</v>
      </c>
      <c r="K222" s="28" t="s">
        <v>734</v>
      </c>
      <c r="L222" s="105" t="str">
        <f t="shared" si="36"/>
        <v>Yes</v>
      </c>
    </row>
    <row r="223" spans="1:12" ht="25.5" x14ac:dyDescent="0.2">
      <c r="A223" s="128" t="s">
        <v>1360</v>
      </c>
      <c r="B223" s="22" t="s">
        <v>213</v>
      </c>
      <c r="C223" s="29">
        <v>505804</v>
      </c>
      <c r="D223" s="27" t="str">
        <f t="shared" si="33"/>
        <v>N/A</v>
      </c>
      <c r="E223" s="29">
        <v>630045</v>
      </c>
      <c r="F223" s="27" t="str">
        <f t="shared" si="34"/>
        <v>N/A</v>
      </c>
      <c r="G223" s="29">
        <v>1331531</v>
      </c>
      <c r="H223" s="27" t="str">
        <f t="shared" si="35"/>
        <v>N/A</v>
      </c>
      <c r="I223" s="8">
        <v>24.56</v>
      </c>
      <c r="J223" s="8">
        <v>111.3</v>
      </c>
      <c r="K223" s="28" t="s">
        <v>734</v>
      </c>
      <c r="L223" s="105" t="str">
        <f t="shared" si="36"/>
        <v>No</v>
      </c>
    </row>
    <row r="224" spans="1:12" x14ac:dyDescent="0.2">
      <c r="A224" s="128" t="s">
        <v>515</v>
      </c>
      <c r="B224" s="22" t="s">
        <v>213</v>
      </c>
      <c r="C224" s="23">
        <v>498</v>
      </c>
      <c r="D224" s="27" t="str">
        <f t="shared" si="33"/>
        <v>N/A</v>
      </c>
      <c r="E224" s="23">
        <v>564</v>
      </c>
      <c r="F224" s="27" t="str">
        <f t="shared" si="34"/>
        <v>N/A</v>
      </c>
      <c r="G224" s="23">
        <v>814</v>
      </c>
      <c r="H224" s="27" t="str">
        <f t="shared" si="35"/>
        <v>N/A</v>
      </c>
      <c r="I224" s="8">
        <v>13.25</v>
      </c>
      <c r="J224" s="8">
        <v>44.33</v>
      </c>
      <c r="K224" s="28" t="s">
        <v>734</v>
      </c>
      <c r="L224" s="105" t="str">
        <f t="shared" si="36"/>
        <v>No</v>
      </c>
    </row>
    <row r="225" spans="1:12" ht="25.5" x14ac:dyDescent="0.2">
      <c r="A225" s="128" t="s">
        <v>1361</v>
      </c>
      <c r="B225" s="22" t="s">
        <v>213</v>
      </c>
      <c r="C225" s="29">
        <v>1015.6706827</v>
      </c>
      <c r="D225" s="27" t="str">
        <f t="shared" si="33"/>
        <v>N/A</v>
      </c>
      <c r="E225" s="29">
        <v>1117.1010638</v>
      </c>
      <c r="F225" s="27" t="str">
        <f t="shared" si="34"/>
        <v>N/A</v>
      </c>
      <c r="G225" s="29">
        <v>1635.7874693000001</v>
      </c>
      <c r="H225" s="27" t="str">
        <f t="shared" si="35"/>
        <v>N/A</v>
      </c>
      <c r="I225" s="8">
        <v>9.9870000000000001</v>
      </c>
      <c r="J225" s="8">
        <v>46.43</v>
      </c>
      <c r="K225" s="28" t="s">
        <v>734</v>
      </c>
      <c r="L225" s="105" t="str">
        <f t="shared" si="36"/>
        <v>No</v>
      </c>
    </row>
    <row r="226" spans="1:12" ht="25.5" x14ac:dyDescent="0.2">
      <c r="A226" s="128" t="s">
        <v>1362</v>
      </c>
      <c r="B226" s="22" t="s">
        <v>213</v>
      </c>
      <c r="C226" s="29">
        <v>173698337</v>
      </c>
      <c r="D226" s="27" t="str">
        <f t="shared" si="33"/>
        <v>N/A</v>
      </c>
      <c r="E226" s="29">
        <v>184835615</v>
      </c>
      <c r="F226" s="27" t="str">
        <f t="shared" si="34"/>
        <v>N/A</v>
      </c>
      <c r="G226" s="29">
        <v>195433906</v>
      </c>
      <c r="H226" s="27" t="str">
        <f t="shared" si="35"/>
        <v>N/A</v>
      </c>
      <c r="I226" s="8">
        <v>6.4119999999999999</v>
      </c>
      <c r="J226" s="8">
        <v>5.734</v>
      </c>
      <c r="K226" s="28" t="s">
        <v>734</v>
      </c>
      <c r="L226" s="105" t="str">
        <f t="shared" si="36"/>
        <v>Yes</v>
      </c>
    </row>
    <row r="227" spans="1:12" ht="25.5" x14ac:dyDescent="0.2">
      <c r="A227" s="128" t="s">
        <v>516</v>
      </c>
      <c r="B227" s="22" t="s">
        <v>213</v>
      </c>
      <c r="C227" s="23">
        <v>9715</v>
      </c>
      <c r="D227" s="27" t="str">
        <f t="shared" si="33"/>
        <v>N/A</v>
      </c>
      <c r="E227" s="23">
        <v>9773</v>
      </c>
      <c r="F227" s="27" t="str">
        <f t="shared" si="34"/>
        <v>N/A</v>
      </c>
      <c r="G227" s="23">
        <v>9583</v>
      </c>
      <c r="H227" s="27" t="str">
        <f t="shared" si="35"/>
        <v>N/A</v>
      </c>
      <c r="I227" s="8">
        <v>0.59699999999999998</v>
      </c>
      <c r="J227" s="8">
        <v>-1.94</v>
      </c>
      <c r="K227" s="28" t="s">
        <v>734</v>
      </c>
      <c r="L227" s="105" t="str">
        <f t="shared" si="36"/>
        <v>Yes</v>
      </c>
    </row>
    <row r="228" spans="1:12" ht="25.5" x14ac:dyDescent="0.2">
      <c r="A228" s="128" t="s">
        <v>1363</v>
      </c>
      <c r="B228" s="22" t="s">
        <v>213</v>
      </c>
      <c r="C228" s="29">
        <v>17879.396499999999</v>
      </c>
      <c r="D228" s="27" t="str">
        <f t="shared" si="33"/>
        <v>N/A</v>
      </c>
      <c r="E228" s="29">
        <v>18912.883966000001</v>
      </c>
      <c r="F228" s="27" t="str">
        <f t="shared" si="34"/>
        <v>N/A</v>
      </c>
      <c r="G228" s="29">
        <v>20393.812585</v>
      </c>
      <c r="H228" s="27" t="str">
        <f t="shared" si="35"/>
        <v>N/A</v>
      </c>
      <c r="I228" s="8">
        <v>5.78</v>
      </c>
      <c r="J228" s="8">
        <v>7.83</v>
      </c>
      <c r="K228" s="28" t="s">
        <v>734</v>
      </c>
      <c r="L228" s="105" t="str">
        <f t="shared" si="36"/>
        <v>Yes</v>
      </c>
    </row>
    <row r="229" spans="1:12" x14ac:dyDescent="0.2">
      <c r="A229" s="128" t="s">
        <v>1364</v>
      </c>
      <c r="B229" s="22" t="s">
        <v>213</v>
      </c>
      <c r="C229" s="32">
        <v>214217629</v>
      </c>
      <c r="D229" s="27" t="str">
        <f t="shared" ref="D229:D252" si="37">IF($B229="N/A","N/A",IF(C229&gt;10,"No",IF(C229&lt;-10,"No","Yes")))</f>
        <v>N/A</v>
      </c>
      <c r="E229" s="32">
        <v>229951805</v>
      </c>
      <c r="F229" s="27" t="str">
        <f t="shared" ref="F229:F252" si="38">IF($B229="N/A","N/A",IF(E229&gt;10,"No",IF(E229&lt;-10,"No","Yes")))</f>
        <v>N/A</v>
      </c>
      <c r="G229" s="32">
        <v>247385215</v>
      </c>
      <c r="H229" s="27" t="str">
        <f t="shared" ref="H229:H252" si="39">IF($B229="N/A","N/A",IF(G229&gt;10,"No",IF(G229&lt;-10,"No","Yes")))</f>
        <v>N/A</v>
      </c>
      <c r="I229" s="8">
        <v>7.3449999999999998</v>
      </c>
      <c r="J229" s="8">
        <v>7.5810000000000004</v>
      </c>
      <c r="K229" s="28" t="s">
        <v>734</v>
      </c>
      <c r="L229" s="105" t="str">
        <f t="shared" ref="L229:L252" si="40">IF(J229="Div by 0", "N/A", IF(K229="N/A","N/A", IF(J229&gt;VALUE(MID(K229,1,2)), "No", IF(J229&lt;-1*VALUE(MID(K229,1,2)), "No", "Yes"))))</f>
        <v>Yes</v>
      </c>
    </row>
    <row r="230" spans="1:12" x14ac:dyDescent="0.2">
      <c r="A230" s="137" t="s">
        <v>1365</v>
      </c>
      <c r="B230" s="22" t="s">
        <v>213</v>
      </c>
      <c r="C230" s="31">
        <v>23908</v>
      </c>
      <c r="D230" s="27" t="str">
        <f t="shared" si="37"/>
        <v>N/A</v>
      </c>
      <c r="E230" s="31">
        <v>21984</v>
      </c>
      <c r="F230" s="27" t="str">
        <f t="shared" si="38"/>
        <v>N/A</v>
      </c>
      <c r="G230" s="31">
        <v>19474</v>
      </c>
      <c r="H230" s="27" t="str">
        <f t="shared" si="39"/>
        <v>N/A</v>
      </c>
      <c r="I230" s="8">
        <v>-8.0500000000000007</v>
      </c>
      <c r="J230" s="8">
        <v>-11.4</v>
      </c>
      <c r="K230" s="28" t="s">
        <v>734</v>
      </c>
      <c r="L230" s="105" t="str">
        <f t="shared" si="40"/>
        <v>Yes</v>
      </c>
    </row>
    <row r="231" spans="1:12" x14ac:dyDescent="0.2">
      <c r="A231" s="137" t="s">
        <v>1366</v>
      </c>
      <c r="B231" s="22" t="s">
        <v>213</v>
      </c>
      <c r="C231" s="32">
        <v>8960.0815208000004</v>
      </c>
      <c r="D231" s="27" t="str">
        <f t="shared" si="37"/>
        <v>N/A</v>
      </c>
      <c r="E231" s="32">
        <v>10459.962018</v>
      </c>
      <c r="F231" s="27" t="str">
        <f t="shared" si="38"/>
        <v>N/A</v>
      </c>
      <c r="G231" s="32">
        <v>12703.359093999999</v>
      </c>
      <c r="H231" s="27" t="str">
        <f t="shared" si="39"/>
        <v>N/A</v>
      </c>
      <c r="I231" s="8">
        <v>16.739999999999998</v>
      </c>
      <c r="J231" s="8">
        <v>21.45</v>
      </c>
      <c r="K231" s="28" t="s">
        <v>734</v>
      </c>
      <c r="L231" s="105" t="str">
        <f t="shared" si="40"/>
        <v>Yes</v>
      </c>
    </row>
    <row r="232" spans="1:12" ht="25.5" x14ac:dyDescent="0.2">
      <c r="A232" s="137" t="s">
        <v>1367</v>
      </c>
      <c r="B232" s="22" t="s">
        <v>213</v>
      </c>
      <c r="C232" s="32">
        <v>8641.8648649000006</v>
      </c>
      <c r="D232" s="27" t="str">
        <f t="shared" si="37"/>
        <v>N/A</v>
      </c>
      <c r="E232" s="32">
        <v>9247.5952381000006</v>
      </c>
      <c r="F232" s="27" t="str">
        <f t="shared" si="38"/>
        <v>N/A</v>
      </c>
      <c r="G232" s="32">
        <v>10345.2875</v>
      </c>
      <c r="H232" s="27" t="str">
        <f t="shared" si="39"/>
        <v>N/A</v>
      </c>
      <c r="I232" s="8">
        <v>7.0090000000000003</v>
      </c>
      <c r="J232" s="8">
        <v>11.87</v>
      </c>
      <c r="K232" s="28" t="s">
        <v>734</v>
      </c>
      <c r="L232" s="105" t="str">
        <f t="shared" si="40"/>
        <v>Yes</v>
      </c>
    </row>
    <row r="233" spans="1:12" ht="25.5" x14ac:dyDescent="0.2">
      <c r="A233" s="137" t="s">
        <v>1368</v>
      </c>
      <c r="B233" s="22" t="s">
        <v>213</v>
      </c>
      <c r="C233" s="32">
        <v>17848.760931000001</v>
      </c>
      <c r="D233" s="27" t="str">
        <f t="shared" si="37"/>
        <v>N/A</v>
      </c>
      <c r="E233" s="32">
        <v>19077.878355000001</v>
      </c>
      <c r="F233" s="27" t="str">
        <f t="shared" si="38"/>
        <v>N/A</v>
      </c>
      <c r="G233" s="32">
        <v>21643.388708999999</v>
      </c>
      <c r="H233" s="27" t="str">
        <f t="shared" si="39"/>
        <v>N/A</v>
      </c>
      <c r="I233" s="8">
        <v>6.8860000000000001</v>
      </c>
      <c r="J233" s="8">
        <v>13.45</v>
      </c>
      <c r="K233" s="28" t="s">
        <v>734</v>
      </c>
      <c r="L233" s="105" t="str">
        <f t="shared" si="40"/>
        <v>Yes</v>
      </c>
    </row>
    <row r="234" spans="1:12" x14ac:dyDescent="0.2">
      <c r="A234" s="137" t="s">
        <v>1369</v>
      </c>
      <c r="B234" s="22" t="s">
        <v>213</v>
      </c>
      <c r="C234" s="32">
        <v>1337.4290221000001</v>
      </c>
      <c r="D234" s="27" t="str">
        <f t="shared" si="37"/>
        <v>N/A</v>
      </c>
      <c r="E234" s="32">
        <v>1670.6772655</v>
      </c>
      <c r="F234" s="27" t="str">
        <f t="shared" si="38"/>
        <v>N/A</v>
      </c>
      <c r="G234" s="32">
        <v>2313.3261935</v>
      </c>
      <c r="H234" s="27" t="str">
        <f t="shared" si="39"/>
        <v>N/A</v>
      </c>
      <c r="I234" s="8">
        <v>24.92</v>
      </c>
      <c r="J234" s="8">
        <v>38.47</v>
      </c>
      <c r="K234" s="28" t="s">
        <v>734</v>
      </c>
      <c r="L234" s="105" t="str">
        <f t="shared" si="40"/>
        <v>No</v>
      </c>
    </row>
    <row r="235" spans="1:12" ht="25.5" x14ac:dyDescent="0.2">
      <c r="A235" s="137" t="s">
        <v>1370</v>
      </c>
      <c r="B235" s="22" t="s">
        <v>213</v>
      </c>
      <c r="C235" s="32">
        <v>664.43758765999996</v>
      </c>
      <c r="D235" s="27" t="str">
        <f t="shared" si="37"/>
        <v>N/A</v>
      </c>
      <c r="E235" s="32">
        <v>710.02765648000002</v>
      </c>
      <c r="F235" s="27" t="str">
        <f t="shared" si="38"/>
        <v>N/A</v>
      </c>
      <c r="G235" s="32">
        <v>1301.3760683999999</v>
      </c>
      <c r="H235" s="27" t="str">
        <f t="shared" si="39"/>
        <v>N/A</v>
      </c>
      <c r="I235" s="8">
        <v>6.8609999999999998</v>
      </c>
      <c r="J235" s="8">
        <v>83.29</v>
      </c>
      <c r="K235" s="28" t="s">
        <v>734</v>
      </c>
      <c r="L235" s="105" t="str">
        <f t="shared" si="40"/>
        <v>No</v>
      </c>
    </row>
    <row r="236" spans="1:12" x14ac:dyDescent="0.2">
      <c r="A236" s="137" t="s">
        <v>1371</v>
      </c>
      <c r="B236" s="22" t="s">
        <v>213</v>
      </c>
      <c r="C236" s="27">
        <v>4.6597657643000003</v>
      </c>
      <c r="D236" s="27" t="str">
        <f t="shared" si="37"/>
        <v>N/A</v>
      </c>
      <c r="E236" s="27">
        <v>4.6447556348000001</v>
      </c>
      <c r="F236" s="27" t="str">
        <f t="shared" si="38"/>
        <v>N/A</v>
      </c>
      <c r="G236" s="27">
        <v>4.1125513699000003</v>
      </c>
      <c r="H236" s="27" t="str">
        <f t="shared" si="39"/>
        <v>N/A</v>
      </c>
      <c r="I236" s="8">
        <v>-0.32200000000000001</v>
      </c>
      <c r="J236" s="8">
        <v>-11.5</v>
      </c>
      <c r="K236" s="28" t="s">
        <v>734</v>
      </c>
      <c r="L236" s="105" t="str">
        <f t="shared" si="40"/>
        <v>Yes</v>
      </c>
    </row>
    <row r="237" spans="1:12" x14ac:dyDescent="0.2">
      <c r="A237" s="137" t="s">
        <v>1372</v>
      </c>
      <c r="B237" s="22" t="s">
        <v>213</v>
      </c>
      <c r="C237" s="27">
        <v>15.464994774999999</v>
      </c>
      <c r="D237" s="27" t="str">
        <f t="shared" si="37"/>
        <v>N/A</v>
      </c>
      <c r="E237" s="27">
        <v>15.642458101000001</v>
      </c>
      <c r="F237" s="27" t="str">
        <f t="shared" si="38"/>
        <v>N/A</v>
      </c>
      <c r="G237" s="27">
        <v>15.810276679999999</v>
      </c>
      <c r="H237" s="27" t="str">
        <f t="shared" si="39"/>
        <v>N/A</v>
      </c>
      <c r="I237" s="8">
        <v>1.1479999999999999</v>
      </c>
      <c r="J237" s="8">
        <v>1.073</v>
      </c>
      <c r="K237" s="28" t="s">
        <v>734</v>
      </c>
      <c r="L237" s="105" t="str">
        <f t="shared" si="40"/>
        <v>Yes</v>
      </c>
    </row>
    <row r="238" spans="1:12" x14ac:dyDescent="0.2">
      <c r="A238" s="136" t="s">
        <v>1373</v>
      </c>
      <c r="B238" s="22" t="s">
        <v>213</v>
      </c>
      <c r="C238" s="27">
        <v>26.037253556</v>
      </c>
      <c r="D238" s="27" t="str">
        <f t="shared" si="37"/>
        <v>N/A</v>
      </c>
      <c r="E238" s="27">
        <v>25.923062506000001</v>
      </c>
      <c r="F238" s="27" t="str">
        <f t="shared" si="38"/>
        <v>N/A</v>
      </c>
      <c r="G238" s="27">
        <v>25.705390631</v>
      </c>
      <c r="H238" s="27" t="str">
        <f t="shared" si="39"/>
        <v>N/A</v>
      </c>
      <c r="I238" s="8">
        <v>-0.439</v>
      </c>
      <c r="J238" s="8">
        <v>-0.84</v>
      </c>
      <c r="K238" s="28" t="s">
        <v>734</v>
      </c>
      <c r="L238" s="105" t="str">
        <f t="shared" si="40"/>
        <v>Yes</v>
      </c>
    </row>
    <row r="239" spans="1:12" x14ac:dyDescent="0.2">
      <c r="A239" s="136" t="s">
        <v>1374</v>
      </c>
      <c r="B239" s="22" t="s">
        <v>213</v>
      </c>
      <c r="C239" s="27">
        <v>4.1078279254999996</v>
      </c>
      <c r="D239" s="27" t="str">
        <f t="shared" si="37"/>
        <v>N/A</v>
      </c>
      <c r="E239" s="27">
        <v>3.7432956176999999</v>
      </c>
      <c r="F239" s="27" t="str">
        <f t="shared" si="38"/>
        <v>N/A</v>
      </c>
      <c r="G239" s="27">
        <v>2.9743166941000001</v>
      </c>
      <c r="H239" s="27" t="str">
        <f t="shared" si="39"/>
        <v>N/A</v>
      </c>
      <c r="I239" s="8">
        <v>-8.8699999999999992</v>
      </c>
      <c r="J239" s="8">
        <v>-20.5</v>
      </c>
      <c r="K239" s="28" t="s">
        <v>734</v>
      </c>
      <c r="L239" s="105" t="str">
        <f t="shared" si="40"/>
        <v>Yes</v>
      </c>
    </row>
    <row r="240" spans="1:12" x14ac:dyDescent="0.2">
      <c r="A240" s="136" t="s">
        <v>1375</v>
      </c>
      <c r="B240" s="22" t="s">
        <v>213</v>
      </c>
      <c r="C240" s="27">
        <v>0.4036915412</v>
      </c>
      <c r="D240" s="27" t="str">
        <f t="shared" si="37"/>
        <v>N/A</v>
      </c>
      <c r="E240" s="27">
        <v>0.42751530840000002</v>
      </c>
      <c r="F240" s="27" t="str">
        <f t="shared" si="38"/>
        <v>N/A</v>
      </c>
      <c r="G240" s="27">
        <v>0.80026862160000001</v>
      </c>
      <c r="H240" s="27" t="str">
        <f t="shared" si="39"/>
        <v>N/A</v>
      </c>
      <c r="I240" s="8">
        <v>5.9009999999999998</v>
      </c>
      <c r="J240" s="8">
        <v>87.19</v>
      </c>
      <c r="K240" s="28" t="s">
        <v>734</v>
      </c>
      <c r="L240" s="105" t="str">
        <f t="shared" si="40"/>
        <v>No</v>
      </c>
    </row>
    <row r="241" spans="1:12" ht="25.5" x14ac:dyDescent="0.2">
      <c r="A241" s="136" t="s">
        <v>1376</v>
      </c>
      <c r="B241" s="22" t="s">
        <v>213</v>
      </c>
      <c r="C241" s="32">
        <v>173698337</v>
      </c>
      <c r="D241" s="27" t="str">
        <f t="shared" si="37"/>
        <v>N/A</v>
      </c>
      <c r="E241" s="32">
        <v>184835615</v>
      </c>
      <c r="F241" s="27" t="str">
        <f t="shared" si="38"/>
        <v>N/A</v>
      </c>
      <c r="G241" s="32">
        <v>195433906</v>
      </c>
      <c r="H241" s="27" t="str">
        <f t="shared" si="39"/>
        <v>N/A</v>
      </c>
      <c r="I241" s="8">
        <v>6.4119999999999999</v>
      </c>
      <c r="J241" s="8">
        <v>5.734</v>
      </c>
      <c r="K241" s="28" t="s">
        <v>734</v>
      </c>
      <c r="L241" s="105" t="str">
        <f t="shared" si="40"/>
        <v>Yes</v>
      </c>
    </row>
    <row r="242" spans="1:12" x14ac:dyDescent="0.2">
      <c r="A242" s="136" t="s">
        <v>1377</v>
      </c>
      <c r="B242" s="22" t="s">
        <v>213</v>
      </c>
      <c r="C242" s="31">
        <v>9715</v>
      </c>
      <c r="D242" s="27" t="str">
        <f t="shared" si="37"/>
        <v>N/A</v>
      </c>
      <c r="E242" s="31">
        <v>9773</v>
      </c>
      <c r="F242" s="27" t="str">
        <f t="shared" si="38"/>
        <v>N/A</v>
      </c>
      <c r="G242" s="31">
        <v>9583</v>
      </c>
      <c r="H242" s="27" t="str">
        <f t="shared" si="39"/>
        <v>N/A</v>
      </c>
      <c r="I242" s="8">
        <v>0.59699999999999998</v>
      </c>
      <c r="J242" s="8">
        <v>-1.94</v>
      </c>
      <c r="K242" s="28" t="s">
        <v>734</v>
      </c>
      <c r="L242" s="105" t="str">
        <f t="shared" si="40"/>
        <v>Yes</v>
      </c>
    </row>
    <row r="243" spans="1:12" ht="25.5" x14ac:dyDescent="0.2">
      <c r="A243" s="136" t="s">
        <v>1378</v>
      </c>
      <c r="B243" s="22" t="s">
        <v>213</v>
      </c>
      <c r="C243" s="32">
        <v>17879.396499999999</v>
      </c>
      <c r="D243" s="27" t="str">
        <f t="shared" si="37"/>
        <v>N/A</v>
      </c>
      <c r="E243" s="32">
        <v>18912.883966000001</v>
      </c>
      <c r="F243" s="27" t="str">
        <f t="shared" si="38"/>
        <v>N/A</v>
      </c>
      <c r="G243" s="32">
        <v>20393.812585</v>
      </c>
      <c r="H243" s="27" t="str">
        <f t="shared" si="39"/>
        <v>N/A</v>
      </c>
      <c r="I243" s="8">
        <v>5.78</v>
      </c>
      <c r="J243" s="8">
        <v>7.83</v>
      </c>
      <c r="K243" s="28" t="s">
        <v>734</v>
      </c>
      <c r="L243" s="105" t="str">
        <f t="shared" si="40"/>
        <v>Yes</v>
      </c>
    </row>
    <row r="244" spans="1:12" ht="25.5" x14ac:dyDescent="0.2">
      <c r="A244" s="136" t="s">
        <v>1379</v>
      </c>
      <c r="B244" s="22" t="s">
        <v>213</v>
      </c>
      <c r="C244" s="32">
        <v>8678.9040000000005</v>
      </c>
      <c r="D244" s="27" t="str">
        <f t="shared" si="37"/>
        <v>N/A</v>
      </c>
      <c r="E244" s="32">
        <v>9124.3475177</v>
      </c>
      <c r="F244" s="27" t="str">
        <f t="shared" si="38"/>
        <v>N/A</v>
      </c>
      <c r="G244" s="32">
        <v>10365.470588</v>
      </c>
      <c r="H244" s="27" t="str">
        <f t="shared" si="39"/>
        <v>N/A</v>
      </c>
      <c r="I244" s="8">
        <v>5.1319999999999997</v>
      </c>
      <c r="J244" s="8">
        <v>13.6</v>
      </c>
      <c r="K244" s="28" t="s">
        <v>734</v>
      </c>
      <c r="L244" s="105" t="str">
        <f t="shared" si="40"/>
        <v>Yes</v>
      </c>
    </row>
    <row r="245" spans="1:12" ht="25.5" x14ac:dyDescent="0.2">
      <c r="A245" s="136" t="s">
        <v>1380</v>
      </c>
      <c r="B245" s="22" t="s">
        <v>213</v>
      </c>
      <c r="C245" s="32">
        <v>19463.820113999998</v>
      </c>
      <c r="D245" s="27" t="str">
        <f t="shared" si="37"/>
        <v>N/A</v>
      </c>
      <c r="E245" s="32">
        <v>20496.366763000002</v>
      </c>
      <c r="F245" s="27" t="str">
        <f t="shared" si="38"/>
        <v>N/A</v>
      </c>
      <c r="G245" s="32">
        <v>22101.658694000002</v>
      </c>
      <c r="H245" s="27" t="str">
        <f t="shared" si="39"/>
        <v>N/A</v>
      </c>
      <c r="I245" s="8">
        <v>5.3049999999999997</v>
      </c>
      <c r="J245" s="8">
        <v>7.8319999999999999</v>
      </c>
      <c r="K245" s="28" t="s">
        <v>734</v>
      </c>
      <c r="L245" s="105" t="str">
        <f t="shared" si="40"/>
        <v>Yes</v>
      </c>
    </row>
    <row r="246" spans="1:12" ht="25.5" x14ac:dyDescent="0.2">
      <c r="A246" s="136" t="s">
        <v>1381</v>
      </c>
      <c r="B246" s="22" t="s">
        <v>213</v>
      </c>
      <c r="C246" s="32">
        <v>9126.9446494000003</v>
      </c>
      <c r="D246" s="27" t="str">
        <f t="shared" si="37"/>
        <v>N/A</v>
      </c>
      <c r="E246" s="32">
        <v>9966.4277017000004</v>
      </c>
      <c r="F246" s="27" t="str">
        <f t="shared" si="38"/>
        <v>N/A</v>
      </c>
      <c r="G246" s="32">
        <v>10568.127533999999</v>
      </c>
      <c r="H246" s="27" t="str">
        <f t="shared" si="39"/>
        <v>N/A</v>
      </c>
      <c r="I246" s="8">
        <v>9.1980000000000004</v>
      </c>
      <c r="J246" s="8">
        <v>6.0369999999999999</v>
      </c>
      <c r="K246" s="28" t="s">
        <v>734</v>
      </c>
      <c r="L246" s="105" t="str">
        <f t="shared" si="40"/>
        <v>Yes</v>
      </c>
    </row>
    <row r="247" spans="1:12" ht="25.5" x14ac:dyDescent="0.2">
      <c r="A247" s="136" t="s">
        <v>1382</v>
      </c>
      <c r="B247" s="22" t="s">
        <v>213</v>
      </c>
      <c r="C247" s="32">
        <v>416.5</v>
      </c>
      <c r="D247" s="27" t="str">
        <f t="shared" si="37"/>
        <v>N/A</v>
      </c>
      <c r="E247" s="32">
        <v>2705</v>
      </c>
      <c r="F247" s="27" t="str">
        <f t="shared" si="38"/>
        <v>N/A</v>
      </c>
      <c r="G247" s="32">
        <v>4708.3999999999996</v>
      </c>
      <c r="H247" s="27" t="str">
        <f t="shared" si="39"/>
        <v>N/A</v>
      </c>
      <c r="I247" s="8">
        <v>549.5</v>
      </c>
      <c r="J247" s="8">
        <v>74.06</v>
      </c>
      <c r="K247" s="28" t="s">
        <v>734</v>
      </c>
      <c r="L247" s="105" t="str">
        <f t="shared" si="40"/>
        <v>No</v>
      </c>
    </row>
    <row r="248" spans="1:12" ht="25.5" x14ac:dyDescent="0.2">
      <c r="A248" s="136" t="s">
        <v>1383</v>
      </c>
      <c r="B248" s="22" t="s">
        <v>213</v>
      </c>
      <c r="C248" s="27">
        <v>1.8934927389</v>
      </c>
      <c r="D248" s="27" t="str">
        <f t="shared" si="37"/>
        <v>N/A</v>
      </c>
      <c r="E248" s="27">
        <v>2.0648288217999999</v>
      </c>
      <c r="F248" s="27" t="str">
        <f t="shared" si="38"/>
        <v>N/A</v>
      </c>
      <c r="G248" s="27">
        <v>2.0237537114999999</v>
      </c>
      <c r="H248" s="27" t="str">
        <f t="shared" si="39"/>
        <v>N/A</v>
      </c>
      <c r="I248" s="8">
        <v>9.0489999999999995</v>
      </c>
      <c r="J248" s="8">
        <v>-1.99</v>
      </c>
      <c r="K248" s="28" t="s">
        <v>734</v>
      </c>
      <c r="L248" s="105" t="str">
        <f t="shared" si="40"/>
        <v>Yes</v>
      </c>
    </row>
    <row r="249" spans="1:12" ht="25.5" x14ac:dyDescent="0.2">
      <c r="A249" s="136" t="s">
        <v>1384</v>
      </c>
      <c r="B249" s="22" t="s">
        <v>213</v>
      </c>
      <c r="C249" s="27">
        <v>13.061650993000001</v>
      </c>
      <c r="D249" s="27" t="str">
        <f t="shared" si="37"/>
        <v>N/A</v>
      </c>
      <c r="E249" s="27">
        <v>13.12849162</v>
      </c>
      <c r="F249" s="27" t="str">
        <f t="shared" si="38"/>
        <v>N/A</v>
      </c>
      <c r="G249" s="27">
        <v>13.438735178</v>
      </c>
      <c r="H249" s="27" t="str">
        <f t="shared" si="39"/>
        <v>N/A</v>
      </c>
      <c r="I249" s="8">
        <v>0.51170000000000004</v>
      </c>
      <c r="J249" s="8">
        <v>2.363</v>
      </c>
      <c r="K249" s="28" t="s">
        <v>734</v>
      </c>
      <c r="L249" s="105" t="str">
        <f t="shared" si="40"/>
        <v>Yes</v>
      </c>
    </row>
    <row r="250" spans="1:12" ht="25.5" x14ac:dyDescent="0.2">
      <c r="A250" s="136" t="s">
        <v>1385</v>
      </c>
      <c r="B250" s="22" t="s">
        <v>213</v>
      </c>
      <c r="C250" s="27">
        <v>19.485929327000001</v>
      </c>
      <c r="D250" s="27" t="str">
        <f t="shared" si="37"/>
        <v>N/A</v>
      </c>
      <c r="E250" s="27">
        <v>19.482710148999999</v>
      </c>
      <c r="F250" s="27" t="str">
        <f t="shared" si="38"/>
        <v>N/A</v>
      </c>
      <c r="G250" s="27">
        <v>20.089230996000001</v>
      </c>
      <c r="H250" s="27" t="str">
        <f t="shared" si="39"/>
        <v>N/A</v>
      </c>
      <c r="I250" s="8">
        <v>-1.7000000000000001E-2</v>
      </c>
      <c r="J250" s="8">
        <v>3.113</v>
      </c>
      <c r="K250" s="28" t="s">
        <v>734</v>
      </c>
      <c r="L250" s="105" t="str">
        <f t="shared" si="40"/>
        <v>Yes</v>
      </c>
    </row>
    <row r="251" spans="1:12" ht="25.5" x14ac:dyDescent="0.2">
      <c r="A251" s="136" t="s">
        <v>1386</v>
      </c>
      <c r="B251" s="22" t="s">
        <v>213</v>
      </c>
      <c r="C251" s="27">
        <v>0.46207096460000002</v>
      </c>
      <c r="D251" s="27" t="str">
        <f t="shared" si="37"/>
        <v>N/A</v>
      </c>
      <c r="E251" s="27">
        <v>0.48874110110000002</v>
      </c>
      <c r="F251" s="27" t="str">
        <f t="shared" si="38"/>
        <v>N/A</v>
      </c>
      <c r="G251" s="27">
        <v>0.49301287500000002</v>
      </c>
      <c r="H251" s="27" t="str">
        <f t="shared" si="39"/>
        <v>N/A</v>
      </c>
      <c r="I251" s="8">
        <v>5.7720000000000002</v>
      </c>
      <c r="J251" s="8">
        <v>0.874</v>
      </c>
      <c r="K251" s="28" t="s">
        <v>734</v>
      </c>
      <c r="L251" s="105" t="str">
        <f t="shared" si="40"/>
        <v>Yes</v>
      </c>
    </row>
    <row r="252" spans="1:12" ht="25.5" x14ac:dyDescent="0.2">
      <c r="A252" s="171" t="s">
        <v>1387</v>
      </c>
      <c r="B252" s="113" t="s">
        <v>213</v>
      </c>
      <c r="C252" s="145">
        <v>1.1323746E-3</v>
      </c>
      <c r="D252" s="145" t="str">
        <f t="shared" si="37"/>
        <v>N/A</v>
      </c>
      <c r="E252" s="145">
        <v>1.2445861E-3</v>
      </c>
      <c r="F252" s="145" t="str">
        <f t="shared" si="38"/>
        <v>N/A</v>
      </c>
      <c r="G252" s="145">
        <v>3.1090467000000001E-3</v>
      </c>
      <c r="H252" s="145" t="str">
        <f t="shared" si="39"/>
        <v>N/A</v>
      </c>
      <c r="I252" s="146">
        <v>9.9090000000000007</v>
      </c>
      <c r="J252" s="146">
        <v>149.80000000000001</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74350</v>
      </c>
      <c r="D6" s="27" t="str">
        <f t="shared" ref="D6:D37" si="0">IF($B6="N/A","N/A",IF(C6&gt;10,"No",IF(C6&lt;-10,"No","Yes")))</f>
        <v>N/A</v>
      </c>
      <c r="E6" s="23">
        <v>75076</v>
      </c>
      <c r="F6" s="27" t="str">
        <f t="shared" ref="F6:F37" si="1">IF($B6="N/A","N/A",IF(E6&gt;10,"No",IF(E6&lt;-10,"No","Yes")))</f>
        <v>N/A</v>
      </c>
      <c r="G6" s="23">
        <v>75455</v>
      </c>
      <c r="H6" s="27" t="str">
        <f t="shared" ref="H6:H37" si="2">IF($B6="N/A","N/A",IF(G6&gt;10,"No",IF(G6&lt;-10,"No","Yes")))</f>
        <v>N/A</v>
      </c>
      <c r="I6" s="8">
        <v>0.97650000000000003</v>
      </c>
      <c r="J6" s="8">
        <v>0.50480000000000003</v>
      </c>
      <c r="K6" s="28" t="s">
        <v>734</v>
      </c>
      <c r="L6" s="105" t="str">
        <f t="shared" ref="L6:L39" si="3">IF(J6="Div by 0", "N/A", IF(K6="N/A","N/A", IF(J6&gt;VALUE(MID(K6,1,2)), "No", IF(J6&lt;-1*VALUE(MID(K6,1,2)), "No", "Yes"))))</f>
        <v>Yes</v>
      </c>
    </row>
    <row r="7" spans="1:12" x14ac:dyDescent="0.2">
      <c r="A7" s="168" t="s">
        <v>6</v>
      </c>
      <c r="B7" s="22" t="s">
        <v>213</v>
      </c>
      <c r="C7" s="23">
        <v>70540</v>
      </c>
      <c r="D7" s="27" t="str">
        <f t="shared" si="0"/>
        <v>N/A</v>
      </c>
      <c r="E7" s="23">
        <v>71697</v>
      </c>
      <c r="F7" s="27" t="str">
        <f t="shared" si="1"/>
        <v>N/A</v>
      </c>
      <c r="G7" s="23">
        <v>72589</v>
      </c>
      <c r="H7" s="27" t="str">
        <f t="shared" si="2"/>
        <v>N/A</v>
      </c>
      <c r="I7" s="8">
        <v>1.64</v>
      </c>
      <c r="J7" s="8">
        <v>1.244</v>
      </c>
      <c r="K7" s="28" t="s">
        <v>734</v>
      </c>
      <c r="L7" s="105" t="str">
        <f t="shared" si="3"/>
        <v>Yes</v>
      </c>
    </row>
    <row r="8" spans="1:12" x14ac:dyDescent="0.2">
      <c r="A8" s="168" t="s">
        <v>360</v>
      </c>
      <c r="B8" s="22" t="s">
        <v>213</v>
      </c>
      <c r="C8" s="4">
        <v>94.875588433000004</v>
      </c>
      <c r="D8" s="27" t="str">
        <f t="shared" si="0"/>
        <v>N/A</v>
      </c>
      <c r="E8" s="4">
        <v>95.499227450000006</v>
      </c>
      <c r="F8" s="27" t="str">
        <f t="shared" si="1"/>
        <v>N/A</v>
      </c>
      <c r="G8" s="4">
        <v>96.201709628000003</v>
      </c>
      <c r="H8" s="27" t="str">
        <f t="shared" si="2"/>
        <v>N/A</v>
      </c>
      <c r="I8" s="8">
        <v>0.6573</v>
      </c>
      <c r="J8" s="8">
        <v>0.73560000000000003</v>
      </c>
      <c r="K8" s="28" t="s">
        <v>734</v>
      </c>
      <c r="L8" s="105" t="str">
        <f t="shared" si="3"/>
        <v>Yes</v>
      </c>
    </row>
    <row r="9" spans="1:12" x14ac:dyDescent="0.2">
      <c r="A9" s="137" t="s">
        <v>88</v>
      </c>
      <c r="B9" s="30" t="s">
        <v>213</v>
      </c>
      <c r="C9" s="1">
        <v>67114.740000000005</v>
      </c>
      <c r="D9" s="7" t="str">
        <f t="shared" si="0"/>
        <v>N/A</v>
      </c>
      <c r="E9" s="1">
        <v>67887.59</v>
      </c>
      <c r="F9" s="7" t="str">
        <f t="shared" si="1"/>
        <v>N/A</v>
      </c>
      <c r="G9" s="1">
        <v>68905.11</v>
      </c>
      <c r="H9" s="7" t="str">
        <f t="shared" si="2"/>
        <v>N/A</v>
      </c>
      <c r="I9" s="8">
        <v>1.1519999999999999</v>
      </c>
      <c r="J9" s="8">
        <v>1.4990000000000001</v>
      </c>
      <c r="K9" s="30" t="s">
        <v>734</v>
      </c>
      <c r="L9" s="105" t="str">
        <f t="shared" si="3"/>
        <v>Yes</v>
      </c>
    </row>
    <row r="10" spans="1:12" x14ac:dyDescent="0.2">
      <c r="A10" s="137" t="s">
        <v>1388</v>
      </c>
      <c r="B10" s="22" t="s">
        <v>213</v>
      </c>
      <c r="C10" s="4">
        <v>1.9704102218999999</v>
      </c>
      <c r="D10" s="27" t="str">
        <f t="shared" si="0"/>
        <v>N/A</v>
      </c>
      <c r="E10" s="4">
        <v>1.1521658052999999</v>
      </c>
      <c r="F10" s="27" t="str">
        <f t="shared" si="1"/>
        <v>N/A</v>
      </c>
      <c r="G10" s="4">
        <v>0.60433370880000004</v>
      </c>
      <c r="H10" s="27" t="str">
        <f t="shared" si="2"/>
        <v>N/A</v>
      </c>
      <c r="I10" s="8">
        <v>-41.5</v>
      </c>
      <c r="J10" s="8">
        <v>-47.5</v>
      </c>
      <c r="K10" s="28" t="s">
        <v>734</v>
      </c>
      <c r="L10" s="105" t="str">
        <f t="shared" si="3"/>
        <v>No</v>
      </c>
    </row>
    <row r="11" spans="1:12" x14ac:dyDescent="0.2">
      <c r="A11" s="137" t="s">
        <v>1389</v>
      </c>
      <c r="B11" s="22" t="s">
        <v>213</v>
      </c>
      <c r="C11" s="4">
        <v>1.2306657700000001</v>
      </c>
      <c r="D11" s="27" t="str">
        <f t="shared" si="0"/>
        <v>N/A</v>
      </c>
      <c r="E11" s="4">
        <v>1.517129309</v>
      </c>
      <c r="F11" s="27" t="str">
        <f t="shared" si="1"/>
        <v>N/A</v>
      </c>
      <c r="G11" s="4">
        <v>1.4750513551</v>
      </c>
      <c r="H11" s="27" t="str">
        <f t="shared" si="2"/>
        <v>N/A</v>
      </c>
      <c r="I11" s="8">
        <v>23.28</v>
      </c>
      <c r="J11" s="8">
        <v>-2.77</v>
      </c>
      <c r="K11" s="28" t="s">
        <v>734</v>
      </c>
      <c r="L11" s="105" t="str">
        <f t="shared" si="3"/>
        <v>Yes</v>
      </c>
    </row>
    <row r="12" spans="1:12" x14ac:dyDescent="0.2">
      <c r="A12" s="137" t="s">
        <v>1390</v>
      </c>
      <c r="B12" s="22" t="s">
        <v>213</v>
      </c>
      <c r="C12" s="4">
        <v>53.673167450999998</v>
      </c>
      <c r="D12" s="27" t="str">
        <f t="shared" si="0"/>
        <v>N/A</v>
      </c>
      <c r="E12" s="4">
        <v>53.728222068000001</v>
      </c>
      <c r="F12" s="27" t="str">
        <f t="shared" si="1"/>
        <v>N/A</v>
      </c>
      <c r="G12" s="4">
        <v>53.954012325000001</v>
      </c>
      <c r="H12" s="27" t="str">
        <f t="shared" si="2"/>
        <v>N/A</v>
      </c>
      <c r="I12" s="8">
        <v>0.1026</v>
      </c>
      <c r="J12" s="8">
        <v>0.42020000000000002</v>
      </c>
      <c r="K12" s="28" t="s">
        <v>734</v>
      </c>
      <c r="L12" s="105" t="str">
        <f t="shared" si="3"/>
        <v>Yes</v>
      </c>
    </row>
    <row r="13" spans="1:12" x14ac:dyDescent="0.2">
      <c r="A13" s="137" t="s">
        <v>1391</v>
      </c>
      <c r="B13" s="22" t="s">
        <v>213</v>
      </c>
      <c r="C13" s="4">
        <v>0.81775386679999995</v>
      </c>
      <c r="D13" s="27" t="str">
        <f t="shared" si="0"/>
        <v>N/A</v>
      </c>
      <c r="E13" s="4">
        <v>0.80851403909999997</v>
      </c>
      <c r="F13" s="27" t="str">
        <f t="shared" si="1"/>
        <v>N/A</v>
      </c>
      <c r="G13" s="4">
        <v>0.69180306140000003</v>
      </c>
      <c r="H13" s="27" t="str">
        <f t="shared" si="2"/>
        <v>N/A</v>
      </c>
      <c r="I13" s="8">
        <v>-1.1299999999999999</v>
      </c>
      <c r="J13" s="8">
        <v>-14.4</v>
      </c>
      <c r="K13" s="28" t="s">
        <v>734</v>
      </c>
      <c r="L13" s="105" t="str">
        <f t="shared" si="3"/>
        <v>Yes</v>
      </c>
    </row>
    <row r="14" spans="1:12" x14ac:dyDescent="0.2">
      <c r="A14" s="137" t="s">
        <v>1392</v>
      </c>
      <c r="B14" s="22" t="s">
        <v>213</v>
      </c>
      <c r="C14" s="4">
        <v>13.086751849000001</v>
      </c>
      <c r="D14" s="27" t="str">
        <f t="shared" si="0"/>
        <v>N/A</v>
      </c>
      <c r="E14" s="4">
        <v>13.294528210999999</v>
      </c>
      <c r="F14" s="27" t="str">
        <f t="shared" si="1"/>
        <v>N/A</v>
      </c>
      <c r="G14" s="4">
        <v>13.483533231999999</v>
      </c>
      <c r="H14" s="27" t="str">
        <f t="shared" si="2"/>
        <v>N/A</v>
      </c>
      <c r="I14" s="8">
        <v>1.5880000000000001</v>
      </c>
      <c r="J14" s="8">
        <v>1.4219999999999999</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0.49899125760000002</v>
      </c>
      <c r="D16" s="27" t="str">
        <f t="shared" si="0"/>
        <v>N/A</v>
      </c>
      <c r="E16" s="4">
        <v>0.49949384619999998</v>
      </c>
      <c r="F16" s="27" t="str">
        <f t="shared" si="1"/>
        <v>N/A</v>
      </c>
      <c r="G16" s="4">
        <v>0.33529918489999999</v>
      </c>
      <c r="H16" s="27" t="str">
        <f t="shared" si="2"/>
        <v>N/A</v>
      </c>
      <c r="I16" s="8">
        <v>0.1007</v>
      </c>
      <c r="J16" s="8">
        <v>-32.9</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28.722259583</v>
      </c>
      <c r="D18" s="27" t="str">
        <f t="shared" si="0"/>
        <v>N/A</v>
      </c>
      <c r="E18" s="4">
        <v>28.999946721000001</v>
      </c>
      <c r="F18" s="27" t="str">
        <f t="shared" si="1"/>
        <v>N/A</v>
      </c>
      <c r="G18" s="4">
        <v>29.455967133000001</v>
      </c>
      <c r="H18" s="27" t="str">
        <f t="shared" si="2"/>
        <v>N/A</v>
      </c>
      <c r="I18" s="8">
        <v>0.96679999999999999</v>
      </c>
      <c r="J18" s="8">
        <v>1.5720000000000001</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97.452589106000005</v>
      </c>
      <c r="D20" s="27" t="str">
        <f t="shared" si="0"/>
        <v>N/A</v>
      </c>
      <c r="E20" s="4">
        <v>97.174862805999993</v>
      </c>
      <c r="F20" s="27" t="str">
        <f t="shared" si="1"/>
        <v>N/A</v>
      </c>
      <c r="G20" s="4">
        <v>97.497846398999997</v>
      </c>
      <c r="H20" s="27" t="str">
        <f t="shared" si="2"/>
        <v>N/A</v>
      </c>
      <c r="I20" s="8">
        <v>-0.28499999999999998</v>
      </c>
      <c r="J20" s="8">
        <v>0.33239999999999997</v>
      </c>
      <c r="K20" s="28" t="s">
        <v>734</v>
      </c>
      <c r="L20" s="105" t="str">
        <f t="shared" si="3"/>
        <v>Yes</v>
      </c>
    </row>
    <row r="21" spans="1:12" x14ac:dyDescent="0.2">
      <c r="A21" s="128" t="s">
        <v>960</v>
      </c>
      <c r="B21" s="22" t="s">
        <v>213</v>
      </c>
      <c r="C21" s="4">
        <v>2.5474108944</v>
      </c>
      <c r="D21" s="27" t="str">
        <f t="shared" si="0"/>
        <v>N/A</v>
      </c>
      <c r="E21" s="4">
        <v>2.8251371942999999</v>
      </c>
      <c r="F21" s="27" t="str">
        <f t="shared" si="1"/>
        <v>N/A</v>
      </c>
      <c r="G21" s="4">
        <v>2.5021536014999999</v>
      </c>
      <c r="H21" s="27" t="str">
        <f t="shared" si="2"/>
        <v>N/A</v>
      </c>
      <c r="I21" s="8">
        <v>10.9</v>
      </c>
      <c r="J21" s="8">
        <v>-11.4</v>
      </c>
      <c r="K21" s="28" t="s">
        <v>734</v>
      </c>
      <c r="L21" s="105" t="str">
        <f t="shared" si="3"/>
        <v>Yes</v>
      </c>
    </row>
    <row r="22" spans="1:12" x14ac:dyDescent="0.2">
      <c r="A22" s="104" t="s">
        <v>1691</v>
      </c>
      <c r="B22" s="22" t="s">
        <v>213</v>
      </c>
      <c r="C22" s="23">
        <v>32529</v>
      </c>
      <c r="D22" s="27" t="str">
        <f t="shared" si="0"/>
        <v>N/A</v>
      </c>
      <c r="E22" s="23">
        <v>32693</v>
      </c>
      <c r="F22" s="27" t="str">
        <f t="shared" si="1"/>
        <v>N/A</v>
      </c>
      <c r="G22" s="23">
        <v>32089</v>
      </c>
      <c r="H22" s="27" t="str">
        <f t="shared" si="2"/>
        <v>N/A</v>
      </c>
      <c r="I22" s="8">
        <v>0.50419999999999998</v>
      </c>
      <c r="J22" s="8">
        <v>-1.85</v>
      </c>
      <c r="K22" s="28" t="s">
        <v>734</v>
      </c>
      <c r="L22" s="105" t="str">
        <f t="shared" si="3"/>
        <v>Yes</v>
      </c>
    </row>
    <row r="23" spans="1:12" x14ac:dyDescent="0.2">
      <c r="A23" s="104" t="s">
        <v>975</v>
      </c>
      <c r="B23" s="22" t="s">
        <v>213</v>
      </c>
      <c r="C23" s="23">
        <v>5684</v>
      </c>
      <c r="D23" s="27" t="str">
        <f t="shared" si="0"/>
        <v>N/A</v>
      </c>
      <c r="E23" s="23">
        <v>5726</v>
      </c>
      <c r="F23" s="27" t="str">
        <f t="shared" si="1"/>
        <v>N/A</v>
      </c>
      <c r="G23" s="23">
        <v>5759</v>
      </c>
      <c r="H23" s="27" t="str">
        <f t="shared" si="2"/>
        <v>N/A</v>
      </c>
      <c r="I23" s="8">
        <v>0.7389</v>
      </c>
      <c r="J23" s="8">
        <v>0.57630000000000003</v>
      </c>
      <c r="K23" s="28" t="s">
        <v>734</v>
      </c>
      <c r="L23" s="105" t="str">
        <f t="shared" si="3"/>
        <v>Yes</v>
      </c>
    </row>
    <row r="24" spans="1:12" x14ac:dyDescent="0.2">
      <c r="A24" s="104" t="s">
        <v>976</v>
      </c>
      <c r="B24" s="22" t="s">
        <v>213</v>
      </c>
      <c r="C24" s="23">
        <v>308</v>
      </c>
      <c r="D24" s="27" t="str">
        <f t="shared" si="0"/>
        <v>N/A</v>
      </c>
      <c r="E24" s="23">
        <v>326</v>
      </c>
      <c r="F24" s="27" t="str">
        <f t="shared" si="1"/>
        <v>N/A</v>
      </c>
      <c r="G24" s="23">
        <v>294</v>
      </c>
      <c r="H24" s="27" t="str">
        <f t="shared" si="2"/>
        <v>N/A</v>
      </c>
      <c r="I24" s="8">
        <v>5.8440000000000003</v>
      </c>
      <c r="J24" s="8">
        <v>-9.82</v>
      </c>
      <c r="K24" s="28" t="s">
        <v>734</v>
      </c>
      <c r="L24" s="105" t="str">
        <f t="shared" si="3"/>
        <v>Yes</v>
      </c>
    </row>
    <row r="25" spans="1:12" x14ac:dyDescent="0.2">
      <c r="A25" s="104" t="s">
        <v>977</v>
      </c>
      <c r="B25" s="22" t="s">
        <v>213</v>
      </c>
      <c r="C25" s="23">
        <v>863</v>
      </c>
      <c r="D25" s="27" t="str">
        <f t="shared" si="0"/>
        <v>N/A</v>
      </c>
      <c r="E25" s="23">
        <v>941</v>
      </c>
      <c r="F25" s="27" t="str">
        <f t="shared" si="1"/>
        <v>N/A</v>
      </c>
      <c r="G25" s="23">
        <v>788</v>
      </c>
      <c r="H25" s="27" t="str">
        <f t="shared" si="2"/>
        <v>N/A</v>
      </c>
      <c r="I25" s="8">
        <v>9.0380000000000003</v>
      </c>
      <c r="J25" s="8">
        <v>-16.3</v>
      </c>
      <c r="K25" s="28" t="s">
        <v>734</v>
      </c>
      <c r="L25" s="105" t="str">
        <f t="shared" si="3"/>
        <v>Yes</v>
      </c>
    </row>
    <row r="26" spans="1:12" x14ac:dyDescent="0.2">
      <c r="A26" s="104" t="s">
        <v>978</v>
      </c>
      <c r="B26" s="22" t="s">
        <v>213</v>
      </c>
      <c r="C26" s="23">
        <v>25674</v>
      </c>
      <c r="D26" s="27" t="str">
        <f t="shared" si="0"/>
        <v>N/A</v>
      </c>
      <c r="E26" s="23">
        <v>25700</v>
      </c>
      <c r="F26" s="27" t="str">
        <f t="shared" si="1"/>
        <v>N/A</v>
      </c>
      <c r="G26" s="23">
        <v>25248</v>
      </c>
      <c r="H26" s="27" t="str">
        <f t="shared" si="2"/>
        <v>N/A</v>
      </c>
      <c r="I26" s="8">
        <v>0.1013</v>
      </c>
      <c r="J26" s="8">
        <v>-1.76</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40162</v>
      </c>
      <c r="D28" s="27" t="str">
        <f t="shared" si="0"/>
        <v>N/A</v>
      </c>
      <c r="E28" s="23">
        <v>41386</v>
      </c>
      <c r="F28" s="27" t="str">
        <f t="shared" si="1"/>
        <v>N/A</v>
      </c>
      <c r="G28" s="23">
        <v>40941</v>
      </c>
      <c r="H28" s="27" t="str">
        <f t="shared" si="2"/>
        <v>N/A</v>
      </c>
      <c r="I28" s="8">
        <v>3.048</v>
      </c>
      <c r="J28" s="8">
        <v>-1.08</v>
      </c>
      <c r="K28" s="28" t="s">
        <v>734</v>
      </c>
      <c r="L28" s="105" t="str">
        <f t="shared" si="3"/>
        <v>Yes</v>
      </c>
    </row>
    <row r="29" spans="1:12" x14ac:dyDescent="0.2">
      <c r="A29" s="104" t="s">
        <v>980</v>
      </c>
      <c r="B29" s="22" t="s">
        <v>213</v>
      </c>
      <c r="C29" s="23">
        <v>12762</v>
      </c>
      <c r="D29" s="27" t="str">
        <f t="shared" si="0"/>
        <v>N/A</v>
      </c>
      <c r="E29" s="23">
        <v>12732</v>
      </c>
      <c r="F29" s="27" t="str">
        <f t="shared" si="1"/>
        <v>N/A</v>
      </c>
      <c r="G29" s="23">
        <v>12605</v>
      </c>
      <c r="H29" s="27" t="str">
        <f t="shared" si="2"/>
        <v>N/A</v>
      </c>
      <c r="I29" s="8">
        <v>-0.23499999999999999</v>
      </c>
      <c r="J29" s="8">
        <v>-0.997</v>
      </c>
      <c r="K29" s="28" t="s">
        <v>734</v>
      </c>
      <c r="L29" s="105" t="str">
        <f t="shared" si="3"/>
        <v>Yes</v>
      </c>
    </row>
    <row r="30" spans="1:12" x14ac:dyDescent="0.2">
      <c r="A30" s="104" t="s">
        <v>981</v>
      </c>
      <c r="B30" s="22" t="s">
        <v>213</v>
      </c>
      <c r="C30" s="23">
        <v>293</v>
      </c>
      <c r="D30" s="27" t="str">
        <f t="shared" si="0"/>
        <v>N/A</v>
      </c>
      <c r="E30" s="23">
        <v>257</v>
      </c>
      <c r="F30" s="27" t="str">
        <f t="shared" si="1"/>
        <v>N/A</v>
      </c>
      <c r="G30" s="23">
        <v>213</v>
      </c>
      <c r="H30" s="27" t="str">
        <f t="shared" si="2"/>
        <v>N/A</v>
      </c>
      <c r="I30" s="8">
        <v>-12.3</v>
      </c>
      <c r="J30" s="8">
        <v>-17.100000000000001</v>
      </c>
      <c r="K30" s="28" t="s">
        <v>734</v>
      </c>
      <c r="L30" s="105" t="str">
        <f t="shared" si="3"/>
        <v>Yes</v>
      </c>
    </row>
    <row r="31" spans="1:12" x14ac:dyDescent="0.2">
      <c r="A31" s="104" t="s">
        <v>982</v>
      </c>
      <c r="B31" s="22" t="s">
        <v>213</v>
      </c>
      <c r="C31" s="23">
        <v>1036</v>
      </c>
      <c r="D31" s="27" t="str">
        <f t="shared" si="0"/>
        <v>N/A</v>
      </c>
      <c r="E31" s="23">
        <v>1192</v>
      </c>
      <c r="F31" s="27" t="str">
        <f t="shared" si="1"/>
        <v>N/A</v>
      </c>
      <c r="G31" s="23">
        <v>1106</v>
      </c>
      <c r="H31" s="27" t="str">
        <f t="shared" si="2"/>
        <v>N/A</v>
      </c>
      <c r="I31" s="8">
        <v>15.06</v>
      </c>
      <c r="J31" s="8">
        <v>-7.21</v>
      </c>
      <c r="K31" s="28" t="s">
        <v>734</v>
      </c>
      <c r="L31" s="105" t="str">
        <f t="shared" si="3"/>
        <v>Yes</v>
      </c>
    </row>
    <row r="32" spans="1:12" x14ac:dyDescent="0.2">
      <c r="A32" s="104" t="s">
        <v>983</v>
      </c>
      <c r="B32" s="22" t="s">
        <v>213</v>
      </c>
      <c r="C32" s="23">
        <v>26071</v>
      </c>
      <c r="D32" s="27" t="str">
        <f t="shared" si="0"/>
        <v>N/A</v>
      </c>
      <c r="E32" s="23">
        <v>27205</v>
      </c>
      <c r="F32" s="27" t="str">
        <f t="shared" si="1"/>
        <v>N/A</v>
      </c>
      <c r="G32" s="23">
        <v>27017</v>
      </c>
      <c r="H32" s="27" t="str">
        <f t="shared" si="2"/>
        <v>N/A</v>
      </c>
      <c r="I32" s="8">
        <v>4.3499999999999996</v>
      </c>
      <c r="J32" s="8">
        <v>-0.69099999999999995</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1392764226</v>
      </c>
      <c r="D34" s="27" t="str">
        <f t="shared" si="0"/>
        <v>N/A</v>
      </c>
      <c r="E34" s="29">
        <v>1427838224</v>
      </c>
      <c r="F34" s="27" t="str">
        <f t="shared" si="1"/>
        <v>N/A</v>
      </c>
      <c r="G34" s="29">
        <v>1463689603</v>
      </c>
      <c r="H34" s="27" t="str">
        <f t="shared" si="2"/>
        <v>N/A</v>
      </c>
      <c r="I34" s="8">
        <v>2.5179999999999998</v>
      </c>
      <c r="J34" s="8">
        <v>2.5110000000000001</v>
      </c>
      <c r="K34" s="28" t="s">
        <v>734</v>
      </c>
      <c r="L34" s="105" t="str">
        <f t="shared" si="3"/>
        <v>Yes</v>
      </c>
    </row>
    <row r="35" spans="1:12" x14ac:dyDescent="0.2">
      <c r="A35" s="168" t="s">
        <v>1398</v>
      </c>
      <c r="B35" s="22" t="s">
        <v>213</v>
      </c>
      <c r="C35" s="29">
        <v>18732.538346000001</v>
      </c>
      <c r="D35" s="27" t="str">
        <f t="shared" si="0"/>
        <v>N/A</v>
      </c>
      <c r="E35" s="29">
        <v>19018.570834999999</v>
      </c>
      <c r="F35" s="27" t="str">
        <f t="shared" si="1"/>
        <v>N/A</v>
      </c>
      <c r="G35" s="29">
        <v>19398.179087</v>
      </c>
      <c r="H35" s="27" t="str">
        <f t="shared" si="2"/>
        <v>N/A</v>
      </c>
      <c r="I35" s="8">
        <v>1.5269999999999999</v>
      </c>
      <c r="J35" s="8">
        <v>1.996</v>
      </c>
      <c r="K35" s="28" t="s">
        <v>734</v>
      </c>
      <c r="L35" s="105" t="str">
        <f t="shared" si="3"/>
        <v>Yes</v>
      </c>
    </row>
    <row r="36" spans="1:12" x14ac:dyDescent="0.2">
      <c r="A36" s="168" t="s">
        <v>1399</v>
      </c>
      <c r="B36" s="22" t="s">
        <v>213</v>
      </c>
      <c r="C36" s="29">
        <v>19744.318486</v>
      </c>
      <c r="D36" s="27" t="str">
        <f t="shared" si="0"/>
        <v>N/A</v>
      </c>
      <c r="E36" s="29">
        <v>19914.894961000002</v>
      </c>
      <c r="F36" s="27" t="str">
        <f t="shared" si="1"/>
        <v>N/A</v>
      </c>
      <c r="G36" s="29">
        <v>20164.068976999999</v>
      </c>
      <c r="H36" s="27" t="str">
        <f t="shared" si="2"/>
        <v>N/A</v>
      </c>
      <c r="I36" s="8">
        <v>0.8639</v>
      </c>
      <c r="J36" s="8">
        <v>1.2509999999999999</v>
      </c>
      <c r="K36" s="28" t="s">
        <v>734</v>
      </c>
      <c r="L36" s="105" t="str">
        <f t="shared" si="3"/>
        <v>Yes</v>
      </c>
    </row>
    <row r="37" spans="1:12" x14ac:dyDescent="0.2">
      <c r="A37" s="137" t="s">
        <v>107</v>
      </c>
      <c r="B37" s="22" t="s">
        <v>213</v>
      </c>
      <c r="C37" s="29">
        <v>29633658</v>
      </c>
      <c r="D37" s="27" t="str">
        <f t="shared" si="0"/>
        <v>N/A</v>
      </c>
      <c r="E37" s="29">
        <v>55717198</v>
      </c>
      <c r="F37" s="27" t="str">
        <f t="shared" si="1"/>
        <v>N/A</v>
      </c>
      <c r="G37" s="29">
        <v>95180776</v>
      </c>
      <c r="H37" s="27" t="str">
        <f t="shared" si="2"/>
        <v>N/A</v>
      </c>
      <c r="I37" s="8">
        <v>88.02</v>
      </c>
      <c r="J37" s="8">
        <v>70.83</v>
      </c>
      <c r="K37" s="28" t="s">
        <v>734</v>
      </c>
      <c r="L37" s="105" t="str">
        <f t="shared" si="3"/>
        <v>No</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21675.249500000002</v>
      </c>
      <c r="D41" s="27" t="str">
        <f t="shared" ref="D41:D52" si="7">IF($B41="N/A","N/A",IF(C41&gt;10,"No",IF(C41&lt;-10,"No","Yes")))</f>
        <v>N/A</v>
      </c>
      <c r="E41" s="29">
        <v>22202.215581</v>
      </c>
      <c r="F41" s="27" t="str">
        <f t="shared" ref="F41:F52" si="8">IF($B41="N/A","N/A",IF(E41&gt;10,"No",IF(E41&lt;-10,"No","Yes")))</f>
        <v>N/A</v>
      </c>
      <c r="G41" s="29">
        <v>23545.945745000001</v>
      </c>
      <c r="H41" s="27" t="str">
        <f t="shared" ref="H41:H52" si="9">IF($B41="N/A","N/A",IF(G41&gt;10,"No",IF(G41&lt;-10,"No","Yes")))</f>
        <v>N/A</v>
      </c>
      <c r="I41" s="8">
        <v>2.431</v>
      </c>
      <c r="J41" s="8">
        <v>6.0519999999999996</v>
      </c>
      <c r="K41" s="28" t="s">
        <v>734</v>
      </c>
      <c r="L41" s="105" t="str">
        <f t="shared" ref="L41:L52" si="10">IF(J41="Div by 0", "N/A", IF(K41="N/A","N/A", IF(J41&gt;VALUE(MID(K41,1,2)), "No", IF(J41&lt;-1*VALUE(MID(K41,1,2)), "No", "Yes"))))</f>
        <v>Yes</v>
      </c>
    </row>
    <row r="42" spans="1:12" x14ac:dyDescent="0.2">
      <c r="A42" s="104" t="s">
        <v>1401</v>
      </c>
      <c r="B42" s="22" t="s">
        <v>213</v>
      </c>
      <c r="C42" s="29">
        <v>5912.0728360000003</v>
      </c>
      <c r="D42" s="27" t="str">
        <f t="shared" si="7"/>
        <v>N/A</v>
      </c>
      <c r="E42" s="29">
        <v>5901.2314005999997</v>
      </c>
      <c r="F42" s="27" t="str">
        <f t="shared" si="8"/>
        <v>N/A</v>
      </c>
      <c r="G42" s="29">
        <v>5979.5566939</v>
      </c>
      <c r="H42" s="27" t="str">
        <f t="shared" si="9"/>
        <v>N/A</v>
      </c>
      <c r="I42" s="8">
        <v>-0.183</v>
      </c>
      <c r="J42" s="8">
        <v>1.327</v>
      </c>
      <c r="K42" s="28" t="s">
        <v>734</v>
      </c>
      <c r="L42" s="105" t="str">
        <f t="shared" si="10"/>
        <v>Yes</v>
      </c>
    </row>
    <row r="43" spans="1:12" x14ac:dyDescent="0.2">
      <c r="A43" s="104" t="s">
        <v>1402</v>
      </c>
      <c r="B43" s="22" t="s">
        <v>213</v>
      </c>
      <c r="C43" s="29">
        <v>2109.4805194999999</v>
      </c>
      <c r="D43" s="27" t="str">
        <f t="shared" si="7"/>
        <v>N/A</v>
      </c>
      <c r="E43" s="29">
        <v>1805.3588956999999</v>
      </c>
      <c r="F43" s="27" t="str">
        <f t="shared" si="8"/>
        <v>N/A</v>
      </c>
      <c r="G43" s="29">
        <v>2188.6598638999999</v>
      </c>
      <c r="H43" s="27" t="str">
        <f t="shared" si="9"/>
        <v>N/A</v>
      </c>
      <c r="I43" s="8">
        <v>-14.4</v>
      </c>
      <c r="J43" s="8">
        <v>21.23</v>
      </c>
      <c r="K43" s="28" t="s">
        <v>734</v>
      </c>
      <c r="L43" s="105" t="str">
        <f t="shared" si="10"/>
        <v>Yes</v>
      </c>
    </row>
    <row r="44" spans="1:12" x14ac:dyDescent="0.2">
      <c r="A44" s="104" t="s">
        <v>1403</v>
      </c>
      <c r="B44" s="22" t="s">
        <v>213</v>
      </c>
      <c r="C44" s="29">
        <v>2845.9652375000001</v>
      </c>
      <c r="D44" s="27" t="str">
        <f t="shared" si="7"/>
        <v>N/A</v>
      </c>
      <c r="E44" s="29">
        <v>2569.3273113999999</v>
      </c>
      <c r="F44" s="27" t="str">
        <f t="shared" si="8"/>
        <v>N/A</v>
      </c>
      <c r="G44" s="29">
        <v>4126.2195431</v>
      </c>
      <c r="H44" s="27" t="str">
        <f t="shared" si="9"/>
        <v>N/A</v>
      </c>
      <c r="I44" s="8">
        <v>-9.7200000000000006</v>
      </c>
      <c r="J44" s="8">
        <v>60.6</v>
      </c>
      <c r="K44" s="28" t="s">
        <v>734</v>
      </c>
      <c r="L44" s="105" t="str">
        <f t="shared" si="10"/>
        <v>No</v>
      </c>
    </row>
    <row r="45" spans="1:12" x14ac:dyDescent="0.2">
      <c r="A45" s="104" t="s">
        <v>1404</v>
      </c>
      <c r="B45" s="22" t="s">
        <v>213</v>
      </c>
      <c r="C45" s="29">
        <v>26032.724975000001</v>
      </c>
      <c r="D45" s="27" t="str">
        <f t="shared" si="7"/>
        <v>N/A</v>
      </c>
      <c r="E45" s="29">
        <v>26811.684786000002</v>
      </c>
      <c r="F45" s="27" t="str">
        <f t="shared" si="8"/>
        <v>N/A</v>
      </c>
      <c r="G45" s="29">
        <v>28407.583135000001</v>
      </c>
      <c r="H45" s="27" t="str">
        <f t="shared" si="9"/>
        <v>N/A</v>
      </c>
      <c r="I45" s="8">
        <v>2.992</v>
      </c>
      <c r="J45" s="8">
        <v>5.952</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17069.248992000001</v>
      </c>
      <c r="D47" s="27" t="str">
        <f t="shared" si="7"/>
        <v>N/A</v>
      </c>
      <c r="E47" s="29">
        <v>16921.833664000002</v>
      </c>
      <c r="F47" s="27" t="str">
        <f t="shared" si="8"/>
        <v>N/A</v>
      </c>
      <c r="G47" s="29">
        <v>16867.140861</v>
      </c>
      <c r="H47" s="27" t="str">
        <f t="shared" si="9"/>
        <v>N/A</v>
      </c>
      <c r="I47" s="8">
        <v>-0.86399999999999999</v>
      </c>
      <c r="J47" s="8">
        <v>-0.32300000000000001</v>
      </c>
      <c r="K47" s="28" t="s">
        <v>734</v>
      </c>
      <c r="L47" s="105" t="str">
        <f t="shared" si="10"/>
        <v>Yes</v>
      </c>
    </row>
    <row r="48" spans="1:12" x14ac:dyDescent="0.2">
      <c r="A48" s="104" t="s">
        <v>1407</v>
      </c>
      <c r="B48" s="30" t="s">
        <v>213</v>
      </c>
      <c r="C48" s="10">
        <v>6086.7800501000002</v>
      </c>
      <c r="D48" s="7" t="str">
        <f t="shared" si="7"/>
        <v>N/A</v>
      </c>
      <c r="E48" s="10">
        <v>5330.3374961</v>
      </c>
      <c r="F48" s="7" t="str">
        <f t="shared" si="8"/>
        <v>N/A</v>
      </c>
      <c r="G48" s="10">
        <v>4366.2387940999997</v>
      </c>
      <c r="H48" s="7" t="str">
        <f t="shared" si="9"/>
        <v>N/A</v>
      </c>
      <c r="I48" s="36">
        <v>-12.4</v>
      </c>
      <c r="J48" s="36">
        <v>-18.100000000000001</v>
      </c>
      <c r="K48" s="30" t="s">
        <v>734</v>
      </c>
      <c r="L48" s="105" t="str">
        <f t="shared" si="10"/>
        <v>Yes</v>
      </c>
    </row>
    <row r="49" spans="1:12" ht="25.5" x14ac:dyDescent="0.2">
      <c r="A49" s="104" t="s">
        <v>1408</v>
      </c>
      <c r="B49" s="30" t="s">
        <v>213</v>
      </c>
      <c r="C49" s="10">
        <v>11985.720137</v>
      </c>
      <c r="D49" s="7" t="str">
        <f t="shared" si="7"/>
        <v>N/A</v>
      </c>
      <c r="E49" s="10">
        <v>10869.175096999999</v>
      </c>
      <c r="F49" s="7" t="str">
        <f t="shared" si="8"/>
        <v>N/A</v>
      </c>
      <c r="G49" s="10">
        <v>3634.7934272000002</v>
      </c>
      <c r="H49" s="7" t="str">
        <f t="shared" si="9"/>
        <v>N/A</v>
      </c>
      <c r="I49" s="36">
        <v>-9.32</v>
      </c>
      <c r="J49" s="36">
        <v>-66.599999999999994</v>
      </c>
      <c r="K49" s="30" t="s">
        <v>734</v>
      </c>
      <c r="L49" s="105" t="str">
        <f t="shared" si="10"/>
        <v>No</v>
      </c>
    </row>
    <row r="50" spans="1:12" x14ac:dyDescent="0.2">
      <c r="A50" s="104" t="s">
        <v>1409</v>
      </c>
      <c r="B50" s="30" t="s">
        <v>213</v>
      </c>
      <c r="C50" s="10">
        <v>2658.6235520999999</v>
      </c>
      <c r="D50" s="7" t="str">
        <f t="shared" si="7"/>
        <v>N/A</v>
      </c>
      <c r="E50" s="10">
        <v>2389.2239933000001</v>
      </c>
      <c r="F50" s="7" t="str">
        <f t="shared" si="8"/>
        <v>N/A</v>
      </c>
      <c r="G50" s="10">
        <v>3909.3381555000001</v>
      </c>
      <c r="H50" s="7" t="str">
        <f t="shared" si="9"/>
        <v>N/A</v>
      </c>
      <c r="I50" s="36">
        <v>-10.1</v>
      </c>
      <c r="J50" s="36">
        <v>63.62</v>
      </c>
      <c r="K50" s="30" t="s">
        <v>734</v>
      </c>
      <c r="L50" s="105" t="str">
        <f t="shared" si="10"/>
        <v>No</v>
      </c>
    </row>
    <row r="51" spans="1:12" x14ac:dyDescent="0.2">
      <c r="A51" s="104" t="s">
        <v>1410</v>
      </c>
      <c r="B51" s="30" t="s">
        <v>213</v>
      </c>
      <c r="C51" s="10">
        <v>23075.046642000001</v>
      </c>
      <c r="D51" s="7" t="str">
        <f t="shared" si="7"/>
        <v>N/A</v>
      </c>
      <c r="E51" s="10">
        <v>23040.610843999999</v>
      </c>
      <c r="F51" s="7" t="str">
        <f t="shared" si="8"/>
        <v>N/A</v>
      </c>
      <c r="G51" s="10">
        <v>23334.316727000001</v>
      </c>
      <c r="H51" s="7" t="str">
        <f t="shared" si="9"/>
        <v>N/A</v>
      </c>
      <c r="I51" s="36">
        <v>-0.14899999999999999</v>
      </c>
      <c r="J51" s="36">
        <v>1.2749999999999999</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28303429</v>
      </c>
      <c r="D53" s="27" t="str">
        <f t="shared" ref="D53:D122" si="11">IF($B53="N/A","N/A",IF(C53&gt;10,"No",IF(C53&lt;-10,"No","Yes")))</f>
        <v>N/A</v>
      </c>
      <c r="E53" s="29">
        <v>28870523</v>
      </c>
      <c r="F53" s="27" t="str">
        <f t="shared" ref="F53:F122" si="12">IF($B53="N/A","N/A",IF(E53&gt;10,"No",IF(E53&lt;-10,"No","Yes")))</f>
        <v>N/A</v>
      </c>
      <c r="G53" s="29">
        <v>30352444</v>
      </c>
      <c r="H53" s="27" t="str">
        <f t="shared" ref="H53:H122" si="13">IF($B53="N/A","N/A",IF(G53&gt;10,"No",IF(G53&lt;-10,"No","Yes")))</f>
        <v>N/A</v>
      </c>
      <c r="I53" s="8">
        <v>2.004</v>
      </c>
      <c r="J53" s="8">
        <v>5.133</v>
      </c>
      <c r="K53" s="28" t="s">
        <v>734</v>
      </c>
      <c r="L53" s="105" t="str">
        <f t="shared" ref="L53:L113" si="14">IF(J53="Div by 0", "N/A", IF(K53="N/A","N/A", IF(J53&gt;VALUE(MID(K53,1,2)), "No", IF(J53&lt;-1*VALUE(MID(K53,1,2)), "No", "Yes"))))</f>
        <v>Yes</v>
      </c>
    </row>
    <row r="54" spans="1:12" x14ac:dyDescent="0.2">
      <c r="A54" s="168" t="s">
        <v>595</v>
      </c>
      <c r="B54" s="22" t="s">
        <v>213</v>
      </c>
      <c r="C54" s="23">
        <v>14008</v>
      </c>
      <c r="D54" s="27" t="str">
        <f t="shared" si="11"/>
        <v>N/A</v>
      </c>
      <c r="E54" s="23">
        <v>14246</v>
      </c>
      <c r="F54" s="27" t="str">
        <f t="shared" si="12"/>
        <v>N/A</v>
      </c>
      <c r="G54" s="23">
        <v>14404</v>
      </c>
      <c r="H54" s="27" t="str">
        <f t="shared" si="13"/>
        <v>N/A</v>
      </c>
      <c r="I54" s="8">
        <v>1.6990000000000001</v>
      </c>
      <c r="J54" s="8">
        <v>1.109</v>
      </c>
      <c r="K54" s="28" t="s">
        <v>734</v>
      </c>
      <c r="L54" s="105" t="str">
        <f t="shared" si="14"/>
        <v>Yes</v>
      </c>
    </row>
    <row r="55" spans="1:12" x14ac:dyDescent="0.2">
      <c r="A55" s="168" t="s">
        <v>1412</v>
      </c>
      <c r="B55" s="22" t="s">
        <v>213</v>
      </c>
      <c r="C55" s="29">
        <v>2020.5189178000001</v>
      </c>
      <c r="D55" s="27" t="str">
        <f t="shared" si="11"/>
        <v>N/A</v>
      </c>
      <c r="E55" s="29">
        <v>2026.5704759</v>
      </c>
      <c r="F55" s="27" t="str">
        <f t="shared" si="12"/>
        <v>N/A</v>
      </c>
      <c r="G55" s="29">
        <v>2107.2232712999999</v>
      </c>
      <c r="H55" s="27" t="str">
        <f t="shared" si="13"/>
        <v>N/A</v>
      </c>
      <c r="I55" s="8">
        <v>0.29949999999999999</v>
      </c>
      <c r="J55" s="8">
        <v>3.98</v>
      </c>
      <c r="K55" s="28" t="s">
        <v>734</v>
      </c>
      <c r="L55" s="105" t="str">
        <f t="shared" si="14"/>
        <v>Yes</v>
      </c>
    </row>
    <row r="56" spans="1:12" x14ac:dyDescent="0.2">
      <c r="A56" s="168" t="s">
        <v>1413</v>
      </c>
      <c r="B56" s="22" t="s">
        <v>213</v>
      </c>
      <c r="C56" s="23">
        <v>0.26242147339999999</v>
      </c>
      <c r="D56" s="27" t="str">
        <f t="shared" si="11"/>
        <v>N/A</v>
      </c>
      <c r="E56" s="23">
        <v>0.2425944125</v>
      </c>
      <c r="F56" s="27" t="str">
        <f t="shared" si="12"/>
        <v>N/A</v>
      </c>
      <c r="G56" s="23">
        <v>0.24444598719999999</v>
      </c>
      <c r="H56" s="27" t="str">
        <f t="shared" si="13"/>
        <v>N/A</v>
      </c>
      <c r="I56" s="8">
        <v>-7.56</v>
      </c>
      <c r="J56" s="8">
        <v>0.76319999999999999</v>
      </c>
      <c r="K56" s="28" t="s">
        <v>734</v>
      </c>
      <c r="L56" s="105" t="str">
        <f t="shared" si="14"/>
        <v>Yes</v>
      </c>
    </row>
    <row r="57" spans="1:12" ht="25.5" x14ac:dyDescent="0.2">
      <c r="A57" s="168" t="s">
        <v>596</v>
      </c>
      <c r="B57" s="22" t="s">
        <v>213</v>
      </c>
      <c r="C57" s="29">
        <v>7760591</v>
      </c>
      <c r="D57" s="27" t="str">
        <f t="shared" si="11"/>
        <v>N/A</v>
      </c>
      <c r="E57" s="29">
        <v>7937648</v>
      </c>
      <c r="F57" s="27" t="str">
        <f t="shared" si="12"/>
        <v>N/A</v>
      </c>
      <c r="G57" s="29">
        <v>7880523</v>
      </c>
      <c r="H57" s="27" t="str">
        <f t="shared" si="13"/>
        <v>N/A</v>
      </c>
      <c r="I57" s="8">
        <v>2.2810000000000001</v>
      </c>
      <c r="J57" s="8">
        <v>-0.72</v>
      </c>
      <c r="K57" s="28" t="s">
        <v>734</v>
      </c>
      <c r="L57" s="105" t="str">
        <f t="shared" si="14"/>
        <v>Yes</v>
      </c>
    </row>
    <row r="58" spans="1:12" x14ac:dyDescent="0.2">
      <c r="A58" s="168" t="s">
        <v>597</v>
      </c>
      <c r="B58" s="22" t="s">
        <v>213</v>
      </c>
      <c r="C58" s="23">
        <v>101</v>
      </c>
      <c r="D58" s="27" t="str">
        <f t="shared" si="11"/>
        <v>N/A</v>
      </c>
      <c r="E58" s="23">
        <v>122</v>
      </c>
      <c r="F58" s="27" t="str">
        <f t="shared" si="12"/>
        <v>N/A</v>
      </c>
      <c r="G58" s="23">
        <v>127</v>
      </c>
      <c r="H58" s="27" t="str">
        <f t="shared" si="13"/>
        <v>N/A</v>
      </c>
      <c r="I58" s="8">
        <v>20.79</v>
      </c>
      <c r="J58" s="8">
        <v>4.0979999999999999</v>
      </c>
      <c r="K58" s="28" t="s">
        <v>734</v>
      </c>
      <c r="L58" s="105" t="str">
        <f t="shared" si="14"/>
        <v>Yes</v>
      </c>
    </row>
    <row r="59" spans="1:12" x14ac:dyDescent="0.2">
      <c r="A59" s="168" t="s">
        <v>1414</v>
      </c>
      <c r="B59" s="22" t="s">
        <v>213</v>
      </c>
      <c r="C59" s="29">
        <v>76837.534652999995</v>
      </c>
      <c r="D59" s="27" t="str">
        <f t="shared" si="11"/>
        <v>N/A</v>
      </c>
      <c r="E59" s="29">
        <v>65062.688524999998</v>
      </c>
      <c r="F59" s="27" t="str">
        <f t="shared" si="12"/>
        <v>N/A</v>
      </c>
      <c r="G59" s="29">
        <v>62051.362204999998</v>
      </c>
      <c r="H59" s="27" t="str">
        <f t="shared" si="13"/>
        <v>N/A</v>
      </c>
      <c r="I59" s="8">
        <v>-15.3</v>
      </c>
      <c r="J59" s="8">
        <v>-4.63</v>
      </c>
      <c r="K59" s="28" t="s">
        <v>734</v>
      </c>
      <c r="L59" s="105" t="str">
        <f t="shared" si="14"/>
        <v>Yes</v>
      </c>
    </row>
    <row r="60" spans="1:12" ht="25.5" x14ac:dyDescent="0.2">
      <c r="A60" s="168" t="s">
        <v>598</v>
      </c>
      <c r="B60" s="22" t="s">
        <v>213</v>
      </c>
      <c r="C60" s="29">
        <v>4239834</v>
      </c>
      <c r="D60" s="27" t="str">
        <f t="shared" si="11"/>
        <v>N/A</v>
      </c>
      <c r="E60" s="29">
        <v>4348411</v>
      </c>
      <c r="F60" s="27" t="str">
        <f t="shared" si="12"/>
        <v>N/A</v>
      </c>
      <c r="G60" s="29">
        <v>2688297</v>
      </c>
      <c r="H60" s="27" t="str">
        <f t="shared" si="13"/>
        <v>N/A</v>
      </c>
      <c r="I60" s="8">
        <v>2.5609999999999999</v>
      </c>
      <c r="J60" s="8">
        <v>-38.200000000000003</v>
      </c>
      <c r="K60" s="28" t="s">
        <v>734</v>
      </c>
      <c r="L60" s="105" t="str">
        <f t="shared" si="14"/>
        <v>No</v>
      </c>
    </row>
    <row r="61" spans="1:12" x14ac:dyDescent="0.2">
      <c r="A61" s="137" t="s">
        <v>599</v>
      </c>
      <c r="B61" s="30" t="s">
        <v>213</v>
      </c>
      <c r="C61" s="1">
        <v>15</v>
      </c>
      <c r="D61" s="7" t="str">
        <f t="shared" si="11"/>
        <v>N/A</v>
      </c>
      <c r="E61" s="1">
        <v>15</v>
      </c>
      <c r="F61" s="7" t="str">
        <f t="shared" si="12"/>
        <v>N/A</v>
      </c>
      <c r="G61" s="1">
        <v>13</v>
      </c>
      <c r="H61" s="7" t="str">
        <f t="shared" si="13"/>
        <v>N/A</v>
      </c>
      <c r="I61" s="36">
        <v>0</v>
      </c>
      <c r="J61" s="36">
        <v>-13.3</v>
      </c>
      <c r="K61" s="30" t="s">
        <v>734</v>
      </c>
      <c r="L61" s="105" t="str">
        <f t="shared" si="14"/>
        <v>Yes</v>
      </c>
    </row>
    <row r="62" spans="1:12" ht="25.5" x14ac:dyDescent="0.2">
      <c r="A62" s="137" t="s">
        <v>1415</v>
      </c>
      <c r="B62" s="30" t="s">
        <v>213</v>
      </c>
      <c r="C62" s="10">
        <v>282655.59999999998</v>
      </c>
      <c r="D62" s="7" t="str">
        <f t="shared" si="11"/>
        <v>N/A</v>
      </c>
      <c r="E62" s="10">
        <v>289894.06666999997</v>
      </c>
      <c r="F62" s="7" t="str">
        <f t="shared" si="12"/>
        <v>N/A</v>
      </c>
      <c r="G62" s="10">
        <v>206792.07691999999</v>
      </c>
      <c r="H62" s="7" t="str">
        <f t="shared" si="13"/>
        <v>N/A</v>
      </c>
      <c r="I62" s="36">
        <v>2.5609999999999999</v>
      </c>
      <c r="J62" s="36">
        <v>-28.7</v>
      </c>
      <c r="K62" s="30" t="s">
        <v>734</v>
      </c>
      <c r="L62" s="105" t="str">
        <f t="shared" si="14"/>
        <v>Yes</v>
      </c>
    </row>
    <row r="63" spans="1:12" x14ac:dyDescent="0.2">
      <c r="A63" s="137" t="s">
        <v>600</v>
      </c>
      <c r="B63" s="30" t="s">
        <v>213</v>
      </c>
      <c r="C63" s="10">
        <v>195303873</v>
      </c>
      <c r="D63" s="7" t="str">
        <f t="shared" si="11"/>
        <v>N/A</v>
      </c>
      <c r="E63" s="10">
        <v>194188772</v>
      </c>
      <c r="F63" s="7" t="str">
        <f t="shared" si="12"/>
        <v>N/A</v>
      </c>
      <c r="G63" s="10">
        <v>194353915</v>
      </c>
      <c r="H63" s="7" t="str">
        <f t="shared" si="13"/>
        <v>N/A</v>
      </c>
      <c r="I63" s="36">
        <v>-0.57099999999999995</v>
      </c>
      <c r="J63" s="36">
        <v>8.5000000000000006E-2</v>
      </c>
      <c r="K63" s="30" t="s">
        <v>734</v>
      </c>
      <c r="L63" s="105" t="str">
        <f t="shared" si="14"/>
        <v>Yes</v>
      </c>
    </row>
    <row r="64" spans="1:12" x14ac:dyDescent="0.2">
      <c r="A64" s="137" t="s">
        <v>601</v>
      </c>
      <c r="B64" s="30" t="s">
        <v>213</v>
      </c>
      <c r="C64" s="1">
        <v>1335</v>
      </c>
      <c r="D64" s="7" t="str">
        <f t="shared" si="11"/>
        <v>N/A</v>
      </c>
      <c r="E64" s="1">
        <v>1329</v>
      </c>
      <c r="F64" s="7" t="str">
        <f t="shared" si="12"/>
        <v>N/A</v>
      </c>
      <c r="G64" s="1">
        <v>1312</v>
      </c>
      <c r="H64" s="7" t="str">
        <f t="shared" si="13"/>
        <v>N/A</v>
      </c>
      <c r="I64" s="36">
        <v>-0.44900000000000001</v>
      </c>
      <c r="J64" s="36">
        <v>-1.28</v>
      </c>
      <c r="K64" s="30" t="s">
        <v>734</v>
      </c>
      <c r="L64" s="105" t="str">
        <f t="shared" si="14"/>
        <v>Yes</v>
      </c>
    </row>
    <row r="65" spans="1:12" x14ac:dyDescent="0.2">
      <c r="A65" s="137" t="s">
        <v>1416</v>
      </c>
      <c r="B65" s="30" t="s">
        <v>213</v>
      </c>
      <c r="C65" s="10">
        <v>146295.03596000001</v>
      </c>
      <c r="D65" s="7" t="str">
        <f t="shared" si="11"/>
        <v>N/A</v>
      </c>
      <c r="E65" s="10">
        <v>146116.45749</v>
      </c>
      <c r="F65" s="7" t="str">
        <f t="shared" si="12"/>
        <v>N/A</v>
      </c>
      <c r="G65" s="10">
        <v>148135.60595</v>
      </c>
      <c r="H65" s="7" t="str">
        <f t="shared" si="13"/>
        <v>N/A</v>
      </c>
      <c r="I65" s="36">
        <v>-0.122</v>
      </c>
      <c r="J65" s="36">
        <v>1.3819999999999999</v>
      </c>
      <c r="K65" s="30" t="s">
        <v>734</v>
      </c>
      <c r="L65" s="105" t="str">
        <f t="shared" si="14"/>
        <v>Yes</v>
      </c>
    </row>
    <row r="66" spans="1:12" x14ac:dyDescent="0.2">
      <c r="A66" s="137" t="s">
        <v>602</v>
      </c>
      <c r="B66" s="30" t="s">
        <v>213</v>
      </c>
      <c r="C66" s="10">
        <v>527068375</v>
      </c>
      <c r="D66" s="7" t="str">
        <f t="shared" si="11"/>
        <v>N/A</v>
      </c>
      <c r="E66" s="10">
        <v>538055395</v>
      </c>
      <c r="F66" s="7" t="str">
        <f t="shared" si="12"/>
        <v>N/A</v>
      </c>
      <c r="G66" s="10">
        <v>562348986</v>
      </c>
      <c r="H66" s="7" t="str">
        <f t="shared" si="13"/>
        <v>N/A</v>
      </c>
      <c r="I66" s="36">
        <v>2.085</v>
      </c>
      <c r="J66" s="36">
        <v>4.5149999999999997</v>
      </c>
      <c r="K66" s="30" t="s">
        <v>734</v>
      </c>
      <c r="L66" s="105" t="str">
        <f t="shared" si="14"/>
        <v>Yes</v>
      </c>
    </row>
    <row r="67" spans="1:12" x14ac:dyDescent="0.2">
      <c r="A67" s="137" t="s">
        <v>603</v>
      </c>
      <c r="B67" s="30" t="s">
        <v>213</v>
      </c>
      <c r="C67" s="1">
        <v>16244</v>
      </c>
      <c r="D67" s="7" t="str">
        <f t="shared" si="11"/>
        <v>N/A</v>
      </c>
      <c r="E67" s="1">
        <v>16225</v>
      </c>
      <c r="F67" s="7" t="str">
        <f t="shared" si="12"/>
        <v>N/A</v>
      </c>
      <c r="G67" s="1">
        <v>16184</v>
      </c>
      <c r="H67" s="7" t="str">
        <f t="shared" si="13"/>
        <v>N/A</v>
      </c>
      <c r="I67" s="36">
        <v>-0.11700000000000001</v>
      </c>
      <c r="J67" s="36">
        <v>-0.253</v>
      </c>
      <c r="K67" s="30" t="s">
        <v>734</v>
      </c>
      <c r="L67" s="105" t="str">
        <f t="shared" si="14"/>
        <v>Yes</v>
      </c>
    </row>
    <row r="68" spans="1:12" x14ac:dyDescent="0.2">
      <c r="A68" s="137" t="s">
        <v>1417</v>
      </c>
      <c r="B68" s="30" t="s">
        <v>213</v>
      </c>
      <c r="C68" s="10">
        <v>32446.957338</v>
      </c>
      <c r="D68" s="7" t="str">
        <f t="shared" si="11"/>
        <v>N/A</v>
      </c>
      <c r="E68" s="10">
        <v>33162.119876999997</v>
      </c>
      <c r="F68" s="7" t="str">
        <f t="shared" si="12"/>
        <v>N/A</v>
      </c>
      <c r="G68" s="10">
        <v>34747.218610999997</v>
      </c>
      <c r="H68" s="7" t="str">
        <f t="shared" si="13"/>
        <v>N/A</v>
      </c>
      <c r="I68" s="36">
        <v>2.2040000000000002</v>
      </c>
      <c r="J68" s="36">
        <v>4.78</v>
      </c>
      <c r="K68" s="30" t="s">
        <v>734</v>
      </c>
      <c r="L68" s="105" t="str">
        <f t="shared" si="14"/>
        <v>Yes</v>
      </c>
    </row>
    <row r="69" spans="1:12" ht="25.5" x14ac:dyDescent="0.2">
      <c r="A69" s="137" t="s">
        <v>604</v>
      </c>
      <c r="B69" s="30" t="s">
        <v>213</v>
      </c>
      <c r="C69" s="10">
        <v>22939423</v>
      </c>
      <c r="D69" s="7" t="str">
        <f t="shared" si="11"/>
        <v>N/A</v>
      </c>
      <c r="E69" s="10">
        <v>24964674</v>
      </c>
      <c r="F69" s="7" t="str">
        <f t="shared" si="12"/>
        <v>N/A</v>
      </c>
      <c r="G69" s="10">
        <v>26709528</v>
      </c>
      <c r="H69" s="7" t="str">
        <f t="shared" si="13"/>
        <v>N/A</v>
      </c>
      <c r="I69" s="36">
        <v>8.8290000000000006</v>
      </c>
      <c r="J69" s="36">
        <v>6.9889999999999999</v>
      </c>
      <c r="K69" s="30" t="s">
        <v>734</v>
      </c>
      <c r="L69" s="105" t="str">
        <f t="shared" si="14"/>
        <v>Yes</v>
      </c>
    </row>
    <row r="70" spans="1:12" x14ac:dyDescent="0.2">
      <c r="A70" s="137" t="s">
        <v>605</v>
      </c>
      <c r="B70" s="30" t="s">
        <v>213</v>
      </c>
      <c r="C70" s="1">
        <v>55767</v>
      </c>
      <c r="D70" s="7" t="str">
        <f t="shared" si="11"/>
        <v>N/A</v>
      </c>
      <c r="E70" s="1">
        <v>57561</v>
      </c>
      <c r="F70" s="7" t="str">
        <f t="shared" si="12"/>
        <v>N/A</v>
      </c>
      <c r="G70" s="1">
        <v>58444</v>
      </c>
      <c r="H70" s="7" t="str">
        <f t="shared" si="13"/>
        <v>N/A</v>
      </c>
      <c r="I70" s="36">
        <v>3.2170000000000001</v>
      </c>
      <c r="J70" s="36">
        <v>1.534</v>
      </c>
      <c r="K70" s="30" t="s">
        <v>734</v>
      </c>
      <c r="L70" s="105" t="str">
        <f t="shared" si="14"/>
        <v>Yes</v>
      </c>
    </row>
    <row r="71" spans="1:12" x14ac:dyDescent="0.2">
      <c r="A71" s="137" t="s">
        <v>1418</v>
      </c>
      <c r="B71" s="30" t="s">
        <v>213</v>
      </c>
      <c r="C71" s="10">
        <v>411.34403859000003</v>
      </c>
      <c r="D71" s="7" t="str">
        <f t="shared" si="11"/>
        <v>N/A</v>
      </c>
      <c r="E71" s="10">
        <v>433.70813571999997</v>
      </c>
      <c r="F71" s="7" t="str">
        <f t="shared" si="12"/>
        <v>N/A</v>
      </c>
      <c r="G71" s="10">
        <v>457.01060845000001</v>
      </c>
      <c r="H71" s="7" t="str">
        <f t="shared" si="13"/>
        <v>N/A</v>
      </c>
      <c r="I71" s="36">
        <v>5.4370000000000003</v>
      </c>
      <c r="J71" s="36">
        <v>5.3730000000000002</v>
      </c>
      <c r="K71" s="30" t="s">
        <v>734</v>
      </c>
      <c r="L71" s="105" t="str">
        <f t="shared" si="14"/>
        <v>Yes</v>
      </c>
    </row>
    <row r="72" spans="1:12" x14ac:dyDescent="0.2">
      <c r="A72" s="137" t="s">
        <v>606</v>
      </c>
      <c r="B72" s="30" t="s">
        <v>213</v>
      </c>
      <c r="C72" s="10">
        <v>10932288</v>
      </c>
      <c r="D72" s="7" t="str">
        <f t="shared" si="11"/>
        <v>N/A</v>
      </c>
      <c r="E72" s="10">
        <v>10469384</v>
      </c>
      <c r="F72" s="7" t="str">
        <f t="shared" si="12"/>
        <v>N/A</v>
      </c>
      <c r="G72" s="10">
        <v>10153175</v>
      </c>
      <c r="H72" s="7" t="str">
        <f t="shared" si="13"/>
        <v>N/A</v>
      </c>
      <c r="I72" s="36">
        <v>-4.2300000000000004</v>
      </c>
      <c r="J72" s="36">
        <v>-3.02</v>
      </c>
      <c r="K72" s="30" t="s">
        <v>734</v>
      </c>
      <c r="L72" s="105" t="str">
        <f t="shared" si="14"/>
        <v>Yes</v>
      </c>
    </row>
    <row r="73" spans="1:12" x14ac:dyDescent="0.2">
      <c r="A73" s="137" t="s">
        <v>607</v>
      </c>
      <c r="B73" s="30" t="s">
        <v>213</v>
      </c>
      <c r="C73" s="1">
        <v>25437</v>
      </c>
      <c r="D73" s="7" t="str">
        <f t="shared" si="11"/>
        <v>N/A</v>
      </c>
      <c r="E73" s="1">
        <v>25285</v>
      </c>
      <c r="F73" s="7" t="str">
        <f t="shared" si="12"/>
        <v>N/A</v>
      </c>
      <c r="G73" s="1">
        <v>25079</v>
      </c>
      <c r="H73" s="7" t="str">
        <f t="shared" si="13"/>
        <v>N/A</v>
      </c>
      <c r="I73" s="36">
        <v>-0.59799999999999998</v>
      </c>
      <c r="J73" s="36">
        <v>-0.81499999999999995</v>
      </c>
      <c r="K73" s="30" t="s">
        <v>734</v>
      </c>
      <c r="L73" s="105" t="str">
        <f t="shared" si="14"/>
        <v>Yes</v>
      </c>
    </row>
    <row r="74" spans="1:12" x14ac:dyDescent="0.2">
      <c r="A74" s="137" t="s">
        <v>1419</v>
      </c>
      <c r="B74" s="30" t="s">
        <v>213</v>
      </c>
      <c r="C74" s="10">
        <v>429.77898336999999</v>
      </c>
      <c r="D74" s="7" t="str">
        <f t="shared" si="11"/>
        <v>N/A</v>
      </c>
      <c r="E74" s="10">
        <v>414.05513150000002</v>
      </c>
      <c r="F74" s="7" t="str">
        <f t="shared" si="12"/>
        <v>N/A</v>
      </c>
      <c r="G74" s="10">
        <v>404.84768133</v>
      </c>
      <c r="H74" s="7" t="str">
        <f t="shared" si="13"/>
        <v>N/A</v>
      </c>
      <c r="I74" s="36">
        <v>-3.66</v>
      </c>
      <c r="J74" s="36">
        <v>-2.2200000000000002</v>
      </c>
      <c r="K74" s="30" t="s">
        <v>734</v>
      </c>
      <c r="L74" s="105" t="str">
        <f t="shared" si="14"/>
        <v>Yes</v>
      </c>
    </row>
    <row r="75" spans="1:12" ht="25.5" x14ac:dyDescent="0.2">
      <c r="A75" s="137" t="s">
        <v>608</v>
      </c>
      <c r="B75" s="30" t="s">
        <v>213</v>
      </c>
      <c r="C75" s="10">
        <v>146417480</v>
      </c>
      <c r="D75" s="7" t="str">
        <f t="shared" si="11"/>
        <v>N/A</v>
      </c>
      <c r="E75" s="10">
        <v>131968616</v>
      </c>
      <c r="F75" s="7" t="str">
        <f t="shared" si="12"/>
        <v>N/A</v>
      </c>
      <c r="G75" s="10">
        <v>40965051</v>
      </c>
      <c r="H75" s="7" t="str">
        <f t="shared" si="13"/>
        <v>N/A</v>
      </c>
      <c r="I75" s="36">
        <v>-9.8699999999999992</v>
      </c>
      <c r="J75" s="36">
        <v>-69</v>
      </c>
      <c r="K75" s="30" t="s">
        <v>734</v>
      </c>
      <c r="L75" s="105" t="str">
        <f t="shared" si="14"/>
        <v>No</v>
      </c>
    </row>
    <row r="76" spans="1:12" x14ac:dyDescent="0.2">
      <c r="A76" s="168" t="s">
        <v>609</v>
      </c>
      <c r="B76" s="22" t="s">
        <v>213</v>
      </c>
      <c r="C76" s="23">
        <v>43655</v>
      </c>
      <c r="D76" s="27" t="str">
        <f t="shared" si="11"/>
        <v>N/A</v>
      </c>
      <c r="E76" s="23">
        <v>43923</v>
      </c>
      <c r="F76" s="27" t="str">
        <f t="shared" si="12"/>
        <v>N/A</v>
      </c>
      <c r="G76" s="23">
        <v>40748</v>
      </c>
      <c r="H76" s="27" t="str">
        <f t="shared" si="13"/>
        <v>N/A</v>
      </c>
      <c r="I76" s="8">
        <v>0.6139</v>
      </c>
      <c r="J76" s="8">
        <v>-7.23</v>
      </c>
      <c r="K76" s="28" t="s">
        <v>734</v>
      </c>
      <c r="L76" s="105" t="str">
        <f t="shared" si="14"/>
        <v>Yes</v>
      </c>
    </row>
    <row r="77" spans="1:12" ht="25.5" x14ac:dyDescent="0.2">
      <c r="A77" s="168" t="s">
        <v>1420</v>
      </c>
      <c r="B77" s="22" t="s">
        <v>213</v>
      </c>
      <c r="C77" s="29">
        <v>3353.9681593999999</v>
      </c>
      <c r="D77" s="27" t="str">
        <f t="shared" si="11"/>
        <v>N/A</v>
      </c>
      <c r="E77" s="29">
        <v>3004.5446805000001</v>
      </c>
      <c r="F77" s="27" t="str">
        <f t="shared" si="12"/>
        <v>N/A</v>
      </c>
      <c r="G77" s="29">
        <v>1005.3266663000001</v>
      </c>
      <c r="H77" s="27" t="str">
        <f t="shared" si="13"/>
        <v>N/A</v>
      </c>
      <c r="I77" s="8">
        <v>-10.4</v>
      </c>
      <c r="J77" s="8">
        <v>-66.5</v>
      </c>
      <c r="K77" s="28" t="s">
        <v>734</v>
      </c>
      <c r="L77" s="105" t="str">
        <f t="shared" si="14"/>
        <v>No</v>
      </c>
    </row>
    <row r="78" spans="1:12" ht="25.5" x14ac:dyDescent="0.2">
      <c r="A78" s="168" t="s">
        <v>610</v>
      </c>
      <c r="B78" s="22" t="s">
        <v>213</v>
      </c>
      <c r="C78" s="29">
        <v>32060245</v>
      </c>
      <c r="D78" s="27" t="str">
        <f t="shared" si="11"/>
        <v>N/A</v>
      </c>
      <c r="E78" s="29">
        <v>33734078</v>
      </c>
      <c r="F78" s="27" t="str">
        <f t="shared" si="12"/>
        <v>N/A</v>
      </c>
      <c r="G78" s="29">
        <v>38434738</v>
      </c>
      <c r="H78" s="27" t="str">
        <f t="shared" si="13"/>
        <v>N/A</v>
      </c>
      <c r="I78" s="8">
        <v>5.2210000000000001</v>
      </c>
      <c r="J78" s="8">
        <v>13.93</v>
      </c>
      <c r="K78" s="28" t="s">
        <v>734</v>
      </c>
      <c r="L78" s="105" t="str">
        <f t="shared" si="14"/>
        <v>Yes</v>
      </c>
    </row>
    <row r="79" spans="1:12" x14ac:dyDescent="0.2">
      <c r="A79" s="168" t="s">
        <v>611</v>
      </c>
      <c r="B79" s="22" t="s">
        <v>213</v>
      </c>
      <c r="C79" s="23">
        <v>42650</v>
      </c>
      <c r="D79" s="27" t="str">
        <f t="shared" si="11"/>
        <v>N/A</v>
      </c>
      <c r="E79" s="23">
        <v>44251</v>
      </c>
      <c r="F79" s="27" t="str">
        <f t="shared" si="12"/>
        <v>N/A</v>
      </c>
      <c r="G79" s="23">
        <v>45392</v>
      </c>
      <c r="H79" s="27" t="str">
        <f t="shared" si="13"/>
        <v>N/A</v>
      </c>
      <c r="I79" s="8">
        <v>3.754</v>
      </c>
      <c r="J79" s="8">
        <v>2.5779999999999998</v>
      </c>
      <c r="K79" s="28" t="s">
        <v>734</v>
      </c>
      <c r="L79" s="105" t="str">
        <f t="shared" si="14"/>
        <v>Yes</v>
      </c>
    </row>
    <row r="80" spans="1:12" x14ac:dyDescent="0.2">
      <c r="A80" s="168" t="s">
        <v>1421</v>
      </c>
      <c r="B80" s="22" t="s">
        <v>213</v>
      </c>
      <c r="C80" s="29">
        <v>751.70562719999998</v>
      </c>
      <c r="D80" s="27" t="str">
        <f t="shared" si="11"/>
        <v>N/A</v>
      </c>
      <c r="E80" s="29">
        <v>762.33481729000005</v>
      </c>
      <c r="F80" s="27" t="str">
        <f t="shared" si="12"/>
        <v>N/A</v>
      </c>
      <c r="G80" s="29">
        <v>846.72933556999999</v>
      </c>
      <c r="H80" s="27" t="str">
        <f t="shared" si="13"/>
        <v>N/A</v>
      </c>
      <c r="I80" s="8">
        <v>1.4139999999999999</v>
      </c>
      <c r="J80" s="8">
        <v>11.07</v>
      </c>
      <c r="K80" s="28" t="s">
        <v>734</v>
      </c>
      <c r="L80" s="105" t="str">
        <f t="shared" si="14"/>
        <v>Yes</v>
      </c>
    </row>
    <row r="81" spans="1:12" x14ac:dyDescent="0.2">
      <c r="A81" s="168" t="s">
        <v>612</v>
      </c>
      <c r="B81" s="22" t="s">
        <v>213</v>
      </c>
      <c r="C81" s="29">
        <v>2823835</v>
      </c>
      <c r="D81" s="27" t="str">
        <f t="shared" si="11"/>
        <v>N/A</v>
      </c>
      <c r="E81" s="29">
        <v>3421385</v>
      </c>
      <c r="F81" s="27" t="str">
        <f t="shared" si="12"/>
        <v>N/A</v>
      </c>
      <c r="G81" s="29">
        <v>3454458</v>
      </c>
      <c r="H81" s="27" t="str">
        <f t="shared" si="13"/>
        <v>N/A</v>
      </c>
      <c r="I81" s="8">
        <v>21.16</v>
      </c>
      <c r="J81" s="8">
        <v>0.9667</v>
      </c>
      <c r="K81" s="28" t="s">
        <v>734</v>
      </c>
      <c r="L81" s="105" t="str">
        <f t="shared" si="14"/>
        <v>Yes</v>
      </c>
    </row>
    <row r="82" spans="1:12" x14ac:dyDescent="0.2">
      <c r="A82" s="168" t="s">
        <v>613</v>
      </c>
      <c r="B82" s="22" t="s">
        <v>213</v>
      </c>
      <c r="C82" s="23">
        <v>10860</v>
      </c>
      <c r="D82" s="27" t="str">
        <f t="shared" si="11"/>
        <v>N/A</v>
      </c>
      <c r="E82" s="23">
        <v>16318</v>
      </c>
      <c r="F82" s="27" t="str">
        <f t="shared" si="12"/>
        <v>N/A</v>
      </c>
      <c r="G82" s="23">
        <v>16627</v>
      </c>
      <c r="H82" s="27" t="str">
        <f t="shared" si="13"/>
        <v>N/A</v>
      </c>
      <c r="I82" s="8">
        <v>50.26</v>
      </c>
      <c r="J82" s="8">
        <v>1.8939999999999999</v>
      </c>
      <c r="K82" s="28" t="s">
        <v>734</v>
      </c>
      <c r="L82" s="105" t="str">
        <f t="shared" si="14"/>
        <v>Yes</v>
      </c>
    </row>
    <row r="83" spans="1:12" x14ac:dyDescent="0.2">
      <c r="A83" s="168" t="s">
        <v>1422</v>
      </c>
      <c r="B83" s="22" t="s">
        <v>213</v>
      </c>
      <c r="C83" s="29">
        <v>260.02163904000003</v>
      </c>
      <c r="D83" s="27" t="str">
        <f t="shared" si="11"/>
        <v>N/A</v>
      </c>
      <c r="E83" s="29">
        <v>209.66938350000001</v>
      </c>
      <c r="F83" s="27" t="str">
        <f t="shared" si="12"/>
        <v>N/A</v>
      </c>
      <c r="G83" s="29">
        <v>207.76195344999999</v>
      </c>
      <c r="H83" s="27" t="str">
        <f t="shared" si="13"/>
        <v>N/A</v>
      </c>
      <c r="I83" s="8">
        <v>-19.399999999999999</v>
      </c>
      <c r="J83" s="8">
        <v>-0.91</v>
      </c>
      <c r="K83" s="28" t="s">
        <v>734</v>
      </c>
      <c r="L83" s="105" t="str">
        <f t="shared" si="14"/>
        <v>Yes</v>
      </c>
    </row>
    <row r="84" spans="1:12" ht="25.5" x14ac:dyDescent="0.2">
      <c r="A84" s="168" t="s">
        <v>614</v>
      </c>
      <c r="B84" s="22" t="s">
        <v>213</v>
      </c>
      <c r="C84" s="29">
        <v>60794435</v>
      </c>
      <c r="D84" s="27" t="str">
        <f t="shared" si="11"/>
        <v>N/A</v>
      </c>
      <c r="E84" s="29">
        <v>65562337</v>
      </c>
      <c r="F84" s="27" t="str">
        <f t="shared" si="12"/>
        <v>N/A</v>
      </c>
      <c r="G84" s="29">
        <v>68649636</v>
      </c>
      <c r="H84" s="27" t="str">
        <f t="shared" si="13"/>
        <v>N/A</v>
      </c>
      <c r="I84" s="8">
        <v>7.843</v>
      </c>
      <c r="J84" s="8">
        <v>4.7089999999999996</v>
      </c>
      <c r="K84" s="28" t="s">
        <v>734</v>
      </c>
      <c r="L84" s="105" t="str">
        <f t="shared" si="14"/>
        <v>Yes</v>
      </c>
    </row>
    <row r="85" spans="1:12" x14ac:dyDescent="0.2">
      <c r="A85" s="168" t="s">
        <v>615</v>
      </c>
      <c r="B85" s="22" t="s">
        <v>213</v>
      </c>
      <c r="C85" s="23">
        <v>10394</v>
      </c>
      <c r="D85" s="27" t="str">
        <f t="shared" si="11"/>
        <v>N/A</v>
      </c>
      <c r="E85" s="23">
        <v>10341</v>
      </c>
      <c r="F85" s="27" t="str">
        <f t="shared" si="12"/>
        <v>N/A</v>
      </c>
      <c r="G85" s="23">
        <v>9860</v>
      </c>
      <c r="H85" s="27" t="str">
        <f t="shared" si="13"/>
        <v>N/A</v>
      </c>
      <c r="I85" s="8">
        <v>-0.51</v>
      </c>
      <c r="J85" s="8">
        <v>-4.6500000000000004</v>
      </c>
      <c r="K85" s="28" t="s">
        <v>734</v>
      </c>
      <c r="L85" s="105" t="str">
        <f t="shared" si="14"/>
        <v>Yes</v>
      </c>
    </row>
    <row r="86" spans="1:12" ht="25.5" x14ac:dyDescent="0.2">
      <c r="A86" s="168" t="s">
        <v>1423</v>
      </c>
      <c r="B86" s="22" t="s">
        <v>213</v>
      </c>
      <c r="C86" s="29">
        <v>5848.9931691000002</v>
      </c>
      <c r="D86" s="27" t="str">
        <f t="shared" si="11"/>
        <v>N/A</v>
      </c>
      <c r="E86" s="29">
        <v>6340.0383909000002</v>
      </c>
      <c r="F86" s="27" t="str">
        <f t="shared" si="12"/>
        <v>N/A</v>
      </c>
      <c r="G86" s="29">
        <v>6962.4377281999996</v>
      </c>
      <c r="H86" s="27" t="str">
        <f t="shared" si="13"/>
        <v>N/A</v>
      </c>
      <c r="I86" s="8">
        <v>8.3949999999999996</v>
      </c>
      <c r="J86" s="8">
        <v>9.8170000000000002</v>
      </c>
      <c r="K86" s="28" t="s">
        <v>734</v>
      </c>
      <c r="L86" s="105" t="str">
        <f t="shared" si="14"/>
        <v>Yes</v>
      </c>
    </row>
    <row r="87" spans="1:12" ht="25.5" x14ac:dyDescent="0.2">
      <c r="A87" s="168" t="s">
        <v>616</v>
      </c>
      <c r="B87" s="22" t="s">
        <v>213</v>
      </c>
      <c r="C87" s="29">
        <v>13837467</v>
      </c>
      <c r="D87" s="27" t="str">
        <f t="shared" si="11"/>
        <v>N/A</v>
      </c>
      <c r="E87" s="29">
        <v>14492990</v>
      </c>
      <c r="F87" s="27" t="str">
        <f t="shared" si="12"/>
        <v>N/A</v>
      </c>
      <c r="G87" s="29">
        <v>16405275</v>
      </c>
      <c r="H87" s="27" t="str">
        <f t="shared" si="13"/>
        <v>N/A</v>
      </c>
      <c r="I87" s="8">
        <v>4.7370000000000001</v>
      </c>
      <c r="J87" s="8">
        <v>13.19</v>
      </c>
      <c r="K87" s="28" t="s">
        <v>734</v>
      </c>
      <c r="L87" s="105" t="str">
        <f t="shared" si="14"/>
        <v>Yes</v>
      </c>
    </row>
    <row r="88" spans="1:12" x14ac:dyDescent="0.2">
      <c r="A88" s="168" t="s">
        <v>617</v>
      </c>
      <c r="B88" s="22" t="s">
        <v>213</v>
      </c>
      <c r="C88" s="23">
        <v>45839</v>
      </c>
      <c r="D88" s="27" t="str">
        <f t="shared" si="11"/>
        <v>N/A</v>
      </c>
      <c r="E88" s="23">
        <v>47084</v>
      </c>
      <c r="F88" s="27" t="str">
        <f t="shared" si="12"/>
        <v>N/A</v>
      </c>
      <c r="G88" s="23">
        <v>48252</v>
      </c>
      <c r="H88" s="27" t="str">
        <f t="shared" si="13"/>
        <v>N/A</v>
      </c>
      <c r="I88" s="8">
        <v>2.7160000000000002</v>
      </c>
      <c r="J88" s="8">
        <v>2.4809999999999999</v>
      </c>
      <c r="K88" s="28" t="s">
        <v>734</v>
      </c>
      <c r="L88" s="105" t="str">
        <f t="shared" si="14"/>
        <v>Yes</v>
      </c>
    </row>
    <row r="89" spans="1:12" x14ac:dyDescent="0.2">
      <c r="A89" s="168" t="s">
        <v>1424</v>
      </c>
      <c r="B89" s="22" t="s">
        <v>213</v>
      </c>
      <c r="C89" s="29">
        <v>301.87104866999999</v>
      </c>
      <c r="D89" s="27" t="str">
        <f t="shared" si="11"/>
        <v>N/A</v>
      </c>
      <c r="E89" s="29">
        <v>307.81135841999998</v>
      </c>
      <c r="F89" s="27" t="str">
        <f t="shared" si="12"/>
        <v>N/A</v>
      </c>
      <c r="G89" s="29">
        <v>339.99160656999999</v>
      </c>
      <c r="H89" s="27" t="str">
        <f t="shared" si="13"/>
        <v>N/A</v>
      </c>
      <c r="I89" s="8">
        <v>1.968</v>
      </c>
      <c r="J89" s="8">
        <v>10.45</v>
      </c>
      <c r="K89" s="28" t="s">
        <v>734</v>
      </c>
      <c r="L89" s="105" t="str">
        <f t="shared" si="14"/>
        <v>Yes</v>
      </c>
    </row>
    <row r="90" spans="1:12" x14ac:dyDescent="0.2">
      <c r="A90" s="168" t="s">
        <v>618</v>
      </c>
      <c r="B90" s="22" t="s">
        <v>213</v>
      </c>
      <c r="C90" s="29">
        <v>8913805</v>
      </c>
      <c r="D90" s="27" t="str">
        <f t="shared" si="11"/>
        <v>N/A</v>
      </c>
      <c r="E90" s="29">
        <v>7236875</v>
      </c>
      <c r="F90" s="27" t="str">
        <f t="shared" si="12"/>
        <v>N/A</v>
      </c>
      <c r="G90" s="29">
        <v>9023225</v>
      </c>
      <c r="H90" s="27" t="str">
        <f t="shared" si="13"/>
        <v>N/A</v>
      </c>
      <c r="I90" s="8">
        <v>-18.8</v>
      </c>
      <c r="J90" s="8">
        <v>24.68</v>
      </c>
      <c r="K90" s="28" t="s">
        <v>734</v>
      </c>
      <c r="L90" s="105" t="str">
        <f t="shared" si="14"/>
        <v>Yes</v>
      </c>
    </row>
    <row r="91" spans="1:12" x14ac:dyDescent="0.2">
      <c r="A91" s="168" t="s">
        <v>619</v>
      </c>
      <c r="B91" s="22" t="s">
        <v>213</v>
      </c>
      <c r="C91" s="23">
        <v>31016</v>
      </c>
      <c r="D91" s="27" t="str">
        <f t="shared" si="11"/>
        <v>N/A</v>
      </c>
      <c r="E91" s="23">
        <v>23361</v>
      </c>
      <c r="F91" s="27" t="str">
        <f t="shared" si="12"/>
        <v>N/A</v>
      </c>
      <c r="G91" s="23">
        <v>23784</v>
      </c>
      <c r="H91" s="27" t="str">
        <f t="shared" si="13"/>
        <v>N/A</v>
      </c>
      <c r="I91" s="8">
        <v>-24.7</v>
      </c>
      <c r="J91" s="8">
        <v>1.8109999999999999</v>
      </c>
      <c r="K91" s="28" t="s">
        <v>734</v>
      </c>
      <c r="L91" s="105" t="str">
        <f t="shared" si="14"/>
        <v>Yes</v>
      </c>
    </row>
    <row r="92" spans="1:12" x14ac:dyDescent="0.2">
      <c r="A92" s="168" t="s">
        <v>1425</v>
      </c>
      <c r="B92" s="22" t="s">
        <v>213</v>
      </c>
      <c r="C92" s="29">
        <v>287.39376450999998</v>
      </c>
      <c r="D92" s="27" t="str">
        <f t="shared" si="11"/>
        <v>N/A</v>
      </c>
      <c r="E92" s="29">
        <v>309.78446983999999</v>
      </c>
      <c r="F92" s="27" t="str">
        <f t="shared" si="12"/>
        <v>N/A</v>
      </c>
      <c r="G92" s="29">
        <v>379.38214765999999</v>
      </c>
      <c r="H92" s="27" t="str">
        <f t="shared" si="13"/>
        <v>N/A</v>
      </c>
      <c r="I92" s="8">
        <v>7.7910000000000004</v>
      </c>
      <c r="J92" s="8">
        <v>22.47</v>
      </c>
      <c r="K92" s="28" t="s">
        <v>734</v>
      </c>
      <c r="L92" s="105" t="str">
        <f t="shared" si="14"/>
        <v>Yes</v>
      </c>
    </row>
    <row r="93" spans="1:12" ht="25.5" x14ac:dyDescent="0.2">
      <c r="A93" s="168" t="s">
        <v>620</v>
      </c>
      <c r="B93" s="22" t="s">
        <v>213</v>
      </c>
      <c r="C93" s="29">
        <v>7853843</v>
      </c>
      <c r="D93" s="27" t="str">
        <f t="shared" si="11"/>
        <v>N/A</v>
      </c>
      <c r="E93" s="29">
        <v>12447181</v>
      </c>
      <c r="F93" s="27" t="str">
        <f t="shared" si="12"/>
        <v>N/A</v>
      </c>
      <c r="G93" s="29">
        <v>76411614</v>
      </c>
      <c r="H93" s="27" t="str">
        <f t="shared" si="13"/>
        <v>N/A</v>
      </c>
      <c r="I93" s="8">
        <v>58.49</v>
      </c>
      <c r="J93" s="8">
        <v>513.9</v>
      </c>
      <c r="K93" s="28" t="s">
        <v>734</v>
      </c>
      <c r="L93" s="105" t="str">
        <f t="shared" si="14"/>
        <v>No</v>
      </c>
    </row>
    <row r="94" spans="1:12" x14ac:dyDescent="0.2">
      <c r="A94" s="172" t="s">
        <v>621</v>
      </c>
      <c r="B94" s="23" t="s">
        <v>213</v>
      </c>
      <c r="C94" s="23">
        <v>27072</v>
      </c>
      <c r="D94" s="27" t="str">
        <f t="shared" si="11"/>
        <v>N/A</v>
      </c>
      <c r="E94" s="23">
        <v>32017</v>
      </c>
      <c r="F94" s="27" t="str">
        <f t="shared" si="12"/>
        <v>N/A</v>
      </c>
      <c r="G94" s="23">
        <v>38863</v>
      </c>
      <c r="H94" s="27" t="str">
        <f t="shared" si="13"/>
        <v>N/A</v>
      </c>
      <c r="I94" s="8">
        <v>18.27</v>
      </c>
      <c r="J94" s="8">
        <v>21.38</v>
      </c>
      <c r="K94" s="31" t="s">
        <v>734</v>
      </c>
      <c r="L94" s="105" t="str">
        <f t="shared" si="14"/>
        <v>Yes</v>
      </c>
    </row>
    <row r="95" spans="1:12" ht="25.5" x14ac:dyDescent="0.2">
      <c r="A95" s="168" t="s">
        <v>1426</v>
      </c>
      <c r="B95" s="22" t="s">
        <v>213</v>
      </c>
      <c r="C95" s="29">
        <v>290.10944888</v>
      </c>
      <c r="D95" s="27" t="str">
        <f t="shared" si="11"/>
        <v>N/A</v>
      </c>
      <c r="E95" s="29">
        <v>388.76787331999998</v>
      </c>
      <c r="F95" s="27" t="str">
        <f t="shared" si="12"/>
        <v>N/A</v>
      </c>
      <c r="G95" s="29">
        <v>1966.1789877000001</v>
      </c>
      <c r="H95" s="27" t="str">
        <f t="shared" si="13"/>
        <v>N/A</v>
      </c>
      <c r="I95" s="8">
        <v>34.01</v>
      </c>
      <c r="J95" s="8">
        <v>405.7</v>
      </c>
      <c r="K95" s="28" t="s">
        <v>734</v>
      </c>
      <c r="L95" s="105" t="str">
        <f t="shared" si="14"/>
        <v>No</v>
      </c>
    </row>
    <row r="96" spans="1:12" ht="25.5" x14ac:dyDescent="0.2">
      <c r="A96" s="168" t="s">
        <v>622</v>
      </c>
      <c r="B96" s="22" t="s">
        <v>213</v>
      </c>
      <c r="C96" s="29">
        <v>1326</v>
      </c>
      <c r="D96" s="27" t="str">
        <f t="shared" si="11"/>
        <v>N/A</v>
      </c>
      <c r="E96" s="29">
        <v>5845998</v>
      </c>
      <c r="F96" s="27" t="str">
        <f t="shared" si="12"/>
        <v>N/A</v>
      </c>
      <c r="G96" s="29">
        <v>12616413</v>
      </c>
      <c r="H96" s="27" t="str">
        <f t="shared" si="13"/>
        <v>N/A</v>
      </c>
      <c r="I96" s="8">
        <v>441000</v>
      </c>
      <c r="J96" s="8">
        <v>115.8</v>
      </c>
      <c r="K96" s="28" t="s">
        <v>734</v>
      </c>
      <c r="L96" s="105" t="str">
        <f t="shared" si="14"/>
        <v>No</v>
      </c>
    </row>
    <row r="97" spans="1:12" x14ac:dyDescent="0.2">
      <c r="A97" s="168" t="s">
        <v>623</v>
      </c>
      <c r="B97" s="22" t="s">
        <v>213</v>
      </c>
      <c r="C97" s="23">
        <v>11</v>
      </c>
      <c r="D97" s="27" t="str">
        <f t="shared" si="11"/>
        <v>N/A</v>
      </c>
      <c r="E97" s="23">
        <v>14203</v>
      </c>
      <c r="F97" s="27" t="str">
        <f t="shared" si="12"/>
        <v>N/A</v>
      </c>
      <c r="G97" s="23">
        <v>15284</v>
      </c>
      <c r="H97" s="27" t="str">
        <f t="shared" si="13"/>
        <v>N/A</v>
      </c>
      <c r="I97" s="8">
        <v>284000</v>
      </c>
      <c r="J97" s="8">
        <v>7.6109999999999998</v>
      </c>
      <c r="K97" s="28" t="s">
        <v>734</v>
      </c>
      <c r="L97" s="105" t="str">
        <f t="shared" si="14"/>
        <v>Yes</v>
      </c>
    </row>
    <row r="98" spans="1:12" ht="25.5" x14ac:dyDescent="0.2">
      <c r="A98" s="168" t="s">
        <v>1427</v>
      </c>
      <c r="B98" s="22" t="s">
        <v>213</v>
      </c>
      <c r="C98" s="29">
        <v>265.2</v>
      </c>
      <c r="D98" s="27" t="str">
        <f t="shared" si="11"/>
        <v>N/A</v>
      </c>
      <c r="E98" s="29">
        <v>411.60304160999999</v>
      </c>
      <c r="F98" s="27" t="str">
        <f t="shared" si="12"/>
        <v>N/A</v>
      </c>
      <c r="G98" s="29">
        <v>825.46538864000001</v>
      </c>
      <c r="H98" s="27" t="str">
        <f t="shared" si="13"/>
        <v>N/A</v>
      </c>
      <c r="I98" s="8">
        <v>55.2</v>
      </c>
      <c r="J98" s="8">
        <v>100.5</v>
      </c>
      <c r="K98" s="28" t="s">
        <v>734</v>
      </c>
      <c r="L98" s="105" t="str">
        <f t="shared" si="14"/>
        <v>No</v>
      </c>
    </row>
    <row r="99" spans="1:12" ht="25.5" x14ac:dyDescent="0.2">
      <c r="A99" s="168" t="s">
        <v>624</v>
      </c>
      <c r="B99" s="22" t="s">
        <v>213</v>
      </c>
      <c r="C99" s="29">
        <v>0</v>
      </c>
      <c r="D99" s="27" t="str">
        <f t="shared" si="11"/>
        <v>N/A</v>
      </c>
      <c r="E99" s="29">
        <v>5012</v>
      </c>
      <c r="F99" s="27" t="str">
        <f t="shared" si="12"/>
        <v>N/A</v>
      </c>
      <c r="G99" s="29">
        <v>1149740</v>
      </c>
      <c r="H99" s="27" t="str">
        <f t="shared" si="13"/>
        <v>N/A</v>
      </c>
      <c r="I99" s="8" t="s">
        <v>1748</v>
      </c>
      <c r="J99" s="8">
        <v>22840</v>
      </c>
      <c r="K99" s="28" t="s">
        <v>734</v>
      </c>
      <c r="L99" s="105" t="str">
        <f t="shared" si="14"/>
        <v>No</v>
      </c>
    </row>
    <row r="100" spans="1:12" x14ac:dyDescent="0.2">
      <c r="A100" s="168" t="s">
        <v>625</v>
      </c>
      <c r="B100" s="22" t="s">
        <v>213</v>
      </c>
      <c r="C100" s="23">
        <v>0</v>
      </c>
      <c r="D100" s="27" t="str">
        <f t="shared" si="11"/>
        <v>N/A</v>
      </c>
      <c r="E100" s="23">
        <v>11</v>
      </c>
      <c r="F100" s="27" t="str">
        <f t="shared" si="12"/>
        <v>N/A</v>
      </c>
      <c r="G100" s="23">
        <v>345</v>
      </c>
      <c r="H100" s="27" t="str">
        <f t="shared" si="13"/>
        <v>N/A</v>
      </c>
      <c r="I100" s="8" t="s">
        <v>1748</v>
      </c>
      <c r="J100" s="8">
        <v>8525</v>
      </c>
      <c r="K100" s="28" t="s">
        <v>734</v>
      </c>
      <c r="L100" s="105" t="str">
        <f t="shared" si="14"/>
        <v>No</v>
      </c>
    </row>
    <row r="101" spans="1:12" ht="25.5" x14ac:dyDescent="0.2">
      <c r="A101" s="168" t="s">
        <v>1428</v>
      </c>
      <c r="B101" s="22" t="s">
        <v>213</v>
      </c>
      <c r="C101" s="29" t="s">
        <v>1748</v>
      </c>
      <c r="D101" s="27" t="str">
        <f t="shared" si="11"/>
        <v>N/A</v>
      </c>
      <c r="E101" s="29">
        <v>1253</v>
      </c>
      <c r="F101" s="27" t="str">
        <f t="shared" si="12"/>
        <v>N/A</v>
      </c>
      <c r="G101" s="29">
        <v>3332.5797100999998</v>
      </c>
      <c r="H101" s="27" t="str">
        <f t="shared" si="13"/>
        <v>N/A</v>
      </c>
      <c r="I101" s="8" t="s">
        <v>1748</v>
      </c>
      <c r="J101" s="8">
        <v>166</v>
      </c>
      <c r="K101" s="28" t="s">
        <v>734</v>
      </c>
      <c r="L101" s="105" t="str">
        <f t="shared" si="14"/>
        <v>No</v>
      </c>
    </row>
    <row r="102" spans="1:12" ht="25.5" x14ac:dyDescent="0.2">
      <c r="A102" s="168" t="s">
        <v>626</v>
      </c>
      <c r="B102" s="22" t="s">
        <v>213</v>
      </c>
      <c r="C102" s="29">
        <v>19971481</v>
      </c>
      <c r="D102" s="27" t="str">
        <f t="shared" si="11"/>
        <v>N/A</v>
      </c>
      <c r="E102" s="29">
        <v>20457918</v>
      </c>
      <c r="F102" s="27" t="str">
        <f t="shared" si="12"/>
        <v>N/A</v>
      </c>
      <c r="G102" s="29">
        <v>21890436</v>
      </c>
      <c r="H102" s="27" t="str">
        <f t="shared" si="13"/>
        <v>N/A</v>
      </c>
      <c r="I102" s="8">
        <v>2.4359999999999999</v>
      </c>
      <c r="J102" s="8">
        <v>7.0019999999999998</v>
      </c>
      <c r="K102" s="28" t="s">
        <v>734</v>
      </c>
      <c r="L102" s="105" t="str">
        <f t="shared" si="14"/>
        <v>Yes</v>
      </c>
    </row>
    <row r="103" spans="1:12" ht="25.5" x14ac:dyDescent="0.2">
      <c r="A103" s="168" t="s">
        <v>627</v>
      </c>
      <c r="B103" s="22" t="s">
        <v>213</v>
      </c>
      <c r="C103" s="23">
        <v>6607</v>
      </c>
      <c r="D103" s="27" t="str">
        <f t="shared" si="11"/>
        <v>N/A</v>
      </c>
      <c r="E103" s="23">
        <v>6874</v>
      </c>
      <c r="F103" s="27" t="str">
        <f t="shared" si="12"/>
        <v>N/A</v>
      </c>
      <c r="G103" s="23">
        <v>7058</v>
      </c>
      <c r="H103" s="27" t="str">
        <f t="shared" si="13"/>
        <v>N/A</v>
      </c>
      <c r="I103" s="8">
        <v>4.0410000000000004</v>
      </c>
      <c r="J103" s="8">
        <v>2.677</v>
      </c>
      <c r="K103" s="28" t="s">
        <v>734</v>
      </c>
      <c r="L103" s="105" t="str">
        <f t="shared" si="14"/>
        <v>Yes</v>
      </c>
    </row>
    <row r="104" spans="1:12" ht="25.5" x14ac:dyDescent="0.2">
      <c r="A104" s="168" t="s">
        <v>1429</v>
      </c>
      <c r="B104" s="22" t="s">
        <v>213</v>
      </c>
      <c r="C104" s="29">
        <v>3022.7759952000001</v>
      </c>
      <c r="D104" s="27" t="str">
        <f t="shared" si="11"/>
        <v>N/A</v>
      </c>
      <c r="E104" s="29">
        <v>2976.1300553000001</v>
      </c>
      <c r="F104" s="27" t="str">
        <f t="shared" si="12"/>
        <v>N/A</v>
      </c>
      <c r="G104" s="29">
        <v>3101.5069425000002</v>
      </c>
      <c r="H104" s="27" t="str">
        <f t="shared" si="13"/>
        <v>N/A</v>
      </c>
      <c r="I104" s="8">
        <v>-1.54</v>
      </c>
      <c r="J104" s="8">
        <v>4.2130000000000001</v>
      </c>
      <c r="K104" s="28" t="s">
        <v>734</v>
      </c>
      <c r="L104" s="105" t="str">
        <f t="shared" si="14"/>
        <v>Yes</v>
      </c>
    </row>
    <row r="105" spans="1:12" ht="25.5" x14ac:dyDescent="0.2">
      <c r="A105" s="168" t="s">
        <v>628</v>
      </c>
      <c r="B105" s="22" t="s">
        <v>213</v>
      </c>
      <c r="C105" s="29">
        <v>0</v>
      </c>
      <c r="D105" s="27" t="str">
        <f t="shared" si="11"/>
        <v>N/A</v>
      </c>
      <c r="E105" s="29">
        <v>2700082</v>
      </c>
      <c r="F105" s="27" t="str">
        <f t="shared" si="12"/>
        <v>N/A</v>
      </c>
      <c r="G105" s="29">
        <v>4300846</v>
      </c>
      <c r="H105" s="27" t="str">
        <f t="shared" si="13"/>
        <v>N/A</v>
      </c>
      <c r="I105" s="8" t="s">
        <v>1748</v>
      </c>
      <c r="J105" s="8">
        <v>59.29</v>
      </c>
      <c r="K105" s="28" t="s">
        <v>734</v>
      </c>
      <c r="L105" s="105" t="str">
        <f t="shared" si="14"/>
        <v>No</v>
      </c>
    </row>
    <row r="106" spans="1:12" x14ac:dyDescent="0.2">
      <c r="A106" s="168" t="s">
        <v>629</v>
      </c>
      <c r="B106" s="22" t="s">
        <v>213</v>
      </c>
      <c r="C106" s="23">
        <v>0</v>
      </c>
      <c r="D106" s="27" t="str">
        <f t="shared" si="11"/>
        <v>N/A</v>
      </c>
      <c r="E106" s="23">
        <v>488</v>
      </c>
      <c r="F106" s="27" t="str">
        <f t="shared" si="12"/>
        <v>N/A</v>
      </c>
      <c r="G106" s="23">
        <v>550</v>
      </c>
      <c r="H106" s="27" t="str">
        <f t="shared" si="13"/>
        <v>N/A</v>
      </c>
      <c r="I106" s="8" t="s">
        <v>1748</v>
      </c>
      <c r="J106" s="8">
        <v>12.7</v>
      </c>
      <c r="K106" s="28" t="s">
        <v>734</v>
      </c>
      <c r="L106" s="105" t="str">
        <f t="shared" si="14"/>
        <v>Yes</v>
      </c>
    </row>
    <row r="107" spans="1:12" ht="25.5" x14ac:dyDescent="0.2">
      <c r="A107" s="168" t="s">
        <v>1430</v>
      </c>
      <c r="B107" s="22" t="s">
        <v>213</v>
      </c>
      <c r="C107" s="29" t="s">
        <v>1748</v>
      </c>
      <c r="D107" s="27" t="str">
        <f t="shared" si="11"/>
        <v>N/A</v>
      </c>
      <c r="E107" s="29">
        <v>5532.9549180000004</v>
      </c>
      <c r="F107" s="27" t="str">
        <f t="shared" si="12"/>
        <v>N/A</v>
      </c>
      <c r="G107" s="29">
        <v>7819.72</v>
      </c>
      <c r="H107" s="27" t="str">
        <f t="shared" si="13"/>
        <v>N/A</v>
      </c>
      <c r="I107" s="8" t="s">
        <v>1748</v>
      </c>
      <c r="J107" s="8">
        <v>41.33</v>
      </c>
      <c r="K107" s="28" t="s">
        <v>734</v>
      </c>
      <c r="L107" s="105" t="str">
        <f t="shared" si="14"/>
        <v>No</v>
      </c>
    </row>
    <row r="108" spans="1:12" ht="25.5" x14ac:dyDescent="0.2">
      <c r="A108" s="168" t="s">
        <v>630</v>
      </c>
      <c r="B108" s="22" t="s">
        <v>213</v>
      </c>
      <c r="C108" s="29">
        <v>139883</v>
      </c>
      <c r="D108" s="27" t="str">
        <f t="shared" si="11"/>
        <v>N/A</v>
      </c>
      <c r="E108" s="29">
        <v>151418</v>
      </c>
      <c r="F108" s="27" t="str">
        <f t="shared" si="12"/>
        <v>N/A</v>
      </c>
      <c r="G108" s="29">
        <v>161399</v>
      </c>
      <c r="H108" s="27" t="str">
        <f t="shared" si="13"/>
        <v>N/A</v>
      </c>
      <c r="I108" s="8">
        <v>8.2460000000000004</v>
      </c>
      <c r="J108" s="8">
        <v>6.5919999999999996</v>
      </c>
      <c r="K108" s="28" t="s">
        <v>734</v>
      </c>
      <c r="L108" s="105" t="str">
        <f t="shared" si="14"/>
        <v>Yes</v>
      </c>
    </row>
    <row r="109" spans="1:12" x14ac:dyDescent="0.2">
      <c r="A109" s="168" t="s">
        <v>631</v>
      </c>
      <c r="B109" s="22" t="s">
        <v>213</v>
      </c>
      <c r="C109" s="23">
        <v>1465</v>
      </c>
      <c r="D109" s="27" t="str">
        <f t="shared" si="11"/>
        <v>N/A</v>
      </c>
      <c r="E109" s="23">
        <v>1493</v>
      </c>
      <c r="F109" s="27" t="str">
        <f t="shared" si="12"/>
        <v>N/A</v>
      </c>
      <c r="G109" s="23">
        <v>1504</v>
      </c>
      <c r="H109" s="27" t="str">
        <f t="shared" si="13"/>
        <v>N/A</v>
      </c>
      <c r="I109" s="8">
        <v>1.911</v>
      </c>
      <c r="J109" s="8">
        <v>0.73680000000000001</v>
      </c>
      <c r="K109" s="28" t="s">
        <v>734</v>
      </c>
      <c r="L109" s="105" t="str">
        <f t="shared" si="14"/>
        <v>Yes</v>
      </c>
    </row>
    <row r="110" spans="1:12" ht="25.5" x14ac:dyDescent="0.2">
      <c r="A110" s="168" t="s">
        <v>1431</v>
      </c>
      <c r="B110" s="22" t="s">
        <v>213</v>
      </c>
      <c r="C110" s="29">
        <v>95.483276450999995</v>
      </c>
      <c r="D110" s="27" t="str">
        <f t="shared" si="11"/>
        <v>N/A</v>
      </c>
      <c r="E110" s="29">
        <v>101.41862023</v>
      </c>
      <c r="F110" s="27" t="str">
        <f t="shared" si="12"/>
        <v>N/A</v>
      </c>
      <c r="G110" s="29">
        <v>107.31316489</v>
      </c>
      <c r="H110" s="27" t="str">
        <f t="shared" si="13"/>
        <v>N/A</v>
      </c>
      <c r="I110" s="8">
        <v>6.2160000000000002</v>
      </c>
      <c r="J110" s="8">
        <v>5.8120000000000003</v>
      </c>
      <c r="K110" s="28" t="s">
        <v>734</v>
      </c>
      <c r="L110" s="105" t="str">
        <f t="shared" si="14"/>
        <v>Yes</v>
      </c>
    </row>
    <row r="111" spans="1:12" ht="25.5" x14ac:dyDescent="0.2">
      <c r="A111" s="168" t="s">
        <v>632</v>
      </c>
      <c r="B111" s="22" t="s">
        <v>213</v>
      </c>
      <c r="C111" s="29">
        <v>27960102</v>
      </c>
      <c r="D111" s="27" t="str">
        <f t="shared" si="11"/>
        <v>N/A</v>
      </c>
      <c r="E111" s="29">
        <v>25630004</v>
      </c>
      <c r="F111" s="27" t="str">
        <f t="shared" si="12"/>
        <v>N/A</v>
      </c>
      <c r="G111" s="29">
        <v>23144362</v>
      </c>
      <c r="H111" s="27" t="str">
        <f t="shared" si="13"/>
        <v>N/A</v>
      </c>
      <c r="I111" s="8">
        <v>-8.33</v>
      </c>
      <c r="J111" s="8">
        <v>-9.6999999999999993</v>
      </c>
      <c r="K111" s="28" t="s">
        <v>734</v>
      </c>
      <c r="L111" s="105" t="str">
        <f t="shared" si="14"/>
        <v>Yes</v>
      </c>
    </row>
    <row r="112" spans="1:12" x14ac:dyDescent="0.2">
      <c r="A112" s="168" t="s">
        <v>633</v>
      </c>
      <c r="B112" s="22" t="s">
        <v>213</v>
      </c>
      <c r="C112" s="23">
        <v>3163</v>
      </c>
      <c r="D112" s="27" t="str">
        <f t="shared" si="11"/>
        <v>N/A</v>
      </c>
      <c r="E112" s="23">
        <v>2986</v>
      </c>
      <c r="F112" s="27" t="str">
        <f t="shared" si="12"/>
        <v>N/A</v>
      </c>
      <c r="G112" s="23">
        <v>2855</v>
      </c>
      <c r="H112" s="27" t="str">
        <f t="shared" si="13"/>
        <v>N/A</v>
      </c>
      <c r="I112" s="8">
        <v>-5.6</v>
      </c>
      <c r="J112" s="8">
        <v>-4.3899999999999997</v>
      </c>
      <c r="K112" s="28" t="s">
        <v>734</v>
      </c>
      <c r="L112" s="105" t="str">
        <f t="shared" si="14"/>
        <v>Yes</v>
      </c>
    </row>
    <row r="113" spans="1:12" x14ac:dyDescent="0.2">
      <c r="A113" s="168" t="s">
        <v>1432</v>
      </c>
      <c r="B113" s="22" t="s">
        <v>213</v>
      </c>
      <c r="C113" s="29">
        <v>8839.7413847999997</v>
      </c>
      <c r="D113" s="27" t="str">
        <f t="shared" si="11"/>
        <v>N/A</v>
      </c>
      <c r="E113" s="29">
        <v>8583.3904889000005</v>
      </c>
      <c r="F113" s="27" t="str">
        <f t="shared" si="12"/>
        <v>N/A</v>
      </c>
      <c r="G113" s="29">
        <v>8106.6066549999996</v>
      </c>
      <c r="H113" s="27" t="str">
        <f t="shared" si="13"/>
        <v>N/A</v>
      </c>
      <c r="I113" s="8">
        <v>-2.9</v>
      </c>
      <c r="J113" s="8">
        <v>-5.55</v>
      </c>
      <c r="K113" s="28" t="s">
        <v>734</v>
      </c>
      <c r="L113" s="105" t="str">
        <f t="shared" si="14"/>
        <v>Yes</v>
      </c>
    </row>
    <row r="114" spans="1:12" ht="25.5" x14ac:dyDescent="0.2">
      <c r="A114" s="168" t="s">
        <v>634</v>
      </c>
      <c r="B114" s="22" t="s">
        <v>213</v>
      </c>
      <c r="C114" s="29">
        <v>366188</v>
      </c>
      <c r="D114" s="27" t="str">
        <f t="shared" si="11"/>
        <v>N/A</v>
      </c>
      <c r="E114" s="29">
        <v>451482</v>
      </c>
      <c r="F114" s="27" t="str">
        <f t="shared" si="12"/>
        <v>N/A</v>
      </c>
      <c r="G114" s="29">
        <v>554575</v>
      </c>
      <c r="H114" s="27" t="str">
        <f t="shared" si="13"/>
        <v>N/A</v>
      </c>
      <c r="I114" s="8">
        <v>23.29</v>
      </c>
      <c r="J114" s="8">
        <v>22.83</v>
      </c>
      <c r="K114" s="28" t="s">
        <v>734</v>
      </c>
      <c r="L114" s="105" t="str">
        <f>IF(J114="Div by 0", "N/A", IF(OR(J114="N/A",K114="N/A"),"N/A", IF(J114&gt;VALUE(MID(K114,1,2)), "No", IF(J114&lt;-1*VALUE(MID(K114,1,2)), "No", "Yes"))))</f>
        <v>Yes</v>
      </c>
    </row>
    <row r="115" spans="1:12" x14ac:dyDescent="0.2">
      <c r="A115" s="168" t="s">
        <v>635</v>
      </c>
      <c r="B115" s="22" t="s">
        <v>213</v>
      </c>
      <c r="C115" s="23">
        <v>4280</v>
      </c>
      <c r="D115" s="27" t="str">
        <f t="shared" si="11"/>
        <v>N/A</v>
      </c>
      <c r="E115" s="23">
        <v>5552</v>
      </c>
      <c r="F115" s="27" t="str">
        <f t="shared" si="12"/>
        <v>N/A</v>
      </c>
      <c r="G115" s="23">
        <v>6590</v>
      </c>
      <c r="H115" s="27" t="str">
        <f t="shared" si="13"/>
        <v>N/A</v>
      </c>
      <c r="I115" s="8">
        <v>29.72</v>
      </c>
      <c r="J115" s="8">
        <v>18.7</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85.557943925000004</v>
      </c>
      <c r="D116" s="27" t="str">
        <f t="shared" si="11"/>
        <v>N/A</v>
      </c>
      <c r="E116" s="29">
        <v>81.318804034999999</v>
      </c>
      <c r="F116" s="27" t="str">
        <f t="shared" si="12"/>
        <v>N/A</v>
      </c>
      <c r="G116" s="29">
        <v>84.154021244000006</v>
      </c>
      <c r="H116" s="27" t="str">
        <f t="shared" si="13"/>
        <v>N/A</v>
      </c>
      <c r="I116" s="8">
        <v>-4.95</v>
      </c>
      <c r="J116" s="8">
        <v>3.4870000000000001</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21367422</v>
      </c>
      <c r="D120" s="27" t="str">
        <f t="shared" si="11"/>
        <v>N/A</v>
      </c>
      <c r="E120" s="29">
        <v>22047189</v>
      </c>
      <c r="F120" s="27" t="str">
        <f t="shared" si="12"/>
        <v>N/A</v>
      </c>
      <c r="G120" s="29">
        <v>25238274</v>
      </c>
      <c r="H120" s="27" t="str">
        <f t="shared" si="13"/>
        <v>N/A</v>
      </c>
      <c r="I120" s="8">
        <v>3.181</v>
      </c>
      <c r="J120" s="8">
        <v>14.47</v>
      </c>
      <c r="K120" s="28" t="s">
        <v>734</v>
      </c>
      <c r="L120" s="105" t="str">
        <f t="shared" ref="L120:L131" si="16">IF(J120="Div by 0", "N/A", IF(K120="N/A","N/A", IF(J120&gt;VALUE(MID(K120,1,2)), "No", IF(J120&lt;-1*VALUE(MID(K120,1,2)), "No", "Yes"))))</f>
        <v>Yes</v>
      </c>
    </row>
    <row r="121" spans="1:12" ht="25.5" x14ac:dyDescent="0.2">
      <c r="A121" s="168" t="s">
        <v>639</v>
      </c>
      <c r="B121" s="22" t="s">
        <v>213</v>
      </c>
      <c r="C121" s="23">
        <v>45646</v>
      </c>
      <c r="D121" s="27" t="str">
        <f t="shared" si="11"/>
        <v>N/A</v>
      </c>
      <c r="E121" s="23">
        <v>46485</v>
      </c>
      <c r="F121" s="27" t="str">
        <f t="shared" si="12"/>
        <v>N/A</v>
      </c>
      <c r="G121" s="23">
        <v>46939</v>
      </c>
      <c r="H121" s="27" t="str">
        <f t="shared" si="13"/>
        <v>N/A</v>
      </c>
      <c r="I121" s="8">
        <v>1.8380000000000001</v>
      </c>
      <c r="J121" s="8">
        <v>0.97670000000000001</v>
      </c>
      <c r="K121" s="28" t="s">
        <v>734</v>
      </c>
      <c r="L121" s="105" t="str">
        <f t="shared" si="16"/>
        <v>Yes</v>
      </c>
    </row>
    <row r="122" spans="1:12" ht="25.5" x14ac:dyDescent="0.2">
      <c r="A122" s="168" t="s">
        <v>1435</v>
      </c>
      <c r="B122" s="22" t="s">
        <v>213</v>
      </c>
      <c r="C122" s="29">
        <v>468.11159794999998</v>
      </c>
      <c r="D122" s="27" t="str">
        <f t="shared" si="11"/>
        <v>N/A</v>
      </c>
      <c r="E122" s="29">
        <v>474.28609229</v>
      </c>
      <c r="F122" s="27" t="str">
        <f t="shared" si="12"/>
        <v>N/A</v>
      </c>
      <c r="G122" s="29">
        <v>537.68239630000005</v>
      </c>
      <c r="H122" s="27" t="str">
        <f t="shared" si="13"/>
        <v>N/A</v>
      </c>
      <c r="I122" s="8">
        <v>1.319</v>
      </c>
      <c r="J122" s="8">
        <v>13.37</v>
      </c>
      <c r="K122" s="28" t="s">
        <v>734</v>
      </c>
      <c r="L122" s="105" t="str">
        <f t="shared" si="16"/>
        <v>Yes</v>
      </c>
    </row>
    <row r="123" spans="1:12" ht="25.5" x14ac:dyDescent="0.2">
      <c r="A123" s="168" t="s">
        <v>640</v>
      </c>
      <c r="B123" s="22" t="s">
        <v>213</v>
      </c>
      <c r="C123" s="29">
        <v>215111394</v>
      </c>
      <c r="D123" s="27" t="str">
        <f t="shared" ref="D123:D131" si="17">IF($B123="N/A","N/A",IF(C123&gt;10,"No",IF(C123&lt;-10,"No","Yes")))</f>
        <v>N/A</v>
      </c>
      <c r="E123" s="29">
        <v>120546314</v>
      </c>
      <c r="F123" s="27" t="str">
        <f t="shared" ref="F123:F131" si="18">IF($B123="N/A","N/A",IF(E123&gt;10,"No",IF(E123&lt;-10,"No","Yes")))</f>
        <v>N/A</v>
      </c>
      <c r="G123" s="29">
        <v>6910189</v>
      </c>
      <c r="H123" s="27" t="str">
        <f t="shared" ref="H123:H131" si="19">IF($B123="N/A","N/A",IF(G123&gt;10,"No",IF(G123&lt;-10,"No","Yes")))</f>
        <v>N/A</v>
      </c>
      <c r="I123" s="8">
        <v>-44</v>
      </c>
      <c r="J123" s="8">
        <v>-94.3</v>
      </c>
      <c r="K123" s="28" t="s">
        <v>734</v>
      </c>
      <c r="L123" s="105" t="str">
        <f t="shared" si="16"/>
        <v>No</v>
      </c>
    </row>
    <row r="124" spans="1:12" x14ac:dyDescent="0.2">
      <c r="A124" s="168" t="s">
        <v>641</v>
      </c>
      <c r="B124" s="22" t="s">
        <v>213</v>
      </c>
      <c r="C124" s="23">
        <v>12018</v>
      </c>
      <c r="D124" s="27" t="str">
        <f t="shared" si="17"/>
        <v>N/A</v>
      </c>
      <c r="E124" s="23">
        <v>11389</v>
      </c>
      <c r="F124" s="27" t="str">
        <f t="shared" si="18"/>
        <v>N/A</v>
      </c>
      <c r="G124" s="23">
        <v>1319</v>
      </c>
      <c r="H124" s="27" t="str">
        <f t="shared" si="19"/>
        <v>N/A</v>
      </c>
      <c r="I124" s="8">
        <v>-5.23</v>
      </c>
      <c r="J124" s="8">
        <v>-88.4</v>
      </c>
      <c r="K124" s="28" t="s">
        <v>734</v>
      </c>
      <c r="L124" s="105" t="str">
        <f t="shared" si="16"/>
        <v>No</v>
      </c>
    </row>
    <row r="125" spans="1:12" ht="25.5" x14ac:dyDescent="0.2">
      <c r="A125" s="168" t="s">
        <v>1436</v>
      </c>
      <c r="B125" s="22" t="s">
        <v>213</v>
      </c>
      <c r="C125" s="29">
        <v>17899.100848999999</v>
      </c>
      <c r="D125" s="27" t="str">
        <f t="shared" si="17"/>
        <v>N/A</v>
      </c>
      <c r="E125" s="29">
        <v>10584.451137</v>
      </c>
      <c r="F125" s="27" t="str">
        <f t="shared" si="18"/>
        <v>N/A</v>
      </c>
      <c r="G125" s="29">
        <v>5238.9605762000001</v>
      </c>
      <c r="H125" s="27" t="str">
        <f t="shared" si="19"/>
        <v>N/A</v>
      </c>
      <c r="I125" s="8">
        <v>-40.9</v>
      </c>
      <c r="J125" s="8">
        <v>-50.5</v>
      </c>
      <c r="K125" s="28" t="s">
        <v>734</v>
      </c>
      <c r="L125" s="105" t="str">
        <f t="shared" si="16"/>
        <v>No</v>
      </c>
    </row>
    <row r="126" spans="1:12" ht="25.5" x14ac:dyDescent="0.2">
      <c r="A126" s="168" t="s">
        <v>642</v>
      </c>
      <c r="B126" s="22" t="s">
        <v>213</v>
      </c>
      <c r="C126" s="29">
        <v>5494771</v>
      </c>
      <c r="D126" s="27" t="str">
        <f t="shared" si="17"/>
        <v>N/A</v>
      </c>
      <c r="E126" s="29">
        <v>119218698</v>
      </c>
      <c r="F126" s="27" t="str">
        <f t="shared" si="18"/>
        <v>N/A</v>
      </c>
      <c r="G126" s="29">
        <v>246502485</v>
      </c>
      <c r="H126" s="27" t="str">
        <f t="shared" si="19"/>
        <v>N/A</v>
      </c>
      <c r="I126" s="8">
        <v>2070</v>
      </c>
      <c r="J126" s="8">
        <v>106.8</v>
      </c>
      <c r="K126" s="28" t="s">
        <v>734</v>
      </c>
      <c r="L126" s="105" t="str">
        <f t="shared" si="16"/>
        <v>No</v>
      </c>
    </row>
    <row r="127" spans="1:12" x14ac:dyDescent="0.2">
      <c r="A127" s="168" t="s">
        <v>643</v>
      </c>
      <c r="B127" s="22" t="s">
        <v>213</v>
      </c>
      <c r="C127" s="23">
        <v>19541</v>
      </c>
      <c r="D127" s="27" t="str">
        <f t="shared" si="17"/>
        <v>N/A</v>
      </c>
      <c r="E127" s="23">
        <v>15751</v>
      </c>
      <c r="F127" s="27" t="str">
        <f t="shared" si="18"/>
        <v>N/A</v>
      </c>
      <c r="G127" s="23">
        <v>15784</v>
      </c>
      <c r="H127" s="27" t="str">
        <f t="shared" si="19"/>
        <v>N/A</v>
      </c>
      <c r="I127" s="8">
        <v>-19.399999999999999</v>
      </c>
      <c r="J127" s="8">
        <v>0.20949999999999999</v>
      </c>
      <c r="K127" s="28" t="s">
        <v>734</v>
      </c>
      <c r="L127" s="105" t="str">
        <f t="shared" si="16"/>
        <v>Yes</v>
      </c>
    </row>
    <row r="128" spans="1:12" ht="25.5" x14ac:dyDescent="0.2">
      <c r="A128" s="168" t="s">
        <v>1437</v>
      </c>
      <c r="B128" s="22" t="s">
        <v>213</v>
      </c>
      <c r="C128" s="29">
        <v>281.19190420000001</v>
      </c>
      <c r="D128" s="27" t="str">
        <f t="shared" si="17"/>
        <v>N/A</v>
      </c>
      <c r="E128" s="29">
        <v>7568.9605738999999</v>
      </c>
      <c r="F128" s="27" t="str">
        <f t="shared" si="18"/>
        <v>N/A</v>
      </c>
      <c r="G128" s="29">
        <v>15617.238026000001</v>
      </c>
      <c r="H128" s="27" t="str">
        <f t="shared" si="19"/>
        <v>N/A</v>
      </c>
      <c r="I128" s="8">
        <v>2592</v>
      </c>
      <c r="J128" s="8">
        <v>106.3</v>
      </c>
      <c r="K128" s="28" t="s">
        <v>734</v>
      </c>
      <c r="L128" s="105" t="str">
        <f t="shared" si="16"/>
        <v>No</v>
      </c>
    </row>
    <row r="129" spans="1:12" ht="25.5" x14ac:dyDescent="0.2">
      <c r="A129" s="168" t="s">
        <v>644</v>
      </c>
      <c r="B129" s="22" t="s">
        <v>213</v>
      </c>
      <c r="C129" s="29">
        <v>33099941</v>
      </c>
      <c r="D129" s="27" t="str">
        <f t="shared" si="17"/>
        <v>N/A</v>
      </c>
      <c r="E129" s="29">
        <v>33080506</v>
      </c>
      <c r="F129" s="27" t="str">
        <f t="shared" si="18"/>
        <v>N/A</v>
      </c>
      <c r="G129" s="29">
        <v>33381181</v>
      </c>
      <c r="H129" s="27" t="str">
        <f t="shared" si="19"/>
        <v>N/A</v>
      </c>
      <c r="I129" s="8">
        <v>-5.8999999999999997E-2</v>
      </c>
      <c r="J129" s="8">
        <v>0.90890000000000004</v>
      </c>
      <c r="K129" s="28" t="s">
        <v>734</v>
      </c>
      <c r="L129" s="105" t="str">
        <f t="shared" si="16"/>
        <v>Yes</v>
      </c>
    </row>
    <row r="130" spans="1:12" x14ac:dyDescent="0.2">
      <c r="A130" s="168" t="s">
        <v>645</v>
      </c>
      <c r="B130" s="22" t="s">
        <v>213</v>
      </c>
      <c r="C130" s="23">
        <v>4950</v>
      </c>
      <c r="D130" s="27" t="str">
        <f t="shared" si="17"/>
        <v>N/A</v>
      </c>
      <c r="E130" s="23">
        <v>5259</v>
      </c>
      <c r="F130" s="27" t="str">
        <f t="shared" si="18"/>
        <v>N/A</v>
      </c>
      <c r="G130" s="23">
        <v>3948</v>
      </c>
      <c r="H130" s="27" t="str">
        <f t="shared" si="19"/>
        <v>N/A</v>
      </c>
      <c r="I130" s="8">
        <v>6.242</v>
      </c>
      <c r="J130" s="8">
        <v>-24.9</v>
      </c>
      <c r="K130" s="28" t="s">
        <v>734</v>
      </c>
      <c r="L130" s="105" t="str">
        <f t="shared" si="16"/>
        <v>Yes</v>
      </c>
    </row>
    <row r="131" spans="1:12" ht="25.5" x14ac:dyDescent="0.2">
      <c r="A131" s="168" t="s">
        <v>1438</v>
      </c>
      <c r="B131" s="22" t="s">
        <v>213</v>
      </c>
      <c r="C131" s="29">
        <v>6686.8567677000001</v>
      </c>
      <c r="D131" s="27" t="str">
        <f t="shared" si="17"/>
        <v>N/A</v>
      </c>
      <c r="E131" s="29">
        <v>6290.2654497000003</v>
      </c>
      <c r="F131" s="27" t="str">
        <f t="shared" si="18"/>
        <v>N/A</v>
      </c>
      <c r="G131" s="29">
        <v>8455.2130192999994</v>
      </c>
      <c r="H131" s="27" t="str">
        <f t="shared" si="19"/>
        <v>N/A</v>
      </c>
      <c r="I131" s="8">
        <v>-5.93</v>
      </c>
      <c r="J131" s="8">
        <v>34.42</v>
      </c>
      <c r="K131" s="28" t="s">
        <v>734</v>
      </c>
      <c r="L131" s="105" t="str">
        <f t="shared" si="16"/>
        <v>No</v>
      </c>
    </row>
    <row r="132" spans="1:12" x14ac:dyDescent="0.2">
      <c r="A132" s="168" t="s">
        <v>1439</v>
      </c>
      <c r="B132" s="22" t="s">
        <v>213</v>
      </c>
      <c r="C132" s="29">
        <v>380.67826495999998</v>
      </c>
      <c r="D132" s="27" t="str">
        <f t="shared" ref="D132:D143" si="20">IF($B132="N/A","N/A",IF(C132&gt;10,"No",IF(C132&lt;-10,"No","Yes")))</f>
        <v>N/A</v>
      </c>
      <c r="E132" s="29">
        <v>384.5506287</v>
      </c>
      <c r="F132" s="27" t="str">
        <f t="shared" ref="F132:F143" si="21">IF($B132="N/A","N/A",IF(E132&gt;10,"No",IF(E132&lt;-10,"No","Yes")))</f>
        <v>N/A</v>
      </c>
      <c r="G132" s="29">
        <v>402.25888278000002</v>
      </c>
      <c r="H132" s="27" t="str">
        <f t="shared" ref="H132:H143" si="22">IF($B132="N/A","N/A",IF(G132&gt;10,"No",IF(G132&lt;-10,"No","Yes")))</f>
        <v>N/A</v>
      </c>
      <c r="I132" s="8">
        <v>1.0169999999999999</v>
      </c>
      <c r="J132" s="8">
        <v>4.6050000000000004</v>
      </c>
      <c r="K132" s="28" t="s">
        <v>734</v>
      </c>
      <c r="L132" s="105" t="str">
        <f t="shared" ref="L132:L143" si="23">IF(J132="Div by 0", "N/A", IF(K132="N/A","N/A", IF(J132&gt;VALUE(MID(K132,1,2)), "No", IF(J132&lt;-1*VALUE(MID(K132,1,2)), "No", "Yes"))))</f>
        <v>Yes</v>
      </c>
    </row>
    <row r="133" spans="1:12" x14ac:dyDescent="0.2">
      <c r="A133" s="168" t="s">
        <v>1440</v>
      </c>
      <c r="B133" s="22" t="s">
        <v>213</v>
      </c>
      <c r="C133" s="29">
        <v>324.55116973000003</v>
      </c>
      <c r="D133" s="27" t="str">
        <f t="shared" si="20"/>
        <v>N/A</v>
      </c>
      <c r="E133" s="29">
        <v>336.72700578000001</v>
      </c>
      <c r="F133" s="27" t="str">
        <f t="shared" si="21"/>
        <v>N/A</v>
      </c>
      <c r="G133" s="29">
        <v>353.79170432000001</v>
      </c>
      <c r="H133" s="27" t="str">
        <f t="shared" si="22"/>
        <v>N/A</v>
      </c>
      <c r="I133" s="8">
        <v>3.7519999999999998</v>
      </c>
      <c r="J133" s="8">
        <v>5.0679999999999996</v>
      </c>
      <c r="K133" s="28" t="s">
        <v>734</v>
      </c>
      <c r="L133" s="105" t="str">
        <f t="shared" si="23"/>
        <v>Yes</v>
      </c>
    </row>
    <row r="134" spans="1:12" x14ac:dyDescent="0.2">
      <c r="A134" s="168" t="s">
        <v>1441</v>
      </c>
      <c r="B134" s="22" t="s">
        <v>213</v>
      </c>
      <c r="C134" s="29">
        <v>433.79221652000001</v>
      </c>
      <c r="D134" s="27" t="str">
        <f t="shared" si="20"/>
        <v>N/A</v>
      </c>
      <c r="E134" s="29">
        <v>425.82184797000002</v>
      </c>
      <c r="F134" s="27" t="str">
        <f t="shared" si="21"/>
        <v>N/A</v>
      </c>
      <c r="G134" s="29">
        <v>418.12794021000002</v>
      </c>
      <c r="H134" s="27" t="str">
        <f t="shared" si="22"/>
        <v>N/A</v>
      </c>
      <c r="I134" s="8">
        <v>-1.84</v>
      </c>
      <c r="J134" s="8">
        <v>-1.81</v>
      </c>
      <c r="K134" s="28" t="s">
        <v>734</v>
      </c>
      <c r="L134" s="105" t="str">
        <f t="shared" si="23"/>
        <v>Yes</v>
      </c>
    </row>
    <row r="135" spans="1:12" x14ac:dyDescent="0.2">
      <c r="A135" s="168" t="s">
        <v>1442</v>
      </c>
      <c r="B135" s="22" t="s">
        <v>213</v>
      </c>
      <c r="C135" s="29">
        <v>9877.2383726000007</v>
      </c>
      <c r="D135" s="27" t="str">
        <f t="shared" si="20"/>
        <v>N/A</v>
      </c>
      <c r="E135" s="29">
        <v>9917.0204326000003</v>
      </c>
      <c r="F135" s="27" t="str">
        <f t="shared" si="21"/>
        <v>N/A</v>
      </c>
      <c r="G135" s="29">
        <v>10168.600106</v>
      </c>
      <c r="H135" s="27" t="str">
        <f t="shared" si="22"/>
        <v>N/A</v>
      </c>
      <c r="I135" s="8">
        <v>0.40279999999999999</v>
      </c>
      <c r="J135" s="8">
        <v>2.5369999999999999</v>
      </c>
      <c r="K135" s="28" t="s">
        <v>734</v>
      </c>
      <c r="L135" s="105" t="str">
        <f t="shared" si="23"/>
        <v>Yes</v>
      </c>
    </row>
    <row r="136" spans="1:12" x14ac:dyDescent="0.2">
      <c r="A136" s="168" t="s">
        <v>1443</v>
      </c>
      <c r="B136" s="22" t="s">
        <v>213</v>
      </c>
      <c r="C136" s="29">
        <v>15038.482646</v>
      </c>
      <c r="D136" s="27" t="str">
        <f t="shared" si="20"/>
        <v>N/A</v>
      </c>
      <c r="E136" s="29">
        <v>15252.618359</v>
      </c>
      <c r="F136" s="27" t="str">
        <f t="shared" si="21"/>
        <v>N/A</v>
      </c>
      <c r="G136" s="29">
        <v>16273.595157</v>
      </c>
      <c r="H136" s="27" t="str">
        <f t="shared" si="22"/>
        <v>N/A</v>
      </c>
      <c r="I136" s="8">
        <v>1.4239999999999999</v>
      </c>
      <c r="J136" s="8">
        <v>6.694</v>
      </c>
      <c r="K136" s="28" t="s">
        <v>734</v>
      </c>
      <c r="L136" s="105" t="str">
        <f t="shared" si="23"/>
        <v>Yes</v>
      </c>
    </row>
    <row r="137" spans="1:12" x14ac:dyDescent="0.2">
      <c r="A137" s="168" t="s">
        <v>1444</v>
      </c>
      <c r="B137" s="22" t="s">
        <v>213</v>
      </c>
      <c r="C137" s="29">
        <v>6104.0635924999997</v>
      </c>
      <c r="D137" s="27" t="str">
        <f t="shared" si="20"/>
        <v>N/A</v>
      </c>
      <c r="E137" s="29">
        <v>5938.7110375000002</v>
      </c>
      <c r="F137" s="27" t="str">
        <f t="shared" si="21"/>
        <v>N/A</v>
      </c>
      <c r="G137" s="29">
        <v>5832.5739722999997</v>
      </c>
      <c r="H137" s="27" t="str">
        <f t="shared" si="22"/>
        <v>N/A</v>
      </c>
      <c r="I137" s="8">
        <v>-2.71</v>
      </c>
      <c r="J137" s="8">
        <v>-1.79</v>
      </c>
      <c r="K137" s="28" t="s">
        <v>734</v>
      </c>
      <c r="L137" s="105" t="str">
        <f t="shared" si="23"/>
        <v>Yes</v>
      </c>
    </row>
    <row r="138" spans="1:12" x14ac:dyDescent="0.2">
      <c r="A138" s="168" t="s">
        <v>1445</v>
      </c>
      <c r="B138" s="22" t="s">
        <v>213</v>
      </c>
      <c r="C138" s="29">
        <v>119.88977808</v>
      </c>
      <c r="D138" s="27" t="str">
        <f t="shared" si="20"/>
        <v>N/A</v>
      </c>
      <c r="E138" s="29">
        <v>96.393987425999995</v>
      </c>
      <c r="F138" s="27" t="str">
        <f t="shared" si="21"/>
        <v>N/A</v>
      </c>
      <c r="G138" s="29">
        <v>119.58418924999999</v>
      </c>
      <c r="H138" s="27" t="str">
        <f t="shared" si="22"/>
        <v>N/A</v>
      </c>
      <c r="I138" s="8">
        <v>-19.600000000000001</v>
      </c>
      <c r="J138" s="8">
        <v>24.06</v>
      </c>
      <c r="K138" s="28" t="s">
        <v>734</v>
      </c>
      <c r="L138" s="105" t="str">
        <f t="shared" si="23"/>
        <v>Yes</v>
      </c>
    </row>
    <row r="139" spans="1:12" x14ac:dyDescent="0.2">
      <c r="A139" s="168" t="s">
        <v>1446</v>
      </c>
      <c r="B139" s="22" t="s">
        <v>213</v>
      </c>
      <c r="C139" s="29">
        <v>77.693442774000005</v>
      </c>
      <c r="D139" s="27" t="str">
        <f t="shared" si="20"/>
        <v>N/A</v>
      </c>
      <c r="E139" s="29">
        <v>71.868014560000006</v>
      </c>
      <c r="F139" s="27" t="str">
        <f t="shared" si="21"/>
        <v>N/A</v>
      </c>
      <c r="G139" s="29">
        <v>82.138115865000003</v>
      </c>
      <c r="H139" s="27" t="str">
        <f t="shared" si="22"/>
        <v>N/A</v>
      </c>
      <c r="I139" s="8">
        <v>-7.5</v>
      </c>
      <c r="J139" s="8">
        <v>14.29</v>
      </c>
      <c r="K139" s="28" t="s">
        <v>734</v>
      </c>
      <c r="L139" s="105" t="str">
        <f t="shared" si="23"/>
        <v>Yes</v>
      </c>
    </row>
    <row r="140" spans="1:12" x14ac:dyDescent="0.2">
      <c r="A140" s="168" t="s">
        <v>1447</v>
      </c>
      <c r="B140" s="22" t="s">
        <v>213</v>
      </c>
      <c r="C140" s="29">
        <v>148.03640257000001</v>
      </c>
      <c r="D140" s="27" t="str">
        <f t="shared" si="20"/>
        <v>N/A</v>
      </c>
      <c r="E140" s="29">
        <v>112.42637607</v>
      </c>
      <c r="F140" s="27" t="str">
        <f t="shared" si="21"/>
        <v>N/A</v>
      </c>
      <c r="G140" s="29">
        <v>125.94101268</v>
      </c>
      <c r="H140" s="27" t="str">
        <f t="shared" si="22"/>
        <v>N/A</v>
      </c>
      <c r="I140" s="8">
        <v>-24.1</v>
      </c>
      <c r="J140" s="8">
        <v>12.02</v>
      </c>
      <c r="K140" s="28" t="s">
        <v>734</v>
      </c>
      <c r="L140" s="105" t="str">
        <f t="shared" si="23"/>
        <v>Yes</v>
      </c>
    </row>
    <row r="141" spans="1:12" x14ac:dyDescent="0.2">
      <c r="A141" s="168" t="s">
        <v>1448</v>
      </c>
      <c r="B141" s="22" t="s">
        <v>213</v>
      </c>
      <c r="C141" s="29">
        <v>8354.7319301000007</v>
      </c>
      <c r="D141" s="27" t="str">
        <f t="shared" si="20"/>
        <v>N/A</v>
      </c>
      <c r="E141" s="29">
        <v>8620.6057861000008</v>
      </c>
      <c r="F141" s="27" t="str">
        <f t="shared" si="21"/>
        <v>N/A</v>
      </c>
      <c r="G141" s="29">
        <v>8707.7359087999994</v>
      </c>
      <c r="H141" s="27" t="str">
        <f t="shared" si="22"/>
        <v>N/A</v>
      </c>
      <c r="I141" s="8">
        <v>3.1819999999999999</v>
      </c>
      <c r="J141" s="8">
        <v>1.0109999999999999</v>
      </c>
      <c r="K141" s="28" t="s">
        <v>734</v>
      </c>
      <c r="L141" s="105" t="str">
        <f t="shared" si="23"/>
        <v>Yes</v>
      </c>
    </row>
    <row r="142" spans="1:12" x14ac:dyDescent="0.2">
      <c r="A142" s="168" t="s">
        <v>1449</v>
      </c>
      <c r="B142" s="22" t="s">
        <v>213</v>
      </c>
      <c r="C142" s="29">
        <v>6234.5222417000004</v>
      </c>
      <c r="D142" s="27" t="str">
        <f t="shared" si="20"/>
        <v>N/A</v>
      </c>
      <c r="E142" s="29">
        <v>6541.0022023000001</v>
      </c>
      <c r="F142" s="27" t="str">
        <f t="shared" si="21"/>
        <v>N/A</v>
      </c>
      <c r="G142" s="29">
        <v>6836.4207672000002</v>
      </c>
      <c r="H142" s="27" t="str">
        <f t="shared" si="22"/>
        <v>N/A</v>
      </c>
      <c r="I142" s="8">
        <v>4.9160000000000004</v>
      </c>
      <c r="J142" s="8">
        <v>4.516</v>
      </c>
      <c r="K142" s="28" t="s">
        <v>734</v>
      </c>
      <c r="L142" s="105" t="str">
        <f t="shared" si="23"/>
        <v>Yes</v>
      </c>
    </row>
    <row r="143" spans="1:12" x14ac:dyDescent="0.2">
      <c r="A143" s="168" t="s">
        <v>1450</v>
      </c>
      <c r="B143" s="22" t="s">
        <v>213</v>
      </c>
      <c r="C143" s="29">
        <v>10383.35678</v>
      </c>
      <c r="D143" s="27" t="str">
        <f t="shared" si="20"/>
        <v>N/A</v>
      </c>
      <c r="E143" s="29">
        <v>10444.874401999999</v>
      </c>
      <c r="F143" s="27" t="str">
        <f t="shared" si="21"/>
        <v>N/A</v>
      </c>
      <c r="G143" s="29">
        <v>10490.497936</v>
      </c>
      <c r="H143" s="27" t="str">
        <f t="shared" si="22"/>
        <v>N/A</v>
      </c>
      <c r="I143" s="8">
        <v>0.59250000000000003</v>
      </c>
      <c r="J143" s="8">
        <v>0.43680000000000002</v>
      </c>
      <c r="K143" s="28" t="s">
        <v>734</v>
      </c>
      <c r="L143" s="105" t="str">
        <f t="shared" si="23"/>
        <v>Yes</v>
      </c>
    </row>
    <row r="144" spans="1:12" x14ac:dyDescent="0.2">
      <c r="A144" s="168" t="s">
        <v>89</v>
      </c>
      <c r="B144" s="22" t="s">
        <v>213</v>
      </c>
      <c r="C144" s="4">
        <v>18.840618695</v>
      </c>
      <c r="D144" s="27" t="str">
        <f t="shared" ref="D144:D161" si="24">IF($B144="N/A","N/A",IF(C144&gt;10,"No",IF(C144&lt;-10,"No","Yes")))</f>
        <v>N/A</v>
      </c>
      <c r="E144" s="4">
        <v>18.975438223000001</v>
      </c>
      <c r="F144" s="27" t="str">
        <f t="shared" ref="F144:F161" si="25">IF($B144="N/A","N/A",IF(E144&gt;10,"No",IF(E144&lt;-10,"No","Yes")))</f>
        <v>N/A</v>
      </c>
      <c r="G144" s="4">
        <v>19.089523557</v>
      </c>
      <c r="H144" s="27" t="str">
        <f t="shared" ref="H144:H161" si="26">IF($B144="N/A","N/A",IF(G144&gt;10,"No",IF(G144&lt;-10,"No","Yes")))</f>
        <v>N/A</v>
      </c>
      <c r="I144" s="8">
        <v>0.71560000000000001</v>
      </c>
      <c r="J144" s="8">
        <v>0.60119999999999996</v>
      </c>
      <c r="K144" s="28" t="s">
        <v>734</v>
      </c>
      <c r="L144" s="105" t="str">
        <f t="shared" ref="L144:L161" si="27">IF(J144="Div by 0", "N/A", IF(K144="N/A","N/A", IF(J144&gt;VALUE(MID(K144,1,2)), "No", IF(J144&lt;-1*VALUE(MID(K144,1,2)), "No", "Yes"))))</f>
        <v>Yes</v>
      </c>
    </row>
    <row r="145" spans="1:12" x14ac:dyDescent="0.2">
      <c r="A145" s="168" t="s">
        <v>474</v>
      </c>
      <c r="B145" s="22" t="s">
        <v>213</v>
      </c>
      <c r="C145" s="4">
        <v>20.197362353999999</v>
      </c>
      <c r="D145" s="27" t="str">
        <f t="shared" si="24"/>
        <v>N/A</v>
      </c>
      <c r="E145" s="4">
        <v>20.227571651000002</v>
      </c>
      <c r="F145" s="27" t="str">
        <f t="shared" si="25"/>
        <v>N/A</v>
      </c>
      <c r="G145" s="4">
        <v>20.196952227000001</v>
      </c>
      <c r="H145" s="27" t="str">
        <f t="shared" si="26"/>
        <v>N/A</v>
      </c>
      <c r="I145" s="8">
        <v>0.14960000000000001</v>
      </c>
      <c r="J145" s="8">
        <v>-0.151</v>
      </c>
      <c r="K145" s="28" t="s">
        <v>734</v>
      </c>
      <c r="L145" s="105" t="str">
        <f t="shared" si="27"/>
        <v>Yes</v>
      </c>
    </row>
    <row r="146" spans="1:12" x14ac:dyDescent="0.2">
      <c r="A146" s="168" t="s">
        <v>475</v>
      </c>
      <c r="B146" s="22" t="s">
        <v>213</v>
      </c>
      <c r="C146" s="4">
        <v>18.373088989999999</v>
      </c>
      <c r="D146" s="27" t="str">
        <f t="shared" si="24"/>
        <v>N/A</v>
      </c>
      <c r="E146" s="4">
        <v>18.262214275000002</v>
      </c>
      <c r="F146" s="27" t="str">
        <f t="shared" si="25"/>
        <v>N/A</v>
      </c>
      <c r="G146" s="4">
        <v>18.365452725000001</v>
      </c>
      <c r="H146" s="27" t="str">
        <f t="shared" si="26"/>
        <v>N/A</v>
      </c>
      <c r="I146" s="8">
        <v>-0.60299999999999998</v>
      </c>
      <c r="J146" s="8">
        <v>0.56530000000000002</v>
      </c>
      <c r="K146" s="28" t="s">
        <v>734</v>
      </c>
      <c r="L146" s="105" t="str">
        <f t="shared" si="27"/>
        <v>Yes</v>
      </c>
    </row>
    <row r="147" spans="1:12" x14ac:dyDescent="0.2">
      <c r="A147" s="168" t="s">
        <v>1451</v>
      </c>
      <c r="B147" s="22" t="s">
        <v>213</v>
      </c>
      <c r="C147" s="4">
        <v>23.717552118</v>
      </c>
      <c r="D147" s="27" t="str">
        <f t="shared" si="24"/>
        <v>N/A</v>
      </c>
      <c r="E147" s="4">
        <v>23.484202674999999</v>
      </c>
      <c r="F147" s="27" t="str">
        <f t="shared" si="25"/>
        <v>N/A</v>
      </c>
      <c r="G147" s="4">
        <v>23.309257172999999</v>
      </c>
      <c r="H147" s="27" t="str">
        <f t="shared" si="26"/>
        <v>N/A</v>
      </c>
      <c r="I147" s="8">
        <v>-0.98399999999999999</v>
      </c>
      <c r="J147" s="8">
        <v>-0.745</v>
      </c>
      <c r="K147" s="28" t="s">
        <v>734</v>
      </c>
      <c r="L147" s="105" t="str">
        <f t="shared" si="27"/>
        <v>Yes</v>
      </c>
    </row>
    <row r="148" spans="1:12" x14ac:dyDescent="0.2">
      <c r="A148" s="168" t="s">
        <v>1452</v>
      </c>
      <c r="B148" s="22" t="s">
        <v>213</v>
      </c>
      <c r="C148" s="4">
        <v>45.165852008999998</v>
      </c>
      <c r="D148" s="27" t="str">
        <f t="shared" si="24"/>
        <v>N/A</v>
      </c>
      <c r="E148" s="4">
        <v>44.884225981</v>
      </c>
      <c r="F148" s="27" t="str">
        <f t="shared" si="25"/>
        <v>N/A</v>
      </c>
      <c r="G148" s="4">
        <v>45.068403502999999</v>
      </c>
      <c r="H148" s="27" t="str">
        <f t="shared" si="26"/>
        <v>N/A</v>
      </c>
      <c r="I148" s="8">
        <v>-0.624</v>
      </c>
      <c r="J148" s="8">
        <v>0.4103</v>
      </c>
      <c r="K148" s="28" t="s">
        <v>734</v>
      </c>
      <c r="L148" s="105" t="str">
        <f t="shared" si="27"/>
        <v>Yes</v>
      </c>
    </row>
    <row r="149" spans="1:12" x14ac:dyDescent="0.2">
      <c r="A149" s="168" t="s">
        <v>1453</v>
      </c>
      <c r="B149" s="22" t="s">
        <v>213</v>
      </c>
      <c r="C149" s="4">
        <v>7.3228424879</v>
      </c>
      <c r="D149" s="27" t="str">
        <f t="shared" si="24"/>
        <v>N/A</v>
      </c>
      <c r="E149" s="4">
        <v>7.1425119606000003</v>
      </c>
      <c r="F149" s="27" t="str">
        <f t="shared" si="25"/>
        <v>N/A</v>
      </c>
      <c r="G149" s="4">
        <v>7.0418406975999996</v>
      </c>
      <c r="H149" s="27" t="str">
        <f t="shared" si="26"/>
        <v>N/A</v>
      </c>
      <c r="I149" s="8">
        <v>-2.46</v>
      </c>
      <c r="J149" s="8">
        <v>-1.41</v>
      </c>
      <c r="K149" s="28" t="s">
        <v>734</v>
      </c>
      <c r="L149" s="105" t="str">
        <f t="shared" si="27"/>
        <v>Yes</v>
      </c>
    </row>
    <row r="150" spans="1:12" x14ac:dyDescent="0.2">
      <c r="A150" s="168" t="s">
        <v>90</v>
      </c>
      <c r="B150" s="22" t="s">
        <v>213</v>
      </c>
      <c r="C150" s="4">
        <v>41.716207128000001</v>
      </c>
      <c r="D150" s="27" t="str">
        <f t="shared" si="24"/>
        <v>N/A</v>
      </c>
      <c r="E150" s="4">
        <v>31.116468645000001</v>
      </c>
      <c r="F150" s="27" t="str">
        <f t="shared" si="25"/>
        <v>N/A</v>
      </c>
      <c r="G150" s="4">
        <v>31.520773971000001</v>
      </c>
      <c r="H150" s="27" t="str">
        <f t="shared" si="26"/>
        <v>N/A</v>
      </c>
      <c r="I150" s="8">
        <v>-25.4</v>
      </c>
      <c r="J150" s="8">
        <v>1.2989999999999999</v>
      </c>
      <c r="K150" s="28" t="s">
        <v>734</v>
      </c>
      <c r="L150" s="105" t="str">
        <f t="shared" si="27"/>
        <v>Yes</v>
      </c>
    </row>
    <row r="151" spans="1:12" x14ac:dyDescent="0.2">
      <c r="A151" s="168" t="s">
        <v>476</v>
      </c>
      <c r="B151" s="22" t="s">
        <v>213</v>
      </c>
      <c r="C151" s="4">
        <v>48.510559807999996</v>
      </c>
      <c r="D151" s="27" t="str">
        <f t="shared" si="24"/>
        <v>N/A</v>
      </c>
      <c r="E151" s="4">
        <v>41.103600159000003</v>
      </c>
      <c r="F151" s="27" t="str">
        <f t="shared" si="25"/>
        <v>N/A</v>
      </c>
      <c r="G151" s="4">
        <v>41.291408271000002</v>
      </c>
      <c r="H151" s="27" t="str">
        <f t="shared" si="26"/>
        <v>N/A</v>
      </c>
      <c r="I151" s="8">
        <v>-15.3</v>
      </c>
      <c r="J151" s="8">
        <v>0.45689999999999997</v>
      </c>
      <c r="K151" s="28" t="s">
        <v>734</v>
      </c>
      <c r="L151" s="105" t="str">
        <f t="shared" si="27"/>
        <v>Yes</v>
      </c>
    </row>
    <row r="152" spans="1:12" x14ac:dyDescent="0.2">
      <c r="A152" s="168" t="s">
        <v>477</v>
      </c>
      <c r="B152" s="22" t="s">
        <v>213</v>
      </c>
      <c r="C152" s="4">
        <v>37.291469548000002</v>
      </c>
      <c r="D152" s="27" t="str">
        <f t="shared" si="24"/>
        <v>N/A</v>
      </c>
      <c r="E152" s="4">
        <v>23.674672595000001</v>
      </c>
      <c r="F152" s="27" t="str">
        <f t="shared" si="25"/>
        <v>N/A</v>
      </c>
      <c r="G152" s="4">
        <v>23.660877848999998</v>
      </c>
      <c r="H152" s="27" t="str">
        <f t="shared" si="26"/>
        <v>N/A</v>
      </c>
      <c r="I152" s="8">
        <v>-36.5</v>
      </c>
      <c r="J152" s="8">
        <v>-5.8000000000000003E-2</v>
      </c>
      <c r="K152" s="28" t="s">
        <v>734</v>
      </c>
      <c r="L152" s="105" t="str">
        <f t="shared" si="27"/>
        <v>Yes</v>
      </c>
    </row>
    <row r="153" spans="1:12" x14ac:dyDescent="0.2">
      <c r="A153" s="168" t="s">
        <v>117</v>
      </c>
      <c r="B153" s="22" t="s">
        <v>213</v>
      </c>
      <c r="C153" s="4">
        <v>91.609952925000002</v>
      </c>
      <c r="D153" s="27" t="str">
        <f t="shared" si="24"/>
        <v>N/A</v>
      </c>
      <c r="E153" s="4">
        <v>92.479620651000005</v>
      </c>
      <c r="F153" s="27" t="str">
        <f t="shared" si="25"/>
        <v>N/A</v>
      </c>
      <c r="G153" s="4">
        <v>93.140282287000005</v>
      </c>
      <c r="H153" s="27" t="str">
        <f t="shared" si="26"/>
        <v>N/A</v>
      </c>
      <c r="I153" s="8">
        <v>0.94930000000000003</v>
      </c>
      <c r="J153" s="8">
        <v>0.71440000000000003</v>
      </c>
      <c r="K153" s="28" t="s">
        <v>734</v>
      </c>
      <c r="L153" s="105" t="str">
        <f t="shared" si="27"/>
        <v>Yes</v>
      </c>
    </row>
    <row r="154" spans="1:12" x14ac:dyDescent="0.2">
      <c r="A154" s="168" t="s">
        <v>478</v>
      </c>
      <c r="B154" s="22" t="s">
        <v>213</v>
      </c>
      <c r="C154" s="4">
        <v>90.282517139000007</v>
      </c>
      <c r="D154" s="27" t="str">
        <f t="shared" si="24"/>
        <v>N/A</v>
      </c>
      <c r="E154" s="4">
        <v>90.279264674000004</v>
      </c>
      <c r="F154" s="27" t="str">
        <f t="shared" si="25"/>
        <v>N/A</v>
      </c>
      <c r="G154" s="4">
        <v>90.389229954000001</v>
      </c>
      <c r="H154" s="27" t="str">
        <f t="shared" si="26"/>
        <v>N/A</v>
      </c>
      <c r="I154" s="8">
        <v>-4.0000000000000001E-3</v>
      </c>
      <c r="J154" s="8">
        <v>0.12180000000000001</v>
      </c>
      <c r="K154" s="28" t="s">
        <v>734</v>
      </c>
      <c r="L154" s="105" t="str">
        <f t="shared" si="27"/>
        <v>Yes</v>
      </c>
    </row>
    <row r="155" spans="1:12" x14ac:dyDescent="0.2">
      <c r="A155" s="168" t="s">
        <v>479</v>
      </c>
      <c r="B155" s="22" t="s">
        <v>213</v>
      </c>
      <c r="C155" s="4">
        <v>95.612768287999998</v>
      </c>
      <c r="D155" s="27" t="str">
        <f t="shared" si="24"/>
        <v>N/A</v>
      </c>
      <c r="E155" s="4">
        <v>95.730440244999997</v>
      </c>
      <c r="F155" s="27" t="str">
        <f t="shared" si="25"/>
        <v>N/A</v>
      </c>
      <c r="G155" s="4">
        <v>95.850125790999996</v>
      </c>
      <c r="H155" s="27" t="str">
        <f t="shared" si="26"/>
        <v>N/A</v>
      </c>
      <c r="I155" s="8">
        <v>0.1231</v>
      </c>
      <c r="J155" s="8">
        <v>0.125</v>
      </c>
      <c r="K155" s="28" t="s">
        <v>734</v>
      </c>
      <c r="L155" s="105" t="str">
        <f t="shared" si="27"/>
        <v>Yes</v>
      </c>
    </row>
    <row r="156" spans="1:12" x14ac:dyDescent="0.2">
      <c r="A156" s="168" t="s">
        <v>1454</v>
      </c>
      <c r="B156" s="22" t="s">
        <v>213</v>
      </c>
      <c r="C156" s="23">
        <v>0.26242147339999999</v>
      </c>
      <c r="D156" s="27" t="str">
        <f t="shared" si="24"/>
        <v>N/A</v>
      </c>
      <c r="E156" s="23">
        <v>0.2425944125</v>
      </c>
      <c r="F156" s="27" t="str">
        <f t="shared" si="25"/>
        <v>N/A</v>
      </c>
      <c r="G156" s="23">
        <v>0.24444598719999999</v>
      </c>
      <c r="H156" s="27" t="str">
        <f t="shared" si="26"/>
        <v>N/A</v>
      </c>
      <c r="I156" s="8">
        <v>-7.56</v>
      </c>
      <c r="J156" s="8">
        <v>0.76319999999999999</v>
      </c>
      <c r="K156" s="28" t="s">
        <v>734</v>
      </c>
      <c r="L156" s="105" t="str">
        <f t="shared" si="27"/>
        <v>Yes</v>
      </c>
    </row>
    <row r="157" spans="1:12" x14ac:dyDescent="0.2">
      <c r="A157" s="168" t="s">
        <v>1455</v>
      </c>
      <c r="B157" s="22" t="s">
        <v>213</v>
      </c>
      <c r="C157" s="23">
        <v>6.7275494699999994E-2</v>
      </c>
      <c r="D157" s="27" t="str">
        <f t="shared" si="24"/>
        <v>N/A</v>
      </c>
      <c r="E157" s="23">
        <v>0.1106910631</v>
      </c>
      <c r="F157" s="27" t="str">
        <f t="shared" si="25"/>
        <v>N/A</v>
      </c>
      <c r="G157" s="23">
        <v>0.1106310755</v>
      </c>
      <c r="H157" s="27" t="str">
        <f t="shared" si="26"/>
        <v>N/A</v>
      </c>
      <c r="I157" s="8">
        <v>64.53</v>
      </c>
      <c r="J157" s="8">
        <v>-5.3999999999999999E-2</v>
      </c>
      <c r="K157" s="28" t="s">
        <v>734</v>
      </c>
      <c r="L157" s="105" t="str">
        <f t="shared" si="27"/>
        <v>Yes</v>
      </c>
    </row>
    <row r="158" spans="1:12" x14ac:dyDescent="0.2">
      <c r="A158" s="168" t="s">
        <v>1456</v>
      </c>
      <c r="B158" s="22" t="s">
        <v>213</v>
      </c>
      <c r="C158" s="23">
        <v>0.42282152049999999</v>
      </c>
      <c r="D158" s="27" t="str">
        <f t="shared" si="24"/>
        <v>N/A</v>
      </c>
      <c r="E158" s="23">
        <v>0.35300344010000001</v>
      </c>
      <c r="F158" s="27" t="str">
        <f t="shared" si="25"/>
        <v>N/A</v>
      </c>
      <c r="G158" s="23">
        <v>0.29525202820000002</v>
      </c>
      <c r="H158" s="27" t="str">
        <f t="shared" si="26"/>
        <v>N/A</v>
      </c>
      <c r="I158" s="8">
        <v>-16.5</v>
      </c>
      <c r="J158" s="8">
        <v>-16.399999999999999</v>
      </c>
      <c r="K158" s="28" t="s">
        <v>734</v>
      </c>
      <c r="L158" s="105" t="str">
        <f t="shared" si="27"/>
        <v>Yes</v>
      </c>
    </row>
    <row r="159" spans="1:12" x14ac:dyDescent="0.2">
      <c r="A159" s="168" t="s">
        <v>1457</v>
      </c>
      <c r="B159" s="22" t="s">
        <v>213</v>
      </c>
      <c r="C159" s="23">
        <v>260.00924350999998</v>
      </c>
      <c r="D159" s="27" t="str">
        <f t="shared" si="24"/>
        <v>N/A</v>
      </c>
      <c r="E159" s="23">
        <v>257.72412228000002</v>
      </c>
      <c r="F159" s="27" t="str">
        <f t="shared" si="25"/>
        <v>N/A</v>
      </c>
      <c r="G159" s="23">
        <v>259.6154196</v>
      </c>
      <c r="H159" s="27" t="str">
        <f t="shared" si="26"/>
        <v>N/A</v>
      </c>
      <c r="I159" s="8">
        <v>-0.879</v>
      </c>
      <c r="J159" s="8">
        <v>0.73380000000000001</v>
      </c>
      <c r="K159" s="28" t="s">
        <v>734</v>
      </c>
      <c r="L159" s="105" t="str">
        <f t="shared" si="27"/>
        <v>Yes</v>
      </c>
    </row>
    <row r="160" spans="1:12" x14ac:dyDescent="0.2">
      <c r="A160" s="168" t="s">
        <v>1458</v>
      </c>
      <c r="B160" s="22" t="s">
        <v>213</v>
      </c>
      <c r="C160" s="23">
        <v>253.23325618999999</v>
      </c>
      <c r="D160" s="27" t="str">
        <f t="shared" si="24"/>
        <v>N/A</v>
      </c>
      <c r="E160" s="23">
        <v>250.79494344</v>
      </c>
      <c r="F160" s="27" t="str">
        <f t="shared" si="25"/>
        <v>N/A</v>
      </c>
      <c r="G160" s="23">
        <v>254.76275756999999</v>
      </c>
      <c r="H160" s="27" t="str">
        <f t="shared" si="26"/>
        <v>N/A</v>
      </c>
      <c r="I160" s="8">
        <v>-0.96299999999999997</v>
      </c>
      <c r="J160" s="8">
        <v>1.5820000000000001</v>
      </c>
      <c r="K160" s="28" t="s">
        <v>734</v>
      </c>
      <c r="L160" s="105" t="str">
        <f t="shared" si="27"/>
        <v>Yes</v>
      </c>
    </row>
    <row r="161" spans="1:12" x14ac:dyDescent="0.2">
      <c r="A161" s="168" t="s">
        <v>1459</v>
      </c>
      <c r="B161" s="22" t="s">
        <v>213</v>
      </c>
      <c r="C161" s="23">
        <v>293.85447126999998</v>
      </c>
      <c r="D161" s="27" t="str">
        <f t="shared" si="24"/>
        <v>N/A</v>
      </c>
      <c r="E161" s="23">
        <v>292.10757781000001</v>
      </c>
      <c r="F161" s="27" t="str">
        <f t="shared" si="25"/>
        <v>N/A</v>
      </c>
      <c r="G161" s="23">
        <v>290.00728407999998</v>
      </c>
      <c r="H161" s="27" t="str">
        <f t="shared" si="26"/>
        <v>N/A</v>
      </c>
      <c r="I161" s="8">
        <v>-0.59399999999999997</v>
      </c>
      <c r="J161" s="8">
        <v>-0.71899999999999997</v>
      </c>
      <c r="K161" s="28" t="s">
        <v>734</v>
      </c>
      <c r="L161" s="105" t="str">
        <f t="shared" si="27"/>
        <v>Yes</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v>0</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100</v>
      </c>
      <c r="J163" s="8">
        <v>0</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333</v>
      </c>
      <c r="D165" s="27" t="str">
        <f t="shared" si="28"/>
        <v>N/A</v>
      </c>
      <c r="E165" s="23">
        <v>333</v>
      </c>
      <c r="F165" s="27" t="str">
        <f t="shared" si="29"/>
        <v>N/A</v>
      </c>
      <c r="G165" s="23">
        <v>320</v>
      </c>
      <c r="H165" s="27" t="str">
        <f t="shared" si="30"/>
        <v>N/A</v>
      </c>
      <c r="I165" s="8">
        <v>0</v>
      </c>
      <c r="J165" s="8">
        <v>-3.9</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11</v>
      </c>
      <c r="D167" s="27" t="str">
        <f t="shared" si="28"/>
        <v>N/A</v>
      </c>
      <c r="E167" s="23">
        <v>11</v>
      </c>
      <c r="F167" s="27" t="str">
        <f t="shared" si="29"/>
        <v>N/A</v>
      </c>
      <c r="G167" s="23">
        <v>11</v>
      </c>
      <c r="H167" s="27" t="str">
        <f t="shared" si="30"/>
        <v>N/A</v>
      </c>
      <c r="I167" s="8">
        <v>50</v>
      </c>
      <c r="J167" s="8">
        <v>-16.7</v>
      </c>
      <c r="K167" s="10" t="s">
        <v>213</v>
      </c>
      <c r="L167" s="105" t="str">
        <f t="shared" si="31"/>
        <v>N/A</v>
      </c>
    </row>
    <row r="168" spans="1:12" x14ac:dyDescent="0.2">
      <c r="A168" s="168" t="s">
        <v>125</v>
      </c>
      <c r="B168" s="22" t="s">
        <v>213</v>
      </c>
      <c r="C168" s="29">
        <v>1308968</v>
      </c>
      <c r="D168" s="27" t="str">
        <f t="shared" si="28"/>
        <v>N/A</v>
      </c>
      <c r="E168" s="29">
        <v>1602606</v>
      </c>
      <c r="F168" s="27" t="str">
        <f t="shared" si="29"/>
        <v>N/A</v>
      </c>
      <c r="G168" s="29">
        <v>842934</v>
      </c>
      <c r="H168" s="27" t="str">
        <f t="shared" si="30"/>
        <v>N/A</v>
      </c>
      <c r="I168" s="8">
        <v>22.43</v>
      </c>
      <c r="J168" s="8">
        <v>-47.4</v>
      </c>
      <c r="K168" s="10" t="s">
        <v>213</v>
      </c>
      <c r="L168" s="105" t="str">
        <f t="shared" si="31"/>
        <v>N/A</v>
      </c>
    </row>
    <row r="169" spans="1:12" x14ac:dyDescent="0.2">
      <c r="A169" s="168" t="s">
        <v>1596</v>
      </c>
      <c r="B169" s="22" t="s">
        <v>213</v>
      </c>
      <c r="C169" s="29">
        <v>147099</v>
      </c>
      <c r="D169" s="27" t="str">
        <f t="shared" si="28"/>
        <v>N/A</v>
      </c>
      <c r="E169" s="29">
        <v>417810</v>
      </c>
      <c r="F169" s="27" t="str">
        <f t="shared" si="29"/>
        <v>N/A</v>
      </c>
      <c r="G169" s="29">
        <v>138520</v>
      </c>
      <c r="H169" s="27" t="str">
        <f t="shared" si="30"/>
        <v>N/A</v>
      </c>
      <c r="I169" s="8">
        <v>184</v>
      </c>
      <c r="J169" s="8">
        <v>-66.8</v>
      </c>
      <c r="K169" s="10" t="s">
        <v>213</v>
      </c>
      <c r="L169" s="105" t="str">
        <f t="shared" si="31"/>
        <v>N/A</v>
      </c>
    </row>
    <row r="170" spans="1:12" x14ac:dyDescent="0.2">
      <c r="A170" s="168" t="s">
        <v>1353</v>
      </c>
      <c r="B170" s="22" t="s">
        <v>213</v>
      </c>
      <c r="C170" s="29">
        <v>1300329</v>
      </c>
      <c r="D170" s="27" t="str">
        <f t="shared" si="28"/>
        <v>N/A</v>
      </c>
      <c r="E170" s="29">
        <v>1600328</v>
      </c>
      <c r="F170" s="27" t="str">
        <f t="shared" si="29"/>
        <v>N/A</v>
      </c>
      <c r="G170" s="29">
        <v>840356</v>
      </c>
      <c r="H170" s="27" t="str">
        <f t="shared" si="30"/>
        <v>N/A</v>
      </c>
      <c r="I170" s="8">
        <v>23.07</v>
      </c>
      <c r="J170" s="8">
        <v>-47.5</v>
      </c>
      <c r="K170" s="10" t="s">
        <v>213</v>
      </c>
      <c r="L170" s="105" t="str">
        <f t="shared" si="31"/>
        <v>N/A</v>
      </c>
    </row>
    <row r="171" spans="1:12" x14ac:dyDescent="0.2">
      <c r="A171" s="168" t="s">
        <v>1590</v>
      </c>
      <c r="B171" s="22" t="s">
        <v>213</v>
      </c>
      <c r="C171" s="29">
        <v>85792</v>
      </c>
      <c r="D171" s="27" t="str">
        <f t="shared" si="28"/>
        <v>N/A</v>
      </c>
      <c r="E171" s="29">
        <v>74982</v>
      </c>
      <c r="F171" s="27" t="str">
        <f t="shared" si="29"/>
        <v>N/A</v>
      </c>
      <c r="G171" s="29">
        <v>128361</v>
      </c>
      <c r="H171" s="27" t="str">
        <f t="shared" si="30"/>
        <v>N/A</v>
      </c>
      <c r="I171" s="8">
        <v>-12.6</v>
      </c>
      <c r="J171" s="8">
        <v>71.19</v>
      </c>
      <c r="K171" s="10" t="s">
        <v>213</v>
      </c>
      <c r="L171" s="105" t="str">
        <f t="shared" si="31"/>
        <v>N/A</v>
      </c>
    </row>
    <row r="172" spans="1:12" x14ac:dyDescent="0.2">
      <c r="A172" s="168" t="s">
        <v>1591</v>
      </c>
      <c r="B172" s="22" t="s">
        <v>213</v>
      </c>
      <c r="C172" s="29">
        <v>262470</v>
      </c>
      <c r="D172" s="27" t="str">
        <f t="shared" si="28"/>
        <v>N/A</v>
      </c>
      <c r="E172" s="29">
        <v>226001</v>
      </c>
      <c r="F172" s="27" t="str">
        <f t="shared" si="29"/>
        <v>N/A</v>
      </c>
      <c r="G172" s="29">
        <v>254249</v>
      </c>
      <c r="H172" s="27" t="str">
        <f t="shared" si="30"/>
        <v>N/A</v>
      </c>
      <c r="I172" s="8">
        <v>-13.9</v>
      </c>
      <c r="J172" s="8">
        <v>12.5</v>
      </c>
      <c r="K172" s="10" t="s">
        <v>213</v>
      </c>
      <c r="L172" s="105" t="str">
        <f t="shared" si="31"/>
        <v>N/A</v>
      </c>
    </row>
    <row r="173" spans="1:12" ht="25.5" x14ac:dyDescent="0.2">
      <c r="A173" s="168" t="s">
        <v>1354</v>
      </c>
      <c r="B173" s="22" t="s">
        <v>213</v>
      </c>
      <c r="C173" s="29">
        <v>315250</v>
      </c>
      <c r="D173" s="27" t="str">
        <f t="shared" ref="D173:D187" si="32">IF($B173="N/A","N/A",IF(C173&gt;10,"No",IF(C173&lt;-10,"No","Yes")))</f>
        <v>N/A</v>
      </c>
      <c r="E173" s="29">
        <v>244734</v>
      </c>
      <c r="F173" s="27" t="str">
        <f t="shared" ref="F173:F187" si="33">IF($B173="N/A","N/A",IF(E173&gt;10,"No",IF(E173&lt;-10,"No","Yes")))</f>
        <v>N/A</v>
      </c>
      <c r="G173" s="29">
        <v>257977</v>
      </c>
      <c r="H173" s="27" t="str">
        <f t="shared" ref="H173:H187" si="34">IF($B173="N/A","N/A",IF(G173&gt;10,"No",IF(G173&lt;-10,"No","Yes")))</f>
        <v>N/A</v>
      </c>
      <c r="I173" s="8">
        <v>-22.4</v>
      </c>
      <c r="J173" s="8">
        <v>5.4109999999999996</v>
      </c>
      <c r="K173" s="28" t="s">
        <v>734</v>
      </c>
      <c r="L173" s="105" t="str">
        <f t="shared" ref="L173:L187" si="35">IF(J173="Div by 0", "N/A", IF(K173="N/A","N/A", IF(J173&gt;VALUE(MID(K173,1,2)), "No", IF(J173&lt;-1*VALUE(MID(K173,1,2)), "No", "Yes"))))</f>
        <v>Yes</v>
      </c>
    </row>
    <row r="174" spans="1:12" x14ac:dyDescent="0.2">
      <c r="A174" s="168" t="s">
        <v>646</v>
      </c>
      <c r="B174" s="22" t="s">
        <v>213</v>
      </c>
      <c r="C174" s="23">
        <v>1346</v>
      </c>
      <c r="D174" s="27" t="str">
        <f t="shared" si="32"/>
        <v>N/A</v>
      </c>
      <c r="E174" s="23">
        <v>1300</v>
      </c>
      <c r="F174" s="27" t="str">
        <f t="shared" si="33"/>
        <v>N/A</v>
      </c>
      <c r="G174" s="23">
        <v>1307</v>
      </c>
      <c r="H174" s="27" t="str">
        <f t="shared" si="34"/>
        <v>N/A</v>
      </c>
      <c r="I174" s="8">
        <v>-3.42</v>
      </c>
      <c r="J174" s="8">
        <v>0.53849999999999998</v>
      </c>
      <c r="K174" s="28" t="s">
        <v>734</v>
      </c>
      <c r="L174" s="105" t="str">
        <f t="shared" si="35"/>
        <v>Yes</v>
      </c>
    </row>
    <row r="175" spans="1:12" ht="25.5" x14ac:dyDescent="0.2">
      <c r="A175" s="168" t="s">
        <v>1355</v>
      </c>
      <c r="B175" s="22" t="s">
        <v>213</v>
      </c>
      <c r="C175" s="29">
        <v>234.21248143</v>
      </c>
      <c r="D175" s="27" t="str">
        <f t="shared" si="32"/>
        <v>N/A</v>
      </c>
      <c r="E175" s="29">
        <v>188.25692308000001</v>
      </c>
      <c r="F175" s="27" t="str">
        <f t="shared" si="33"/>
        <v>N/A</v>
      </c>
      <c r="G175" s="29">
        <v>197.38102524999999</v>
      </c>
      <c r="H175" s="27" t="str">
        <f t="shared" si="34"/>
        <v>N/A</v>
      </c>
      <c r="I175" s="8">
        <v>-19.600000000000001</v>
      </c>
      <c r="J175" s="8">
        <v>4.8470000000000004</v>
      </c>
      <c r="K175" s="28" t="s">
        <v>734</v>
      </c>
      <c r="L175" s="105" t="str">
        <f t="shared" si="35"/>
        <v>Yes</v>
      </c>
    </row>
    <row r="176" spans="1:12" ht="25.5" x14ac:dyDescent="0.2">
      <c r="A176" s="168" t="s">
        <v>1356</v>
      </c>
      <c r="B176" s="22" t="s">
        <v>213</v>
      </c>
      <c r="C176" s="29">
        <v>1747816</v>
      </c>
      <c r="D176" s="27" t="str">
        <f t="shared" si="32"/>
        <v>N/A</v>
      </c>
      <c r="E176" s="29">
        <v>1932666</v>
      </c>
      <c r="F176" s="27" t="str">
        <f t="shared" si="33"/>
        <v>N/A</v>
      </c>
      <c r="G176" s="29">
        <v>2256715</v>
      </c>
      <c r="H176" s="27" t="str">
        <f t="shared" si="34"/>
        <v>N/A</v>
      </c>
      <c r="I176" s="8">
        <v>10.58</v>
      </c>
      <c r="J176" s="8">
        <v>16.77</v>
      </c>
      <c r="K176" s="28" t="s">
        <v>734</v>
      </c>
      <c r="L176" s="105" t="str">
        <f t="shared" si="35"/>
        <v>Yes</v>
      </c>
    </row>
    <row r="177" spans="1:12" x14ac:dyDescent="0.2">
      <c r="A177" s="168" t="s">
        <v>513</v>
      </c>
      <c r="B177" s="22" t="s">
        <v>213</v>
      </c>
      <c r="C177" s="23">
        <v>8716</v>
      </c>
      <c r="D177" s="27" t="str">
        <f t="shared" si="32"/>
        <v>N/A</v>
      </c>
      <c r="E177" s="23">
        <v>9177</v>
      </c>
      <c r="F177" s="27" t="str">
        <f t="shared" si="33"/>
        <v>N/A</v>
      </c>
      <c r="G177" s="23">
        <v>9820</v>
      </c>
      <c r="H177" s="27" t="str">
        <f t="shared" si="34"/>
        <v>N/A</v>
      </c>
      <c r="I177" s="8">
        <v>5.2889999999999997</v>
      </c>
      <c r="J177" s="8">
        <v>7.0069999999999997</v>
      </c>
      <c r="K177" s="28" t="s">
        <v>734</v>
      </c>
      <c r="L177" s="105" t="str">
        <f t="shared" si="35"/>
        <v>Yes</v>
      </c>
    </row>
    <row r="178" spans="1:12" ht="25.5" x14ac:dyDescent="0.2">
      <c r="A178" s="168" t="s">
        <v>1357</v>
      </c>
      <c r="B178" s="22" t="s">
        <v>213</v>
      </c>
      <c r="C178" s="29">
        <v>200.52960073</v>
      </c>
      <c r="D178" s="27" t="str">
        <f t="shared" si="32"/>
        <v>N/A</v>
      </c>
      <c r="E178" s="29">
        <v>210.59888853000001</v>
      </c>
      <c r="F178" s="27" t="str">
        <f t="shared" si="33"/>
        <v>N/A</v>
      </c>
      <c r="G178" s="29">
        <v>229.80804481000001</v>
      </c>
      <c r="H178" s="27" t="str">
        <f t="shared" si="34"/>
        <v>N/A</v>
      </c>
      <c r="I178" s="8">
        <v>5.0209999999999999</v>
      </c>
      <c r="J178" s="8">
        <v>9.1210000000000004</v>
      </c>
      <c r="K178" s="28" t="s">
        <v>734</v>
      </c>
      <c r="L178" s="105" t="str">
        <f t="shared" si="35"/>
        <v>Yes</v>
      </c>
    </row>
    <row r="179" spans="1:12" ht="25.5" x14ac:dyDescent="0.2">
      <c r="A179" s="168" t="s">
        <v>1358</v>
      </c>
      <c r="B179" s="22" t="s">
        <v>213</v>
      </c>
      <c r="C179" s="29">
        <v>1491443</v>
      </c>
      <c r="D179" s="27" t="str">
        <f t="shared" si="32"/>
        <v>N/A</v>
      </c>
      <c r="E179" s="29">
        <v>1620420</v>
      </c>
      <c r="F179" s="27" t="str">
        <f t="shared" si="33"/>
        <v>N/A</v>
      </c>
      <c r="G179" s="29">
        <v>1938815</v>
      </c>
      <c r="H179" s="27" t="str">
        <f t="shared" si="34"/>
        <v>N/A</v>
      </c>
      <c r="I179" s="8">
        <v>8.6479999999999997</v>
      </c>
      <c r="J179" s="8">
        <v>19.649999999999999</v>
      </c>
      <c r="K179" s="28" t="s">
        <v>734</v>
      </c>
      <c r="L179" s="105" t="str">
        <f t="shared" si="35"/>
        <v>Yes</v>
      </c>
    </row>
    <row r="180" spans="1:12" x14ac:dyDescent="0.2">
      <c r="A180" s="168" t="s">
        <v>514</v>
      </c>
      <c r="B180" s="22" t="s">
        <v>213</v>
      </c>
      <c r="C180" s="23">
        <v>5790</v>
      </c>
      <c r="D180" s="27" t="str">
        <f t="shared" si="32"/>
        <v>N/A</v>
      </c>
      <c r="E180" s="23">
        <v>6256</v>
      </c>
      <c r="F180" s="27" t="str">
        <f t="shared" si="33"/>
        <v>N/A</v>
      </c>
      <c r="G180" s="23">
        <v>6908</v>
      </c>
      <c r="H180" s="27" t="str">
        <f t="shared" si="34"/>
        <v>N/A</v>
      </c>
      <c r="I180" s="8">
        <v>8.048</v>
      </c>
      <c r="J180" s="8">
        <v>10.42</v>
      </c>
      <c r="K180" s="28" t="s">
        <v>734</v>
      </c>
      <c r="L180" s="105" t="str">
        <f t="shared" si="35"/>
        <v>Yes</v>
      </c>
    </row>
    <row r="181" spans="1:12" ht="25.5" x14ac:dyDescent="0.2">
      <c r="A181" s="168" t="s">
        <v>1359</v>
      </c>
      <c r="B181" s="22" t="s">
        <v>213</v>
      </c>
      <c r="C181" s="29">
        <v>257.58946458999998</v>
      </c>
      <c r="D181" s="27" t="str">
        <f t="shared" si="32"/>
        <v>N/A</v>
      </c>
      <c r="E181" s="29">
        <v>259.01854220000001</v>
      </c>
      <c r="F181" s="27" t="str">
        <f t="shared" si="33"/>
        <v>N/A</v>
      </c>
      <c r="G181" s="29">
        <v>280.66227562</v>
      </c>
      <c r="H181" s="27" t="str">
        <f t="shared" si="34"/>
        <v>N/A</v>
      </c>
      <c r="I181" s="8">
        <v>0.55479999999999996</v>
      </c>
      <c r="J181" s="8">
        <v>8.3559999999999999</v>
      </c>
      <c r="K181" s="28" t="s">
        <v>734</v>
      </c>
      <c r="L181" s="105" t="str">
        <f t="shared" si="35"/>
        <v>Yes</v>
      </c>
    </row>
    <row r="182" spans="1:12" ht="25.5" x14ac:dyDescent="0.2">
      <c r="A182" s="168" t="s">
        <v>1360</v>
      </c>
      <c r="B182" s="22" t="s">
        <v>213</v>
      </c>
      <c r="C182" s="29">
        <v>1293</v>
      </c>
      <c r="D182" s="27" t="str">
        <f t="shared" si="32"/>
        <v>N/A</v>
      </c>
      <c r="E182" s="29">
        <v>8012</v>
      </c>
      <c r="F182" s="27" t="str">
        <f t="shared" si="33"/>
        <v>N/A</v>
      </c>
      <c r="G182" s="29">
        <v>14833</v>
      </c>
      <c r="H182" s="27" t="str">
        <f t="shared" si="34"/>
        <v>N/A</v>
      </c>
      <c r="I182" s="8">
        <v>519.6</v>
      </c>
      <c r="J182" s="8">
        <v>85.13</v>
      </c>
      <c r="K182" s="28" t="s">
        <v>734</v>
      </c>
      <c r="L182" s="105" t="str">
        <f t="shared" si="35"/>
        <v>No</v>
      </c>
    </row>
    <row r="183" spans="1:12" x14ac:dyDescent="0.2">
      <c r="A183" s="168" t="s">
        <v>515</v>
      </c>
      <c r="B183" s="22" t="s">
        <v>213</v>
      </c>
      <c r="C183" s="23">
        <v>11</v>
      </c>
      <c r="D183" s="27" t="str">
        <f t="shared" si="32"/>
        <v>N/A</v>
      </c>
      <c r="E183" s="23">
        <v>11</v>
      </c>
      <c r="F183" s="27" t="str">
        <f t="shared" si="33"/>
        <v>N/A</v>
      </c>
      <c r="G183" s="23">
        <v>14</v>
      </c>
      <c r="H183" s="27" t="str">
        <f t="shared" si="34"/>
        <v>N/A</v>
      </c>
      <c r="I183" s="8">
        <v>80</v>
      </c>
      <c r="J183" s="8">
        <v>55.56</v>
      </c>
      <c r="K183" s="28" t="s">
        <v>734</v>
      </c>
      <c r="L183" s="105" t="str">
        <f t="shared" si="35"/>
        <v>No</v>
      </c>
    </row>
    <row r="184" spans="1:12" ht="25.5" x14ac:dyDescent="0.2">
      <c r="A184" s="168" t="s">
        <v>1361</v>
      </c>
      <c r="B184" s="22" t="s">
        <v>213</v>
      </c>
      <c r="C184" s="29">
        <v>258.60000000000002</v>
      </c>
      <c r="D184" s="27" t="str">
        <f t="shared" si="32"/>
        <v>N/A</v>
      </c>
      <c r="E184" s="29">
        <v>890.22222222000005</v>
      </c>
      <c r="F184" s="27" t="str">
        <f t="shared" si="33"/>
        <v>N/A</v>
      </c>
      <c r="G184" s="29">
        <v>1059.5</v>
      </c>
      <c r="H184" s="27" t="str">
        <f t="shared" si="34"/>
        <v>N/A</v>
      </c>
      <c r="I184" s="8">
        <v>244.2</v>
      </c>
      <c r="J184" s="8">
        <v>19.02</v>
      </c>
      <c r="K184" s="28" t="s">
        <v>734</v>
      </c>
      <c r="L184" s="105" t="str">
        <f t="shared" si="35"/>
        <v>Yes</v>
      </c>
    </row>
    <row r="185" spans="1:12" ht="25.5" x14ac:dyDescent="0.2">
      <c r="A185" s="168" t="s">
        <v>1362</v>
      </c>
      <c r="B185" s="22" t="s">
        <v>213</v>
      </c>
      <c r="C185" s="29">
        <v>349906157</v>
      </c>
      <c r="D185" s="27" t="str">
        <f t="shared" si="32"/>
        <v>N/A</v>
      </c>
      <c r="E185" s="29">
        <v>386657778</v>
      </c>
      <c r="F185" s="27" t="str">
        <f t="shared" si="33"/>
        <v>N/A</v>
      </c>
      <c r="G185" s="29">
        <v>416327489</v>
      </c>
      <c r="H185" s="27" t="str">
        <f t="shared" si="34"/>
        <v>N/A</v>
      </c>
      <c r="I185" s="8">
        <v>10.5</v>
      </c>
      <c r="J185" s="8">
        <v>7.673</v>
      </c>
      <c r="K185" s="28" t="s">
        <v>734</v>
      </c>
      <c r="L185" s="105" t="str">
        <f t="shared" si="35"/>
        <v>Yes</v>
      </c>
    </row>
    <row r="186" spans="1:12" ht="25.5" x14ac:dyDescent="0.2">
      <c r="A186" s="168" t="s">
        <v>516</v>
      </c>
      <c r="B186" s="22" t="s">
        <v>213</v>
      </c>
      <c r="C186" s="23">
        <v>19740</v>
      </c>
      <c r="D186" s="27" t="str">
        <f t="shared" si="32"/>
        <v>N/A</v>
      </c>
      <c r="E186" s="23">
        <v>19844</v>
      </c>
      <c r="F186" s="27" t="str">
        <f t="shared" si="33"/>
        <v>N/A</v>
      </c>
      <c r="G186" s="23">
        <v>19566</v>
      </c>
      <c r="H186" s="27" t="str">
        <f t="shared" si="34"/>
        <v>N/A</v>
      </c>
      <c r="I186" s="8">
        <v>0.52680000000000005</v>
      </c>
      <c r="J186" s="8">
        <v>-1.4</v>
      </c>
      <c r="K186" s="28" t="s">
        <v>734</v>
      </c>
      <c r="L186" s="105" t="str">
        <f t="shared" si="35"/>
        <v>Yes</v>
      </c>
    </row>
    <row r="187" spans="1:12" ht="25.5" x14ac:dyDescent="0.2">
      <c r="A187" s="168" t="s">
        <v>1363</v>
      </c>
      <c r="B187" s="22" t="s">
        <v>213</v>
      </c>
      <c r="C187" s="29">
        <v>17725.742503000001</v>
      </c>
      <c r="D187" s="27" t="str">
        <f t="shared" si="32"/>
        <v>N/A</v>
      </c>
      <c r="E187" s="29">
        <v>19484.870892999999</v>
      </c>
      <c r="F187" s="27" t="str">
        <f t="shared" si="33"/>
        <v>N/A</v>
      </c>
      <c r="G187" s="29">
        <v>21278.109424999999</v>
      </c>
      <c r="H187" s="27" t="str">
        <f t="shared" si="34"/>
        <v>N/A</v>
      </c>
      <c r="I187" s="8">
        <v>9.9239999999999995</v>
      </c>
      <c r="J187" s="8">
        <v>9.2029999999999994</v>
      </c>
      <c r="K187" s="28" t="s">
        <v>734</v>
      </c>
      <c r="L187" s="105" t="str">
        <f t="shared" si="35"/>
        <v>Yes</v>
      </c>
    </row>
    <row r="188" spans="1:12" x14ac:dyDescent="0.2">
      <c r="A188" s="137" t="s">
        <v>1364</v>
      </c>
      <c r="B188" s="22" t="s">
        <v>213</v>
      </c>
      <c r="C188" s="29">
        <v>407204824</v>
      </c>
      <c r="D188" s="27" t="str">
        <f t="shared" ref="D188:D203" si="36">IF($B188="N/A","N/A",IF(C188&gt;10,"No",IF(C188&lt;-10,"No","Yes")))</f>
        <v>N/A</v>
      </c>
      <c r="E188" s="29">
        <v>446046430</v>
      </c>
      <c r="F188" s="27" t="str">
        <f t="shared" ref="F188:F203" si="37">IF($B188="N/A","N/A",IF(E188&gt;10,"No",IF(E188&lt;-10,"No","Yes")))</f>
        <v>N/A</v>
      </c>
      <c r="G188" s="29">
        <v>476379419</v>
      </c>
      <c r="H188" s="27" t="str">
        <f t="shared" ref="H188:H203" si="38">IF($B188="N/A","N/A",IF(G188&gt;10,"No",IF(G188&lt;-10,"No","Yes")))</f>
        <v>N/A</v>
      </c>
      <c r="I188" s="8">
        <v>9.5389999999999997</v>
      </c>
      <c r="J188" s="8">
        <v>6.8</v>
      </c>
      <c r="K188" s="28" t="s">
        <v>734</v>
      </c>
      <c r="L188" s="105" t="str">
        <f t="shared" ref="L188:L203" si="39">IF(J188="Div by 0", "N/A", IF(K188="N/A","N/A", IF(J188&gt;VALUE(MID(K188,1,2)), "No", IF(J188&lt;-1*VALUE(MID(K188,1,2)), "No", "Yes"))))</f>
        <v>Yes</v>
      </c>
    </row>
    <row r="189" spans="1:12" x14ac:dyDescent="0.2">
      <c r="A189" s="137" t="s">
        <v>1461</v>
      </c>
      <c r="B189" s="22" t="s">
        <v>213</v>
      </c>
      <c r="C189" s="23">
        <v>22844</v>
      </c>
      <c r="D189" s="27" t="str">
        <f t="shared" si="36"/>
        <v>N/A</v>
      </c>
      <c r="E189" s="23">
        <v>22897</v>
      </c>
      <c r="F189" s="27" t="str">
        <f t="shared" si="37"/>
        <v>N/A</v>
      </c>
      <c r="G189" s="23">
        <v>21788</v>
      </c>
      <c r="H189" s="27" t="str">
        <f t="shared" si="38"/>
        <v>N/A</v>
      </c>
      <c r="I189" s="8">
        <v>0.23200000000000001</v>
      </c>
      <c r="J189" s="8">
        <v>-4.84</v>
      </c>
      <c r="K189" s="28" t="s">
        <v>734</v>
      </c>
      <c r="L189" s="105" t="str">
        <f t="shared" si="39"/>
        <v>Yes</v>
      </c>
    </row>
    <row r="190" spans="1:12" x14ac:dyDescent="0.2">
      <c r="A190" s="137" t="s">
        <v>1462</v>
      </c>
      <c r="B190" s="22" t="s">
        <v>213</v>
      </c>
      <c r="C190" s="29">
        <v>17825.46069</v>
      </c>
      <c r="D190" s="27" t="str">
        <f t="shared" si="36"/>
        <v>N/A</v>
      </c>
      <c r="E190" s="29">
        <v>19480.562082</v>
      </c>
      <c r="F190" s="27" t="str">
        <f t="shared" si="37"/>
        <v>N/A</v>
      </c>
      <c r="G190" s="29">
        <v>21864.302322</v>
      </c>
      <c r="H190" s="27" t="str">
        <f t="shared" si="38"/>
        <v>N/A</v>
      </c>
      <c r="I190" s="8">
        <v>9.2850000000000001</v>
      </c>
      <c r="J190" s="8">
        <v>12.24</v>
      </c>
      <c r="K190" s="28" t="s">
        <v>734</v>
      </c>
      <c r="L190" s="105" t="str">
        <f t="shared" si="39"/>
        <v>Yes</v>
      </c>
    </row>
    <row r="191" spans="1:12" x14ac:dyDescent="0.2">
      <c r="A191" s="137" t="s">
        <v>1463</v>
      </c>
      <c r="B191" s="22" t="s">
        <v>213</v>
      </c>
      <c r="C191" s="29">
        <v>10853.727674</v>
      </c>
      <c r="D191" s="27" t="str">
        <f t="shared" si="36"/>
        <v>N/A</v>
      </c>
      <c r="E191" s="29">
        <v>11870.009472</v>
      </c>
      <c r="F191" s="27" t="str">
        <f t="shared" si="37"/>
        <v>N/A</v>
      </c>
      <c r="G191" s="29">
        <v>12955.028388000001</v>
      </c>
      <c r="H191" s="27" t="str">
        <f t="shared" si="38"/>
        <v>N/A</v>
      </c>
      <c r="I191" s="8">
        <v>9.3629999999999995</v>
      </c>
      <c r="J191" s="8">
        <v>9.141</v>
      </c>
      <c r="K191" s="28" t="s">
        <v>734</v>
      </c>
      <c r="L191" s="105" t="str">
        <f t="shared" si="39"/>
        <v>Yes</v>
      </c>
    </row>
    <row r="192" spans="1:12" x14ac:dyDescent="0.2">
      <c r="A192" s="137" t="s">
        <v>1464</v>
      </c>
      <c r="B192" s="22" t="s">
        <v>213</v>
      </c>
      <c r="C192" s="29">
        <v>25568.430129</v>
      </c>
      <c r="D192" s="27" t="str">
        <f t="shared" si="36"/>
        <v>N/A</v>
      </c>
      <c r="E192" s="29">
        <v>27918.663501999999</v>
      </c>
      <c r="F192" s="27" t="str">
        <f t="shared" si="37"/>
        <v>N/A</v>
      </c>
      <c r="G192" s="29">
        <v>32775.312392</v>
      </c>
      <c r="H192" s="27" t="str">
        <f t="shared" si="38"/>
        <v>N/A</v>
      </c>
      <c r="I192" s="8">
        <v>9.1920000000000002</v>
      </c>
      <c r="J192" s="8">
        <v>17.399999999999999</v>
      </c>
      <c r="K192" s="28" t="s">
        <v>734</v>
      </c>
      <c r="L192" s="105" t="str">
        <f t="shared" si="39"/>
        <v>Yes</v>
      </c>
    </row>
    <row r="193" spans="1:12" x14ac:dyDescent="0.2">
      <c r="A193" s="168" t="s">
        <v>1465</v>
      </c>
      <c r="B193" s="22" t="s">
        <v>213</v>
      </c>
      <c r="C193" s="5">
        <v>30.724949562999999</v>
      </c>
      <c r="D193" s="27" t="str">
        <f t="shared" si="36"/>
        <v>N/A</v>
      </c>
      <c r="E193" s="5">
        <v>30.498428259000001</v>
      </c>
      <c r="F193" s="27" t="str">
        <f t="shared" si="37"/>
        <v>N/A</v>
      </c>
      <c r="G193" s="5">
        <v>28.875488701999998</v>
      </c>
      <c r="H193" s="27" t="str">
        <f t="shared" si="38"/>
        <v>N/A</v>
      </c>
      <c r="I193" s="8">
        <v>-0.73699999999999999</v>
      </c>
      <c r="J193" s="8">
        <v>-5.32</v>
      </c>
      <c r="K193" s="28" t="s">
        <v>734</v>
      </c>
      <c r="L193" s="105" t="str">
        <f t="shared" si="39"/>
        <v>Yes</v>
      </c>
    </row>
    <row r="194" spans="1:12" x14ac:dyDescent="0.2">
      <c r="A194" s="168" t="s">
        <v>1466</v>
      </c>
      <c r="B194" s="22" t="s">
        <v>213</v>
      </c>
      <c r="C194" s="5">
        <v>36.936272248999998</v>
      </c>
      <c r="D194" s="27" t="str">
        <f t="shared" si="36"/>
        <v>N/A</v>
      </c>
      <c r="E194" s="5">
        <v>36.812161625000002</v>
      </c>
      <c r="F194" s="27" t="str">
        <f t="shared" si="37"/>
        <v>N/A</v>
      </c>
      <c r="G194" s="5">
        <v>36.336439278</v>
      </c>
      <c r="H194" s="27" t="str">
        <f t="shared" si="38"/>
        <v>N/A</v>
      </c>
      <c r="I194" s="8">
        <v>-0.33600000000000002</v>
      </c>
      <c r="J194" s="8">
        <v>-1.29</v>
      </c>
      <c r="K194" s="28" t="s">
        <v>734</v>
      </c>
      <c r="L194" s="105" t="str">
        <f t="shared" si="39"/>
        <v>Yes</v>
      </c>
    </row>
    <row r="195" spans="1:12" x14ac:dyDescent="0.2">
      <c r="A195" s="168" t="s">
        <v>1467</v>
      </c>
      <c r="B195" s="22" t="s">
        <v>213</v>
      </c>
      <c r="C195" s="5">
        <v>26.940889397999999</v>
      </c>
      <c r="D195" s="27" t="str">
        <f t="shared" si="36"/>
        <v>N/A</v>
      </c>
      <c r="E195" s="5">
        <v>26.216594984</v>
      </c>
      <c r="F195" s="27" t="str">
        <f t="shared" si="37"/>
        <v>N/A</v>
      </c>
      <c r="G195" s="5">
        <v>24.105419994999998</v>
      </c>
      <c r="H195" s="27" t="str">
        <f t="shared" si="38"/>
        <v>N/A</v>
      </c>
      <c r="I195" s="8">
        <v>-2.69</v>
      </c>
      <c r="J195" s="8">
        <v>-8.0500000000000007</v>
      </c>
      <c r="K195" s="28" t="s">
        <v>734</v>
      </c>
      <c r="L195" s="105" t="str">
        <f t="shared" si="39"/>
        <v>Yes</v>
      </c>
    </row>
    <row r="196" spans="1:12" ht="25.5" x14ac:dyDescent="0.2">
      <c r="A196" s="137" t="s">
        <v>1376</v>
      </c>
      <c r="B196" s="22" t="s">
        <v>213</v>
      </c>
      <c r="C196" s="29">
        <v>349906157</v>
      </c>
      <c r="D196" s="27" t="str">
        <f t="shared" si="36"/>
        <v>N/A</v>
      </c>
      <c r="E196" s="29">
        <v>386657778</v>
      </c>
      <c r="F196" s="27" t="str">
        <f t="shared" si="37"/>
        <v>N/A</v>
      </c>
      <c r="G196" s="29">
        <v>416327489</v>
      </c>
      <c r="H196" s="27" t="str">
        <f t="shared" si="38"/>
        <v>N/A</v>
      </c>
      <c r="I196" s="8">
        <v>10.5</v>
      </c>
      <c r="J196" s="8">
        <v>7.673</v>
      </c>
      <c r="K196" s="28" t="s">
        <v>734</v>
      </c>
      <c r="L196" s="105" t="str">
        <f t="shared" si="39"/>
        <v>Yes</v>
      </c>
    </row>
    <row r="197" spans="1:12" x14ac:dyDescent="0.2">
      <c r="A197" s="137" t="s">
        <v>1468</v>
      </c>
      <c r="B197" s="22" t="s">
        <v>213</v>
      </c>
      <c r="C197" s="23">
        <v>19740</v>
      </c>
      <c r="D197" s="27" t="str">
        <f t="shared" si="36"/>
        <v>N/A</v>
      </c>
      <c r="E197" s="23">
        <v>19844</v>
      </c>
      <c r="F197" s="27" t="str">
        <f t="shared" si="37"/>
        <v>N/A</v>
      </c>
      <c r="G197" s="23">
        <v>19566</v>
      </c>
      <c r="H197" s="27" t="str">
        <f t="shared" si="38"/>
        <v>N/A</v>
      </c>
      <c r="I197" s="8">
        <v>0.52680000000000005</v>
      </c>
      <c r="J197" s="8">
        <v>-1.4</v>
      </c>
      <c r="K197" s="28" t="s">
        <v>734</v>
      </c>
      <c r="L197" s="105" t="str">
        <f t="shared" si="39"/>
        <v>Yes</v>
      </c>
    </row>
    <row r="198" spans="1:12" ht="25.5" x14ac:dyDescent="0.2">
      <c r="A198" s="137" t="s">
        <v>1469</v>
      </c>
      <c r="B198" s="22" t="s">
        <v>213</v>
      </c>
      <c r="C198" s="29">
        <v>17725.742503000001</v>
      </c>
      <c r="D198" s="27" t="str">
        <f t="shared" si="36"/>
        <v>N/A</v>
      </c>
      <c r="E198" s="29">
        <v>19484.870892999999</v>
      </c>
      <c r="F198" s="27" t="str">
        <f t="shared" si="37"/>
        <v>N/A</v>
      </c>
      <c r="G198" s="29">
        <v>21278.109424999999</v>
      </c>
      <c r="H198" s="27" t="str">
        <f t="shared" si="38"/>
        <v>N/A</v>
      </c>
      <c r="I198" s="8">
        <v>9.9239999999999995</v>
      </c>
      <c r="J198" s="8">
        <v>9.2029999999999994</v>
      </c>
      <c r="K198" s="28" t="s">
        <v>734</v>
      </c>
      <c r="L198" s="105" t="str">
        <f t="shared" si="39"/>
        <v>Yes</v>
      </c>
    </row>
    <row r="199" spans="1:12" ht="25.5" x14ac:dyDescent="0.2">
      <c r="A199" s="137" t="s">
        <v>1470</v>
      </c>
      <c r="B199" s="22" t="s">
        <v>213</v>
      </c>
      <c r="C199" s="29">
        <v>8617.8030120000003</v>
      </c>
      <c r="D199" s="27" t="str">
        <f t="shared" si="36"/>
        <v>N/A</v>
      </c>
      <c r="E199" s="29">
        <v>9402.5480265000006</v>
      </c>
      <c r="F199" s="27" t="str">
        <f t="shared" si="37"/>
        <v>N/A</v>
      </c>
      <c r="G199" s="29">
        <v>10278.555152000001</v>
      </c>
      <c r="H199" s="27" t="str">
        <f t="shared" si="38"/>
        <v>N/A</v>
      </c>
      <c r="I199" s="8">
        <v>9.1059999999999999</v>
      </c>
      <c r="J199" s="8">
        <v>9.3170000000000002</v>
      </c>
      <c r="K199" s="28" t="s">
        <v>734</v>
      </c>
      <c r="L199" s="105" t="str">
        <f t="shared" si="39"/>
        <v>Yes</v>
      </c>
    </row>
    <row r="200" spans="1:12" ht="25.5" x14ac:dyDescent="0.2">
      <c r="A200" s="137" t="s">
        <v>1471</v>
      </c>
      <c r="B200" s="22" t="s">
        <v>213</v>
      </c>
      <c r="C200" s="29">
        <v>30768.103043999999</v>
      </c>
      <c r="D200" s="27" t="str">
        <f t="shared" si="36"/>
        <v>N/A</v>
      </c>
      <c r="E200" s="29">
        <v>33753.247562999997</v>
      </c>
      <c r="F200" s="27" t="str">
        <f t="shared" si="37"/>
        <v>N/A</v>
      </c>
      <c r="G200" s="29">
        <v>36972.925532000001</v>
      </c>
      <c r="H200" s="27" t="str">
        <f t="shared" si="38"/>
        <v>N/A</v>
      </c>
      <c r="I200" s="8">
        <v>9.702</v>
      </c>
      <c r="J200" s="8">
        <v>9.5389999999999997</v>
      </c>
      <c r="K200" s="28" t="s">
        <v>734</v>
      </c>
      <c r="L200" s="105" t="str">
        <f t="shared" si="39"/>
        <v>Yes</v>
      </c>
    </row>
    <row r="201" spans="1:12" ht="25.5" x14ac:dyDescent="0.2">
      <c r="A201" s="137" t="s">
        <v>1472</v>
      </c>
      <c r="B201" s="22" t="s">
        <v>213</v>
      </c>
      <c r="C201" s="5">
        <v>26.550100874000002</v>
      </c>
      <c r="D201" s="27" t="str">
        <f t="shared" si="36"/>
        <v>N/A</v>
      </c>
      <c r="E201" s="5">
        <v>26.431882358999999</v>
      </c>
      <c r="F201" s="27" t="str">
        <f t="shared" si="37"/>
        <v>N/A</v>
      </c>
      <c r="G201" s="5">
        <v>25.930687164999998</v>
      </c>
      <c r="H201" s="27" t="str">
        <f t="shared" si="38"/>
        <v>N/A</v>
      </c>
      <c r="I201" s="8">
        <v>-0.44500000000000001</v>
      </c>
      <c r="J201" s="8">
        <v>-1.9</v>
      </c>
      <c r="K201" s="28" t="s">
        <v>734</v>
      </c>
      <c r="L201" s="105" t="str">
        <f t="shared" si="39"/>
        <v>Yes</v>
      </c>
    </row>
    <row r="202" spans="1:12" ht="25.5" x14ac:dyDescent="0.2">
      <c r="A202" s="137" t="s">
        <v>1473</v>
      </c>
      <c r="B202" s="22" t="s">
        <v>213</v>
      </c>
      <c r="C202" s="5">
        <v>35.721971164000003</v>
      </c>
      <c r="D202" s="27" t="str">
        <f t="shared" si="36"/>
        <v>N/A</v>
      </c>
      <c r="E202" s="5">
        <v>35.570305570000002</v>
      </c>
      <c r="F202" s="27" t="str">
        <f t="shared" si="37"/>
        <v>N/A</v>
      </c>
      <c r="G202" s="5">
        <v>35.174047180999999</v>
      </c>
      <c r="H202" s="27" t="str">
        <f t="shared" si="38"/>
        <v>N/A</v>
      </c>
      <c r="I202" s="8">
        <v>-0.42499999999999999</v>
      </c>
      <c r="J202" s="8">
        <v>-1.1100000000000001</v>
      </c>
      <c r="K202" s="28" t="s">
        <v>734</v>
      </c>
      <c r="L202" s="105" t="str">
        <f t="shared" si="39"/>
        <v>Yes</v>
      </c>
    </row>
    <row r="203" spans="1:12" ht="25.5" x14ac:dyDescent="0.2">
      <c r="A203" s="173" t="s">
        <v>1474</v>
      </c>
      <c r="B203" s="113" t="s">
        <v>213</v>
      </c>
      <c r="C203" s="114">
        <v>20.200687216999999</v>
      </c>
      <c r="D203" s="145" t="str">
        <f t="shared" si="36"/>
        <v>N/A</v>
      </c>
      <c r="E203" s="114">
        <v>19.832793698</v>
      </c>
      <c r="F203" s="145" t="str">
        <f t="shared" si="37"/>
        <v>N/A</v>
      </c>
      <c r="G203" s="114">
        <v>19.745487408999999</v>
      </c>
      <c r="H203" s="145" t="str">
        <f t="shared" si="38"/>
        <v>N/A</v>
      </c>
      <c r="I203" s="146">
        <v>-1.82</v>
      </c>
      <c r="J203" s="146">
        <v>-0.44</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5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587423</v>
      </c>
      <c r="D6" s="27" t="str">
        <f>IF($B6="N/A","N/A",IF(C6&gt;10,"No",IF(C6&lt;-10,"No","Yes")))</f>
        <v>N/A</v>
      </c>
      <c r="E6" s="23">
        <v>548384</v>
      </c>
      <c r="F6" s="27" t="str">
        <f>IF($B6="N/A","N/A",IF(E6&gt;10,"No",IF(E6&lt;-10,"No","Yes")))</f>
        <v>N/A</v>
      </c>
      <c r="G6" s="23">
        <v>548981</v>
      </c>
      <c r="H6" s="27" t="str">
        <f>IF($B6="N/A","N/A",IF(G6&gt;10,"No",IF(G6&lt;-10,"No","Yes")))</f>
        <v>N/A</v>
      </c>
      <c r="I6" s="8">
        <v>-6.65</v>
      </c>
      <c r="J6" s="8">
        <v>0.1089</v>
      </c>
      <c r="K6" s="28" t="s">
        <v>734</v>
      </c>
      <c r="L6" s="105" t="str">
        <f t="shared" ref="L6:L46" si="0">IF(J6="Div by 0", "N/A", IF(K6="N/A","N/A", IF(J6&gt;VALUE(MID(K6,1,2)), "No", IF(J6&lt;-1*VALUE(MID(K6,1,2)), "No", "Yes"))))</f>
        <v>Yes</v>
      </c>
    </row>
    <row r="7" spans="1:12" x14ac:dyDescent="0.2">
      <c r="A7" s="168" t="s">
        <v>10</v>
      </c>
      <c r="B7" s="22" t="s">
        <v>213</v>
      </c>
      <c r="C7" s="23">
        <v>457556</v>
      </c>
      <c r="D7" s="27" t="str">
        <f>IF($B7="N/A","N/A",IF(C7&gt;10,"No",IF(C7&lt;-10,"No","Yes")))</f>
        <v>N/A</v>
      </c>
      <c r="E7" s="23">
        <v>421810</v>
      </c>
      <c r="F7" s="27" t="str">
        <f>IF($B7="N/A","N/A",IF(E7&gt;10,"No",IF(E7&lt;-10,"No","Yes")))</f>
        <v>N/A</v>
      </c>
      <c r="G7" s="23">
        <v>469741</v>
      </c>
      <c r="H7" s="27" t="str">
        <f>IF($B7="N/A","N/A",IF(G7&gt;10,"No",IF(G7&lt;-10,"No","Yes")))</f>
        <v>N/A</v>
      </c>
      <c r="I7" s="8">
        <v>-7.81</v>
      </c>
      <c r="J7" s="8">
        <v>11.36</v>
      </c>
      <c r="K7" s="28" t="s">
        <v>734</v>
      </c>
      <c r="L7" s="105" t="str">
        <f t="shared" si="0"/>
        <v>Yes</v>
      </c>
    </row>
    <row r="8" spans="1:12" x14ac:dyDescent="0.2">
      <c r="A8" s="168" t="s">
        <v>91</v>
      </c>
      <c r="B8" s="5" t="s">
        <v>297</v>
      </c>
      <c r="C8" s="4">
        <v>77.892081175000001</v>
      </c>
      <c r="D8" s="27" t="str">
        <f>IF($B8="N/A","N/A",IF(C8&gt;90,"No",IF(C8&lt;65,"No","Yes")))</f>
        <v>Yes</v>
      </c>
      <c r="E8" s="4">
        <v>76.918728482000006</v>
      </c>
      <c r="F8" s="27" t="str">
        <f>IF($B8="N/A","N/A",IF(E8&gt;90,"No",IF(E8&lt;65,"No","Yes")))</f>
        <v>Yes</v>
      </c>
      <c r="G8" s="4">
        <v>85.565984979000007</v>
      </c>
      <c r="H8" s="27" t="str">
        <f>IF($B8="N/A","N/A",IF(G8&gt;90,"No",IF(G8&lt;65,"No","Yes")))</f>
        <v>Yes</v>
      </c>
      <c r="I8" s="8">
        <v>-1.25</v>
      </c>
      <c r="J8" s="8">
        <v>11.24</v>
      </c>
      <c r="K8" s="28" t="s">
        <v>734</v>
      </c>
      <c r="L8" s="105" t="str">
        <f t="shared" si="0"/>
        <v>Yes</v>
      </c>
    </row>
    <row r="9" spans="1:12" x14ac:dyDescent="0.2">
      <c r="A9" s="168" t="s">
        <v>92</v>
      </c>
      <c r="B9" s="5" t="s">
        <v>298</v>
      </c>
      <c r="C9" s="4">
        <v>96.061040434999995</v>
      </c>
      <c r="D9" s="27" t="str">
        <f>IF($B9="N/A","N/A",IF(C9&gt;100,"No",IF(C9&lt;90,"No","Yes")))</f>
        <v>Yes</v>
      </c>
      <c r="E9" s="4">
        <v>95.708828146000002</v>
      </c>
      <c r="F9" s="27" t="str">
        <f>IF($B9="N/A","N/A",IF(E9&gt;100,"No",IF(E9&lt;90,"No","Yes")))</f>
        <v>Yes</v>
      </c>
      <c r="G9" s="4">
        <v>95.972931330999998</v>
      </c>
      <c r="H9" s="27" t="str">
        <f>IF($B9="N/A","N/A",IF(G9&gt;100,"No",IF(G9&lt;90,"No","Yes")))</f>
        <v>Yes</v>
      </c>
      <c r="I9" s="8">
        <v>-0.36699999999999999</v>
      </c>
      <c r="J9" s="8">
        <v>0.27589999999999998</v>
      </c>
      <c r="K9" s="28" t="s">
        <v>734</v>
      </c>
      <c r="L9" s="105" t="str">
        <f t="shared" si="0"/>
        <v>Yes</v>
      </c>
    </row>
    <row r="10" spans="1:12" x14ac:dyDescent="0.2">
      <c r="A10" s="168" t="s">
        <v>93</v>
      </c>
      <c r="B10" s="5" t="s">
        <v>299</v>
      </c>
      <c r="C10" s="4">
        <v>94.019147465000003</v>
      </c>
      <c r="D10" s="27" t="str">
        <f>IF($B10="N/A","N/A",IF(C10&gt;100,"No",IF(C10&lt;85,"No","Yes")))</f>
        <v>Yes</v>
      </c>
      <c r="E10" s="4">
        <v>94.139407636000001</v>
      </c>
      <c r="F10" s="27" t="str">
        <f>IF($B10="N/A","N/A",IF(E10&gt;100,"No",IF(E10&lt;85,"No","Yes")))</f>
        <v>Yes</v>
      </c>
      <c r="G10" s="4">
        <v>94.382998506999996</v>
      </c>
      <c r="H10" s="27" t="str">
        <f>IF($B10="N/A","N/A",IF(G10&gt;100,"No",IF(G10&lt;85,"No","Yes")))</f>
        <v>Yes</v>
      </c>
      <c r="I10" s="8">
        <v>0.12790000000000001</v>
      </c>
      <c r="J10" s="8">
        <v>0.25879999999999997</v>
      </c>
      <c r="K10" s="28" t="s">
        <v>734</v>
      </c>
      <c r="L10" s="105" t="str">
        <f t="shared" si="0"/>
        <v>Yes</v>
      </c>
    </row>
    <row r="11" spans="1:12" x14ac:dyDescent="0.2">
      <c r="A11" s="168" t="s">
        <v>94</v>
      </c>
      <c r="B11" s="5" t="s">
        <v>300</v>
      </c>
      <c r="C11" s="4">
        <v>87.841054002999996</v>
      </c>
      <c r="D11" s="27" t="str">
        <f>IF($B11="N/A","N/A",IF(C11&gt;100,"No",IF(C11&lt;80,"No","Yes")))</f>
        <v>Yes</v>
      </c>
      <c r="E11" s="4">
        <v>87.591490628000003</v>
      </c>
      <c r="F11" s="27" t="str">
        <f>IF($B11="N/A","N/A",IF(E11&gt;100,"No",IF(E11&lt;80,"No","Yes")))</f>
        <v>Yes</v>
      </c>
      <c r="G11" s="4">
        <v>87.205685806999995</v>
      </c>
      <c r="H11" s="27" t="str">
        <f>IF($B11="N/A","N/A",IF(G11&gt;100,"No",IF(G11&lt;80,"No","Yes")))</f>
        <v>Yes</v>
      </c>
      <c r="I11" s="8">
        <v>-0.28399999999999997</v>
      </c>
      <c r="J11" s="8">
        <v>-0.44</v>
      </c>
      <c r="K11" s="28" t="s">
        <v>734</v>
      </c>
      <c r="L11" s="105" t="str">
        <f t="shared" si="0"/>
        <v>Yes</v>
      </c>
    </row>
    <row r="12" spans="1:12" x14ac:dyDescent="0.2">
      <c r="A12" s="168" t="s">
        <v>95</v>
      </c>
      <c r="B12" s="5" t="s">
        <v>300</v>
      </c>
      <c r="C12" s="4">
        <v>50.651922667000001</v>
      </c>
      <c r="D12" s="27" t="str">
        <f>IF($B12="N/A","N/A",IF(C12&gt;100,"No",IF(C12&lt;80,"No","Yes")))</f>
        <v>No</v>
      </c>
      <c r="E12" s="4">
        <v>46.288358168000002</v>
      </c>
      <c r="F12" s="27" t="str">
        <f>IF($B12="N/A","N/A",IF(E12&gt;100,"No",IF(E12&lt;80,"No","Yes")))</f>
        <v>No</v>
      </c>
      <c r="G12" s="4">
        <v>78.795782395000003</v>
      </c>
      <c r="H12" s="27" t="str">
        <f>IF($B12="N/A","N/A",IF(G12&gt;100,"No",IF(G12&lt;80,"No","Yes")))</f>
        <v>No</v>
      </c>
      <c r="I12" s="8">
        <v>-8.61</v>
      </c>
      <c r="J12" s="8">
        <v>70.23</v>
      </c>
      <c r="K12" s="28" t="s">
        <v>734</v>
      </c>
      <c r="L12" s="105" t="str">
        <f t="shared" si="0"/>
        <v>No</v>
      </c>
    </row>
    <row r="13" spans="1:12" x14ac:dyDescent="0.2">
      <c r="A13" s="104" t="s">
        <v>96</v>
      </c>
      <c r="B13" s="22" t="s">
        <v>213</v>
      </c>
      <c r="C13" s="23">
        <v>475657.3</v>
      </c>
      <c r="D13" s="27" t="str">
        <f t="shared" ref="D13:D44" si="1">IF($B13="N/A","N/A",IF(C13&gt;10,"No",IF(C13&lt;-10,"No","Yes")))</f>
        <v>N/A</v>
      </c>
      <c r="E13" s="23">
        <v>454179.14</v>
      </c>
      <c r="F13" s="27" t="str">
        <f t="shared" ref="F13:F44" si="2">IF($B13="N/A","N/A",IF(E13&gt;10,"No",IF(E13&lt;-10,"No","Yes")))</f>
        <v>N/A</v>
      </c>
      <c r="G13" s="23">
        <v>455823.78</v>
      </c>
      <c r="H13" s="27" t="str">
        <f t="shared" ref="H13:H44" si="3">IF($B13="N/A","N/A",IF(G13&gt;10,"No",IF(G13&lt;-10,"No","Yes")))</f>
        <v>N/A</v>
      </c>
      <c r="I13" s="8">
        <v>-4.5199999999999996</v>
      </c>
      <c r="J13" s="8">
        <v>0.36209999999999998</v>
      </c>
      <c r="K13" s="28" t="s">
        <v>734</v>
      </c>
      <c r="L13" s="105" t="str">
        <f t="shared" si="0"/>
        <v>Yes</v>
      </c>
    </row>
    <row r="14" spans="1:12" x14ac:dyDescent="0.2">
      <c r="A14" s="104" t="s">
        <v>100</v>
      </c>
      <c r="B14" s="22" t="s">
        <v>213</v>
      </c>
      <c r="C14" s="23">
        <v>33486</v>
      </c>
      <c r="D14" s="27" t="str">
        <f t="shared" si="1"/>
        <v>N/A</v>
      </c>
      <c r="E14" s="23">
        <v>33767</v>
      </c>
      <c r="F14" s="27" t="str">
        <f t="shared" si="2"/>
        <v>N/A</v>
      </c>
      <c r="G14" s="23">
        <v>33101</v>
      </c>
      <c r="H14" s="27" t="str">
        <f t="shared" si="3"/>
        <v>N/A</v>
      </c>
      <c r="I14" s="8">
        <v>0.83919999999999995</v>
      </c>
      <c r="J14" s="8">
        <v>-1.97</v>
      </c>
      <c r="K14" s="28" t="s">
        <v>734</v>
      </c>
      <c r="L14" s="105" t="str">
        <f t="shared" si="0"/>
        <v>Yes</v>
      </c>
    </row>
    <row r="15" spans="1:12" x14ac:dyDescent="0.2">
      <c r="A15" s="104" t="s">
        <v>975</v>
      </c>
      <c r="B15" s="22" t="s">
        <v>213</v>
      </c>
      <c r="C15" s="23">
        <v>5890</v>
      </c>
      <c r="D15" s="27" t="str">
        <f t="shared" si="1"/>
        <v>N/A</v>
      </c>
      <c r="E15" s="23">
        <v>5917</v>
      </c>
      <c r="F15" s="27" t="str">
        <f t="shared" si="2"/>
        <v>N/A</v>
      </c>
      <c r="G15" s="23">
        <v>5945</v>
      </c>
      <c r="H15" s="27" t="str">
        <f t="shared" si="3"/>
        <v>N/A</v>
      </c>
      <c r="I15" s="8">
        <v>0.45839999999999997</v>
      </c>
      <c r="J15" s="8">
        <v>0.47320000000000001</v>
      </c>
      <c r="K15" s="28" t="s">
        <v>734</v>
      </c>
      <c r="L15" s="105" t="str">
        <f t="shared" si="0"/>
        <v>Yes</v>
      </c>
    </row>
    <row r="16" spans="1:12" x14ac:dyDescent="0.2">
      <c r="A16" s="104" t="s">
        <v>976</v>
      </c>
      <c r="B16" s="22" t="s">
        <v>213</v>
      </c>
      <c r="C16" s="23">
        <v>465</v>
      </c>
      <c r="D16" s="27" t="str">
        <f t="shared" si="1"/>
        <v>N/A</v>
      </c>
      <c r="E16" s="23">
        <v>513</v>
      </c>
      <c r="F16" s="27" t="str">
        <f t="shared" si="2"/>
        <v>N/A</v>
      </c>
      <c r="G16" s="23">
        <v>496</v>
      </c>
      <c r="H16" s="27" t="str">
        <f t="shared" si="3"/>
        <v>N/A</v>
      </c>
      <c r="I16" s="8">
        <v>10.32</v>
      </c>
      <c r="J16" s="8">
        <v>-3.31</v>
      </c>
      <c r="K16" s="28" t="s">
        <v>734</v>
      </c>
      <c r="L16" s="105" t="str">
        <f t="shared" si="0"/>
        <v>Yes</v>
      </c>
    </row>
    <row r="17" spans="1:12" x14ac:dyDescent="0.2">
      <c r="A17" s="104" t="s">
        <v>977</v>
      </c>
      <c r="B17" s="22" t="s">
        <v>213</v>
      </c>
      <c r="C17" s="23">
        <v>865</v>
      </c>
      <c r="D17" s="27" t="str">
        <f t="shared" si="1"/>
        <v>N/A</v>
      </c>
      <c r="E17" s="23">
        <v>945</v>
      </c>
      <c r="F17" s="27" t="str">
        <f t="shared" si="2"/>
        <v>N/A</v>
      </c>
      <c r="G17" s="23">
        <v>792</v>
      </c>
      <c r="H17" s="27" t="str">
        <f t="shared" si="3"/>
        <v>N/A</v>
      </c>
      <c r="I17" s="8">
        <v>9.2490000000000006</v>
      </c>
      <c r="J17" s="8">
        <v>-16.2</v>
      </c>
      <c r="K17" s="28" t="s">
        <v>734</v>
      </c>
      <c r="L17" s="105" t="str">
        <f t="shared" si="0"/>
        <v>Yes</v>
      </c>
    </row>
    <row r="18" spans="1:12" x14ac:dyDescent="0.2">
      <c r="A18" s="104" t="s">
        <v>978</v>
      </c>
      <c r="B18" s="22" t="s">
        <v>213</v>
      </c>
      <c r="C18" s="23">
        <v>26266</v>
      </c>
      <c r="D18" s="27" t="str">
        <f t="shared" si="1"/>
        <v>N/A</v>
      </c>
      <c r="E18" s="23">
        <v>26392</v>
      </c>
      <c r="F18" s="27" t="str">
        <f t="shared" si="2"/>
        <v>N/A</v>
      </c>
      <c r="G18" s="23">
        <v>25868</v>
      </c>
      <c r="H18" s="27" t="str">
        <f t="shared" si="3"/>
        <v>N/A</v>
      </c>
      <c r="I18" s="8">
        <v>0.47970000000000002</v>
      </c>
      <c r="J18" s="8">
        <v>-1.99</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82413</v>
      </c>
      <c r="D20" s="27" t="str">
        <f t="shared" si="1"/>
        <v>N/A</v>
      </c>
      <c r="E20" s="23">
        <v>84070</v>
      </c>
      <c r="F20" s="27" t="str">
        <f t="shared" si="2"/>
        <v>N/A</v>
      </c>
      <c r="G20" s="23">
        <v>81734</v>
      </c>
      <c r="H20" s="27" t="str">
        <f t="shared" si="3"/>
        <v>N/A</v>
      </c>
      <c r="I20" s="8">
        <v>2.0110000000000001</v>
      </c>
      <c r="J20" s="8">
        <v>-2.78</v>
      </c>
      <c r="K20" s="28" t="s">
        <v>734</v>
      </c>
      <c r="L20" s="105" t="str">
        <f t="shared" si="0"/>
        <v>Yes</v>
      </c>
    </row>
    <row r="21" spans="1:12" x14ac:dyDescent="0.2">
      <c r="A21" s="104" t="s">
        <v>980</v>
      </c>
      <c r="B21" s="22" t="s">
        <v>213</v>
      </c>
      <c r="C21" s="23">
        <v>42798</v>
      </c>
      <c r="D21" s="27" t="str">
        <f t="shared" si="1"/>
        <v>N/A</v>
      </c>
      <c r="E21" s="23">
        <v>43230</v>
      </c>
      <c r="F21" s="27" t="str">
        <f t="shared" si="2"/>
        <v>N/A</v>
      </c>
      <c r="G21" s="23">
        <v>42540</v>
      </c>
      <c r="H21" s="27" t="str">
        <f t="shared" si="3"/>
        <v>N/A</v>
      </c>
      <c r="I21" s="8">
        <v>1.0089999999999999</v>
      </c>
      <c r="J21" s="8">
        <v>-1.6</v>
      </c>
      <c r="K21" s="28" t="s">
        <v>734</v>
      </c>
      <c r="L21" s="105" t="str">
        <f t="shared" si="0"/>
        <v>Yes</v>
      </c>
    </row>
    <row r="22" spans="1:12" x14ac:dyDescent="0.2">
      <c r="A22" s="104" t="s">
        <v>981</v>
      </c>
      <c r="B22" s="22" t="s">
        <v>213</v>
      </c>
      <c r="C22" s="23">
        <v>630</v>
      </c>
      <c r="D22" s="27" t="str">
        <f t="shared" si="1"/>
        <v>N/A</v>
      </c>
      <c r="E22" s="23">
        <v>551</v>
      </c>
      <c r="F22" s="27" t="str">
        <f t="shared" si="2"/>
        <v>N/A</v>
      </c>
      <c r="G22" s="23">
        <v>296</v>
      </c>
      <c r="H22" s="27" t="str">
        <f t="shared" si="3"/>
        <v>N/A</v>
      </c>
      <c r="I22" s="8">
        <v>-12.5</v>
      </c>
      <c r="J22" s="8">
        <v>-46.3</v>
      </c>
      <c r="K22" s="28" t="s">
        <v>734</v>
      </c>
      <c r="L22" s="105" t="str">
        <f t="shared" si="0"/>
        <v>No</v>
      </c>
    </row>
    <row r="23" spans="1:12" x14ac:dyDescent="0.2">
      <c r="A23" s="104" t="s">
        <v>982</v>
      </c>
      <c r="B23" s="22" t="s">
        <v>213</v>
      </c>
      <c r="C23" s="23">
        <v>1617</v>
      </c>
      <c r="D23" s="27" t="str">
        <f>IF($B23="N/A","N/A",IF(C23&gt;10,"No",IF(C23&lt;-10,"No","Yes")))</f>
        <v>N/A</v>
      </c>
      <c r="E23" s="23">
        <v>1799</v>
      </c>
      <c r="F23" s="27" t="str">
        <f t="shared" si="2"/>
        <v>N/A</v>
      </c>
      <c r="G23" s="23">
        <v>1705</v>
      </c>
      <c r="H23" s="27" t="str">
        <f t="shared" si="3"/>
        <v>N/A</v>
      </c>
      <c r="I23" s="8">
        <v>11.26</v>
      </c>
      <c r="J23" s="8">
        <v>-5.23</v>
      </c>
      <c r="K23" s="28" t="s">
        <v>734</v>
      </c>
      <c r="L23" s="105" t="str">
        <f t="shared" si="0"/>
        <v>Yes</v>
      </c>
    </row>
    <row r="24" spans="1:12" x14ac:dyDescent="0.2">
      <c r="A24" s="104" t="s">
        <v>983</v>
      </c>
      <c r="B24" s="22" t="s">
        <v>213</v>
      </c>
      <c r="C24" s="23">
        <v>37368</v>
      </c>
      <c r="D24" s="27" t="str">
        <f t="shared" si="1"/>
        <v>N/A</v>
      </c>
      <c r="E24" s="23">
        <v>38490</v>
      </c>
      <c r="F24" s="27" t="str">
        <f t="shared" si="2"/>
        <v>N/A</v>
      </c>
      <c r="G24" s="23">
        <v>37193</v>
      </c>
      <c r="H24" s="27" t="str">
        <f t="shared" si="3"/>
        <v>N/A</v>
      </c>
      <c r="I24" s="8">
        <v>3.0030000000000001</v>
      </c>
      <c r="J24" s="8">
        <v>-3.37</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293282</v>
      </c>
      <c r="D26" s="27" t="str">
        <f t="shared" si="1"/>
        <v>N/A</v>
      </c>
      <c r="E26" s="23">
        <v>268880</v>
      </c>
      <c r="F26" s="27" t="str">
        <f t="shared" si="2"/>
        <v>N/A</v>
      </c>
      <c r="G26" s="23">
        <v>240177</v>
      </c>
      <c r="H26" s="27" t="str">
        <f t="shared" si="3"/>
        <v>N/A</v>
      </c>
      <c r="I26" s="8">
        <v>-8.32</v>
      </c>
      <c r="J26" s="8">
        <v>-10.7</v>
      </c>
      <c r="K26" s="28" t="s">
        <v>734</v>
      </c>
      <c r="L26" s="105" t="str">
        <f t="shared" si="0"/>
        <v>Yes</v>
      </c>
    </row>
    <row r="27" spans="1:12" x14ac:dyDescent="0.2">
      <c r="A27" s="104" t="s">
        <v>985</v>
      </c>
      <c r="B27" s="22" t="s">
        <v>213</v>
      </c>
      <c r="C27" s="23">
        <v>75573</v>
      </c>
      <c r="D27" s="27" t="str">
        <f t="shared" si="1"/>
        <v>N/A</v>
      </c>
      <c r="E27" s="23">
        <v>65308</v>
      </c>
      <c r="F27" s="27" t="str">
        <f t="shared" si="2"/>
        <v>N/A</v>
      </c>
      <c r="G27" s="23">
        <v>61606</v>
      </c>
      <c r="H27" s="27" t="str">
        <f t="shared" si="3"/>
        <v>N/A</v>
      </c>
      <c r="I27" s="8">
        <v>-13.6</v>
      </c>
      <c r="J27" s="8">
        <v>-5.67</v>
      </c>
      <c r="K27" s="28" t="s">
        <v>734</v>
      </c>
      <c r="L27" s="105" t="str">
        <f t="shared" si="0"/>
        <v>Yes</v>
      </c>
    </row>
    <row r="28" spans="1:12" x14ac:dyDescent="0.2">
      <c r="A28" s="104" t="s">
        <v>986</v>
      </c>
      <c r="B28" s="22" t="s">
        <v>213</v>
      </c>
      <c r="C28" s="23">
        <v>3529</v>
      </c>
      <c r="D28" s="27" t="str">
        <f t="shared" si="1"/>
        <v>N/A</v>
      </c>
      <c r="E28" s="23">
        <v>2864</v>
      </c>
      <c r="F28" s="27" t="str">
        <f t="shared" si="2"/>
        <v>N/A</v>
      </c>
      <c r="G28" s="23">
        <v>1195</v>
      </c>
      <c r="H28" s="27" t="str">
        <f t="shared" si="3"/>
        <v>N/A</v>
      </c>
      <c r="I28" s="8">
        <v>-18.8</v>
      </c>
      <c r="J28" s="8">
        <v>-58.3</v>
      </c>
      <c r="K28" s="28" t="s">
        <v>734</v>
      </c>
      <c r="L28" s="105" t="str">
        <f t="shared" si="0"/>
        <v>No</v>
      </c>
    </row>
    <row r="29" spans="1:12" x14ac:dyDescent="0.2">
      <c r="A29" s="104" t="s">
        <v>987</v>
      </c>
      <c r="B29" s="22" t="s">
        <v>213</v>
      </c>
      <c r="C29" s="23">
        <v>744</v>
      </c>
      <c r="D29" s="27" t="str">
        <f t="shared" si="1"/>
        <v>N/A</v>
      </c>
      <c r="E29" s="23">
        <v>680</v>
      </c>
      <c r="F29" s="27" t="str">
        <f t="shared" si="2"/>
        <v>N/A</v>
      </c>
      <c r="G29" s="23">
        <v>250</v>
      </c>
      <c r="H29" s="27" t="str">
        <f t="shared" si="3"/>
        <v>N/A</v>
      </c>
      <c r="I29" s="8">
        <v>-8.6</v>
      </c>
      <c r="J29" s="8">
        <v>-63.2</v>
      </c>
      <c r="K29" s="28" t="s">
        <v>734</v>
      </c>
      <c r="L29" s="105" t="str">
        <f t="shared" si="0"/>
        <v>No</v>
      </c>
    </row>
    <row r="30" spans="1:12" x14ac:dyDescent="0.2">
      <c r="A30" s="104" t="s">
        <v>988</v>
      </c>
      <c r="B30" s="22" t="s">
        <v>213</v>
      </c>
      <c r="C30" s="23">
        <v>164779</v>
      </c>
      <c r="D30" s="27" t="str">
        <f t="shared" si="1"/>
        <v>N/A</v>
      </c>
      <c r="E30" s="23">
        <v>154392</v>
      </c>
      <c r="F30" s="27" t="str">
        <f t="shared" si="2"/>
        <v>N/A</v>
      </c>
      <c r="G30" s="23">
        <v>150581</v>
      </c>
      <c r="H30" s="27" t="str">
        <f t="shared" si="3"/>
        <v>N/A</v>
      </c>
      <c r="I30" s="8">
        <v>-6.3</v>
      </c>
      <c r="J30" s="8">
        <v>-2.4700000000000002</v>
      </c>
      <c r="K30" s="28" t="s">
        <v>734</v>
      </c>
      <c r="L30" s="105" t="str">
        <f t="shared" si="0"/>
        <v>Yes</v>
      </c>
    </row>
    <row r="31" spans="1:12" x14ac:dyDescent="0.2">
      <c r="A31" s="104" t="s">
        <v>989</v>
      </c>
      <c r="B31" s="22" t="s">
        <v>213</v>
      </c>
      <c r="C31" s="23">
        <v>35952</v>
      </c>
      <c r="D31" s="27" t="str">
        <f t="shared" si="1"/>
        <v>N/A</v>
      </c>
      <c r="E31" s="23">
        <v>32965</v>
      </c>
      <c r="F31" s="27" t="str">
        <f t="shared" si="2"/>
        <v>N/A</v>
      </c>
      <c r="G31" s="23">
        <v>14484</v>
      </c>
      <c r="H31" s="27" t="str">
        <f t="shared" si="3"/>
        <v>N/A</v>
      </c>
      <c r="I31" s="8">
        <v>-8.31</v>
      </c>
      <c r="J31" s="8">
        <v>-56.1</v>
      </c>
      <c r="K31" s="28" t="s">
        <v>734</v>
      </c>
      <c r="L31" s="105" t="str">
        <f t="shared" si="0"/>
        <v>No</v>
      </c>
    </row>
    <row r="32" spans="1:12" x14ac:dyDescent="0.2">
      <c r="A32" s="104" t="s">
        <v>990</v>
      </c>
      <c r="B32" s="22" t="s">
        <v>213</v>
      </c>
      <c r="C32" s="23">
        <v>11912</v>
      </c>
      <c r="D32" s="27" t="str">
        <f t="shared" si="1"/>
        <v>N/A</v>
      </c>
      <c r="E32" s="23">
        <v>11945</v>
      </c>
      <c r="F32" s="27" t="str">
        <f t="shared" si="2"/>
        <v>N/A</v>
      </c>
      <c r="G32" s="23">
        <v>11672</v>
      </c>
      <c r="H32" s="27" t="str">
        <f t="shared" si="3"/>
        <v>N/A</v>
      </c>
      <c r="I32" s="8">
        <v>0.27700000000000002</v>
      </c>
      <c r="J32" s="8">
        <v>-2.29</v>
      </c>
      <c r="K32" s="28" t="s">
        <v>734</v>
      </c>
      <c r="L32" s="105" t="str">
        <f t="shared" si="0"/>
        <v>Yes</v>
      </c>
    </row>
    <row r="33" spans="1:12" x14ac:dyDescent="0.2">
      <c r="A33" s="104" t="s">
        <v>991</v>
      </c>
      <c r="B33" s="22" t="s">
        <v>213</v>
      </c>
      <c r="C33" s="23">
        <v>793</v>
      </c>
      <c r="D33" s="27" t="str">
        <f t="shared" si="1"/>
        <v>N/A</v>
      </c>
      <c r="E33" s="23">
        <v>726</v>
      </c>
      <c r="F33" s="27" t="str">
        <f t="shared" si="2"/>
        <v>N/A</v>
      </c>
      <c r="G33" s="23">
        <v>389</v>
      </c>
      <c r="H33" s="27" t="str">
        <f t="shared" si="3"/>
        <v>N/A</v>
      </c>
      <c r="I33" s="8">
        <v>-8.4499999999999993</v>
      </c>
      <c r="J33" s="8">
        <v>-46.4</v>
      </c>
      <c r="K33" s="28" t="s">
        <v>734</v>
      </c>
      <c r="L33" s="105" t="str">
        <f t="shared" si="0"/>
        <v>No</v>
      </c>
    </row>
    <row r="34" spans="1:12" x14ac:dyDescent="0.2">
      <c r="A34" s="104" t="s">
        <v>105</v>
      </c>
      <c r="B34" s="22" t="s">
        <v>213</v>
      </c>
      <c r="C34" s="23">
        <v>178242</v>
      </c>
      <c r="D34" s="27" t="str">
        <f t="shared" si="1"/>
        <v>N/A</v>
      </c>
      <c r="E34" s="23">
        <v>161667</v>
      </c>
      <c r="F34" s="27" t="str">
        <f t="shared" si="2"/>
        <v>N/A</v>
      </c>
      <c r="G34" s="23">
        <v>161798</v>
      </c>
      <c r="H34" s="27" t="str">
        <f t="shared" si="3"/>
        <v>N/A</v>
      </c>
      <c r="I34" s="8">
        <v>-9.3000000000000007</v>
      </c>
      <c r="J34" s="8">
        <v>8.1000000000000003E-2</v>
      </c>
      <c r="K34" s="28" t="s">
        <v>734</v>
      </c>
      <c r="L34" s="105" t="str">
        <f t="shared" si="0"/>
        <v>Yes</v>
      </c>
    </row>
    <row r="35" spans="1:12" x14ac:dyDescent="0.2">
      <c r="A35" s="104" t="s">
        <v>992</v>
      </c>
      <c r="B35" s="22" t="s">
        <v>213</v>
      </c>
      <c r="C35" s="23">
        <v>49218</v>
      </c>
      <c r="D35" s="27" t="str">
        <f t="shared" si="1"/>
        <v>N/A</v>
      </c>
      <c r="E35" s="23">
        <v>43066</v>
      </c>
      <c r="F35" s="27" t="str">
        <f t="shared" si="2"/>
        <v>N/A</v>
      </c>
      <c r="G35" s="23">
        <v>40361</v>
      </c>
      <c r="H35" s="27" t="str">
        <f t="shared" si="3"/>
        <v>N/A</v>
      </c>
      <c r="I35" s="8">
        <v>-12.5</v>
      </c>
      <c r="J35" s="8">
        <v>-6.28</v>
      </c>
      <c r="K35" s="28" t="s">
        <v>734</v>
      </c>
      <c r="L35" s="105" t="str">
        <f t="shared" si="0"/>
        <v>Yes</v>
      </c>
    </row>
    <row r="36" spans="1:12" x14ac:dyDescent="0.2">
      <c r="A36" s="104" t="s">
        <v>993</v>
      </c>
      <c r="B36" s="22" t="s">
        <v>213</v>
      </c>
      <c r="C36" s="23">
        <v>3552</v>
      </c>
      <c r="D36" s="27" t="str">
        <f t="shared" si="1"/>
        <v>N/A</v>
      </c>
      <c r="E36" s="23">
        <v>2833</v>
      </c>
      <c r="F36" s="27" t="str">
        <f t="shared" si="2"/>
        <v>N/A</v>
      </c>
      <c r="G36" s="23">
        <v>923</v>
      </c>
      <c r="H36" s="27" t="str">
        <f t="shared" si="3"/>
        <v>N/A</v>
      </c>
      <c r="I36" s="8">
        <v>-20.2</v>
      </c>
      <c r="J36" s="8">
        <v>-67.400000000000006</v>
      </c>
      <c r="K36" s="28" t="s">
        <v>734</v>
      </c>
      <c r="L36" s="105" t="str">
        <f t="shared" si="0"/>
        <v>No</v>
      </c>
    </row>
    <row r="37" spans="1:12" x14ac:dyDescent="0.2">
      <c r="A37" s="104" t="s">
        <v>994</v>
      </c>
      <c r="B37" s="22" t="s">
        <v>213</v>
      </c>
      <c r="C37" s="23">
        <v>4870</v>
      </c>
      <c r="D37" s="27" t="str">
        <f t="shared" si="1"/>
        <v>N/A</v>
      </c>
      <c r="E37" s="23">
        <v>4683</v>
      </c>
      <c r="F37" s="27" t="str">
        <f t="shared" si="2"/>
        <v>N/A</v>
      </c>
      <c r="G37" s="23">
        <v>1517</v>
      </c>
      <c r="H37" s="27" t="str">
        <f t="shared" si="3"/>
        <v>N/A</v>
      </c>
      <c r="I37" s="8">
        <v>-3.84</v>
      </c>
      <c r="J37" s="8">
        <v>-67.599999999999994</v>
      </c>
      <c r="K37" s="28" t="s">
        <v>734</v>
      </c>
      <c r="L37" s="105" t="str">
        <f t="shared" si="0"/>
        <v>No</v>
      </c>
    </row>
    <row r="38" spans="1:12" x14ac:dyDescent="0.2">
      <c r="A38" s="104" t="s">
        <v>995</v>
      </c>
      <c r="B38" s="22" t="s">
        <v>213</v>
      </c>
      <c r="C38" s="23">
        <v>11306</v>
      </c>
      <c r="D38" s="27" t="str">
        <f t="shared" si="1"/>
        <v>N/A</v>
      </c>
      <c r="E38" s="23">
        <v>9330</v>
      </c>
      <c r="F38" s="27" t="str">
        <f t="shared" si="2"/>
        <v>N/A</v>
      </c>
      <c r="G38" s="23">
        <v>8562</v>
      </c>
      <c r="H38" s="27" t="str">
        <f t="shared" si="3"/>
        <v>N/A</v>
      </c>
      <c r="I38" s="8">
        <v>-17.5</v>
      </c>
      <c r="J38" s="8">
        <v>-8.23</v>
      </c>
      <c r="K38" s="28" t="s">
        <v>734</v>
      </c>
      <c r="L38" s="105" t="str">
        <f t="shared" si="0"/>
        <v>Yes</v>
      </c>
    </row>
    <row r="39" spans="1:12" x14ac:dyDescent="0.2">
      <c r="A39" s="104" t="s">
        <v>996</v>
      </c>
      <c r="B39" s="22" t="s">
        <v>213</v>
      </c>
      <c r="C39" s="23">
        <v>12717</v>
      </c>
      <c r="D39" s="27" t="str">
        <f t="shared" si="1"/>
        <v>N/A</v>
      </c>
      <c r="E39" s="23">
        <v>11894</v>
      </c>
      <c r="F39" s="27" t="str">
        <f t="shared" si="2"/>
        <v>N/A</v>
      </c>
      <c r="G39" s="23">
        <v>8891</v>
      </c>
      <c r="H39" s="27" t="str">
        <f t="shared" si="3"/>
        <v>N/A</v>
      </c>
      <c r="I39" s="8">
        <v>-6.47</v>
      </c>
      <c r="J39" s="8">
        <v>-25.2</v>
      </c>
      <c r="K39" s="28" t="s">
        <v>734</v>
      </c>
      <c r="L39" s="105" t="str">
        <f t="shared" si="0"/>
        <v>Yes</v>
      </c>
    </row>
    <row r="40" spans="1:12" x14ac:dyDescent="0.2">
      <c r="A40" s="104" t="s">
        <v>997</v>
      </c>
      <c r="B40" s="22" t="s">
        <v>213</v>
      </c>
      <c r="C40" s="23">
        <v>96579</v>
      </c>
      <c r="D40" s="27" t="str">
        <f t="shared" si="1"/>
        <v>N/A</v>
      </c>
      <c r="E40" s="23">
        <v>89861</v>
      </c>
      <c r="F40" s="27" t="str">
        <f t="shared" si="2"/>
        <v>N/A</v>
      </c>
      <c r="G40" s="23">
        <v>101544</v>
      </c>
      <c r="H40" s="27" t="str">
        <f t="shared" si="3"/>
        <v>N/A</v>
      </c>
      <c r="I40" s="8">
        <v>-6.96</v>
      </c>
      <c r="J40" s="8">
        <v>13</v>
      </c>
      <c r="K40" s="28" t="s">
        <v>734</v>
      </c>
      <c r="L40" s="105" t="str">
        <f t="shared" si="0"/>
        <v>Yes</v>
      </c>
    </row>
    <row r="41" spans="1:12" x14ac:dyDescent="0.2">
      <c r="A41" s="168" t="s">
        <v>84</v>
      </c>
      <c r="B41" s="22" t="s">
        <v>213</v>
      </c>
      <c r="C41" s="29">
        <v>3082982072</v>
      </c>
      <c r="D41" s="27" t="str">
        <f t="shared" si="1"/>
        <v>N/A</v>
      </c>
      <c r="E41" s="29">
        <v>3020656196</v>
      </c>
      <c r="F41" s="27" t="str">
        <f t="shared" si="2"/>
        <v>N/A</v>
      </c>
      <c r="G41" s="29">
        <v>3396894022</v>
      </c>
      <c r="H41" s="27" t="str">
        <f t="shared" si="3"/>
        <v>N/A</v>
      </c>
      <c r="I41" s="8">
        <v>-2.02</v>
      </c>
      <c r="J41" s="8">
        <v>12.46</v>
      </c>
      <c r="K41" s="28" t="s">
        <v>734</v>
      </c>
      <c r="L41" s="105" t="str">
        <f t="shared" si="0"/>
        <v>Yes</v>
      </c>
    </row>
    <row r="42" spans="1:12" x14ac:dyDescent="0.2">
      <c r="A42" s="168" t="s">
        <v>1475</v>
      </c>
      <c r="B42" s="22" t="s">
        <v>213</v>
      </c>
      <c r="C42" s="29">
        <v>5248.3169232</v>
      </c>
      <c r="D42" s="27" t="str">
        <f t="shared" si="1"/>
        <v>N/A</v>
      </c>
      <c r="E42" s="29">
        <v>5508.2865218999996</v>
      </c>
      <c r="F42" s="27" t="str">
        <f t="shared" si="2"/>
        <v>N/A</v>
      </c>
      <c r="G42" s="29">
        <v>6187.6349491000001</v>
      </c>
      <c r="H42" s="27" t="str">
        <f t="shared" si="3"/>
        <v>N/A</v>
      </c>
      <c r="I42" s="8">
        <v>4.9530000000000003</v>
      </c>
      <c r="J42" s="8">
        <v>12.33</v>
      </c>
      <c r="K42" s="28" t="s">
        <v>734</v>
      </c>
      <c r="L42" s="105" t="str">
        <f t="shared" si="0"/>
        <v>Yes</v>
      </c>
    </row>
    <row r="43" spans="1:12" x14ac:dyDescent="0.2">
      <c r="A43" s="168" t="s">
        <v>1476</v>
      </c>
      <c r="B43" s="22" t="s">
        <v>213</v>
      </c>
      <c r="C43" s="29">
        <v>6737.9338748</v>
      </c>
      <c r="D43" s="27" t="str">
        <f t="shared" si="1"/>
        <v>N/A</v>
      </c>
      <c r="E43" s="29">
        <v>7161.1772977999999</v>
      </c>
      <c r="F43" s="27" t="str">
        <f t="shared" si="2"/>
        <v>N/A</v>
      </c>
      <c r="G43" s="29">
        <v>7231.4190627999997</v>
      </c>
      <c r="H43" s="27" t="str">
        <f t="shared" si="3"/>
        <v>N/A</v>
      </c>
      <c r="I43" s="8">
        <v>6.282</v>
      </c>
      <c r="J43" s="8">
        <v>0.98089999999999999</v>
      </c>
      <c r="K43" s="28" t="s">
        <v>734</v>
      </c>
      <c r="L43" s="105" t="str">
        <f t="shared" si="0"/>
        <v>Yes</v>
      </c>
    </row>
    <row r="44" spans="1:12" x14ac:dyDescent="0.2">
      <c r="A44" s="137" t="s">
        <v>107</v>
      </c>
      <c r="B44" s="22" t="s">
        <v>213</v>
      </c>
      <c r="C44" s="29">
        <v>221325243</v>
      </c>
      <c r="D44" s="27" t="str">
        <f t="shared" si="1"/>
        <v>N/A</v>
      </c>
      <c r="E44" s="29">
        <v>277378027</v>
      </c>
      <c r="F44" s="27" t="str">
        <f t="shared" si="2"/>
        <v>N/A</v>
      </c>
      <c r="G44" s="29">
        <v>423176564</v>
      </c>
      <c r="H44" s="27" t="str">
        <f t="shared" si="3"/>
        <v>N/A</v>
      </c>
      <c r="I44" s="8">
        <v>25.33</v>
      </c>
      <c r="J44" s="8">
        <v>52.56</v>
      </c>
      <c r="K44" s="28" t="s">
        <v>734</v>
      </c>
      <c r="L44" s="105" t="str">
        <f t="shared" si="0"/>
        <v>No</v>
      </c>
    </row>
    <row r="45" spans="1:12" x14ac:dyDescent="0.2">
      <c r="A45" s="168" t="s">
        <v>158</v>
      </c>
      <c r="B45" s="30" t="s">
        <v>217</v>
      </c>
      <c r="C45" s="1">
        <v>0</v>
      </c>
      <c r="D45" s="27" t="str">
        <f>IF($B45="N/A","N/A",IF(C45&gt;0,"No",IF(C45&lt;0,"No","Yes")))</f>
        <v>Yes</v>
      </c>
      <c r="E45" s="1">
        <v>11</v>
      </c>
      <c r="F45" s="27" t="str">
        <f>IF($B45="N/A","N/A",IF(E45&gt;0,"No",IF(E45&lt;0,"No","Yes")))</f>
        <v>No</v>
      </c>
      <c r="G45" s="1">
        <v>11</v>
      </c>
      <c r="H45" s="27" t="str">
        <f>IF($B45="N/A","N/A",IF(G45&gt;0,"No",IF(G45&lt;0,"No","Yes")))</f>
        <v>No</v>
      </c>
      <c r="I45" s="8" t="s">
        <v>1748</v>
      </c>
      <c r="J45" s="8">
        <v>-66.7</v>
      </c>
      <c r="K45" s="28" t="s">
        <v>734</v>
      </c>
      <c r="L45" s="105" t="str">
        <f t="shared" si="0"/>
        <v>No</v>
      </c>
    </row>
    <row r="46" spans="1:12" x14ac:dyDescent="0.2">
      <c r="A46" s="168" t="s">
        <v>156</v>
      </c>
      <c r="B46" s="22" t="s">
        <v>213</v>
      </c>
      <c r="C46" s="29">
        <v>0</v>
      </c>
      <c r="D46" s="27" t="str">
        <f t="shared" ref="D46:D47" si="4">IF($B46="N/A","N/A",IF(C46&gt;10,"No",IF(C46&lt;-10,"No","Yes")))</f>
        <v>N/A</v>
      </c>
      <c r="E46" s="29">
        <v>1876</v>
      </c>
      <c r="F46" s="27" t="str">
        <f t="shared" ref="F46:F47" si="5">IF($B46="N/A","N/A",IF(E46&gt;10,"No",IF(E46&lt;-10,"No","Yes")))</f>
        <v>N/A</v>
      </c>
      <c r="G46" s="29">
        <v>564</v>
      </c>
      <c r="H46" s="27" t="str">
        <f t="shared" ref="H46:H47" si="6">IF($B46="N/A","N/A",IF(G46&gt;10,"No",IF(G46&lt;-10,"No","Yes")))</f>
        <v>N/A</v>
      </c>
      <c r="I46" s="8" t="s">
        <v>1748</v>
      </c>
      <c r="J46" s="8">
        <v>-69.900000000000006</v>
      </c>
      <c r="K46" s="28" t="s">
        <v>734</v>
      </c>
      <c r="L46" s="105" t="str">
        <f t="shared" si="0"/>
        <v>No</v>
      </c>
    </row>
    <row r="47" spans="1:12" x14ac:dyDescent="0.2">
      <c r="A47" s="168" t="s">
        <v>1278</v>
      </c>
      <c r="B47" s="22" t="s">
        <v>213</v>
      </c>
      <c r="C47" s="29" t="s">
        <v>1748</v>
      </c>
      <c r="D47" s="27" t="str">
        <f t="shared" si="4"/>
        <v>N/A</v>
      </c>
      <c r="E47" s="29">
        <v>625.33333332999996</v>
      </c>
      <c r="F47" s="27" t="str">
        <f t="shared" si="5"/>
        <v>N/A</v>
      </c>
      <c r="G47" s="29">
        <v>564</v>
      </c>
      <c r="H47" s="27" t="str">
        <f t="shared" si="6"/>
        <v>N/A</v>
      </c>
      <c r="I47" s="8" t="s">
        <v>1748</v>
      </c>
      <c r="J47" s="8">
        <v>-9.81</v>
      </c>
      <c r="K47" s="28" t="s">
        <v>734</v>
      </c>
      <c r="L47" s="105" t="str">
        <f>IF(J47="Div by 0", "N/A", IF(OR(J47="N/A",K47="N/A"),"N/A", IF(J47&gt;VALUE(MID(K47,1,2)), "No", IF(J47&lt;-1*VALUE(MID(K47,1,2)), "No", "Yes"))))</f>
        <v>Yes</v>
      </c>
    </row>
    <row r="48" spans="1:12" x14ac:dyDescent="0.2">
      <c r="A48" s="168" t="s">
        <v>1477</v>
      </c>
      <c r="B48" s="22" t="s">
        <v>213</v>
      </c>
      <c r="C48" s="29">
        <v>21348.599534000001</v>
      </c>
      <c r="D48" s="27" t="str">
        <f t="shared" ref="D48:D74" si="7">IF($B48="N/A","N/A",IF(C48&gt;10,"No",IF(C48&lt;-10,"No","Yes")))</f>
        <v>N/A</v>
      </c>
      <c r="E48" s="29">
        <v>21807.740604999999</v>
      </c>
      <c r="F48" s="27" t="str">
        <f t="shared" ref="F48:F74" si="8">IF($B48="N/A","N/A",IF(E48&gt;10,"No",IF(E48&lt;-10,"No","Yes")))</f>
        <v>N/A</v>
      </c>
      <c r="G48" s="29">
        <v>23132.567959</v>
      </c>
      <c r="H48" s="27" t="str">
        <f t="shared" ref="H48:H74" si="9">IF($B48="N/A","N/A",IF(G48&gt;10,"No",IF(G48&lt;-10,"No","Yes")))</f>
        <v>N/A</v>
      </c>
      <c r="I48" s="8">
        <v>2.1509999999999998</v>
      </c>
      <c r="J48" s="8">
        <v>6.0750000000000002</v>
      </c>
      <c r="K48" s="28" t="s">
        <v>734</v>
      </c>
      <c r="L48" s="105" t="str">
        <f t="shared" ref="L48:L74" si="10">IF(J48="Div by 0", "N/A", IF(K48="N/A","N/A", IF(J48&gt;VALUE(MID(K48,1,2)), "No", IF(J48&lt;-1*VALUE(MID(K48,1,2)), "No", "Yes"))))</f>
        <v>Yes</v>
      </c>
    </row>
    <row r="49" spans="1:12" x14ac:dyDescent="0.2">
      <c r="A49" s="168" t="s">
        <v>1478</v>
      </c>
      <c r="B49" s="22" t="s">
        <v>213</v>
      </c>
      <c r="C49" s="29">
        <v>5948.9101867999998</v>
      </c>
      <c r="D49" s="27" t="str">
        <f t="shared" si="7"/>
        <v>N/A</v>
      </c>
      <c r="E49" s="29">
        <v>5991.8600642000001</v>
      </c>
      <c r="F49" s="27" t="str">
        <f t="shared" si="8"/>
        <v>N/A</v>
      </c>
      <c r="G49" s="29">
        <v>6022.2328006999996</v>
      </c>
      <c r="H49" s="27" t="str">
        <f t="shared" si="9"/>
        <v>N/A</v>
      </c>
      <c r="I49" s="8">
        <v>0.72199999999999998</v>
      </c>
      <c r="J49" s="8">
        <v>0.50690000000000002</v>
      </c>
      <c r="K49" s="28" t="s">
        <v>734</v>
      </c>
      <c r="L49" s="105" t="str">
        <f t="shared" si="10"/>
        <v>Yes</v>
      </c>
    </row>
    <row r="50" spans="1:12" x14ac:dyDescent="0.2">
      <c r="A50" s="168" t="s">
        <v>1479</v>
      </c>
      <c r="B50" s="22" t="s">
        <v>213</v>
      </c>
      <c r="C50" s="29">
        <v>3157.7741934999999</v>
      </c>
      <c r="D50" s="27" t="str">
        <f t="shared" si="7"/>
        <v>N/A</v>
      </c>
      <c r="E50" s="29">
        <v>2473.2904483000002</v>
      </c>
      <c r="F50" s="27" t="str">
        <f t="shared" si="8"/>
        <v>N/A</v>
      </c>
      <c r="G50" s="29">
        <v>3573.6915322999998</v>
      </c>
      <c r="H50" s="27" t="str">
        <f t="shared" si="9"/>
        <v>N/A</v>
      </c>
      <c r="I50" s="8">
        <v>-21.7</v>
      </c>
      <c r="J50" s="8">
        <v>44.49</v>
      </c>
      <c r="K50" s="28" t="s">
        <v>734</v>
      </c>
      <c r="L50" s="105" t="str">
        <f t="shared" si="10"/>
        <v>No</v>
      </c>
    </row>
    <row r="51" spans="1:12" x14ac:dyDescent="0.2">
      <c r="A51" s="168" t="s">
        <v>1480</v>
      </c>
      <c r="B51" s="22" t="s">
        <v>213</v>
      </c>
      <c r="C51" s="29">
        <v>2863.6416184999998</v>
      </c>
      <c r="D51" s="27" t="str">
        <f t="shared" si="7"/>
        <v>N/A</v>
      </c>
      <c r="E51" s="29">
        <v>2574.4211639999999</v>
      </c>
      <c r="F51" s="27" t="str">
        <f t="shared" si="8"/>
        <v>N/A</v>
      </c>
      <c r="G51" s="29">
        <v>4105.3800504999999</v>
      </c>
      <c r="H51" s="27" t="str">
        <f t="shared" si="9"/>
        <v>N/A</v>
      </c>
      <c r="I51" s="8">
        <v>-10.1</v>
      </c>
      <c r="J51" s="8">
        <v>59.47</v>
      </c>
      <c r="K51" s="28" t="s">
        <v>734</v>
      </c>
      <c r="L51" s="105" t="str">
        <f t="shared" si="10"/>
        <v>No</v>
      </c>
    </row>
    <row r="52" spans="1:12" x14ac:dyDescent="0.2">
      <c r="A52" s="168" t="s">
        <v>1481</v>
      </c>
      <c r="B52" s="22" t="s">
        <v>213</v>
      </c>
      <c r="C52" s="29">
        <v>25732.685143999999</v>
      </c>
      <c r="D52" s="27" t="str">
        <f t="shared" si="7"/>
        <v>N/A</v>
      </c>
      <c r="E52" s="29">
        <v>26418.100750000001</v>
      </c>
      <c r="F52" s="27" t="str">
        <f t="shared" si="8"/>
        <v>N/A</v>
      </c>
      <c r="G52" s="29">
        <v>28022.458095000002</v>
      </c>
      <c r="H52" s="27" t="str">
        <f t="shared" si="9"/>
        <v>N/A</v>
      </c>
      <c r="I52" s="8">
        <v>2.6640000000000001</v>
      </c>
      <c r="J52" s="8">
        <v>6.0730000000000004</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18852.003712999998</v>
      </c>
      <c r="D54" s="27" t="str">
        <f t="shared" si="7"/>
        <v>N/A</v>
      </c>
      <c r="E54" s="29">
        <v>18616.457857000001</v>
      </c>
      <c r="F54" s="27" t="str">
        <f t="shared" si="8"/>
        <v>N/A</v>
      </c>
      <c r="G54" s="29">
        <v>19295.292864999999</v>
      </c>
      <c r="H54" s="27" t="str">
        <f t="shared" si="9"/>
        <v>N/A</v>
      </c>
      <c r="I54" s="8">
        <v>-1.25</v>
      </c>
      <c r="J54" s="8">
        <v>3.6459999999999999</v>
      </c>
      <c r="K54" s="28" t="s">
        <v>734</v>
      </c>
      <c r="L54" s="105" t="str">
        <f t="shared" si="10"/>
        <v>Yes</v>
      </c>
    </row>
    <row r="55" spans="1:12" x14ac:dyDescent="0.2">
      <c r="A55" s="168" t="s">
        <v>1484</v>
      </c>
      <c r="B55" s="22" t="s">
        <v>213</v>
      </c>
      <c r="C55" s="29">
        <v>12434.670429</v>
      </c>
      <c r="D55" s="27" t="str">
        <f t="shared" si="7"/>
        <v>N/A</v>
      </c>
      <c r="E55" s="29">
        <v>11843.198125999999</v>
      </c>
      <c r="F55" s="27" t="str">
        <f t="shared" si="8"/>
        <v>N/A</v>
      </c>
      <c r="G55" s="29">
        <v>11807.144311</v>
      </c>
      <c r="H55" s="27" t="str">
        <f t="shared" si="9"/>
        <v>N/A</v>
      </c>
      <c r="I55" s="8">
        <v>-4.76</v>
      </c>
      <c r="J55" s="8">
        <v>-0.30399999999999999</v>
      </c>
      <c r="K55" s="28" t="s">
        <v>734</v>
      </c>
      <c r="L55" s="105" t="str">
        <f t="shared" si="10"/>
        <v>Yes</v>
      </c>
    </row>
    <row r="56" spans="1:12" ht="25.5" x14ac:dyDescent="0.2">
      <c r="A56" s="168" t="s">
        <v>1485</v>
      </c>
      <c r="B56" s="22" t="s">
        <v>213</v>
      </c>
      <c r="C56" s="29">
        <v>13757.319047999999</v>
      </c>
      <c r="D56" s="27" t="str">
        <f t="shared" si="7"/>
        <v>N/A</v>
      </c>
      <c r="E56" s="29">
        <v>14461.156080000001</v>
      </c>
      <c r="F56" s="27" t="str">
        <f t="shared" si="8"/>
        <v>N/A</v>
      </c>
      <c r="G56" s="29">
        <v>6101.5439188999999</v>
      </c>
      <c r="H56" s="27" t="str">
        <f t="shared" si="9"/>
        <v>N/A</v>
      </c>
      <c r="I56" s="8">
        <v>5.1159999999999997</v>
      </c>
      <c r="J56" s="8">
        <v>-57.8</v>
      </c>
      <c r="K56" s="28" t="s">
        <v>734</v>
      </c>
      <c r="L56" s="105" t="str">
        <f t="shared" si="10"/>
        <v>No</v>
      </c>
    </row>
    <row r="57" spans="1:12" x14ac:dyDescent="0.2">
      <c r="A57" s="168" t="s">
        <v>1486</v>
      </c>
      <c r="B57" s="22" t="s">
        <v>213</v>
      </c>
      <c r="C57" s="29">
        <v>5059.5572046999996</v>
      </c>
      <c r="D57" s="27" t="str">
        <f t="shared" si="7"/>
        <v>N/A</v>
      </c>
      <c r="E57" s="29">
        <v>5506.8226793000003</v>
      </c>
      <c r="F57" s="27" t="str">
        <f t="shared" si="8"/>
        <v>N/A</v>
      </c>
      <c r="G57" s="29">
        <v>7154.2217008999996</v>
      </c>
      <c r="H57" s="27" t="str">
        <f t="shared" si="9"/>
        <v>N/A</v>
      </c>
      <c r="I57" s="8">
        <v>8.84</v>
      </c>
      <c r="J57" s="8">
        <v>29.92</v>
      </c>
      <c r="K57" s="28" t="s">
        <v>734</v>
      </c>
      <c r="L57" s="105" t="str">
        <f t="shared" si="10"/>
        <v>Yes</v>
      </c>
    </row>
    <row r="58" spans="1:12" x14ac:dyDescent="0.2">
      <c r="A58" s="168" t="s">
        <v>1487</v>
      </c>
      <c r="B58" s="22" t="s">
        <v>213</v>
      </c>
      <c r="C58" s="29">
        <v>26884.573485000001</v>
      </c>
      <c r="D58" s="27" t="str">
        <f t="shared" si="7"/>
        <v>N/A</v>
      </c>
      <c r="E58" s="29">
        <v>26896.058353</v>
      </c>
      <c r="F58" s="27" t="str">
        <f t="shared" si="8"/>
        <v>N/A</v>
      </c>
      <c r="G58" s="29">
        <v>28521.537466999998</v>
      </c>
      <c r="H58" s="27" t="str">
        <f t="shared" si="9"/>
        <v>N/A</v>
      </c>
      <c r="I58" s="8">
        <v>4.2700000000000002E-2</v>
      </c>
      <c r="J58" s="8">
        <v>6.0439999999999996</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1694.1271200000001</v>
      </c>
      <c r="D60" s="27" t="str">
        <f t="shared" si="7"/>
        <v>N/A</v>
      </c>
      <c r="E60" s="29">
        <v>1680.7838291999999</v>
      </c>
      <c r="F60" s="27" t="str">
        <f t="shared" si="8"/>
        <v>N/A</v>
      </c>
      <c r="G60" s="29">
        <v>1736.6071772</v>
      </c>
      <c r="H60" s="27" t="str">
        <f t="shared" si="9"/>
        <v>N/A</v>
      </c>
      <c r="I60" s="8">
        <v>-0.78800000000000003</v>
      </c>
      <c r="J60" s="8">
        <v>3.3210000000000002</v>
      </c>
      <c r="K60" s="28" t="s">
        <v>734</v>
      </c>
      <c r="L60" s="105" t="str">
        <f t="shared" si="10"/>
        <v>Yes</v>
      </c>
    </row>
    <row r="61" spans="1:12" x14ac:dyDescent="0.2">
      <c r="A61" s="168" t="s">
        <v>1490</v>
      </c>
      <c r="B61" s="22" t="s">
        <v>213</v>
      </c>
      <c r="C61" s="29">
        <v>1622.1164305</v>
      </c>
      <c r="D61" s="27" t="str">
        <f t="shared" si="7"/>
        <v>N/A</v>
      </c>
      <c r="E61" s="29">
        <v>1588.4561463</v>
      </c>
      <c r="F61" s="27" t="str">
        <f t="shared" si="8"/>
        <v>N/A</v>
      </c>
      <c r="G61" s="29">
        <v>1593.7107911999999</v>
      </c>
      <c r="H61" s="27" t="str">
        <f t="shared" si="9"/>
        <v>N/A</v>
      </c>
      <c r="I61" s="8">
        <v>-2.08</v>
      </c>
      <c r="J61" s="8">
        <v>0.33079999999999998</v>
      </c>
      <c r="K61" s="28" t="s">
        <v>734</v>
      </c>
      <c r="L61" s="105" t="str">
        <f t="shared" si="10"/>
        <v>Yes</v>
      </c>
    </row>
    <row r="62" spans="1:12" x14ac:dyDescent="0.2">
      <c r="A62" s="168" t="s">
        <v>1491</v>
      </c>
      <c r="B62" s="22" t="s">
        <v>213</v>
      </c>
      <c r="C62" s="29">
        <v>1767.6049872000001</v>
      </c>
      <c r="D62" s="27" t="str">
        <f t="shared" si="7"/>
        <v>N/A</v>
      </c>
      <c r="E62" s="29">
        <v>1603.5464385</v>
      </c>
      <c r="F62" s="27" t="str">
        <f t="shared" si="8"/>
        <v>N/A</v>
      </c>
      <c r="G62" s="29">
        <v>1950.6644351</v>
      </c>
      <c r="H62" s="27" t="str">
        <f t="shared" si="9"/>
        <v>N/A</v>
      </c>
      <c r="I62" s="8">
        <v>-9.2799999999999994</v>
      </c>
      <c r="J62" s="8">
        <v>21.65</v>
      </c>
      <c r="K62" s="28" t="s">
        <v>734</v>
      </c>
      <c r="L62" s="105" t="str">
        <f t="shared" si="10"/>
        <v>Yes</v>
      </c>
    </row>
    <row r="63" spans="1:12" ht="25.5" x14ac:dyDescent="0.2">
      <c r="A63" s="168" t="s">
        <v>1492</v>
      </c>
      <c r="B63" s="22" t="s">
        <v>213</v>
      </c>
      <c r="C63" s="29">
        <v>1602.0873656000001</v>
      </c>
      <c r="D63" s="27" t="str">
        <f t="shared" si="7"/>
        <v>N/A</v>
      </c>
      <c r="E63" s="29">
        <v>2833.4235294</v>
      </c>
      <c r="F63" s="27" t="str">
        <f t="shared" si="8"/>
        <v>N/A</v>
      </c>
      <c r="G63" s="29">
        <v>1027.92</v>
      </c>
      <c r="H63" s="27" t="str">
        <f t="shared" si="9"/>
        <v>N/A</v>
      </c>
      <c r="I63" s="8">
        <v>76.86</v>
      </c>
      <c r="J63" s="8">
        <v>-63.7</v>
      </c>
      <c r="K63" s="28" t="s">
        <v>734</v>
      </c>
      <c r="L63" s="105" t="str">
        <f t="shared" si="10"/>
        <v>No</v>
      </c>
    </row>
    <row r="64" spans="1:12" x14ac:dyDescent="0.2">
      <c r="A64" s="168" t="s">
        <v>1493</v>
      </c>
      <c r="B64" s="22" t="s">
        <v>213</v>
      </c>
      <c r="C64" s="29">
        <v>1413.8022805999999</v>
      </c>
      <c r="D64" s="27" t="str">
        <f t="shared" si="7"/>
        <v>N/A</v>
      </c>
      <c r="E64" s="29">
        <v>1425.4895331</v>
      </c>
      <c r="F64" s="27" t="str">
        <f t="shared" si="8"/>
        <v>N/A</v>
      </c>
      <c r="G64" s="29">
        <v>1520.8265319</v>
      </c>
      <c r="H64" s="27" t="str">
        <f t="shared" si="9"/>
        <v>N/A</v>
      </c>
      <c r="I64" s="8">
        <v>0.82669999999999999</v>
      </c>
      <c r="J64" s="8">
        <v>6.6879999999999997</v>
      </c>
      <c r="K64" s="28" t="s">
        <v>734</v>
      </c>
      <c r="L64" s="105" t="str">
        <f t="shared" si="10"/>
        <v>Yes</v>
      </c>
    </row>
    <row r="65" spans="1:12" x14ac:dyDescent="0.2">
      <c r="A65" s="168" t="s">
        <v>1494</v>
      </c>
      <c r="B65" s="22" t="s">
        <v>213</v>
      </c>
      <c r="C65" s="29">
        <v>2510.6502836999998</v>
      </c>
      <c r="D65" s="27" t="str">
        <f t="shared" si="7"/>
        <v>N/A</v>
      </c>
      <c r="E65" s="29">
        <v>2379.4393750999998</v>
      </c>
      <c r="F65" s="27" t="str">
        <f t="shared" si="8"/>
        <v>N/A</v>
      </c>
      <c r="G65" s="29">
        <v>2919.2308754000001</v>
      </c>
      <c r="H65" s="27" t="str">
        <f t="shared" si="9"/>
        <v>N/A</v>
      </c>
      <c r="I65" s="8">
        <v>-5.23</v>
      </c>
      <c r="J65" s="8">
        <v>22.69</v>
      </c>
      <c r="K65" s="28" t="s">
        <v>734</v>
      </c>
      <c r="L65" s="105" t="str">
        <f t="shared" si="10"/>
        <v>Yes</v>
      </c>
    </row>
    <row r="66" spans="1:12" x14ac:dyDescent="0.2">
      <c r="A66" s="168" t="s">
        <v>1495</v>
      </c>
      <c r="B66" s="22" t="s">
        <v>213</v>
      </c>
      <c r="C66" s="29">
        <v>3428.2531901000002</v>
      </c>
      <c r="D66" s="27" t="str">
        <f t="shared" si="7"/>
        <v>N/A</v>
      </c>
      <c r="E66" s="29">
        <v>3416.0925072999999</v>
      </c>
      <c r="F66" s="27" t="str">
        <f t="shared" si="8"/>
        <v>N/A</v>
      </c>
      <c r="G66" s="29">
        <v>3731.4437971000002</v>
      </c>
      <c r="H66" s="27" t="str">
        <f t="shared" si="9"/>
        <v>N/A</v>
      </c>
      <c r="I66" s="8">
        <v>-0.35499999999999998</v>
      </c>
      <c r="J66" s="8">
        <v>9.2309999999999999</v>
      </c>
      <c r="K66" s="28" t="s">
        <v>734</v>
      </c>
      <c r="L66" s="105" t="str">
        <f t="shared" si="10"/>
        <v>Yes</v>
      </c>
    </row>
    <row r="67" spans="1:12" x14ac:dyDescent="0.2">
      <c r="A67" s="168" t="s">
        <v>1496</v>
      </c>
      <c r="B67" s="22" t="s">
        <v>213</v>
      </c>
      <c r="C67" s="29">
        <v>3497.8272382999999</v>
      </c>
      <c r="D67" s="27" t="str">
        <f t="shared" si="7"/>
        <v>N/A</v>
      </c>
      <c r="E67" s="29">
        <v>3227.7589532000002</v>
      </c>
      <c r="F67" s="27" t="str">
        <f t="shared" si="8"/>
        <v>N/A</v>
      </c>
      <c r="G67" s="29">
        <v>3804.1105398</v>
      </c>
      <c r="H67" s="27" t="str">
        <f t="shared" si="9"/>
        <v>N/A</v>
      </c>
      <c r="I67" s="8">
        <v>-7.72</v>
      </c>
      <c r="J67" s="8">
        <v>17.86</v>
      </c>
      <c r="K67" s="28" t="s">
        <v>734</v>
      </c>
      <c r="L67" s="105" t="str">
        <f t="shared" si="10"/>
        <v>Yes</v>
      </c>
    </row>
    <row r="68" spans="1:12" x14ac:dyDescent="0.2">
      <c r="A68" s="168" t="s">
        <v>1497</v>
      </c>
      <c r="B68" s="22" t="s">
        <v>213</v>
      </c>
      <c r="C68" s="29">
        <v>1781.8230047</v>
      </c>
      <c r="D68" s="27" t="str">
        <f t="shared" si="7"/>
        <v>N/A</v>
      </c>
      <c r="E68" s="29">
        <v>1653.1478347</v>
      </c>
      <c r="F68" s="27" t="str">
        <f t="shared" si="8"/>
        <v>N/A</v>
      </c>
      <c r="G68" s="29">
        <v>3605.1988096</v>
      </c>
      <c r="H68" s="27" t="str">
        <f t="shared" si="9"/>
        <v>N/A</v>
      </c>
      <c r="I68" s="8">
        <v>-7.22</v>
      </c>
      <c r="J68" s="8">
        <v>118.1</v>
      </c>
      <c r="K68" s="28" t="s">
        <v>734</v>
      </c>
      <c r="L68" s="105" t="str">
        <f t="shared" si="10"/>
        <v>No</v>
      </c>
    </row>
    <row r="69" spans="1:12" x14ac:dyDescent="0.2">
      <c r="A69" s="168" t="s">
        <v>1498</v>
      </c>
      <c r="B69" s="22" t="s">
        <v>213</v>
      </c>
      <c r="C69" s="29">
        <v>3293.2772968999998</v>
      </c>
      <c r="D69" s="27" t="str">
        <f t="shared" si="7"/>
        <v>N/A</v>
      </c>
      <c r="E69" s="29">
        <v>3183.1388799000001</v>
      </c>
      <c r="F69" s="27" t="str">
        <f t="shared" si="8"/>
        <v>N/A</v>
      </c>
      <c r="G69" s="29">
        <v>3829.5888853000001</v>
      </c>
      <c r="H69" s="27" t="str">
        <f t="shared" si="9"/>
        <v>N/A</v>
      </c>
      <c r="I69" s="8">
        <v>-3.34</v>
      </c>
      <c r="J69" s="8">
        <v>20.309999999999999</v>
      </c>
      <c r="K69" s="28" t="s">
        <v>734</v>
      </c>
      <c r="L69" s="105" t="str">
        <f t="shared" si="10"/>
        <v>Yes</v>
      </c>
    </row>
    <row r="70" spans="1:12" x14ac:dyDescent="0.2">
      <c r="A70" s="168" t="s">
        <v>1499</v>
      </c>
      <c r="B70" s="22" t="s">
        <v>213</v>
      </c>
      <c r="C70" s="29">
        <v>3159.4746621999998</v>
      </c>
      <c r="D70" s="27" t="str">
        <f t="shared" si="7"/>
        <v>N/A</v>
      </c>
      <c r="E70" s="29">
        <v>3346.3833392000001</v>
      </c>
      <c r="F70" s="27" t="str">
        <f t="shared" si="8"/>
        <v>N/A</v>
      </c>
      <c r="G70" s="29">
        <v>4603.1332610999998</v>
      </c>
      <c r="H70" s="27" t="str">
        <f t="shared" si="9"/>
        <v>N/A</v>
      </c>
      <c r="I70" s="8">
        <v>5.9160000000000004</v>
      </c>
      <c r="J70" s="8">
        <v>37.56</v>
      </c>
      <c r="K70" s="28" t="s">
        <v>734</v>
      </c>
      <c r="L70" s="105" t="str">
        <f t="shared" si="10"/>
        <v>No</v>
      </c>
    </row>
    <row r="71" spans="1:12" ht="25.5" x14ac:dyDescent="0.2">
      <c r="A71" s="168" t="s">
        <v>1500</v>
      </c>
      <c r="B71" s="22" t="s">
        <v>213</v>
      </c>
      <c r="C71" s="29">
        <v>3379.1579055000002</v>
      </c>
      <c r="D71" s="27" t="str">
        <f t="shared" si="7"/>
        <v>N/A</v>
      </c>
      <c r="E71" s="29">
        <v>3310.9340167</v>
      </c>
      <c r="F71" s="27" t="str">
        <f t="shared" si="8"/>
        <v>N/A</v>
      </c>
      <c r="G71" s="29">
        <v>2010.0758075000001</v>
      </c>
      <c r="H71" s="27" t="str">
        <f t="shared" si="9"/>
        <v>N/A</v>
      </c>
      <c r="I71" s="8">
        <v>-2.02</v>
      </c>
      <c r="J71" s="8">
        <v>-39.299999999999997</v>
      </c>
      <c r="K71" s="28" t="s">
        <v>734</v>
      </c>
      <c r="L71" s="105" t="str">
        <f t="shared" si="10"/>
        <v>No</v>
      </c>
    </row>
    <row r="72" spans="1:12" x14ac:dyDescent="0.2">
      <c r="A72" s="168" t="s">
        <v>1501</v>
      </c>
      <c r="B72" s="22" t="s">
        <v>213</v>
      </c>
      <c r="C72" s="29">
        <v>3112.3065628999998</v>
      </c>
      <c r="D72" s="27" t="str">
        <f t="shared" si="7"/>
        <v>N/A</v>
      </c>
      <c r="E72" s="29">
        <v>2957.0580921999999</v>
      </c>
      <c r="F72" s="27" t="str">
        <f t="shared" si="8"/>
        <v>N/A</v>
      </c>
      <c r="G72" s="29">
        <v>2797.5986919000002</v>
      </c>
      <c r="H72" s="27" t="str">
        <f t="shared" si="9"/>
        <v>N/A</v>
      </c>
      <c r="I72" s="8">
        <v>-4.99</v>
      </c>
      <c r="J72" s="8">
        <v>-5.39</v>
      </c>
      <c r="K72" s="28" t="s">
        <v>734</v>
      </c>
      <c r="L72" s="105" t="str">
        <f t="shared" si="10"/>
        <v>Yes</v>
      </c>
    </row>
    <row r="73" spans="1:12" x14ac:dyDescent="0.2">
      <c r="A73" s="168" t="s">
        <v>1502</v>
      </c>
      <c r="B73" s="22" t="s">
        <v>213</v>
      </c>
      <c r="C73" s="29">
        <v>2364.5080601</v>
      </c>
      <c r="D73" s="27" t="str">
        <f t="shared" si="7"/>
        <v>N/A</v>
      </c>
      <c r="E73" s="29">
        <v>2294.8480746999999</v>
      </c>
      <c r="F73" s="27" t="str">
        <f t="shared" si="8"/>
        <v>N/A</v>
      </c>
      <c r="G73" s="29">
        <v>3027.9428635999998</v>
      </c>
      <c r="H73" s="27" t="str">
        <f t="shared" si="9"/>
        <v>N/A</v>
      </c>
      <c r="I73" s="8">
        <v>-2.95</v>
      </c>
      <c r="J73" s="8">
        <v>31.95</v>
      </c>
      <c r="K73" s="28" t="s">
        <v>734</v>
      </c>
      <c r="L73" s="105" t="str">
        <f t="shared" si="10"/>
        <v>No</v>
      </c>
    </row>
    <row r="74" spans="1:12" x14ac:dyDescent="0.2">
      <c r="A74" s="168" t="s">
        <v>1503</v>
      </c>
      <c r="B74" s="22" t="s">
        <v>213</v>
      </c>
      <c r="C74" s="29">
        <v>647.87411341999996</v>
      </c>
      <c r="D74" s="27" t="str">
        <f t="shared" si="7"/>
        <v>N/A</v>
      </c>
      <c r="E74" s="29">
        <v>559.80580007000003</v>
      </c>
      <c r="F74" s="27" t="str">
        <f t="shared" si="8"/>
        <v>N/A</v>
      </c>
      <c r="G74" s="29">
        <v>3649.4077739999998</v>
      </c>
      <c r="H74" s="27" t="str">
        <f t="shared" si="9"/>
        <v>N/A</v>
      </c>
      <c r="I74" s="8">
        <v>-13.6</v>
      </c>
      <c r="J74" s="8">
        <v>551.9</v>
      </c>
      <c r="K74" s="28" t="s">
        <v>734</v>
      </c>
      <c r="L74" s="105" t="str">
        <f t="shared" si="10"/>
        <v>No</v>
      </c>
    </row>
    <row r="75" spans="1:12" x14ac:dyDescent="0.2">
      <c r="A75" s="168" t="s">
        <v>1585</v>
      </c>
      <c r="B75" s="22" t="s">
        <v>213</v>
      </c>
      <c r="C75" s="29">
        <v>344760511</v>
      </c>
      <c r="D75" s="27" t="str">
        <f t="shared" ref="D75:D144" si="11">IF($B75="N/A","N/A",IF(C75&gt;10,"No",IF(C75&lt;-10,"No","Yes")))</f>
        <v>N/A</v>
      </c>
      <c r="E75" s="29">
        <v>305439136</v>
      </c>
      <c r="F75" s="27" t="str">
        <f t="shared" ref="F75:F144" si="12">IF($B75="N/A","N/A",IF(E75&gt;10,"No",IF(E75&lt;-10,"No","Yes")))</f>
        <v>N/A</v>
      </c>
      <c r="G75" s="29">
        <v>369220963</v>
      </c>
      <c r="H75" s="27" t="str">
        <f t="shared" ref="H75:H144" si="13">IF($B75="N/A","N/A",IF(G75&gt;10,"No",IF(G75&lt;-10,"No","Yes")))</f>
        <v>N/A</v>
      </c>
      <c r="I75" s="8">
        <v>-11.4</v>
      </c>
      <c r="J75" s="8">
        <v>20.88</v>
      </c>
      <c r="K75" s="28" t="s">
        <v>734</v>
      </c>
      <c r="L75" s="105" t="str">
        <f t="shared" ref="L75:L135" si="14">IF(J75="Div by 0", "N/A", IF(K75="N/A","N/A", IF(J75&gt;VALUE(MID(K75,1,2)), "No", IF(J75&lt;-1*VALUE(MID(K75,1,2)), "No", "Yes"))))</f>
        <v>Yes</v>
      </c>
    </row>
    <row r="76" spans="1:12" x14ac:dyDescent="0.2">
      <c r="A76" s="168" t="s">
        <v>595</v>
      </c>
      <c r="B76" s="22" t="s">
        <v>213</v>
      </c>
      <c r="C76" s="23">
        <v>56720</v>
      </c>
      <c r="D76" s="27" t="str">
        <f t="shared" si="11"/>
        <v>N/A</v>
      </c>
      <c r="E76" s="23">
        <v>50669</v>
      </c>
      <c r="F76" s="27" t="str">
        <f t="shared" si="12"/>
        <v>N/A</v>
      </c>
      <c r="G76" s="23">
        <v>52822</v>
      </c>
      <c r="H76" s="27" t="str">
        <f t="shared" si="13"/>
        <v>N/A</v>
      </c>
      <c r="I76" s="8">
        <v>-10.7</v>
      </c>
      <c r="J76" s="8">
        <v>4.2489999999999997</v>
      </c>
      <c r="K76" s="28" t="s">
        <v>734</v>
      </c>
      <c r="L76" s="105" t="str">
        <f t="shared" si="14"/>
        <v>Yes</v>
      </c>
    </row>
    <row r="77" spans="1:12" x14ac:dyDescent="0.2">
      <c r="A77" s="168" t="s">
        <v>1412</v>
      </c>
      <c r="B77" s="22" t="s">
        <v>213</v>
      </c>
      <c r="C77" s="29">
        <v>6078.2882756999998</v>
      </c>
      <c r="D77" s="27" t="str">
        <f t="shared" si="11"/>
        <v>N/A</v>
      </c>
      <c r="E77" s="29">
        <v>6028.1263889000002</v>
      </c>
      <c r="F77" s="27" t="str">
        <f t="shared" si="12"/>
        <v>N/A</v>
      </c>
      <c r="G77" s="29">
        <v>6989.9088068999999</v>
      </c>
      <c r="H77" s="27" t="str">
        <f t="shared" si="13"/>
        <v>N/A</v>
      </c>
      <c r="I77" s="8">
        <v>-0.82499999999999996</v>
      </c>
      <c r="J77" s="8">
        <v>15.95</v>
      </c>
      <c r="K77" s="28" t="s">
        <v>734</v>
      </c>
      <c r="L77" s="105" t="str">
        <f t="shared" si="14"/>
        <v>Yes</v>
      </c>
    </row>
    <row r="78" spans="1:12" x14ac:dyDescent="0.2">
      <c r="A78" s="168" t="s">
        <v>1413</v>
      </c>
      <c r="B78" s="22" t="s">
        <v>213</v>
      </c>
      <c r="C78" s="23">
        <v>3.4840973202000001</v>
      </c>
      <c r="D78" s="27" t="str">
        <f t="shared" si="11"/>
        <v>N/A</v>
      </c>
      <c r="E78" s="23">
        <v>3.4106455624000001</v>
      </c>
      <c r="F78" s="27" t="str">
        <f t="shared" si="12"/>
        <v>N/A</v>
      </c>
      <c r="G78" s="23">
        <v>3.6333345954</v>
      </c>
      <c r="H78" s="27" t="str">
        <f t="shared" si="13"/>
        <v>N/A</v>
      </c>
      <c r="I78" s="8">
        <v>-2.11</v>
      </c>
      <c r="J78" s="8">
        <v>6.5289999999999999</v>
      </c>
      <c r="K78" s="28" t="s">
        <v>734</v>
      </c>
      <c r="L78" s="105" t="str">
        <f t="shared" si="14"/>
        <v>Yes</v>
      </c>
    </row>
    <row r="79" spans="1:12" ht="25.5" x14ac:dyDescent="0.2">
      <c r="A79" s="168" t="s">
        <v>596</v>
      </c>
      <c r="B79" s="22" t="s">
        <v>213</v>
      </c>
      <c r="C79" s="29">
        <v>7760591</v>
      </c>
      <c r="D79" s="27" t="str">
        <f t="shared" si="11"/>
        <v>N/A</v>
      </c>
      <c r="E79" s="29">
        <v>7937648</v>
      </c>
      <c r="F79" s="27" t="str">
        <f t="shared" si="12"/>
        <v>N/A</v>
      </c>
      <c r="G79" s="29">
        <v>7880523</v>
      </c>
      <c r="H79" s="27" t="str">
        <f t="shared" si="13"/>
        <v>N/A</v>
      </c>
      <c r="I79" s="8">
        <v>2.2810000000000001</v>
      </c>
      <c r="J79" s="8">
        <v>-0.72</v>
      </c>
      <c r="K79" s="28" t="s">
        <v>734</v>
      </c>
      <c r="L79" s="105" t="str">
        <f t="shared" si="14"/>
        <v>Yes</v>
      </c>
    </row>
    <row r="80" spans="1:12" x14ac:dyDescent="0.2">
      <c r="A80" s="168" t="s">
        <v>597</v>
      </c>
      <c r="B80" s="22" t="s">
        <v>213</v>
      </c>
      <c r="C80" s="23">
        <v>101</v>
      </c>
      <c r="D80" s="27" t="str">
        <f t="shared" si="11"/>
        <v>N/A</v>
      </c>
      <c r="E80" s="23">
        <v>122</v>
      </c>
      <c r="F80" s="27" t="str">
        <f t="shared" si="12"/>
        <v>N/A</v>
      </c>
      <c r="G80" s="23">
        <v>127</v>
      </c>
      <c r="H80" s="27" t="str">
        <f t="shared" si="13"/>
        <v>N/A</v>
      </c>
      <c r="I80" s="8">
        <v>20.79</v>
      </c>
      <c r="J80" s="8">
        <v>4.0979999999999999</v>
      </c>
      <c r="K80" s="28" t="s">
        <v>734</v>
      </c>
      <c r="L80" s="105" t="str">
        <f t="shared" si="14"/>
        <v>Yes</v>
      </c>
    </row>
    <row r="81" spans="1:12" x14ac:dyDescent="0.2">
      <c r="A81" s="168" t="s">
        <v>1414</v>
      </c>
      <c r="B81" s="22" t="s">
        <v>213</v>
      </c>
      <c r="C81" s="29">
        <v>76837.534652999995</v>
      </c>
      <c r="D81" s="27" t="str">
        <f t="shared" si="11"/>
        <v>N/A</v>
      </c>
      <c r="E81" s="29">
        <v>65062.688524999998</v>
      </c>
      <c r="F81" s="27" t="str">
        <f t="shared" si="12"/>
        <v>N/A</v>
      </c>
      <c r="G81" s="29">
        <v>62051.362204999998</v>
      </c>
      <c r="H81" s="27" t="str">
        <f t="shared" si="13"/>
        <v>N/A</v>
      </c>
      <c r="I81" s="8">
        <v>-15.3</v>
      </c>
      <c r="J81" s="8">
        <v>-4.63</v>
      </c>
      <c r="K81" s="28" t="s">
        <v>734</v>
      </c>
      <c r="L81" s="105" t="str">
        <f t="shared" si="14"/>
        <v>Yes</v>
      </c>
    </row>
    <row r="82" spans="1:12" ht="25.5" x14ac:dyDescent="0.2">
      <c r="A82" s="168" t="s">
        <v>598</v>
      </c>
      <c r="B82" s="22" t="s">
        <v>213</v>
      </c>
      <c r="C82" s="29">
        <v>21138519</v>
      </c>
      <c r="D82" s="27" t="str">
        <f t="shared" si="11"/>
        <v>N/A</v>
      </c>
      <c r="E82" s="29">
        <v>6821922</v>
      </c>
      <c r="F82" s="27" t="str">
        <f t="shared" si="12"/>
        <v>N/A</v>
      </c>
      <c r="G82" s="29">
        <v>5719729</v>
      </c>
      <c r="H82" s="27" t="str">
        <f t="shared" si="13"/>
        <v>N/A</v>
      </c>
      <c r="I82" s="8">
        <v>-67.7</v>
      </c>
      <c r="J82" s="8">
        <v>-16.2</v>
      </c>
      <c r="K82" s="28" t="s">
        <v>734</v>
      </c>
      <c r="L82" s="105" t="str">
        <f t="shared" si="14"/>
        <v>Yes</v>
      </c>
    </row>
    <row r="83" spans="1:12" x14ac:dyDescent="0.2">
      <c r="A83" s="168" t="s">
        <v>599</v>
      </c>
      <c r="B83" s="22" t="s">
        <v>213</v>
      </c>
      <c r="C83" s="23">
        <v>657</v>
      </c>
      <c r="D83" s="27" t="str">
        <f t="shared" si="11"/>
        <v>N/A</v>
      </c>
      <c r="E83" s="23">
        <v>35</v>
      </c>
      <c r="F83" s="27" t="str">
        <f t="shared" si="12"/>
        <v>N/A</v>
      </c>
      <c r="G83" s="23">
        <v>27</v>
      </c>
      <c r="H83" s="27" t="str">
        <f t="shared" si="13"/>
        <v>N/A</v>
      </c>
      <c r="I83" s="8">
        <v>-94.7</v>
      </c>
      <c r="J83" s="8">
        <v>-22.9</v>
      </c>
      <c r="K83" s="28" t="s">
        <v>734</v>
      </c>
      <c r="L83" s="105" t="str">
        <f t="shared" si="14"/>
        <v>Yes</v>
      </c>
    </row>
    <row r="84" spans="1:12" ht="25.5" x14ac:dyDescent="0.2">
      <c r="A84" s="137" t="s">
        <v>1415</v>
      </c>
      <c r="B84" s="22" t="s">
        <v>213</v>
      </c>
      <c r="C84" s="29">
        <v>32174.305936000001</v>
      </c>
      <c r="D84" s="27" t="str">
        <f t="shared" si="11"/>
        <v>N/A</v>
      </c>
      <c r="E84" s="29">
        <v>194912.05713999999</v>
      </c>
      <c r="F84" s="27" t="str">
        <f t="shared" si="12"/>
        <v>N/A</v>
      </c>
      <c r="G84" s="29">
        <v>211841.81481000001</v>
      </c>
      <c r="H84" s="27" t="str">
        <f t="shared" si="13"/>
        <v>N/A</v>
      </c>
      <c r="I84" s="8">
        <v>505.8</v>
      </c>
      <c r="J84" s="8">
        <v>8.6859999999999999</v>
      </c>
      <c r="K84" s="28" t="s">
        <v>734</v>
      </c>
      <c r="L84" s="105" t="str">
        <f t="shared" si="14"/>
        <v>Yes</v>
      </c>
    </row>
    <row r="85" spans="1:12" x14ac:dyDescent="0.2">
      <c r="A85" s="137" t="s">
        <v>600</v>
      </c>
      <c r="B85" s="22" t="s">
        <v>213</v>
      </c>
      <c r="C85" s="29">
        <v>304695772</v>
      </c>
      <c r="D85" s="27" t="str">
        <f t="shared" si="11"/>
        <v>N/A</v>
      </c>
      <c r="E85" s="29">
        <v>300856658</v>
      </c>
      <c r="F85" s="27" t="str">
        <f t="shared" si="12"/>
        <v>N/A</v>
      </c>
      <c r="G85" s="29">
        <v>298452947</v>
      </c>
      <c r="H85" s="27" t="str">
        <f t="shared" si="13"/>
        <v>N/A</v>
      </c>
      <c r="I85" s="8">
        <v>-1.26</v>
      </c>
      <c r="J85" s="8">
        <v>-0.79900000000000004</v>
      </c>
      <c r="K85" s="28" t="s">
        <v>734</v>
      </c>
      <c r="L85" s="105" t="str">
        <f t="shared" si="14"/>
        <v>Yes</v>
      </c>
    </row>
    <row r="86" spans="1:12" x14ac:dyDescent="0.2">
      <c r="A86" s="137" t="s">
        <v>601</v>
      </c>
      <c r="B86" s="22" t="s">
        <v>213</v>
      </c>
      <c r="C86" s="23">
        <v>2129</v>
      </c>
      <c r="D86" s="27" t="str">
        <f t="shared" si="11"/>
        <v>N/A</v>
      </c>
      <c r="E86" s="23">
        <v>2107</v>
      </c>
      <c r="F86" s="27" t="str">
        <f t="shared" si="12"/>
        <v>N/A</v>
      </c>
      <c r="G86" s="23">
        <v>2073</v>
      </c>
      <c r="H86" s="27" t="str">
        <f t="shared" si="13"/>
        <v>N/A</v>
      </c>
      <c r="I86" s="8">
        <v>-1.03</v>
      </c>
      <c r="J86" s="8">
        <v>-1.61</v>
      </c>
      <c r="K86" s="28" t="s">
        <v>734</v>
      </c>
      <c r="L86" s="105" t="str">
        <f t="shared" si="14"/>
        <v>Yes</v>
      </c>
    </row>
    <row r="87" spans="1:12" x14ac:dyDescent="0.2">
      <c r="A87" s="137" t="s">
        <v>1416</v>
      </c>
      <c r="B87" s="22" t="s">
        <v>213</v>
      </c>
      <c r="C87" s="29">
        <v>143116.84922</v>
      </c>
      <c r="D87" s="27" t="str">
        <f t="shared" si="11"/>
        <v>N/A</v>
      </c>
      <c r="E87" s="29">
        <v>142789.11152999999</v>
      </c>
      <c r="F87" s="27" t="str">
        <f t="shared" si="12"/>
        <v>N/A</v>
      </c>
      <c r="G87" s="29">
        <v>143971.51327</v>
      </c>
      <c r="H87" s="27" t="str">
        <f t="shared" si="13"/>
        <v>N/A</v>
      </c>
      <c r="I87" s="8">
        <v>-0.22900000000000001</v>
      </c>
      <c r="J87" s="8">
        <v>0.82809999999999995</v>
      </c>
      <c r="K87" s="28" t="s">
        <v>734</v>
      </c>
      <c r="L87" s="105" t="str">
        <f t="shared" si="14"/>
        <v>Yes</v>
      </c>
    </row>
    <row r="88" spans="1:12" x14ac:dyDescent="0.2">
      <c r="A88" s="168" t="s">
        <v>602</v>
      </c>
      <c r="B88" s="22" t="s">
        <v>213</v>
      </c>
      <c r="C88" s="29">
        <v>576682925</v>
      </c>
      <c r="D88" s="27" t="str">
        <f t="shared" si="11"/>
        <v>N/A</v>
      </c>
      <c r="E88" s="29">
        <v>588801435</v>
      </c>
      <c r="F88" s="27" t="str">
        <f t="shared" si="12"/>
        <v>N/A</v>
      </c>
      <c r="G88" s="29">
        <v>619145836</v>
      </c>
      <c r="H88" s="27" t="str">
        <f t="shared" si="13"/>
        <v>N/A</v>
      </c>
      <c r="I88" s="8">
        <v>2.101</v>
      </c>
      <c r="J88" s="8">
        <v>5.1539999999999999</v>
      </c>
      <c r="K88" s="28" t="s">
        <v>734</v>
      </c>
      <c r="L88" s="105" t="str">
        <f t="shared" si="14"/>
        <v>Yes</v>
      </c>
    </row>
    <row r="89" spans="1:12" x14ac:dyDescent="0.2">
      <c r="A89" s="172" t="s">
        <v>603</v>
      </c>
      <c r="B89" s="23" t="s">
        <v>213</v>
      </c>
      <c r="C89" s="23">
        <v>17392</v>
      </c>
      <c r="D89" s="27" t="str">
        <f t="shared" si="11"/>
        <v>N/A</v>
      </c>
      <c r="E89" s="23">
        <v>17361</v>
      </c>
      <c r="F89" s="27" t="str">
        <f t="shared" si="12"/>
        <v>N/A</v>
      </c>
      <c r="G89" s="23">
        <v>17487</v>
      </c>
      <c r="H89" s="27" t="str">
        <f t="shared" si="13"/>
        <v>N/A</v>
      </c>
      <c r="I89" s="8">
        <v>-0.17799999999999999</v>
      </c>
      <c r="J89" s="8">
        <v>0.7258</v>
      </c>
      <c r="K89" s="31" t="s">
        <v>734</v>
      </c>
      <c r="L89" s="105" t="str">
        <f t="shared" si="14"/>
        <v>Yes</v>
      </c>
    </row>
    <row r="90" spans="1:12" x14ac:dyDescent="0.2">
      <c r="A90" s="168" t="s">
        <v>1417</v>
      </c>
      <c r="B90" s="22" t="s">
        <v>213</v>
      </c>
      <c r="C90" s="29">
        <v>33157.941870000002</v>
      </c>
      <c r="D90" s="27" t="str">
        <f t="shared" si="11"/>
        <v>N/A</v>
      </c>
      <c r="E90" s="29">
        <v>33915.179712999998</v>
      </c>
      <c r="F90" s="27" t="str">
        <f t="shared" si="12"/>
        <v>N/A</v>
      </c>
      <c r="G90" s="29">
        <v>35406.063704</v>
      </c>
      <c r="H90" s="27" t="str">
        <f t="shared" si="13"/>
        <v>N/A</v>
      </c>
      <c r="I90" s="8">
        <v>2.2839999999999998</v>
      </c>
      <c r="J90" s="8">
        <v>4.3959999999999999</v>
      </c>
      <c r="K90" s="28" t="s">
        <v>734</v>
      </c>
      <c r="L90" s="105" t="str">
        <f t="shared" si="14"/>
        <v>Yes</v>
      </c>
    </row>
    <row r="91" spans="1:12" ht="25.5" x14ac:dyDescent="0.2">
      <c r="A91" s="168" t="s">
        <v>604</v>
      </c>
      <c r="B91" s="22" t="s">
        <v>213</v>
      </c>
      <c r="C91" s="29">
        <v>177835482</v>
      </c>
      <c r="D91" s="27" t="str">
        <f t="shared" si="11"/>
        <v>N/A</v>
      </c>
      <c r="E91" s="29">
        <v>175467579</v>
      </c>
      <c r="F91" s="27" t="str">
        <f t="shared" si="12"/>
        <v>N/A</v>
      </c>
      <c r="G91" s="29">
        <v>215219396</v>
      </c>
      <c r="H91" s="27" t="str">
        <f t="shared" si="13"/>
        <v>N/A</v>
      </c>
      <c r="I91" s="8">
        <v>-1.33</v>
      </c>
      <c r="J91" s="8">
        <v>22.65</v>
      </c>
      <c r="K91" s="28" t="s">
        <v>734</v>
      </c>
      <c r="L91" s="105" t="str">
        <f t="shared" si="14"/>
        <v>Yes</v>
      </c>
    </row>
    <row r="92" spans="1:12" x14ac:dyDescent="0.2">
      <c r="A92" s="168" t="s">
        <v>605</v>
      </c>
      <c r="B92" s="22" t="s">
        <v>213</v>
      </c>
      <c r="C92" s="23">
        <v>339949</v>
      </c>
      <c r="D92" s="27" t="str">
        <f t="shared" si="11"/>
        <v>N/A</v>
      </c>
      <c r="E92" s="23">
        <v>313298</v>
      </c>
      <c r="F92" s="27" t="str">
        <f t="shared" si="12"/>
        <v>N/A</v>
      </c>
      <c r="G92" s="23">
        <v>354375</v>
      </c>
      <c r="H92" s="27" t="str">
        <f t="shared" si="13"/>
        <v>N/A</v>
      </c>
      <c r="I92" s="8">
        <v>-7.84</v>
      </c>
      <c r="J92" s="8">
        <v>13.11</v>
      </c>
      <c r="K92" s="28" t="s">
        <v>734</v>
      </c>
      <c r="L92" s="105" t="str">
        <f t="shared" si="14"/>
        <v>Yes</v>
      </c>
    </row>
    <row r="93" spans="1:12" x14ac:dyDescent="0.2">
      <c r="A93" s="168" t="s">
        <v>1418</v>
      </c>
      <c r="B93" s="22" t="s">
        <v>213</v>
      </c>
      <c r="C93" s="29">
        <v>523.12400389000004</v>
      </c>
      <c r="D93" s="27" t="str">
        <f t="shared" si="11"/>
        <v>N/A</v>
      </c>
      <c r="E93" s="29">
        <v>560.06606809000004</v>
      </c>
      <c r="F93" s="27" t="str">
        <f t="shared" si="12"/>
        <v>N/A</v>
      </c>
      <c r="G93" s="29">
        <v>607.32104690999995</v>
      </c>
      <c r="H93" s="27" t="str">
        <f t="shared" si="13"/>
        <v>N/A</v>
      </c>
      <c r="I93" s="8">
        <v>7.0620000000000003</v>
      </c>
      <c r="J93" s="8">
        <v>8.4369999999999994</v>
      </c>
      <c r="K93" s="28" t="s">
        <v>734</v>
      </c>
      <c r="L93" s="105" t="str">
        <f t="shared" si="14"/>
        <v>Yes</v>
      </c>
    </row>
    <row r="94" spans="1:12" x14ac:dyDescent="0.2">
      <c r="A94" s="168" t="s">
        <v>606</v>
      </c>
      <c r="B94" s="22" t="s">
        <v>213</v>
      </c>
      <c r="C94" s="29">
        <v>57992105</v>
      </c>
      <c r="D94" s="27" t="str">
        <f t="shared" si="11"/>
        <v>N/A</v>
      </c>
      <c r="E94" s="29">
        <v>52028681</v>
      </c>
      <c r="F94" s="27" t="str">
        <f t="shared" si="12"/>
        <v>N/A</v>
      </c>
      <c r="G94" s="29">
        <v>49164495</v>
      </c>
      <c r="H94" s="27" t="str">
        <f t="shared" si="13"/>
        <v>N/A</v>
      </c>
      <c r="I94" s="8">
        <v>-10.3</v>
      </c>
      <c r="J94" s="8">
        <v>-5.51</v>
      </c>
      <c r="K94" s="28" t="s">
        <v>734</v>
      </c>
      <c r="L94" s="105" t="str">
        <f t="shared" si="14"/>
        <v>Yes</v>
      </c>
    </row>
    <row r="95" spans="1:12" x14ac:dyDescent="0.2">
      <c r="A95" s="168" t="s">
        <v>607</v>
      </c>
      <c r="B95" s="22" t="s">
        <v>213</v>
      </c>
      <c r="C95" s="23">
        <v>177513</v>
      </c>
      <c r="D95" s="27" t="str">
        <f t="shared" si="11"/>
        <v>N/A</v>
      </c>
      <c r="E95" s="23">
        <v>162235</v>
      </c>
      <c r="F95" s="27" t="str">
        <f t="shared" si="12"/>
        <v>N/A</v>
      </c>
      <c r="G95" s="23">
        <v>158114</v>
      </c>
      <c r="H95" s="27" t="str">
        <f t="shared" si="13"/>
        <v>N/A</v>
      </c>
      <c r="I95" s="8">
        <v>-8.61</v>
      </c>
      <c r="J95" s="8">
        <v>-2.54</v>
      </c>
      <c r="K95" s="28" t="s">
        <v>734</v>
      </c>
      <c r="L95" s="105" t="str">
        <f t="shared" si="14"/>
        <v>Yes</v>
      </c>
    </row>
    <row r="96" spans="1:12" x14ac:dyDescent="0.2">
      <c r="A96" s="168" t="s">
        <v>1419</v>
      </c>
      <c r="B96" s="22" t="s">
        <v>213</v>
      </c>
      <c r="C96" s="29">
        <v>326.69215775999999</v>
      </c>
      <c r="D96" s="27" t="str">
        <f t="shared" si="11"/>
        <v>N/A</v>
      </c>
      <c r="E96" s="29">
        <v>320.69948531</v>
      </c>
      <c r="F96" s="27" t="str">
        <f t="shared" si="12"/>
        <v>N/A</v>
      </c>
      <c r="G96" s="29">
        <v>310.94333834999998</v>
      </c>
      <c r="H96" s="27" t="str">
        <f t="shared" si="13"/>
        <v>N/A</v>
      </c>
      <c r="I96" s="8">
        <v>-1.83</v>
      </c>
      <c r="J96" s="8">
        <v>-3.04</v>
      </c>
      <c r="K96" s="28" t="s">
        <v>734</v>
      </c>
      <c r="L96" s="105" t="str">
        <f t="shared" si="14"/>
        <v>Yes</v>
      </c>
    </row>
    <row r="97" spans="1:12" ht="25.5" x14ac:dyDescent="0.2">
      <c r="A97" s="168" t="s">
        <v>608</v>
      </c>
      <c r="B97" s="22" t="s">
        <v>213</v>
      </c>
      <c r="C97" s="29">
        <v>296976635</v>
      </c>
      <c r="D97" s="27" t="str">
        <f t="shared" si="11"/>
        <v>N/A</v>
      </c>
      <c r="E97" s="29">
        <v>265129751</v>
      </c>
      <c r="F97" s="27" t="str">
        <f t="shared" si="12"/>
        <v>N/A</v>
      </c>
      <c r="G97" s="29">
        <v>93744253</v>
      </c>
      <c r="H97" s="27" t="str">
        <f t="shared" si="13"/>
        <v>N/A</v>
      </c>
      <c r="I97" s="8">
        <v>-10.7</v>
      </c>
      <c r="J97" s="8">
        <v>-64.599999999999994</v>
      </c>
      <c r="K97" s="28" t="s">
        <v>734</v>
      </c>
      <c r="L97" s="105" t="str">
        <f t="shared" si="14"/>
        <v>No</v>
      </c>
    </row>
    <row r="98" spans="1:12" x14ac:dyDescent="0.2">
      <c r="A98" s="168" t="s">
        <v>609</v>
      </c>
      <c r="B98" s="22" t="s">
        <v>213</v>
      </c>
      <c r="C98" s="23">
        <v>185498</v>
      </c>
      <c r="D98" s="27" t="str">
        <f t="shared" si="11"/>
        <v>N/A</v>
      </c>
      <c r="E98" s="23">
        <v>176145</v>
      </c>
      <c r="F98" s="27" t="str">
        <f t="shared" si="12"/>
        <v>N/A</v>
      </c>
      <c r="G98" s="23">
        <v>172837</v>
      </c>
      <c r="H98" s="27" t="str">
        <f t="shared" si="13"/>
        <v>N/A</v>
      </c>
      <c r="I98" s="8">
        <v>-5.04</v>
      </c>
      <c r="J98" s="8">
        <v>-1.88</v>
      </c>
      <c r="K98" s="28" t="s">
        <v>734</v>
      </c>
      <c r="L98" s="105" t="str">
        <f t="shared" si="14"/>
        <v>Yes</v>
      </c>
    </row>
    <row r="99" spans="1:12" ht="25.5" x14ac:dyDescent="0.2">
      <c r="A99" s="168" t="s">
        <v>1420</v>
      </c>
      <c r="B99" s="22" t="s">
        <v>213</v>
      </c>
      <c r="C99" s="29">
        <v>1600.9694714</v>
      </c>
      <c r="D99" s="27" t="str">
        <f t="shared" si="11"/>
        <v>N/A</v>
      </c>
      <c r="E99" s="29">
        <v>1505.1789775</v>
      </c>
      <c r="F99" s="27" t="str">
        <f t="shared" si="12"/>
        <v>N/A</v>
      </c>
      <c r="G99" s="29">
        <v>542.38532837000002</v>
      </c>
      <c r="H99" s="27" t="str">
        <f t="shared" si="13"/>
        <v>N/A</v>
      </c>
      <c r="I99" s="8">
        <v>-5.98</v>
      </c>
      <c r="J99" s="8">
        <v>-64</v>
      </c>
      <c r="K99" s="28" t="s">
        <v>734</v>
      </c>
      <c r="L99" s="105" t="str">
        <f t="shared" si="14"/>
        <v>No</v>
      </c>
    </row>
    <row r="100" spans="1:12" ht="25.5" x14ac:dyDescent="0.2">
      <c r="A100" s="168" t="s">
        <v>610</v>
      </c>
      <c r="B100" s="22" t="s">
        <v>213</v>
      </c>
      <c r="C100" s="29">
        <v>176599033</v>
      </c>
      <c r="D100" s="27" t="str">
        <f t="shared" si="11"/>
        <v>N/A</v>
      </c>
      <c r="E100" s="29">
        <v>167827941</v>
      </c>
      <c r="F100" s="27" t="str">
        <f t="shared" si="12"/>
        <v>N/A</v>
      </c>
      <c r="G100" s="29">
        <v>242715185</v>
      </c>
      <c r="H100" s="27" t="str">
        <f t="shared" si="13"/>
        <v>N/A</v>
      </c>
      <c r="I100" s="8">
        <v>-4.97</v>
      </c>
      <c r="J100" s="8">
        <v>44.62</v>
      </c>
      <c r="K100" s="28" t="s">
        <v>734</v>
      </c>
      <c r="L100" s="105" t="str">
        <f t="shared" si="14"/>
        <v>No</v>
      </c>
    </row>
    <row r="101" spans="1:12" x14ac:dyDescent="0.2">
      <c r="A101" s="168" t="s">
        <v>611</v>
      </c>
      <c r="B101" s="22" t="s">
        <v>213</v>
      </c>
      <c r="C101" s="23">
        <v>221093</v>
      </c>
      <c r="D101" s="27" t="str">
        <f t="shared" si="11"/>
        <v>N/A</v>
      </c>
      <c r="E101" s="23">
        <v>204729</v>
      </c>
      <c r="F101" s="27" t="str">
        <f t="shared" si="12"/>
        <v>N/A</v>
      </c>
      <c r="G101" s="23">
        <v>241759</v>
      </c>
      <c r="H101" s="27" t="str">
        <f t="shared" si="13"/>
        <v>N/A</v>
      </c>
      <c r="I101" s="8">
        <v>-7.4</v>
      </c>
      <c r="J101" s="8">
        <v>18.09</v>
      </c>
      <c r="K101" s="28" t="s">
        <v>734</v>
      </c>
      <c r="L101" s="105" t="str">
        <f t="shared" si="14"/>
        <v>Yes</v>
      </c>
    </row>
    <row r="102" spans="1:12" x14ac:dyDescent="0.2">
      <c r="A102" s="168" t="s">
        <v>1421</v>
      </c>
      <c r="B102" s="22" t="s">
        <v>213</v>
      </c>
      <c r="C102" s="29">
        <v>798.75451958999997</v>
      </c>
      <c r="D102" s="27" t="str">
        <f t="shared" si="11"/>
        <v>N/A</v>
      </c>
      <c r="E102" s="29">
        <v>819.75656111000001</v>
      </c>
      <c r="F102" s="27" t="str">
        <f t="shared" si="12"/>
        <v>N/A</v>
      </c>
      <c r="G102" s="29">
        <v>1003.9551165</v>
      </c>
      <c r="H102" s="27" t="str">
        <f t="shared" si="13"/>
        <v>N/A</v>
      </c>
      <c r="I102" s="8">
        <v>2.629</v>
      </c>
      <c r="J102" s="8">
        <v>22.47</v>
      </c>
      <c r="K102" s="28" t="s">
        <v>734</v>
      </c>
      <c r="L102" s="105" t="str">
        <f t="shared" si="14"/>
        <v>Yes</v>
      </c>
    </row>
    <row r="103" spans="1:12" x14ac:dyDescent="0.2">
      <c r="A103" s="168" t="s">
        <v>612</v>
      </c>
      <c r="B103" s="22" t="s">
        <v>213</v>
      </c>
      <c r="C103" s="29">
        <v>56150302</v>
      </c>
      <c r="D103" s="27" t="str">
        <f t="shared" si="11"/>
        <v>N/A</v>
      </c>
      <c r="E103" s="29">
        <v>51797386</v>
      </c>
      <c r="F103" s="27" t="str">
        <f t="shared" si="12"/>
        <v>N/A</v>
      </c>
      <c r="G103" s="29">
        <v>66279234</v>
      </c>
      <c r="H103" s="27" t="str">
        <f t="shared" si="13"/>
        <v>N/A</v>
      </c>
      <c r="I103" s="8">
        <v>-7.75</v>
      </c>
      <c r="J103" s="8">
        <v>27.96</v>
      </c>
      <c r="K103" s="28" t="s">
        <v>734</v>
      </c>
      <c r="L103" s="105" t="str">
        <f t="shared" si="14"/>
        <v>Yes</v>
      </c>
    </row>
    <row r="104" spans="1:12" x14ac:dyDescent="0.2">
      <c r="A104" s="168" t="s">
        <v>613</v>
      </c>
      <c r="B104" s="22" t="s">
        <v>213</v>
      </c>
      <c r="C104" s="23">
        <v>120360</v>
      </c>
      <c r="D104" s="27" t="str">
        <f t="shared" si="11"/>
        <v>N/A</v>
      </c>
      <c r="E104" s="23">
        <v>112875</v>
      </c>
      <c r="F104" s="27" t="str">
        <f t="shared" si="12"/>
        <v>N/A</v>
      </c>
      <c r="G104" s="23">
        <v>155951</v>
      </c>
      <c r="H104" s="27" t="str">
        <f t="shared" si="13"/>
        <v>N/A</v>
      </c>
      <c r="I104" s="8">
        <v>-6.22</v>
      </c>
      <c r="J104" s="8">
        <v>38.159999999999997</v>
      </c>
      <c r="K104" s="28" t="s">
        <v>734</v>
      </c>
      <c r="L104" s="105" t="str">
        <f t="shared" si="14"/>
        <v>No</v>
      </c>
    </row>
    <row r="105" spans="1:12" x14ac:dyDescent="0.2">
      <c r="A105" s="168" t="s">
        <v>1422</v>
      </c>
      <c r="B105" s="22" t="s">
        <v>213</v>
      </c>
      <c r="C105" s="29">
        <v>466.51962445999999</v>
      </c>
      <c r="D105" s="27" t="str">
        <f t="shared" si="11"/>
        <v>N/A</v>
      </c>
      <c r="E105" s="29">
        <v>458.89157032000003</v>
      </c>
      <c r="F105" s="27" t="str">
        <f t="shared" si="12"/>
        <v>N/A</v>
      </c>
      <c r="G105" s="29">
        <v>425.00037831999998</v>
      </c>
      <c r="H105" s="27" t="str">
        <f t="shared" si="13"/>
        <v>N/A</v>
      </c>
      <c r="I105" s="8">
        <v>-1.64</v>
      </c>
      <c r="J105" s="8">
        <v>-7.39</v>
      </c>
      <c r="K105" s="28" t="s">
        <v>734</v>
      </c>
      <c r="L105" s="105" t="str">
        <f t="shared" si="14"/>
        <v>Yes</v>
      </c>
    </row>
    <row r="106" spans="1:12" ht="25.5" x14ac:dyDescent="0.2">
      <c r="A106" s="168" t="s">
        <v>614</v>
      </c>
      <c r="B106" s="22" t="s">
        <v>213</v>
      </c>
      <c r="C106" s="29">
        <v>104747416</v>
      </c>
      <c r="D106" s="27" t="str">
        <f t="shared" si="11"/>
        <v>N/A</v>
      </c>
      <c r="E106" s="29">
        <v>115146370</v>
      </c>
      <c r="F106" s="27" t="str">
        <f t="shared" si="12"/>
        <v>N/A</v>
      </c>
      <c r="G106" s="29">
        <v>126331480</v>
      </c>
      <c r="H106" s="27" t="str">
        <f t="shared" si="13"/>
        <v>N/A</v>
      </c>
      <c r="I106" s="8">
        <v>9.9280000000000008</v>
      </c>
      <c r="J106" s="8">
        <v>9.7140000000000004</v>
      </c>
      <c r="K106" s="28" t="s">
        <v>734</v>
      </c>
      <c r="L106" s="105" t="str">
        <f t="shared" si="14"/>
        <v>Yes</v>
      </c>
    </row>
    <row r="107" spans="1:12" x14ac:dyDescent="0.2">
      <c r="A107" s="168" t="s">
        <v>615</v>
      </c>
      <c r="B107" s="22" t="s">
        <v>213</v>
      </c>
      <c r="C107" s="23">
        <v>25958</v>
      </c>
      <c r="D107" s="27" t="str">
        <f t="shared" si="11"/>
        <v>N/A</v>
      </c>
      <c r="E107" s="23">
        <v>23850</v>
      </c>
      <c r="F107" s="27" t="str">
        <f t="shared" si="12"/>
        <v>N/A</v>
      </c>
      <c r="G107" s="23">
        <v>21305</v>
      </c>
      <c r="H107" s="27" t="str">
        <f t="shared" si="13"/>
        <v>N/A</v>
      </c>
      <c r="I107" s="8">
        <v>-8.1199999999999992</v>
      </c>
      <c r="J107" s="8">
        <v>-10.7</v>
      </c>
      <c r="K107" s="28" t="s">
        <v>734</v>
      </c>
      <c r="L107" s="105" t="str">
        <f t="shared" si="14"/>
        <v>Yes</v>
      </c>
    </row>
    <row r="108" spans="1:12" ht="25.5" x14ac:dyDescent="0.2">
      <c r="A108" s="168" t="s">
        <v>1423</v>
      </c>
      <c r="B108" s="22" t="s">
        <v>213</v>
      </c>
      <c r="C108" s="29">
        <v>4035.2652747000002</v>
      </c>
      <c r="D108" s="27" t="str">
        <f t="shared" si="11"/>
        <v>N/A</v>
      </c>
      <c r="E108" s="29">
        <v>4827.9400419000003</v>
      </c>
      <c r="F108" s="27" t="str">
        <f t="shared" si="12"/>
        <v>N/A</v>
      </c>
      <c r="G108" s="29">
        <v>5929.6634592999999</v>
      </c>
      <c r="H108" s="27" t="str">
        <f t="shared" si="13"/>
        <v>N/A</v>
      </c>
      <c r="I108" s="8">
        <v>19.64</v>
      </c>
      <c r="J108" s="8">
        <v>22.82</v>
      </c>
      <c r="K108" s="28" t="s">
        <v>734</v>
      </c>
      <c r="L108" s="105" t="str">
        <f t="shared" si="14"/>
        <v>Yes</v>
      </c>
    </row>
    <row r="109" spans="1:12" ht="25.5" x14ac:dyDescent="0.2">
      <c r="A109" s="168" t="s">
        <v>616</v>
      </c>
      <c r="B109" s="22" t="s">
        <v>213</v>
      </c>
      <c r="C109" s="29">
        <v>115081946</v>
      </c>
      <c r="D109" s="27" t="str">
        <f t="shared" si="11"/>
        <v>N/A</v>
      </c>
      <c r="E109" s="29">
        <v>106679362</v>
      </c>
      <c r="F109" s="27" t="str">
        <f t="shared" si="12"/>
        <v>N/A</v>
      </c>
      <c r="G109" s="29">
        <v>151397943</v>
      </c>
      <c r="H109" s="27" t="str">
        <f t="shared" si="13"/>
        <v>N/A</v>
      </c>
      <c r="I109" s="8">
        <v>-7.3</v>
      </c>
      <c r="J109" s="8">
        <v>41.92</v>
      </c>
      <c r="K109" s="28" t="s">
        <v>734</v>
      </c>
      <c r="L109" s="105" t="str">
        <f t="shared" si="14"/>
        <v>No</v>
      </c>
    </row>
    <row r="110" spans="1:12" x14ac:dyDescent="0.2">
      <c r="A110" s="168" t="s">
        <v>617</v>
      </c>
      <c r="B110" s="22" t="s">
        <v>213</v>
      </c>
      <c r="C110" s="23">
        <v>287782</v>
      </c>
      <c r="D110" s="27" t="str">
        <f t="shared" si="11"/>
        <v>N/A</v>
      </c>
      <c r="E110" s="23">
        <v>263964</v>
      </c>
      <c r="F110" s="27" t="str">
        <f t="shared" si="12"/>
        <v>N/A</v>
      </c>
      <c r="G110" s="23">
        <v>306538</v>
      </c>
      <c r="H110" s="27" t="str">
        <f t="shared" si="13"/>
        <v>N/A</v>
      </c>
      <c r="I110" s="8">
        <v>-8.2799999999999994</v>
      </c>
      <c r="J110" s="8">
        <v>16.13</v>
      </c>
      <c r="K110" s="28" t="s">
        <v>734</v>
      </c>
      <c r="L110" s="105" t="str">
        <f t="shared" si="14"/>
        <v>Yes</v>
      </c>
    </row>
    <row r="111" spans="1:12" x14ac:dyDescent="0.2">
      <c r="A111" s="168" t="s">
        <v>1424</v>
      </c>
      <c r="B111" s="22" t="s">
        <v>213</v>
      </c>
      <c r="C111" s="29">
        <v>399.89278689999998</v>
      </c>
      <c r="D111" s="27" t="str">
        <f t="shared" si="11"/>
        <v>N/A</v>
      </c>
      <c r="E111" s="29">
        <v>404.14360291999998</v>
      </c>
      <c r="F111" s="27" t="str">
        <f t="shared" si="12"/>
        <v>N/A</v>
      </c>
      <c r="G111" s="29">
        <v>493.89616622</v>
      </c>
      <c r="H111" s="27" t="str">
        <f t="shared" si="13"/>
        <v>N/A</v>
      </c>
      <c r="I111" s="8">
        <v>1.0629999999999999</v>
      </c>
      <c r="J111" s="8">
        <v>22.21</v>
      </c>
      <c r="K111" s="28" t="s">
        <v>734</v>
      </c>
      <c r="L111" s="105" t="str">
        <f t="shared" si="14"/>
        <v>Yes</v>
      </c>
    </row>
    <row r="112" spans="1:12" x14ac:dyDescent="0.2">
      <c r="A112" s="168" t="s">
        <v>618</v>
      </c>
      <c r="B112" s="22" t="s">
        <v>213</v>
      </c>
      <c r="C112" s="29">
        <v>205306458</v>
      </c>
      <c r="D112" s="27" t="str">
        <f t="shared" si="11"/>
        <v>N/A</v>
      </c>
      <c r="E112" s="29">
        <v>180019233</v>
      </c>
      <c r="F112" s="27" t="str">
        <f t="shared" si="12"/>
        <v>N/A</v>
      </c>
      <c r="G112" s="29">
        <v>243750876</v>
      </c>
      <c r="H112" s="27" t="str">
        <f t="shared" si="13"/>
        <v>N/A</v>
      </c>
      <c r="I112" s="8">
        <v>-12.3</v>
      </c>
      <c r="J112" s="8">
        <v>35.4</v>
      </c>
      <c r="K112" s="28" t="s">
        <v>734</v>
      </c>
      <c r="L112" s="105" t="str">
        <f t="shared" si="14"/>
        <v>No</v>
      </c>
    </row>
    <row r="113" spans="1:12" x14ac:dyDescent="0.2">
      <c r="A113" s="168" t="s">
        <v>619</v>
      </c>
      <c r="B113" s="22" t="s">
        <v>213</v>
      </c>
      <c r="C113" s="23">
        <v>269894</v>
      </c>
      <c r="D113" s="27" t="str">
        <f t="shared" si="11"/>
        <v>N/A</v>
      </c>
      <c r="E113" s="23">
        <v>234106</v>
      </c>
      <c r="F113" s="27" t="str">
        <f t="shared" si="12"/>
        <v>N/A</v>
      </c>
      <c r="G113" s="23">
        <v>266507</v>
      </c>
      <c r="H113" s="27" t="str">
        <f t="shared" si="13"/>
        <v>N/A</v>
      </c>
      <c r="I113" s="8">
        <v>-13.3</v>
      </c>
      <c r="J113" s="8">
        <v>13.84</v>
      </c>
      <c r="K113" s="28" t="s">
        <v>734</v>
      </c>
      <c r="L113" s="105" t="str">
        <f t="shared" si="14"/>
        <v>Yes</v>
      </c>
    </row>
    <row r="114" spans="1:12" x14ac:dyDescent="0.2">
      <c r="A114" s="168" t="s">
        <v>1425</v>
      </c>
      <c r="B114" s="22" t="s">
        <v>213</v>
      </c>
      <c r="C114" s="29">
        <v>760.69293130000005</v>
      </c>
      <c r="D114" s="27" t="str">
        <f t="shared" si="11"/>
        <v>N/A</v>
      </c>
      <c r="E114" s="29">
        <v>768.96462713000005</v>
      </c>
      <c r="F114" s="27" t="str">
        <f t="shared" si="12"/>
        <v>N/A</v>
      </c>
      <c r="G114" s="29">
        <v>914.61340977999998</v>
      </c>
      <c r="H114" s="27" t="str">
        <f t="shared" si="13"/>
        <v>N/A</v>
      </c>
      <c r="I114" s="8">
        <v>1.087</v>
      </c>
      <c r="J114" s="8">
        <v>18.940000000000001</v>
      </c>
      <c r="K114" s="28" t="s">
        <v>734</v>
      </c>
      <c r="L114" s="105" t="str">
        <f t="shared" si="14"/>
        <v>Yes</v>
      </c>
    </row>
    <row r="115" spans="1:12" ht="25.5" x14ac:dyDescent="0.2">
      <c r="A115" s="168" t="s">
        <v>620</v>
      </c>
      <c r="B115" s="22" t="s">
        <v>213</v>
      </c>
      <c r="C115" s="29">
        <v>27702268</v>
      </c>
      <c r="D115" s="27" t="str">
        <f t="shared" si="11"/>
        <v>N/A</v>
      </c>
      <c r="E115" s="29">
        <v>44434612</v>
      </c>
      <c r="F115" s="27" t="str">
        <f t="shared" si="12"/>
        <v>N/A</v>
      </c>
      <c r="G115" s="29">
        <v>144470435</v>
      </c>
      <c r="H115" s="27" t="str">
        <f t="shared" si="13"/>
        <v>N/A</v>
      </c>
      <c r="I115" s="8">
        <v>60.4</v>
      </c>
      <c r="J115" s="8">
        <v>225.1</v>
      </c>
      <c r="K115" s="28" t="s">
        <v>734</v>
      </c>
      <c r="L115" s="105" t="str">
        <f t="shared" si="14"/>
        <v>No</v>
      </c>
    </row>
    <row r="116" spans="1:12" x14ac:dyDescent="0.2">
      <c r="A116" s="172" t="s">
        <v>621</v>
      </c>
      <c r="B116" s="23" t="s">
        <v>213</v>
      </c>
      <c r="C116" s="23">
        <v>61063</v>
      </c>
      <c r="D116" s="27" t="str">
        <f t="shared" si="11"/>
        <v>N/A</v>
      </c>
      <c r="E116" s="23">
        <v>89334</v>
      </c>
      <c r="F116" s="27" t="str">
        <f t="shared" si="12"/>
        <v>N/A</v>
      </c>
      <c r="G116" s="23">
        <v>113136</v>
      </c>
      <c r="H116" s="27" t="str">
        <f t="shared" si="13"/>
        <v>N/A</v>
      </c>
      <c r="I116" s="8">
        <v>46.3</v>
      </c>
      <c r="J116" s="8">
        <v>26.64</v>
      </c>
      <c r="K116" s="31" t="s">
        <v>734</v>
      </c>
      <c r="L116" s="105" t="str">
        <f t="shared" si="14"/>
        <v>Yes</v>
      </c>
    </row>
    <row r="117" spans="1:12" ht="25.5" x14ac:dyDescent="0.2">
      <c r="A117" s="168" t="s">
        <v>1426</v>
      </c>
      <c r="B117" s="22" t="s">
        <v>213</v>
      </c>
      <c r="C117" s="29">
        <v>453.66699965999999</v>
      </c>
      <c r="D117" s="27" t="str">
        <f t="shared" si="11"/>
        <v>N/A</v>
      </c>
      <c r="E117" s="29">
        <v>497.39866119999999</v>
      </c>
      <c r="F117" s="27" t="str">
        <f t="shared" si="12"/>
        <v>N/A</v>
      </c>
      <c r="G117" s="29">
        <v>1276.9625495</v>
      </c>
      <c r="H117" s="27" t="str">
        <f t="shared" si="13"/>
        <v>N/A</v>
      </c>
      <c r="I117" s="8">
        <v>9.64</v>
      </c>
      <c r="J117" s="8">
        <v>156.69999999999999</v>
      </c>
      <c r="K117" s="28" t="s">
        <v>734</v>
      </c>
      <c r="L117" s="105" t="str">
        <f t="shared" si="14"/>
        <v>No</v>
      </c>
    </row>
    <row r="118" spans="1:12" ht="25.5" x14ac:dyDescent="0.2">
      <c r="A118" s="168" t="s">
        <v>622</v>
      </c>
      <c r="B118" s="22" t="s">
        <v>213</v>
      </c>
      <c r="C118" s="29">
        <v>2460880</v>
      </c>
      <c r="D118" s="27" t="str">
        <f t="shared" si="11"/>
        <v>N/A</v>
      </c>
      <c r="E118" s="29">
        <v>19656859</v>
      </c>
      <c r="F118" s="27" t="str">
        <f t="shared" si="12"/>
        <v>N/A</v>
      </c>
      <c r="G118" s="29">
        <v>30342087</v>
      </c>
      <c r="H118" s="27" t="str">
        <f t="shared" si="13"/>
        <v>N/A</v>
      </c>
      <c r="I118" s="8">
        <v>698.8</v>
      </c>
      <c r="J118" s="8">
        <v>54.36</v>
      </c>
      <c r="K118" s="28" t="s">
        <v>734</v>
      </c>
      <c r="L118" s="105" t="str">
        <f t="shared" si="14"/>
        <v>No</v>
      </c>
    </row>
    <row r="119" spans="1:12" x14ac:dyDescent="0.2">
      <c r="A119" s="168" t="s">
        <v>623</v>
      </c>
      <c r="B119" s="22" t="s">
        <v>213</v>
      </c>
      <c r="C119" s="23">
        <v>39308</v>
      </c>
      <c r="D119" s="27" t="str">
        <f t="shared" si="11"/>
        <v>N/A</v>
      </c>
      <c r="E119" s="23">
        <v>62850</v>
      </c>
      <c r="F119" s="27" t="str">
        <f t="shared" si="12"/>
        <v>N/A</v>
      </c>
      <c r="G119" s="23">
        <v>68997</v>
      </c>
      <c r="H119" s="27" t="str">
        <f t="shared" si="13"/>
        <v>N/A</v>
      </c>
      <c r="I119" s="8">
        <v>59.89</v>
      </c>
      <c r="J119" s="8">
        <v>9.7799999999999994</v>
      </c>
      <c r="K119" s="28" t="s">
        <v>734</v>
      </c>
      <c r="L119" s="105" t="str">
        <f t="shared" si="14"/>
        <v>Yes</v>
      </c>
    </row>
    <row r="120" spans="1:12" ht="25.5" x14ac:dyDescent="0.2">
      <c r="A120" s="168" t="s">
        <v>1427</v>
      </c>
      <c r="B120" s="22" t="s">
        <v>213</v>
      </c>
      <c r="C120" s="29">
        <v>62.605067671</v>
      </c>
      <c r="D120" s="27" t="str">
        <f t="shared" si="11"/>
        <v>N/A</v>
      </c>
      <c r="E120" s="29">
        <v>312.75829752999999</v>
      </c>
      <c r="F120" s="27" t="str">
        <f t="shared" si="12"/>
        <v>N/A</v>
      </c>
      <c r="G120" s="29">
        <v>439.75951128000003</v>
      </c>
      <c r="H120" s="27" t="str">
        <f t="shared" si="13"/>
        <v>N/A</v>
      </c>
      <c r="I120" s="8">
        <v>399.6</v>
      </c>
      <c r="J120" s="8">
        <v>40.61</v>
      </c>
      <c r="K120" s="28" t="s">
        <v>734</v>
      </c>
      <c r="L120" s="105" t="str">
        <f t="shared" si="14"/>
        <v>No</v>
      </c>
    </row>
    <row r="121" spans="1:12" ht="25.5" x14ac:dyDescent="0.2">
      <c r="A121" s="168" t="s">
        <v>624</v>
      </c>
      <c r="B121" s="22" t="s">
        <v>213</v>
      </c>
      <c r="C121" s="29">
        <v>0</v>
      </c>
      <c r="D121" s="27" t="str">
        <f t="shared" si="11"/>
        <v>N/A</v>
      </c>
      <c r="E121" s="29">
        <v>5052</v>
      </c>
      <c r="F121" s="27" t="str">
        <f t="shared" si="12"/>
        <v>N/A</v>
      </c>
      <c r="G121" s="29">
        <v>2183032</v>
      </c>
      <c r="H121" s="27" t="str">
        <f t="shared" si="13"/>
        <v>N/A</v>
      </c>
      <c r="I121" s="8" t="s">
        <v>1748</v>
      </c>
      <c r="J121" s="8">
        <v>43111</v>
      </c>
      <c r="K121" s="28" t="s">
        <v>734</v>
      </c>
      <c r="L121" s="105" t="str">
        <f t="shared" si="14"/>
        <v>No</v>
      </c>
    </row>
    <row r="122" spans="1:12" x14ac:dyDescent="0.2">
      <c r="A122" s="168" t="s">
        <v>625</v>
      </c>
      <c r="B122" s="22" t="s">
        <v>213</v>
      </c>
      <c r="C122" s="23">
        <v>0</v>
      </c>
      <c r="D122" s="27" t="str">
        <f t="shared" si="11"/>
        <v>N/A</v>
      </c>
      <c r="E122" s="23">
        <v>11</v>
      </c>
      <c r="F122" s="27" t="str">
        <f t="shared" si="12"/>
        <v>N/A</v>
      </c>
      <c r="G122" s="23">
        <v>631</v>
      </c>
      <c r="H122" s="27" t="str">
        <f t="shared" si="13"/>
        <v>N/A</v>
      </c>
      <c r="I122" s="8" t="s">
        <v>1748</v>
      </c>
      <c r="J122" s="8">
        <v>12520</v>
      </c>
      <c r="K122" s="28" t="s">
        <v>734</v>
      </c>
      <c r="L122" s="105" t="str">
        <f t="shared" si="14"/>
        <v>No</v>
      </c>
    </row>
    <row r="123" spans="1:12" ht="25.5" x14ac:dyDescent="0.2">
      <c r="A123" s="168" t="s">
        <v>1428</v>
      </c>
      <c r="B123" s="22" t="s">
        <v>213</v>
      </c>
      <c r="C123" s="29" t="s">
        <v>1748</v>
      </c>
      <c r="D123" s="27" t="str">
        <f t="shared" si="11"/>
        <v>N/A</v>
      </c>
      <c r="E123" s="29">
        <v>1010.4</v>
      </c>
      <c r="F123" s="27" t="str">
        <f t="shared" si="12"/>
        <v>N/A</v>
      </c>
      <c r="G123" s="29">
        <v>3459.6386687999998</v>
      </c>
      <c r="H123" s="27" t="str">
        <f t="shared" si="13"/>
        <v>N/A</v>
      </c>
      <c r="I123" s="8" t="s">
        <v>1748</v>
      </c>
      <c r="J123" s="8">
        <v>242.4</v>
      </c>
      <c r="K123" s="28" t="s">
        <v>734</v>
      </c>
      <c r="L123" s="105" t="str">
        <f t="shared" si="14"/>
        <v>No</v>
      </c>
    </row>
    <row r="124" spans="1:12" ht="25.5" x14ac:dyDescent="0.2">
      <c r="A124" s="168" t="s">
        <v>626</v>
      </c>
      <c r="B124" s="22" t="s">
        <v>213</v>
      </c>
      <c r="C124" s="29">
        <v>43311680</v>
      </c>
      <c r="D124" s="27" t="str">
        <f t="shared" si="11"/>
        <v>N/A</v>
      </c>
      <c r="E124" s="29">
        <v>42504403</v>
      </c>
      <c r="F124" s="27" t="str">
        <f t="shared" si="12"/>
        <v>N/A</v>
      </c>
      <c r="G124" s="29">
        <v>68156686</v>
      </c>
      <c r="H124" s="27" t="str">
        <f t="shared" si="13"/>
        <v>N/A</v>
      </c>
      <c r="I124" s="8">
        <v>-1.86</v>
      </c>
      <c r="J124" s="8">
        <v>60.35</v>
      </c>
      <c r="K124" s="28" t="s">
        <v>734</v>
      </c>
      <c r="L124" s="105" t="str">
        <f t="shared" si="14"/>
        <v>No</v>
      </c>
    </row>
    <row r="125" spans="1:12" ht="25.5" x14ac:dyDescent="0.2">
      <c r="A125" s="168" t="s">
        <v>627</v>
      </c>
      <c r="B125" s="22" t="s">
        <v>213</v>
      </c>
      <c r="C125" s="23">
        <v>13872</v>
      </c>
      <c r="D125" s="27" t="str">
        <f t="shared" si="11"/>
        <v>N/A</v>
      </c>
      <c r="E125" s="23">
        <v>14449</v>
      </c>
      <c r="F125" s="27" t="str">
        <f t="shared" si="12"/>
        <v>N/A</v>
      </c>
      <c r="G125" s="23">
        <v>15936</v>
      </c>
      <c r="H125" s="27" t="str">
        <f t="shared" si="13"/>
        <v>N/A</v>
      </c>
      <c r="I125" s="8">
        <v>4.1589999999999998</v>
      </c>
      <c r="J125" s="8">
        <v>10.29</v>
      </c>
      <c r="K125" s="28" t="s">
        <v>734</v>
      </c>
      <c r="L125" s="105" t="str">
        <f t="shared" si="14"/>
        <v>Yes</v>
      </c>
    </row>
    <row r="126" spans="1:12" ht="25.5" x14ac:dyDescent="0.2">
      <c r="A126" s="168" t="s">
        <v>1429</v>
      </c>
      <c r="B126" s="22" t="s">
        <v>213</v>
      </c>
      <c r="C126" s="29">
        <v>3122.2376009</v>
      </c>
      <c r="D126" s="27" t="str">
        <f t="shared" si="11"/>
        <v>N/A</v>
      </c>
      <c r="E126" s="29">
        <v>2941.6847533</v>
      </c>
      <c r="F126" s="27" t="str">
        <f t="shared" si="12"/>
        <v>N/A</v>
      </c>
      <c r="G126" s="29">
        <v>4276.9004769000003</v>
      </c>
      <c r="H126" s="27" t="str">
        <f t="shared" si="13"/>
        <v>N/A</v>
      </c>
      <c r="I126" s="8">
        <v>-5.78</v>
      </c>
      <c r="J126" s="8">
        <v>45.39</v>
      </c>
      <c r="K126" s="28" t="s">
        <v>734</v>
      </c>
      <c r="L126" s="105" t="str">
        <f t="shared" si="14"/>
        <v>No</v>
      </c>
    </row>
    <row r="127" spans="1:12" ht="25.5" x14ac:dyDescent="0.2">
      <c r="A127" s="168" t="s">
        <v>628</v>
      </c>
      <c r="B127" s="22" t="s">
        <v>213</v>
      </c>
      <c r="C127" s="29">
        <v>0</v>
      </c>
      <c r="D127" s="27" t="str">
        <f t="shared" si="11"/>
        <v>N/A</v>
      </c>
      <c r="E127" s="29">
        <v>3822151</v>
      </c>
      <c r="F127" s="27" t="str">
        <f t="shared" si="12"/>
        <v>N/A</v>
      </c>
      <c r="G127" s="29">
        <v>13381434</v>
      </c>
      <c r="H127" s="27" t="str">
        <f t="shared" si="13"/>
        <v>N/A</v>
      </c>
      <c r="I127" s="8" t="s">
        <v>1748</v>
      </c>
      <c r="J127" s="8">
        <v>250.1</v>
      </c>
      <c r="K127" s="28" t="s">
        <v>734</v>
      </c>
      <c r="L127" s="105" t="str">
        <f t="shared" si="14"/>
        <v>No</v>
      </c>
    </row>
    <row r="128" spans="1:12" x14ac:dyDescent="0.2">
      <c r="A128" s="168" t="s">
        <v>629</v>
      </c>
      <c r="B128" s="22" t="s">
        <v>213</v>
      </c>
      <c r="C128" s="23">
        <v>0</v>
      </c>
      <c r="D128" s="27" t="str">
        <f t="shared" si="11"/>
        <v>N/A</v>
      </c>
      <c r="E128" s="23">
        <v>753</v>
      </c>
      <c r="F128" s="27" t="str">
        <f t="shared" si="12"/>
        <v>N/A</v>
      </c>
      <c r="G128" s="23">
        <v>1774</v>
      </c>
      <c r="H128" s="27" t="str">
        <f t="shared" si="13"/>
        <v>N/A</v>
      </c>
      <c r="I128" s="8" t="s">
        <v>1748</v>
      </c>
      <c r="J128" s="8">
        <v>135.6</v>
      </c>
      <c r="K128" s="28" t="s">
        <v>734</v>
      </c>
      <c r="L128" s="105" t="str">
        <f t="shared" si="14"/>
        <v>No</v>
      </c>
    </row>
    <row r="129" spans="1:12" ht="25.5" x14ac:dyDescent="0.2">
      <c r="A129" s="168" t="s">
        <v>1430</v>
      </c>
      <c r="B129" s="22" t="s">
        <v>213</v>
      </c>
      <c r="C129" s="29" t="s">
        <v>1748</v>
      </c>
      <c r="D129" s="27" t="str">
        <f t="shared" si="11"/>
        <v>N/A</v>
      </c>
      <c r="E129" s="29">
        <v>5075.8977424000004</v>
      </c>
      <c r="F129" s="27" t="str">
        <f t="shared" si="12"/>
        <v>N/A</v>
      </c>
      <c r="G129" s="29">
        <v>7543.0856820999998</v>
      </c>
      <c r="H129" s="27" t="str">
        <f t="shared" si="13"/>
        <v>N/A</v>
      </c>
      <c r="I129" s="8" t="s">
        <v>1748</v>
      </c>
      <c r="J129" s="8">
        <v>48.61</v>
      </c>
      <c r="K129" s="28" t="s">
        <v>734</v>
      </c>
      <c r="L129" s="105" t="str">
        <f t="shared" si="14"/>
        <v>No</v>
      </c>
    </row>
    <row r="130" spans="1:12" ht="25.5" x14ac:dyDescent="0.2">
      <c r="A130" s="168" t="s">
        <v>630</v>
      </c>
      <c r="B130" s="22" t="s">
        <v>213</v>
      </c>
      <c r="C130" s="29">
        <v>2124939</v>
      </c>
      <c r="D130" s="27" t="str">
        <f t="shared" si="11"/>
        <v>N/A</v>
      </c>
      <c r="E130" s="29">
        <v>2164066</v>
      </c>
      <c r="F130" s="27" t="str">
        <f t="shared" si="12"/>
        <v>N/A</v>
      </c>
      <c r="G130" s="29">
        <v>3482503</v>
      </c>
      <c r="H130" s="27" t="str">
        <f t="shared" si="13"/>
        <v>N/A</v>
      </c>
      <c r="I130" s="8">
        <v>1.841</v>
      </c>
      <c r="J130" s="8">
        <v>60.92</v>
      </c>
      <c r="K130" s="28" t="s">
        <v>734</v>
      </c>
      <c r="L130" s="105" t="str">
        <f t="shared" si="14"/>
        <v>No</v>
      </c>
    </row>
    <row r="131" spans="1:12" x14ac:dyDescent="0.2">
      <c r="A131" s="168" t="s">
        <v>631</v>
      </c>
      <c r="B131" s="22" t="s">
        <v>213</v>
      </c>
      <c r="C131" s="23">
        <v>8648</v>
      </c>
      <c r="D131" s="27" t="str">
        <f t="shared" si="11"/>
        <v>N/A</v>
      </c>
      <c r="E131" s="23">
        <v>8907</v>
      </c>
      <c r="F131" s="27" t="str">
        <f t="shared" si="12"/>
        <v>N/A</v>
      </c>
      <c r="G131" s="23">
        <v>11442</v>
      </c>
      <c r="H131" s="27" t="str">
        <f t="shared" si="13"/>
        <v>N/A</v>
      </c>
      <c r="I131" s="8">
        <v>2.9950000000000001</v>
      </c>
      <c r="J131" s="8">
        <v>28.46</v>
      </c>
      <c r="K131" s="28" t="s">
        <v>734</v>
      </c>
      <c r="L131" s="105" t="str">
        <f t="shared" si="14"/>
        <v>Yes</v>
      </c>
    </row>
    <row r="132" spans="1:12" ht="25.5" x14ac:dyDescent="0.2">
      <c r="A132" s="168" t="s">
        <v>1431</v>
      </c>
      <c r="B132" s="22" t="s">
        <v>213</v>
      </c>
      <c r="C132" s="29">
        <v>245.71450046000001</v>
      </c>
      <c r="D132" s="27" t="str">
        <f t="shared" si="11"/>
        <v>N/A</v>
      </c>
      <c r="E132" s="29">
        <v>242.96238912999999</v>
      </c>
      <c r="F132" s="27" t="str">
        <f t="shared" si="12"/>
        <v>N/A</v>
      </c>
      <c r="G132" s="29">
        <v>304.36138786999999</v>
      </c>
      <c r="H132" s="27" t="str">
        <f t="shared" si="13"/>
        <v>N/A</v>
      </c>
      <c r="I132" s="8">
        <v>-1.1200000000000001</v>
      </c>
      <c r="J132" s="8">
        <v>25.27</v>
      </c>
      <c r="K132" s="28" t="s">
        <v>734</v>
      </c>
      <c r="L132" s="105" t="str">
        <f t="shared" si="14"/>
        <v>Yes</v>
      </c>
    </row>
    <row r="133" spans="1:12" ht="25.5" x14ac:dyDescent="0.2">
      <c r="A133" s="168" t="s">
        <v>632</v>
      </c>
      <c r="B133" s="22" t="s">
        <v>213</v>
      </c>
      <c r="C133" s="29">
        <v>32287862</v>
      </c>
      <c r="D133" s="27" t="str">
        <f t="shared" si="11"/>
        <v>N/A</v>
      </c>
      <c r="E133" s="29">
        <v>29737986</v>
      </c>
      <c r="F133" s="27" t="str">
        <f t="shared" si="12"/>
        <v>N/A</v>
      </c>
      <c r="G133" s="29">
        <v>26768271</v>
      </c>
      <c r="H133" s="27" t="str">
        <f t="shared" si="13"/>
        <v>N/A</v>
      </c>
      <c r="I133" s="8">
        <v>-7.9</v>
      </c>
      <c r="J133" s="8">
        <v>-9.99</v>
      </c>
      <c r="K133" s="28" t="s">
        <v>734</v>
      </c>
      <c r="L133" s="105" t="str">
        <f t="shared" si="14"/>
        <v>Yes</v>
      </c>
    </row>
    <row r="134" spans="1:12" x14ac:dyDescent="0.2">
      <c r="A134" s="168" t="s">
        <v>633</v>
      </c>
      <c r="B134" s="22" t="s">
        <v>213</v>
      </c>
      <c r="C134" s="23">
        <v>3653</v>
      </c>
      <c r="D134" s="27" t="str">
        <f t="shared" si="11"/>
        <v>N/A</v>
      </c>
      <c r="E134" s="23">
        <v>3417</v>
      </c>
      <c r="F134" s="27" t="str">
        <f t="shared" si="12"/>
        <v>N/A</v>
      </c>
      <c r="G134" s="23">
        <v>3265</v>
      </c>
      <c r="H134" s="27" t="str">
        <f t="shared" si="13"/>
        <v>N/A</v>
      </c>
      <c r="I134" s="8">
        <v>-6.46</v>
      </c>
      <c r="J134" s="8">
        <v>-4.45</v>
      </c>
      <c r="K134" s="28" t="s">
        <v>734</v>
      </c>
      <c r="L134" s="105" t="str">
        <f t="shared" si="14"/>
        <v>Yes</v>
      </c>
    </row>
    <row r="135" spans="1:12" x14ac:dyDescent="0.2">
      <c r="A135" s="168" t="s">
        <v>1432</v>
      </c>
      <c r="B135" s="22" t="s">
        <v>213</v>
      </c>
      <c r="C135" s="29">
        <v>8838.7248837000006</v>
      </c>
      <c r="D135" s="27" t="str">
        <f t="shared" si="11"/>
        <v>N/A</v>
      </c>
      <c r="E135" s="29">
        <v>8702.951712</v>
      </c>
      <c r="F135" s="27" t="str">
        <f t="shared" si="12"/>
        <v>N/A</v>
      </c>
      <c r="G135" s="29">
        <v>8198.5516079999998</v>
      </c>
      <c r="H135" s="27" t="str">
        <f t="shared" si="13"/>
        <v>N/A</v>
      </c>
      <c r="I135" s="8">
        <v>-1.54</v>
      </c>
      <c r="J135" s="8">
        <v>-5.8</v>
      </c>
      <c r="K135" s="28" t="s">
        <v>734</v>
      </c>
      <c r="L135" s="105" t="str">
        <f t="shared" si="14"/>
        <v>Yes</v>
      </c>
    </row>
    <row r="136" spans="1:12" ht="25.5" x14ac:dyDescent="0.2">
      <c r="A136" s="168" t="s">
        <v>634</v>
      </c>
      <c r="B136" s="22" t="s">
        <v>213</v>
      </c>
      <c r="C136" s="29">
        <v>4999989</v>
      </c>
      <c r="D136" s="27" t="str">
        <f t="shared" si="11"/>
        <v>N/A</v>
      </c>
      <c r="E136" s="29">
        <v>5164314</v>
      </c>
      <c r="F136" s="27" t="str">
        <f t="shared" si="12"/>
        <v>N/A</v>
      </c>
      <c r="G136" s="29">
        <v>6492784</v>
      </c>
      <c r="H136" s="27" t="str">
        <f t="shared" si="13"/>
        <v>N/A</v>
      </c>
      <c r="I136" s="8">
        <v>3.2869999999999999</v>
      </c>
      <c r="J136" s="8">
        <v>25.72</v>
      </c>
      <c r="K136" s="28" t="s">
        <v>734</v>
      </c>
      <c r="L136" s="105" t="str">
        <f>IF(J136="Div by 0", "N/A", IF(OR(J136="N/A",K136="N/A"),"N/A", IF(J136&gt;VALUE(MID(K136,1,2)), "No", IF(J136&lt;-1*VALUE(MID(K136,1,2)), "No", "Yes"))))</f>
        <v>Yes</v>
      </c>
    </row>
    <row r="137" spans="1:12" x14ac:dyDescent="0.2">
      <c r="A137" s="168" t="s">
        <v>635</v>
      </c>
      <c r="B137" s="22" t="s">
        <v>213</v>
      </c>
      <c r="C137" s="23">
        <v>50921</v>
      </c>
      <c r="D137" s="27" t="str">
        <f t="shared" si="11"/>
        <v>N/A</v>
      </c>
      <c r="E137" s="23">
        <v>50765</v>
      </c>
      <c r="F137" s="27" t="str">
        <f t="shared" si="12"/>
        <v>N/A</v>
      </c>
      <c r="G137" s="23">
        <v>59878</v>
      </c>
      <c r="H137" s="27" t="str">
        <f t="shared" si="13"/>
        <v>N/A</v>
      </c>
      <c r="I137" s="8">
        <v>-0.30599999999999999</v>
      </c>
      <c r="J137" s="8">
        <v>17.95</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98.191099938999997</v>
      </c>
      <c r="D138" s="27" t="str">
        <f t="shared" si="11"/>
        <v>N/A</v>
      </c>
      <c r="E138" s="29">
        <v>101.72981385</v>
      </c>
      <c r="F138" s="27" t="str">
        <f t="shared" si="12"/>
        <v>N/A</v>
      </c>
      <c r="G138" s="29">
        <v>108.43354821</v>
      </c>
      <c r="H138" s="27" t="str">
        <f t="shared" si="13"/>
        <v>N/A</v>
      </c>
      <c r="I138" s="8">
        <v>3.6040000000000001</v>
      </c>
      <c r="J138" s="8">
        <v>6.59</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131316616</v>
      </c>
      <c r="D142" s="27" t="str">
        <f t="shared" si="11"/>
        <v>N/A</v>
      </c>
      <c r="E142" s="29">
        <v>123458920</v>
      </c>
      <c r="F142" s="27" t="str">
        <f t="shared" si="12"/>
        <v>N/A</v>
      </c>
      <c r="G142" s="29">
        <v>162612006</v>
      </c>
      <c r="H142" s="27" t="str">
        <f t="shared" si="13"/>
        <v>N/A</v>
      </c>
      <c r="I142" s="8">
        <v>-5.98</v>
      </c>
      <c r="J142" s="8">
        <v>31.71</v>
      </c>
      <c r="K142" s="28" t="s">
        <v>734</v>
      </c>
      <c r="L142" s="105" t="str">
        <f t="shared" ref="L142:L153" si="16">IF(J142="Div by 0", "N/A", IF(K142="N/A","N/A", IF(J142&gt;VALUE(MID(K142,1,2)), "No", IF(J142&lt;-1*VALUE(MID(K142,1,2)), "No", "Yes"))))</f>
        <v>No</v>
      </c>
    </row>
    <row r="143" spans="1:12" ht="25.5" x14ac:dyDescent="0.2">
      <c r="A143" s="168" t="s">
        <v>639</v>
      </c>
      <c r="B143" s="22" t="s">
        <v>213</v>
      </c>
      <c r="C143" s="23">
        <v>219813</v>
      </c>
      <c r="D143" s="27" t="str">
        <f t="shared" si="11"/>
        <v>N/A</v>
      </c>
      <c r="E143" s="23">
        <v>204310</v>
      </c>
      <c r="F143" s="27" t="str">
        <f t="shared" si="12"/>
        <v>N/A</v>
      </c>
      <c r="G143" s="23">
        <v>227257</v>
      </c>
      <c r="H143" s="27" t="str">
        <f t="shared" si="13"/>
        <v>N/A</v>
      </c>
      <c r="I143" s="8">
        <v>-7.05</v>
      </c>
      <c r="J143" s="8">
        <v>11.23</v>
      </c>
      <c r="K143" s="28" t="s">
        <v>734</v>
      </c>
      <c r="L143" s="105" t="str">
        <f t="shared" si="16"/>
        <v>Yes</v>
      </c>
    </row>
    <row r="144" spans="1:12" ht="25.5" x14ac:dyDescent="0.2">
      <c r="A144" s="168" t="s">
        <v>1435</v>
      </c>
      <c r="B144" s="22" t="s">
        <v>213</v>
      </c>
      <c r="C144" s="29">
        <v>597.40150037000001</v>
      </c>
      <c r="D144" s="27" t="str">
        <f t="shared" si="11"/>
        <v>N/A</v>
      </c>
      <c r="E144" s="29">
        <v>604.27252704</v>
      </c>
      <c r="F144" s="27" t="str">
        <f t="shared" si="12"/>
        <v>N/A</v>
      </c>
      <c r="G144" s="29">
        <v>715.54234193000002</v>
      </c>
      <c r="H144" s="27" t="str">
        <f t="shared" si="13"/>
        <v>N/A</v>
      </c>
      <c r="I144" s="8">
        <v>1.1499999999999999</v>
      </c>
      <c r="J144" s="8">
        <v>18.41</v>
      </c>
      <c r="K144" s="28" t="s">
        <v>734</v>
      </c>
      <c r="L144" s="105" t="str">
        <f t="shared" si="16"/>
        <v>Yes</v>
      </c>
    </row>
    <row r="145" spans="1:12" ht="25.5" x14ac:dyDescent="0.2">
      <c r="A145" s="168" t="s">
        <v>640</v>
      </c>
      <c r="B145" s="22" t="s">
        <v>213</v>
      </c>
      <c r="C145" s="29">
        <v>304963228</v>
      </c>
      <c r="D145" s="27" t="str">
        <f t="shared" ref="D145:D153" si="17">IF($B145="N/A","N/A",IF(C145&gt;10,"No",IF(C145&lt;-10,"No","Yes")))</f>
        <v>N/A</v>
      </c>
      <c r="E145" s="29">
        <v>167148822</v>
      </c>
      <c r="F145" s="27" t="str">
        <f t="shared" ref="F145:F153" si="18">IF($B145="N/A","N/A",IF(E145&gt;10,"No",IF(E145&lt;-10,"No","Yes")))</f>
        <v>N/A</v>
      </c>
      <c r="G145" s="29">
        <v>6955270</v>
      </c>
      <c r="H145" s="27" t="str">
        <f t="shared" ref="H145:H153" si="19">IF($B145="N/A","N/A",IF(G145&gt;10,"No",IF(G145&lt;-10,"No","Yes")))</f>
        <v>N/A</v>
      </c>
      <c r="I145" s="8">
        <v>-45.2</v>
      </c>
      <c r="J145" s="8">
        <v>-95.8</v>
      </c>
      <c r="K145" s="28" t="s">
        <v>734</v>
      </c>
      <c r="L145" s="105" t="str">
        <f t="shared" si="16"/>
        <v>No</v>
      </c>
    </row>
    <row r="146" spans="1:12" x14ac:dyDescent="0.2">
      <c r="A146" s="168" t="s">
        <v>641</v>
      </c>
      <c r="B146" s="22" t="s">
        <v>213</v>
      </c>
      <c r="C146" s="23">
        <v>16569</v>
      </c>
      <c r="D146" s="27" t="str">
        <f t="shared" si="17"/>
        <v>N/A</v>
      </c>
      <c r="E146" s="23">
        <v>15536</v>
      </c>
      <c r="F146" s="27" t="str">
        <f t="shared" si="18"/>
        <v>N/A</v>
      </c>
      <c r="G146" s="23">
        <v>1343</v>
      </c>
      <c r="H146" s="27" t="str">
        <f t="shared" si="19"/>
        <v>N/A</v>
      </c>
      <c r="I146" s="8">
        <v>-6.23</v>
      </c>
      <c r="J146" s="8">
        <v>-91.4</v>
      </c>
      <c r="K146" s="28" t="s">
        <v>734</v>
      </c>
      <c r="L146" s="105" t="str">
        <f t="shared" si="16"/>
        <v>No</v>
      </c>
    </row>
    <row r="147" spans="1:12" ht="25.5" x14ac:dyDescent="0.2">
      <c r="A147" s="168" t="s">
        <v>1436</v>
      </c>
      <c r="B147" s="22" t="s">
        <v>213</v>
      </c>
      <c r="C147" s="29">
        <v>18405.650794000001</v>
      </c>
      <c r="D147" s="27" t="str">
        <f t="shared" si="17"/>
        <v>N/A</v>
      </c>
      <c r="E147" s="29">
        <v>10758.806771</v>
      </c>
      <c r="F147" s="27" t="str">
        <f t="shared" si="18"/>
        <v>N/A</v>
      </c>
      <c r="G147" s="29">
        <v>5178.9054355999997</v>
      </c>
      <c r="H147" s="27" t="str">
        <f t="shared" si="19"/>
        <v>N/A</v>
      </c>
      <c r="I147" s="8">
        <v>-41.5</v>
      </c>
      <c r="J147" s="8">
        <v>-51.9</v>
      </c>
      <c r="K147" s="28" t="s">
        <v>734</v>
      </c>
      <c r="L147" s="105" t="str">
        <f t="shared" si="16"/>
        <v>No</v>
      </c>
    </row>
    <row r="148" spans="1:12" ht="25.5" x14ac:dyDescent="0.2">
      <c r="A148" s="168" t="s">
        <v>642</v>
      </c>
      <c r="B148" s="22" t="s">
        <v>213</v>
      </c>
      <c r="C148" s="29">
        <v>39482423</v>
      </c>
      <c r="D148" s="27" t="str">
        <f t="shared" si="17"/>
        <v>N/A</v>
      </c>
      <c r="E148" s="29">
        <v>210419746</v>
      </c>
      <c r="F148" s="27" t="str">
        <f t="shared" si="18"/>
        <v>N/A</v>
      </c>
      <c r="G148" s="29">
        <v>394410980</v>
      </c>
      <c r="H148" s="27" t="str">
        <f t="shared" si="19"/>
        <v>N/A</v>
      </c>
      <c r="I148" s="8">
        <v>432.9</v>
      </c>
      <c r="J148" s="8">
        <v>87.44</v>
      </c>
      <c r="K148" s="28" t="s">
        <v>734</v>
      </c>
      <c r="L148" s="105" t="str">
        <f t="shared" si="16"/>
        <v>No</v>
      </c>
    </row>
    <row r="149" spans="1:12" x14ac:dyDescent="0.2">
      <c r="A149" s="168" t="s">
        <v>643</v>
      </c>
      <c r="B149" s="22" t="s">
        <v>213</v>
      </c>
      <c r="C149" s="23">
        <v>37052</v>
      </c>
      <c r="D149" s="27" t="str">
        <f t="shared" si="17"/>
        <v>N/A</v>
      </c>
      <c r="E149" s="23">
        <v>35260</v>
      </c>
      <c r="F149" s="27" t="str">
        <f t="shared" si="18"/>
        <v>N/A</v>
      </c>
      <c r="G149" s="23">
        <v>35675</v>
      </c>
      <c r="H149" s="27" t="str">
        <f t="shared" si="19"/>
        <v>N/A</v>
      </c>
      <c r="I149" s="8">
        <v>-4.84</v>
      </c>
      <c r="J149" s="8">
        <v>1.177</v>
      </c>
      <c r="K149" s="28" t="s">
        <v>734</v>
      </c>
      <c r="L149" s="105" t="str">
        <f t="shared" si="16"/>
        <v>Yes</v>
      </c>
    </row>
    <row r="150" spans="1:12" ht="25.5" x14ac:dyDescent="0.2">
      <c r="A150" s="168" t="s">
        <v>1437</v>
      </c>
      <c r="B150" s="22" t="s">
        <v>213</v>
      </c>
      <c r="C150" s="29">
        <v>1065.5949207000001</v>
      </c>
      <c r="D150" s="27" t="str">
        <f t="shared" si="17"/>
        <v>N/A</v>
      </c>
      <c r="E150" s="29">
        <v>5967.6615427999996</v>
      </c>
      <c r="F150" s="27" t="str">
        <f t="shared" si="18"/>
        <v>N/A</v>
      </c>
      <c r="G150" s="29">
        <v>11055.668675999999</v>
      </c>
      <c r="H150" s="27" t="str">
        <f t="shared" si="19"/>
        <v>N/A</v>
      </c>
      <c r="I150" s="8">
        <v>460</v>
      </c>
      <c r="J150" s="8">
        <v>85.26</v>
      </c>
      <c r="K150" s="28" t="s">
        <v>734</v>
      </c>
      <c r="L150" s="105" t="str">
        <f t="shared" si="16"/>
        <v>No</v>
      </c>
    </row>
    <row r="151" spans="1:12" ht="25.5" x14ac:dyDescent="0.2">
      <c r="A151" s="168" t="s">
        <v>644</v>
      </c>
      <c r="B151" s="22" t="s">
        <v>213</v>
      </c>
      <c r="C151" s="29">
        <v>47723363</v>
      </c>
      <c r="D151" s="27" t="str">
        <f t="shared" si="17"/>
        <v>N/A</v>
      </c>
      <c r="E151" s="29">
        <v>47300793</v>
      </c>
      <c r="F151" s="27" t="str">
        <f t="shared" si="18"/>
        <v>N/A</v>
      </c>
      <c r="G151" s="29">
        <v>47604152</v>
      </c>
      <c r="H151" s="27" t="str">
        <f t="shared" si="19"/>
        <v>N/A</v>
      </c>
      <c r="I151" s="8">
        <v>-0.88500000000000001</v>
      </c>
      <c r="J151" s="8">
        <v>0.64129999999999998</v>
      </c>
      <c r="K151" s="28" t="s">
        <v>734</v>
      </c>
      <c r="L151" s="105" t="str">
        <f t="shared" si="16"/>
        <v>Yes</v>
      </c>
    </row>
    <row r="152" spans="1:12" x14ac:dyDescent="0.2">
      <c r="A152" s="168" t="s">
        <v>645</v>
      </c>
      <c r="B152" s="22" t="s">
        <v>213</v>
      </c>
      <c r="C152" s="23">
        <v>7222</v>
      </c>
      <c r="D152" s="27" t="str">
        <f t="shared" si="17"/>
        <v>N/A</v>
      </c>
      <c r="E152" s="23">
        <v>7542</v>
      </c>
      <c r="F152" s="27" t="str">
        <f t="shared" si="18"/>
        <v>N/A</v>
      </c>
      <c r="G152" s="23">
        <v>5604</v>
      </c>
      <c r="H152" s="27" t="str">
        <f t="shared" si="19"/>
        <v>N/A</v>
      </c>
      <c r="I152" s="8">
        <v>4.431</v>
      </c>
      <c r="J152" s="8">
        <v>-25.7</v>
      </c>
      <c r="K152" s="28" t="s">
        <v>734</v>
      </c>
      <c r="L152" s="105" t="str">
        <f t="shared" si="16"/>
        <v>Yes</v>
      </c>
    </row>
    <row r="153" spans="1:12" ht="25.5" x14ac:dyDescent="0.2">
      <c r="A153" s="168" t="s">
        <v>1438</v>
      </c>
      <c r="B153" s="22" t="s">
        <v>213</v>
      </c>
      <c r="C153" s="29">
        <v>6608.0535862999996</v>
      </c>
      <c r="D153" s="27" t="str">
        <f t="shared" si="17"/>
        <v>N/A</v>
      </c>
      <c r="E153" s="29">
        <v>6271.6511535</v>
      </c>
      <c r="F153" s="27" t="str">
        <f t="shared" si="18"/>
        <v>N/A</v>
      </c>
      <c r="G153" s="29">
        <v>8494.6738043999994</v>
      </c>
      <c r="H153" s="27" t="str">
        <f t="shared" si="19"/>
        <v>N/A</v>
      </c>
      <c r="I153" s="8">
        <v>-5.09</v>
      </c>
      <c r="J153" s="8">
        <v>35.450000000000003</v>
      </c>
      <c r="K153" s="28" t="s">
        <v>734</v>
      </c>
      <c r="L153" s="105" t="str">
        <f t="shared" si="16"/>
        <v>No</v>
      </c>
    </row>
    <row r="154" spans="1:12" x14ac:dyDescent="0.2">
      <c r="A154" s="168" t="s">
        <v>1504</v>
      </c>
      <c r="B154" s="22" t="s">
        <v>213</v>
      </c>
      <c r="C154" s="29">
        <v>586.90332350000006</v>
      </c>
      <c r="D154" s="27" t="str">
        <f t="shared" ref="D154:D173" si="20">IF($B154="N/A","N/A",IF(C154&gt;10,"No",IF(C154&lt;-10,"No","Yes")))</f>
        <v>N/A</v>
      </c>
      <c r="E154" s="29">
        <v>556.98039329999995</v>
      </c>
      <c r="F154" s="27" t="str">
        <f t="shared" ref="F154:F173" si="21">IF($B154="N/A","N/A",IF(E154&gt;10,"No",IF(E154&lt;-10,"No","Yes")))</f>
        <v>N/A</v>
      </c>
      <c r="G154" s="29">
        <v>672.55690633999995</v>
      </c>
      <c r="H154" s="27" t="str">
        <f t="shared" ref="H154:H173" si="22">IF($B154="N/A","N/A",IF(G154&gt;10,"No",IF(G154&lt;-10,"No","Yes")))</f>
        <v>N/A</v>
      </c>
      <c r="I154" s="8">
        <v>-5.0999999999999996</v>
      </c>
      <c r="J154" s="8">
        <v>20.75</v>
      </c>
      <c r="K154" s="28" t="s">
        <v>734</v>
      </c>
      <c r="L154" s="105" t="str">
        <f t="shared" ref="L154:L173" si="23">IF(J154="Div by 0", "N/A", IF(K154="N/A","N/A", IF(J154&gt;VALUE(MID(K154,1,2)), "No", IF(J154&lt;-1*VALUE(MID(K154,1,2)), "No", "Yes"))))</f>
        <v>Yes</v>
      </c>
    </row>
    <row r="155" spans="1:12" x14ac:dyDescent="0.2">
      <c r="A155" s="174" t="s">
        <v>1505</v>
      </c>
      <c r="B155" s="22" t="s">
        <v>213</v>
      </c>
      <c r="C155" s="29">
        <v>351.08794719999997</v>
      </c>
      <c r="D155" s="27" t="str">
        <f t="shared" si="20"/>
        <v>N/A</v>
      </c>
      <c r="E155" s="29">
        <v>363.23836882000001</v>
      </c>
      <c r="F155" s="27" t="str">
        <f t="shared" si="21"/>
        <v>N/A</v>
      </c>
      <c r="G155" s="29">
        <v>379.91480619999999</v>
      </c>
      <c r="H155" s="27" t="str">
        <f t="shared" si="22"/>
        <v>N/A</v>
      </c>
      <c r="I155" s="8">
        <v>3.4609999999999999</v>
      </c>
      <c r="J155" s="8">
        <v>4.5910000000000002</v>
      </c>
      <c r="K155" s="28" t="s">
        <v>734</v>
      </c>
      <c r="L155" s="105" t="str">
        <f t="shared" si="23"/>
        <v>Yes</v>
      </c>
    </row>
    <row r="156" spans="1:12" ht="25.5" x14ac:dyDescent="0.2">
      <c r="A156" s="174" t="s">
        <v>1506</v>
      </c>
      <c r="B156" s="22" t="s">
        <v>213</v>
      </c>
      <c r="C156" s="29">
        <v>1627.8593062</v>
      </c>
      <c r="D156" s="27" t="str">
        <f t="shared" si="20"/>
        <v>N/A</v>
      </c>
      <c r="E156" s="29">
        <v>1510.6453907</v>
      </c>
      <c r="F156" s="27" t="str">
        <f t="shared" si="21"/>
        <v>N/A</v>
      </c>
      <c r="G156" s="29">
        <v>1509.0441310000001</v>
      </c>
      <c r="H156" s="27" t="str">
        <f t="shared" si="22"/>
        <v>N/A</v>
      </c>
      <c r="I156" s="8">
        <v>-7.2</v>
      </c>
      <c r="J156" s="8">
        <v>-0.106</v>
      </c>
      <c r="K156" s="28" t="s">
        <v>734</v>
      </c>
      <c r="L156" s="105" t="str">
        <f t="shared" si="23"/>
        <v>Yes</v>
      </c>
    </row>
    <row r="157" spans="1:12" x14ac:dyDescent="0.2">
      <c r="A157" s="174" t="s">
        <v>1507</v>
      </c>
      <c r="B157" s="22" t="s">
        <v>213</v>
      </c>
      <c r="C157" s="29">
        <v>359.59947763999998</v>
      </c>
      <c r="D157" s="27" t="str">
        <f t="shared" si="20"/>
        <v>N/A</v>
      </c>
      <c r="E157" s="29">
        <v>331.32053703999998</v>
      </c>
      <c r="F157" s="27" t="str">
        <f t="shared" si="21"/>
        <v>N/A</v>
      </c>
      <c r="G157" s="29">
        <v>316.81170136999998</v>
      </c>
      <c r="H157" s="27" t="str">
        <f t="shared" si="22"/>
        <v>N/A</v>
      </c>
      <c r="I157" s="8">
        <v>-7.86</v>
      </c>
      <c r="J157" s="8">
        <v>-4.38</v>
      </c>
      <c r="K157" s="28" t="s">
        <v>734</v>
      </c>
      <c r="L157" s="105" t="str">
        <f t="shared" si="23"/>
        <v>Yes</v>
      </c>
    </row>
    <row r="158" spans="1:12" x14ac:dyDescent="0.2">
      <c r="A158" s="174" t="s">
        <v>1508</v>
      </c>
      <c r="B158" s="22" t="s">
        <v>213</v>
      </c>
      <c r="C158" s="29">
        <v>523.91219240999999</v>
      </c>
      <c r="D158" s="27" t="str">
        <f t="shared" si="20"/>
        <v>N/A</v>
      </c>
      <c r="E158" s="29">
        <v>476.83350344000002</v>
      </c>
      <c r="F158" s="27" t="str">
        <f t="shared" si="21"/>
        <v>N/A</v>
      </c>
      <c r="G158" s="29">
        <v>916.38967724999998</v>
      </c>
      <c r="H158" s="27" t="str">
        <f t="shared" si="22"/>
        <v>N/A</v>
      </c>
      <c r="I158" s="8">
        <v>-8.99</v>
      </c>
      <c r="J158" s="8">
        <v>92.18</v>
      </c>
      <c r="K158" s="28" t="s">
        <v>734</v>
      </c>
      <c r="L158" s="105" t="str">
        <f t="shared" si="23"/>
        <v>No</v>
      </c>
    </row>
    <row r="159" spans="1:12" x14ac:dyDescent="0.2">
      <c r="A159" s="168" t="s">
        <v>1509</v>
      </c>
      <c r="B159" s="22" t="s">
        <v>213</v>
      </c>
      <c r="C159" s="29">
        <v>1549.6121313000001</v>
      </c>
      <c r="D159" s="27" t="str">
        <f t="shared" si="20"/>
        <v>N/A</v>
      </c>
      <c r="E159" s="29">
        <v>1649.2415223999999</v>
      </c>
      <c r="F159" s="27" t="str">
        <f t="shared" si="21"/>
        <v>N/A</v>
      </c>
      <c r="G159" s="29">
        <v>1696.2318095000001</v>
      </c>
      <c r="H159" s="27" t="str">
        <f t="shared" si="22"/>
        <v>N/A</v>
      </c>
      <c r="I159" s="8">
        <v>6.4290000000000003</v>
      </c>
      <c r="J159" s="8">
        <v>2.8490000000000002</v>
      </c>
      <c r="K159" s="28" t="s">
        <v>734</v>
      </c>
      <c r="L159" s="105" t="str">
        <f t="shared" si="23"/>
        <v>Yes</v>
      </c>
    </row>
    <row r="160" spans="1:12" x14ac:dyDescent="0.2">
      <c r="A160" s="174" t="s">
        <v>1510</v>
      </c>
      <c r="B160" s="22" t="s">
        <v>213</v>
      </c>
      <c r="C160" s="29">
        <v>14762.774742</v>
      </c>
      <c r="D160" s="27" t="str">
        <f t="shared" si="20"/>
        <v>N/A</v>
      </c>
      <c r="E160" s="29">
        <v>14921.242219</v>
      </c>
      <c r="F160" s="27" t="str">
        <f t="shared" si="21"/>
        <v>N/A</v>
      </c>
      <c r="G160" s="29">
        <v>15914.468385</v>
      </c>
      <c r="H160" s="27" t="str">
        <f t="shared" si="22"/>
        <v>N/A</v>
      </c>
      <c r="I160" s="8">
        <v>1.073</v>
      </c>
      <c r="J160" s="8">
        <v>6.6559999999999997</v>
      </c>
      <c r="K160" s="28" t="s">
        <v>734</v>
      </c>
      <c r="L160" s="105" t="str">
        <f t="shared" si="23"/>
        <v>Yes</v>
      </c>
    </row>
    <row r="161" spans="1:12" ht="25.5" x14ac:dyDescent="0.2">
      <c r="A161" s="174" t="s">
        <v>1511</v>
      </c>
      <c r="B161" s="22" t="s">
        <v>213</v>
      </c>
      <c r="C161" s="29">
        <v>4808.5048597000005</v>
      </c>
      <c r="D161" s="27" t="str">
        <f t="shared" si="20"/>
        <v>N/A</v>
      </c>
      <c r="E161" s="29">
        <v>4653.7330320000001</v>
      </c>
      <c r="F161" s="27" t="str">
        <f t="shared" si="21"/>
        <v>N/A</v>
      </c>
      <c r="G161" s="29">
        <v>4707.1382777999997</v>
      </c>
      <c r="H161" s="27" t="str">
        <f t="shared" si="22"/>
        <v>N/A</v>
      </c>
      <c r="I161" s="8">
        <v>-3.22</v>
      </c>
      <c r="J161" s="8">
        <v>1.1479999999999999</v>
      </c>
      <c r="K161" s="28" t="s">
        <v>734</v>
      </c>
      <c r="L161" s="105" t="str">
        <f t="shared" si="23"/>
        <v>Yes</v>
      </c>
    </row>
    <row r="162" spans="1:12" x14ac:dyDescent="0.2">
      <c r="A162" s="174" t="s">
        <v>1512</v>
      </c>
      <c r="B162" s="22" t="s">
        <v>213</v>
      </c>
      <c r="C162" s="29">
        <v>66.232155399999996</v>
      </c>
      <c r="D162" s="27" t="str">
        <f t="shared" si="20"/>
        <v>N/A</v>
      </c>
      <c r="E162" s="29">
        <v>34.194030794</v>
      </c>
      <c r="F162" s="27" t="str">
        <f t="shared" si="21"/>
        <v>N/A</v>
      </c>
      <c r="G162" s="29">
        <v>45.643388000999998</v>
      </c>
      <c r="H162" s="27" t="str">
        <f t="shared" si="22"/>
        <v>N/A</v>
      </c>
      <c r="I162" s="8">
        <v>-48.4</v>
      </c>
      <c r="J162" s="8">
        <v>33.479999999999997</v>
      </c>
      <c r="K162" s="28" t="s">
        <v>734</v>
      </c>
      <c r="L162" s="105" t="str">
        <f t="shared" si="23"/>
        <v>No</v>
      </c>
    </row>
    <row r="163" spans="1:12" x14ac:dyDescent="0.2">
      <c r="A163" s="174" t="s">
        <v>1513</v>
      </c>
      <c r="B163" s="22" t="s">
        <v>213</v>
      </c>
      <c r="C163" s="29">
        <v>1.2540366467999999</v>
      </c>
      <c r="D163" s="27" t="str">
        <f t="shared" si="20"/>
        <v>N/A</v>
      </c>
      <c r="E163" s="29">
        <v>0.85762709770000001</v>
      </c>
      <c r="F163" s="27" t="str">
        <f t="shared" si="21"/>
        <v>N/A</v>
      </c>
      <c r="G163" s="29">
        <v>12.749990729</v>
      </c>
      <c r="H163" s="27" t="str">
        <f t="shared" si="22"/>
        <v>N/A</v>
      </c>
      <c r="I163" s="8">
        <v>-31.6</v>
      </c>
      <c r="J163" s="8">
        <v>1387</v>
      </c>
      <c r="K163" s="28" t="s">
        <v>734</v>
      </c>
      <c r="L163" s="105" t="str">
        <f t="shared" si="23"/>
        <v>No</v>
      </c>
    </row>
    <row r="164" spans="1:12" x14ac:dyDescent="0.2">
      <c r="A164" s="168" t="s">
        <v>1514</v>
      </c>
      <c r="B164" s="22" t="s">
        <v>213</v>
      </c>
      <c r="C164" s="29">
        <v>349.50360812999998</v>
      </c>
      <c r="D164" s="27" t="str">
        <f t="shared" si="20"/>
        <v>N/A</v>
      </c>
      <c r="E164" s="29">
        <v>328.27221982999998</v>
      </c>
      <c r="F164" s="27" t="str">
        <f t="shared" si="21"/>
        <v>N/A</v>
      </c>
      <c r="G164" s="29">
        <v>444.006033</v>
      </c>
      <c r="H164" s="27" t="str">
        <f t="shared" si="22"/>
        <v>N/A</v>
      </c>
      <c r="I164" s="8">
        <v>-6.07</v>
      </c>
      <c r="J164" s="8">
        <v>35.26</v>
      </c>
      <c r="K164" s="28" t="s">
        <v>734</v>
      </c>
      <c r="L164" s="105" t="str">
        <f t="shared" si="23"/>
        <v>No</v>
      </c>
    </row>
    <row r="165" spans="1:12" x14ac:dyDescent="0.2">
      <c r="A165" s="174" t="s">
        <v>1515</v>
      </c>
      <c r="B165" s="22" t="s">
        <v>213</v>
      </c>
      <c r="C165" s="29">
        <v>85.637729199999995</v>
      </c>
      <c r="D165" s="27" t="str">
        <f t="shared" si="20"/>
        <v>N/A</v>
      </c>
      <c r="E165" s="29">
        <v>78.973998281999997</v>
      </c>
      <c r="F165" s="27" t="str">
        <f t="shared" si="21"/>
        <v>N/A</v>
      </c>
      <c r="G165" s="29">
        <v>90.445424610000003</v>
      </c>
      <c r="H165" s="27" t="str">
        <f t="shared" si="22"/>
        <v>N/A</v>
      </c>
      <c r="I165" s="8">
        <v>-7.78</v>
      </c>
      <c r="J165" s="8">
        <v>14.53</v>
      </c>
      <c r="K165" s="28" t="s">
        <v>734</v>
      </c>
      <c r="L165" s="105" t="str">
        <f t="shared" si="23"/>
        <v>Yes</v>
      </c>
    </row>
    <row r="166" spans="1:12" x14ac:dyDescent="0.2">
      <c r="A166" s="174" t="s">
        <v>1516</v>
      </c>
      <c r="B166" s="22" t="s">
        <v>213</v>
      </c>
      <c r="C166" s="29">
        <v>1298.7980173000001</v>
      </c>
      <c r="D166" s="27" t="str">
        <f t="shared" si="20"/>
        <v>N/A</v>
      </c>
      <c r="E166" s="29">
        <v>1136.6623528</v>
      </c>
      <c r="F166" s="27" t="str">
        <f t="shared" si="21"/>
        <v>N/A</v>
      </c>
      <c r="G166" s="29">
        <v>1317.2225512</v>
      </c>
      <c r="H166" s="27" t="str">
        <f t="shared" si="22"/>
        <v>N/A</v>
      </c>
      <c r="I166" s="8">
        <v>-12.5</v>
      </c>
      <c r="J166" s="8">
        <v>15.89</v>
      </c>
      <c r="K166" s="28" t="s">
        <v>734</v>
      </c>
      <c r="L166" s="105" t="str">
        <f t="shared" si="23"/>
        <v>Yes</v>
      </c>
    </row>
    <row r="167" spans="1:12" x14ac:dyDescent="0.2">
      <c r="A167" s="174" t="s">
        <v>1517</v>
      </c>
      <c r="B167" s="22" t="s">
        <v>213</v>
      </c>
      <c r="C167" s="29">
        <v>223.17510791999999</v>
      </c>
      <c r="D167" s="27" t="str">
        <f t="shared" si="20"/>
        <v>N/A</v>
      </c>
      <c r="E167" s="29">
        <v>214.39100342</v>
      </c>
      <c r="F167" s="27" t="str">
        <f t="shared" si="21"/>
        <v>N/A</v>
      </c>
      <c r="G167" s="29">
        <v>233.69639058000001</v>
      </c>
      <c r="H167" s="27" t="str">
        <f t="shared" si="22"/>
        <v>N/A</v>
      </c>
      <c r="I167" s="8">
        <v>-3.94</v>
      </c>
      <c r="J167" s="8">
        <v>9.0050000000000008</v>
      </c>
      <c r="K167" s="28" t="s">
        <v>734</v>
      </c>
      <c r="L167" s="105" t="str">
        <f t="shared" si="23"/>
        <v>Yes</v>
      </c>
    </row>
    <row r="168" spans="1:12" x14ac:dyDescent="0.2">
      <c r="A168" s="174" t="s">
        <v>1518</v>
      </c>
      <c r="B168" s="22" t="s">
        <v>213</v>
      </c>
      <c r="C168" s="29">
        <v>168.01713401000001</v>
      </c>
      <c r="D168" s="27" t="str">
        <f t="shared" si="20"/>
        <v>N/A</v>
      </c>
      <c r="E168" s="29">
        <v>149.36790439999999</v>
      </c>
      <c r="F168" s="27" t="str">
        <f t="shared" si="21"/>
        <v>N/A</v>
      </c>
      <c r="G168" s="29">
        <v>441.84603024</v>
      </c>
      <c r="H168" s="27" t="str">
        <f t="shared" si="22"/>
        <v>N/A</v>
      </c>
      <c r="I168" s="8">
        <v>-11.1</v>
      </c>
      <c r="J168" s="8">
        <v>195.8</v>
      </c>
      <c r="K168" s="28" t="s">
        <v>734</v>
      </c>
      <c r="L168" s="105" t="str">
        <f t="shared" si="23"/>
        <v>No</v>
      </c>
    </row>
    <row r="169" spans="1:12" x14ac:dyDescent="0.2">
      <c r="A169" s="168" t="s">
        <v>1519</v>
      </c>
      <c r="B169" s="22" t="s">
        <v>213</v>
      </c>
      <c r="C169" s="29">
        <v>2762.2978603000001</v>
      </c>
      <c r="D169" s="27" t="str">
        <f t="shared" si="20"/>
        <v>N/A</v>
      </c>
      <c r="E169" s="29">
        <v>2973.7923863999999</v>
      </c>
      <c r="F169" s="27" t="str">
        <f t="shared" si="21"/>
        <v>N/A</v>
      </c>
      <c r="G169" s="29">
        <v>3374.8402003000001</v>
      </c>
      <c r="H169" s="27" t="str">
        <f t="shared" si="22"/>
        <v>N/A</v>
      </c>
      <c r="I169" s="8">
        <v>7.6559999999999997</v>
      </c>
      <c r="J169" s="8">
        <v>13.49</v>
      </c>
      <c r="K169" s="28" t="s">
        <v>734</v>
      </c>
      <c r="L169" s="105" t="str">
        <f t="shared" si="23"/>
        <v>Yes</v>
      </c>
    </row>
    <row r="170" spans="1:12" x14ac:dyDescent="0.2">
      <c r="A170" s="174" t="s">
        <v>1520</v>
      </c>
      <c r="B170" s="22" t="s">
        <v>213</v>
      </c>
      <c r="C170" s="29">
        <v>6149.0991160000003</v>
      </c>
      <c r="D170" s="27" t="str">
        <f t="shared" si="20"/>
        <v>N/A</v>
      </c>
      <c r="E170" s="29">
        <v>6444.2860189000003</v>
      </c>
      <c r="F170" s="27" t="str">
        <f t="shared" si="21"/>
        <v>N/A</v>
      </c>
      <c r="G170" s="29">
        <v>6747.7393431999999</v>
      </c>
      <c r="H170" s="27" t="str">
        <f t="shared" si="22"/>
        <v>N/A</v>
      </c>
      <c r="I170" s="8">
        <v>4.8</v>
      </c>
      <c r="J170" s="8">
        <v>4.7089999999999996</v>
      </c>
      <c r="K170" s="28" t="s">
        <v>734</v>
      </c>
      <c r="L170" s="105" t="str">
        <f t="shared" si="23"/>
        <v>Yes</v>
      </c>
    </row>
    <row r="171" spans="1:12" x14ac:dyDescent="0.2">
      <c r="A171" s="174" t="s">
        <v>1521</v>
      </c>
      <c r="B171" s="22" t="s">
        <v>213</v>
      </c>
      <c r="C171" s="29">
        <v>11116.84153</v>
      </c>
      <c r="D171" s="27" t="str">
        <f t="shared" si="20"/>
        <v>N/A</v>
      </c>
      <c r="E171" s="29">
        <v>11315.417081</v>
      </c>
      <c r="F171" s="27" t="str">
        <f t="shared" si="21"/>
        <v>N/A</v>
      </c>
      <c r="G171" s="29">
        <v>11761.887905</v>
      </c>
      <c r="H171" s="27" t="str">
        <f t="shared" si="22"/>
        <v>N/A</v>
      </c>
      <c r="I171" s="8">
        <v>1.786</v>
      </c>
      <c r="J171" s="8">
        <v>3.9460000000000002</v>
      </c>
      <c r="K171" s="28" t="s">
        <v>734</v>
      </c>
      <c r="L171" s="105" t="str">
        <f t="shared" si="23"/>
        <v>Yes</v>
      </c>
    </row>
    <row r="172" spans="1:12" x14ac:dyDescent="0.2">
      <c r="A172" s="174" t="s">
        <v>1522</v>
      </c>
      <c r="B172" s="22" t="s">
        <v>213</v>
      </c>
      <c r="C172" s="29">
        <v>1045.120379</v>
      </c>
      <c r="D172" s="27" t="str">
        <f t="shared" si="20"/>
        <v>N/A</v>
      </c>
      <c r="E172" s="29">
        <v>1100.878258</v>
      </c>
      <c r="F172" s="27" t="str">
        <f t="shared" si="21"/>
        <v>N/A</v>
      </c>
      <c r="G172" s="29">
        <v>1140.4556973000001</v>
      </c>
      <c r="H172" s="27" t="str">
        <f t="shared" si="22"/>
        <v>N/A</v>
      </c>
      <c r="I172" s="8">
        <v>5.335</v>
      </c>
      <c r="J172" s="8">
        <v>3.5950000000000002</v>
      </c>
      <c r="K172" s="28" t="s">
        <v>734</v>
      </c>
      <c r="L172" s="105" t="str">
        <f t="shared" si="23"/>
        <v>Yes</v>
      </c>
    </row>
    <row r="173" spans="1:12" x14ac:dyDescent="0.2">
      <c r="A173" s="174" t="s">
        <v>1523</v>
      </c>
      <c r="B173" s="22" t="s">
        <v>213</v>
      </c>
      <c r="C173" s="29">
        <v>1088.6396416</v>
      </c>
      <c r="D173" s="27" t="str">
        <f t="shared" si="20"/>
        <v>N/A</v>
      </c>
      <c r="E173" s="29">
        <v>1026.0887998000001</v>
      </c>
      <c r="F173" s="27" t="str">
        <f t="shared" si="21"/>
        <v>N/A</v>
      </c>
      <c r="G173" s="29">
        <v>2234.2131113999999</v>
      </c>
      <c r="H173" s="27" t="str">
        <f t="shared" si="22"/>
        <v>N/A</v>
      </c>
      <c r="I173" s="8">
        <v>-5.75</v>
      </c>
      <c r="J173" s="8">
        <v>117.7</v>
      </c>
      <c r="K173" s="28" t="s">
        <v>734</v>
      </c>
      <c r="L173" s="105" t="str">
        <f t="shared" si="23"/>
        <v>No</v>
      </c>
    </row>
    <row r="174" spans="1:12" x14ac:dyDescent="0.2">
      <c r="A174" s="168" t="s">
        <v>371</v>
      </c>
      <c r="B174" s="22" t="s">
        <v>213</v>
      </c>
      <c r="C174" s="4">
        <v>9.6557336024999998</v>
      </c>
      <c r="D174" s="27" t="str">
        <f t="shared" ref="D174:D203" si="24">IF($B174="N/A","N/A",IF(C174&gt;10,"No",IF(C174&lt;-10,"No","Yes")))</f>
        <v>N/A</v>
      </c>
      <c r="E174" s="4">
        <v>9.2396933535999999</v>
      </c>
      <c r="F174" s="27" t="str">
        <f t="shared" ref="F174:F203" si="25">IF($B174="N/A","N/A",IF(E174&gt;10,"No",IF(E174&lt;-10,"No","Yes")))</f>
        <v>N/A</v>
      </c>
      <c r="G174" s="4">
        <v>9.6218266206000003</v>
      </c>
      <c r="H174" s="27" t="str">
        <f t="shared" ref="H174:H203" si="26">IF($B174="N/A","N/A",IF(G174&gt;10,"No",IF(G174&lt;-10,"No","Yes")))</f>
        <v>N/A</v>
      </c>
      <c r="I174" s="8">
        <v>-4.3099999999999996</v>
      </c>
      <c r="J174" s="8">
        <v>4.1360000000000001</v>
      </c>
      <c r="K174" s="28" t="s">
        <v>734</v>
      </c>
      <c r="L174" s="105" t="str">
        <f t="shared" ref="L174:L203" si="27">IF(J174="Div by 0", "N/A", IF(K174="N/A","N/A", IF(J174&gt;VALUE(MID(K174,1,2)), "No", IF(J174&lt;-1*VALUE(MID(K174,1,2)), "No", "Yes"))))</f>
        <v>Yes</v>
      </c>
    </row>
    <row r="175" spans="1:12" x14ac:dyDescent="0.2">
      <c r="A175" s="174" t="s">
        <v>480</v>
      </c>
      <c r="B175" s="22" t="s">
        <v>213</v>
      </c>
      <c r="C175" s="4">
        <v>19.966553185999999</v>
      </c>
      <c r="D175" s="27" t="str">
        <f t="shared" si="24"/>
        <v>N/A</v>
      </c>
      <c r="E175" s="4">
        <v>19.954393343</v>
      </c>
      <c r="F175" s="27" t="str">
        <f t="shared" si="25"/>
        <v>N/A</v>
      </c>
      <c r="G175" s="4">
        <v>19.911785141999999</v>
      </c>
      <c r="H175" s="27" t="str">
        <f t="shared" si="26"/>
        <v>N/A</v>
      </c>
      <c r="I175" s="8">
        <v>-6.0999999999999999E-2</v>
      </c>
      <c r="J175" s="8">
        <v>-0.214</v>
      </c>
      <c r="K175" s="28" t="s">
        <v>734</v>
      </c>
      <c r="L175" s="105" t="str">
        <f t="shared" si="27"/>
        <v>Yes</v>
      </c>
    </row>
    <row r="176" spans="1:12" x14ac:dyDescent="0.2">
      <c r="A176" s="174" t="s">
        <v>481</v>
      </c>
      <c r="B176" s="22" t="s">
        <v>213</v>
      </c>
      <c r="C176" s="4">
        <v>15.575212648000001</v>
      </c>
      <c r="D176" s="27" t="str">
        <f t="shared" si="24"/>
        <v>N/A</v>
      </c>
      <c r="E176" s="4">
        <v>15.150469847</v>
      </c>
      <c r="F176" s="27" t="str">
        <f t="shared" si="25"/>
        <v>N/A</v>
      </c>
      <c r="G176" s="4">
        <v>14.818802457</v>
      </c>
      <c r="H176" s="27" t="str">
        <f t="shared" si="26"/>
        <v>N/A</v>
      </c>
      <c r="I176" s="8">
        <v>-2.73</v>
      </c>
      <c r="J176" s="8">
        <v>-2.19</v>
      </c>
      <c r="K176" s="28" t="s">
        <v>734</v>
      </c>
      <c r="L176" s="105" t="str">
        <f t="shared" si="27"/>
        <v>Yes</v>
      </c>
    </row>
    <row r="177" spans="1:12" x14ac:dyDescent="0.2">
      <c r="A177" s="174" t="s">
        <v>482</v>
      </c>
      <c r="B177" s="22" t="s">
        <v>213</v>
      </c>
      <c r="C177" s="4">
        <v>7.2350161277999998</v>
      </c>
      <c r="D177" s="27" t="str">
        <f t="shared" si="24"/>
        <v>N/A</v>
      </c>
      <c r="E177" s="4">
        <v>6.6379053852999998</v>
      </c>
      <c r="F177" s="27" t="str">
        <f t="shared" si="25"/>
        <v>N/A</v>
      </c>
      <c r="G177" s="4">
        <v>6.5289349105000003</v>
      </c>
      <c r="H177" s="27" t="str">
        <f t="shared" si="26"/>
        <v>N/A</v>
      </c>
      <c r="I177" s="8">
        <v>-8.25</v>
      </c>
      <c r="J177" s="8">
        <v>-1.64</v>
      </c>
      <c r="K177" s="28" t="s">
        <v>734</v>
      </c>
      <c r="L177" s="105" t="str">
        <f t="shared" si="27"/>
        <v>Yes</v>
      </c>
    </row>
    <row r="178" spans="1:12" x14ac:dyDescent="0.2">
      <c r="A178" s="174" t="s">
        <v>483</v>
      </c>
      <c r="B178" s="22" t="s">
        <v>213</v>
      </c>
      <c r="C178" s="4">
        <v>8.9647782228999997</v>
      </c>
      <c r="D178" s="27" t="str">
        <f t="shared" si="24"/>
        <v>N/A</v>
      </c>
      <c r="E178" s="4">
        <v>8.2552407108000008</v>
      </c>
      <c r="F178" s="27" t="str">
        <f t="shared" si="25"/>
        <v>N/A</v>
      </c>
      <c r="G178" s="4">
        <v>10.673185083</v>
      </c>
      <c r="H178" s="27" t="str">
        <f t="shared" si="26"/>
        <v>N/A</v>
      </c>
      <c r="I178" s="8">
        <v>-7.91</v>
      </c>
      <c r="J178" s="8">
        <v>29.29</v>
      </c>
      <c r="K178" s="28" t="s">
        <v>734</v>
      </c>
      <c r="L178" s="105" t="str">
        <f t="shared" si="27"/>
        <v>Yes</v>
      </c>
    </row>
    <row r="179" spans="1:12" x14ac:dyDescent="0.2">
      <c r="A179" s="168" t="s">
        <v>1524</v>
      </c>
      <c r="B179" s="22" t="s">
        <v>213</v>
      </c>
      <c r="C179" s="4">
        <v>3.4373866873000001</v>
      </c>
      <c r="D179" s="27" t="str">
        <f t="shared" si="24"/>
        <v>N/A</v>
      </c>
      <c r="E179" s="4">
        <v>3.5655671938000002</v>
      </c>
      <c r="F179" s="27" t="str">
        <f t="shared" si="25"/>
        <v>N/A</v>
      </c>
      <c r="G179" s="4">
        <v>3.5804517825</v>
      </c>
      <c r="H179" s="27" t="str">
        <f t="shared" si="26"/>
        <v>N/A</v>
      </c>
      <c r="I179" s="8">
        <v>3.7290000000000001</v>
      </c>
      <c r="J179" s="8">
        <v>0.41749999999999998</v>
      </c>
      <c r="K179" s="28" t="s">
        <v>734</v>
      </c>
      <c r="L179" s="105" t="str">
        <f t="shared" si="27"/>
        <v>Yes</v>
      </c>
    </row>
    <row r="180" spans="1:12" x14ac:dyDescent="0.2">
      <c r="A180" s="174" t="s">
        <v>1525</v>
      </c>
      <c r="B180" s="22" t="s">
        <v>213</v>
      </c>
      <c r="C180" s="4">
        <v>44.328973302000001</v>
      </c>
      <c r="D180" s="27" t="str">
        <f t="shared" si="24"/>
        <v>N/A</v>
      </c>
      <c r="E180" s="4">
        <v>43.912695827</v>
      </c>
      <c r="F180" s="27" t="str">
        <f t="shared" si="25"/>
        <v>N/A</v>
      </c>
      <c r="G180" s="4">
        <v>44.122534062</v>
      </c>
      <c r="H180" s="27" t="str">
        <f t="shared" si="26"/>
        <v>N/A</v>
      </c>
      <c r="I180" s="8">
        <v>-0.93899999999999995</v>
      </c>
      <c r="J180" s="8">
        <v>0.47789999999999999</v>
      </c>
      <c r="K180" s="28" t="s">
        <v>734</v>
      </c>
      <c r="L180" s="105" t="str">
        <f t="shared" si="27"/>
        <v>Yes</v>
      </c>
    </row>
    <row r="181" spans="1:12" x14ac:dyDescent="0.2">
      <c r="A181" s="174" t="s">
        <v>1526</v>
      </c>
      <c r="B181" s="22" t="s">
        <v>213</v>
      </c>
      <c r="C181" s="4">
        <v>5.838884642</v>
      </c>
      <c r="D181" s="27" t="str">
        <f t="shared" si="24"/>
        <v>N/A</v>
      </c>
      <c r="E181" s="4">
        <v>5.5227786369</v>
      </c>
      <c r="F181" s="27" t="str">
        <f t="shared" si="25"/>
        <v>N/A</v>
      </c>
      <c r="G181" s="4">
        <v>5.5374752244999996</v>
      </c>
      <c r="H181" s="27" t="str">
        <f t="shared" si="26"/>
        <v>N/A</v>
      </c>
      <c r="I181" s="8">
        <v>-5.41</v>
      </c>
      <c r="J181" s="8">
        <v>0.2661</v>
      </c>
      <c r="K181" s="28" t="s">
        <v>734</v>
      </c>
      <c r="L181" s="105" t="str">
        <f t="shared" si="27"/>
        <v>Yes</v>
      </c>
    </row>
    <row r="182" spans="1:12" x14ac:dyDescent="0.2">
      <c r="A182" s="174" t="s">
        <v>1527</v>
      </c>
      <c r="B182" s="22" t="s">
        <v>213</v>
      </c>
      <c r="C182" s="4">
        <v>0.1745760053</v>
      </c>
      <c r="D182" s="27" t="str">
        <f t="shared" si="24"/>
        <v>N/A</v>
      </c>
      <c r="E182" s="4">
        <v>2.2686700399999999E-2</v>
      </c>
      <c r="F182" s="27" t="str">
        <f t="shared" si="25"/>
        <v>N/A</v>
      </c>
      <c r="G182" s="4">
        <v>2.7479733700000002E-2</v>
      </c>
      <c r="H182" s="27" t="str">
        <f t="shared" si="26"/>
        <v>N/A</v>
      </c>
      <c r="I182" s="8">
        <v>-87</v>
      </c>
      <c r="J182" s="8">
        <v>21.13</v>
      </c>
      <c r="K182" s="28" t="s">
        <v>734</v>
      </c>
      <c r="L182" s="105" t="str">
        <f t="shared" si="27"/>
        <v>Yes</v>
      </c>
    </row>
    <row r="183" spans="1:12" x14ac:dyDescent="0.2">
      <c r="A183" s="174" t="s">
        <v>1528</v>
      </c>
      <c r="B183" s="22" t="s">
        <v>213</v>
      </c>
      <c r="C183" s="4">
        <v>1.3464839899999999E-2</v>
      </c>
      <c r="D183" s="27" t="str">
        <f t="shared" si="24"/>
        <v>N/A</v>
      </c>
      <c r="E183" s="4">
        <v>1.29896639E-2</v>
      </c>
      <c r="F183" s="27" t="str">
        <f t="shared" si="25"/>
        <v>N/A</v>
      </c>
      <c r="G183" s="4">
        <v>0.1236109223</v>
      </c>
      <c r="H183" s="27" t="str">
        <f t="shared" si="26"/>
        <v>N/A</v>
      </c>
      <c r="I183" s="8">
        <v>-3.53</v>
      </c>
      <c r="J183" s="8">
        <v>851.6</v>
      </c>
      <c r="K183" s="28" t="s">
        <v>734</v>
      </c>
      <c r="L183" s="105" t="str">
        <f t="shared" si="27"/>
        <v>No</v>
      </c>
    </row>
    <row r="184" spans="1:12" x14ac:dyDescent="0.2">
      <c r="A184" s="168" t="s">
        <v>97</v>
      </c>
      <c r="B184" s="22" t="s">
        <v>213</v>
      </c>
      <c r="C184" s="4">
        <v>45.945426038999997</v>
      </c>
      <c r="D184" s="27" t="str">
        <f t="shared" si="24"/>
        <v>N/A</v>
      </c>
      <c r="E184" s="4">
        <v>42.690158721000003</v>
      </c>
      <c r="F184" s="27" t="str">
        <f t="shared" si="25"/>
        <v>N/A</v>
      </c>
      <c r="G184" s="4">
        <v>48.545760236</v>
      </c>
      <c r="H184" s="27" t="str">
        <f t="shared" si="26"/>
        <v>N/A</v>
      </c>
      <c r="I184" s="8">
        <v>-7.09</v>
      </c>
      <c r="J184" s="8">
        <v>13.72</v>
      </c>
      <c r="K184" s="28" t="s">
        <v>734</v>
      </c>
      <c r="L184" s="105" t="str">
        <f t="shared" si="27"/>
        <v>Yes</v>
      </c>
    </row>
    <row r="185" spans="1:12" x14ac:dyDescent="0.2">
      <c r="A185" s="174" t="s">
        <v>484</v>
      </c>
      <c r="B185" s="22" t="s">
        <v>213</v>
      </c>
      <c r="C185" s="4">
        <v>48.190288479000003</v>
      </c>
      <c r="D185" s="27" t="str">
        <f t="shared" si="24"/>
        <v>N/A</v>
      </c>
      <c r="E185" s="4">
        <v>40.957147511000002</v>
      </c>
      <c r="F185" s="27" t="str">
        <f t="shared" si="25"/>
        <v>N/A</v>
      </c>
      <c r="G185" s="4">
        <v>41.137729978000003</v>
      </c>
      <c r="H185" s="27" t="str">
        <f t="shared" si="26"/>
        <v>N/A</v>
      </c>
      <c r="I185" s="8">
        <v>-15</v>
      </c>
      <c r="J185" s="8">
        <v>0.44090000000000001</v>
      </c>
      <c r="K185" s="28" t="s">
        <v>734</v>
      </c>
      <c r="L185" s="105" t="str">
        <f t="shared" si="27"/>
        <v>Yes</v>
      </c>
    </row>
    <row r="186" spans="1:12" x14ac:dyDescent="0.2">
      <c r="A186" s="174" t="s">
        <v>485</v>
      </c>
      <c r="B186" s="22" t="s">
        <v>213</v>
      </c>
      <c r="C186" s="4">
        <v>52.540254570999998</v>
      </c>
      <c r="D186" s="27" t="str">
        <f t="shared" si="24"/>
        <v>N/A</v>
      </c>
      <c r="E186" s="4">
        <v>45.688117044999998</v>
      </c>
      <c r="F186" s="27" t="str">
        <f t="shared" si="25"/>
        <v>N/A</v>
      </c>
      <c r="G186" s="4">
        <v>45.712922407000001</v>
      </c>
      <c r="H186" s="27" t="str">
        <f t="shared" si="26"/>
        <v>N/A</v>
      </c>
      <c r="I186" s="8">
        <v>-13</v>
      </c>
      <c r="J186" s="8">
        <v>5.4300000000000001E-2</v>
      </c>
      <c r="K186" s="28" t="s">
        <v>734</v>
      </c>
      <c r="L186" s="105" t="str">
        <f t="shared" si="27"/>
        <v>Yes</v>
      </c>
    </row>
    <row r="187" spans="1:12" x14ac:dyDescent="0.2">
      <c r="A187" s="174" t="s">
        <v>486</v>
      </c>
      <c r="B187" s="22" t="s">
        <v>213</v>
      </c>
      <c r="C187" s="4">
        <v>51.507081921000001</v>
      </c>
      <c r="D187" s="27" t="str">
        <f t="shared" si="24"/>
        <v>N/A</v>
      </c>
      <c r="E187" s="4">
        <v>49.986239214999998</v>
      </c>
      <c r="F187" s="27" t="str">
        <f t="shared" si="25"/>
        <v>N/A</v>
      </c>
      <c r="G187" s="4">
        <v>49.180396125000001</v>
      </c>
      <c r="H187" s="27" t="str">
        <f t="shared" si="26"/>
        <v>N/A</v>
      </c>
      <c r="I187" s="8">
        <v>-2.95</v>
      </c>
      <c r="J187" s="8">
        <v>-1.61</v>
      </c>
      <c r="K187" s="28" t="s">
        <v>734</v>
      </c>
      <c r="L187" s="105" t="str">
        <f t="shared" si="27"/>
        <v>Yes</v>
      </c>
    </row>
    <row r="188" spans="1:12" x14ac:dyDescent="0.2">
      <c r="A188" s="174" t="s">
        <v>487</v>
      </c>
      <c r="B188" s="22" t="s">
        <v>213</v>
      </c>
      <c r="C188" s="4">
        <v>33.323234702999997</v>
      </c>
      <c r="D188" s="27" t="str">
        <f t="shared" si="24"/>
        <v>N/A</v>
      </c>
      <c r="E188" s="4">
        <v>29.358496167999999</v>
      </c>
      <c r="F188" s="27" t="str">
        <f t="shared" si="25"/>
        <v>N/A</v>
      </c>
      <c r="G188" s="4">
        <v>52.097059295999998</v>
      </c>
      <c r="H188" s="27" t="str">
        <f t="shared" si="26"/>
        <v>N/A</v>
      </c>
      <c r="I188" s="8">
        <v>-11.9</v>
      </c>
      <c r="J188" s="8">
        <v>77.45</v>
      </c>
      <c r="K188" s="28" t="s">
        <v>734</v>
      </c>
      <c r="L188" s="105" t="str">
        <f t="shared" si="27"/>
        <v>No</v>
      </c>
    </row>
    <row r="189" spans="1:12" x14ac:dyDescent="0.2">
      <c r="A189" s="168" t="s">
        <v>118</v>
      </c>
      <c r="B189" s="22" t="s">
        <v>213</v>
      </c>
      <c r="C189" s="4">
        <v>75.469806254999995</v>
      </c>
      <c r="D189" s="27" t="str">
        <f t="shared" si="24"/>
        <v>N/A</v>
      </c>
      <c r="E189" s="4">
        <v>75.111782984000001</v>
      </c>
      <c r="F189" s="27" t="str">
        <f t="shared" si="25"/>
        <v>N/A</v>
      </c>
      <c r="G189" s="4">
        <v>83.625480663000005</v>
      </c>
      <c r="H189" s="27" t="str">
        <f t="shared" si="26"/>
        <v>N/A</v>
      </c>
      <c r="I189" s="8">
        <v>-0.47399999999999998</v>
      </c>
      <c r="J189" s="8">
        <v>11.33</v>
      </c>
      <c r="K189" s="28" t="s">
        <v>734</v>
      </c>
      <c r="L189" s="105" t="str">
        <f t="shared" si="27"/>
        <v>Yes</v>
      </c>
    </row>
    <row r="190" spans="1:12" x14ac:dyDescent="0.2">
      <c r="A190" s="174" t="s">
        <v>488</v>
      </c>
      <c r="B190" s="22" t="s">
        <v>213</v>
      </c>
      <c r="C190" s="4">
        <v>89.353759780000004</v>
      </c>
      <c r="D190" s="27" t="str">
        <f t="shared" si="24"/>
        <v>N/A</v>
      </c>
      <c r="E190" s="4">
        <v>89.193591376000001</v>
      </c>
      <c r="F190" s="27" t="str">
        <f t="shared" si="25"/>
        <v>N/A</v>
      </c>
      <c r="G190" s="4">
        <v>89.320564332999993</v>
      </c>
      <c r="H190" s="27" t="str">
        <f t="shared" si="26"/>
        <v>N/A</v>
      </c>
      <c r="I190" s="8">
        <v>-0.17899999999999999</v>
      </c>
      <c r="J190" s="8">
        <v>0.1424</v>
      </c>
      <c r="K190" s="28" t="s">
        <v>734</v>
      </c>
      <c r="L190" s="105" t="str">
        <f t="shared" si="27"/>
        <v>Yes</v>
      </c>
    </row>
    <row r="191" spans="1:12" x14ac:dyDescent="0.2">
      <c r="A191" s="174" t="s">
        <v>489</v>
      </c>
      <c r="B191" s="22" t="s">
        <v>213</v>
      </c>
      <c r="C191" s="4">
        <v>93.150352493</v>
      </c>
      <c r="D191" s="27" t="str">
        <f t="shared" si="24"/>
        <v>N/A</v>
      </c>
      <c r="E191" s="4">
        <v>93.410253359999999</v>
      </c>
      <c r="F191" s="27" t="str">
        <f t="shared" si="25"/>
        <v>N/A</v>
      </c>
      <c r="G191" s="4">
        <v>93.62688722</v>
      </c>
      <c r="H191" s="27" t="str">
        <f t="shared" si="26"/>
        <v>N/A</v>
      </c>
      <c r="I191" s="8">
        <v>0.27900000000000003</v>
      </c>
      <c r="J191" s="8">
        <v>0.2319</v>
      </c>
      <c r="K191" s="28" t="s">
        <v>734</v>
      </c>
      <c r="L191" s="105" t="str">
        <f t="shared" si="27"/>
        <v>Yes</v>
      </c>
    </row>
    <row r="192" spans="1:12" x14ac:dyDescent="0.2">
      <c r="A192" s="174" t="s">
        <v>490</v>
      </c>
      <c r="B192" s="22" t="s">
        <v>213</v>
      </c>
      <c r="C192" s="4">
        <v>86.016530165999995</v>
      </c>
      <c r="D192" s="27" t="str">
        <f t="shared" si="24"/>
        <v>N/A</v>
      </c>
      <c r="E192" s="4">
        <v>85.922716453000007</v>
      </c>
      <c r="F192" s="27" t="str">
        <f t="shared" si="25"/>
        <v>N/A</v>
      </c>
      <c r="G192" s="4">
        <v>85.581050641999994</v>
      </c>
      <c r="H192" s="27" t="str">
        <f t="shared" si="26"/>
        <v>N/A</v>
      </c>
      <c r="I192" s="8">
        <v>-0.109</v>
      </c>
      <c r="J192" s="8">
        <v>-0.39800000000000002</v>
      </c>
      <c r="K192" s="28" t="s">
        <v>734</v>
      </c>
      <c r="L192" s="105" t="str">
        <f t="shared" si="27"/>
        <v>Yes</v>
      </c>
    </row>
    <row r="193" spans="1:12" x14ac:dyDescent="0.2">
      <c r="A193" s="174" t="s">
        <v>491</v>
      </c>
      <c r="B193" s="22" t="s">
        <v>213</v>
      </c>
      <c r="C193" s="4">
        <v>47.332839622999998</v>
      </c>
      <c r="D193" s="27" t="str">
        <f t="shared" si="24"/>
        <v>N/A</v>
      </c>
      <c r="E193" s="4">
        <v>44.674547062999999</v>
      </c>
      <c r="F193" s="27" t="str">
        <f t="shared" si="25"/>
        <v>N/A</v>
      </c>
      <c r="G193" s="4">
        <v>76.863125625999999</v>
      </c>
      <c r="H193" s="27" t="str">
        <f t="shared" si="26"/>
        <v>N/A</v>
      </c>
      <c r="I193" s="8">
        <v>-5.62</v>
      </c>
      <c r="J193" s="8">
        <v>72.05</v>
      </c>
      <c r="K193" s="28" t="s">
        <v>734</v>
      </c>
      <c r="L193" s="105" t="str">
        <f t="shared" si="27"/>
        <v>No</v>
      </c>
    </row>
    <row r="194" spans="1:12" x14ac:dyDescent="0.2">
      <c r="A194" s="168" t="s">
        <v>1529</v>
      </c>
      <c r="B194" s="22" t="s">
        <v>213</v>
      </c>
      <c r="C194" s="23">
        <v>3.4840973202000001</v>
      </c>
      <c r="D194" s="27" t="str">
        <f t="shared" si="24"/>
        <v>N/A</v>
      </c>
      <c r="E194" s="23">
        <v>3.4106455624000001</v>
      </c>
      <c r="F194" s="27" t="str">
        <f t="shared" si="25"/>
        <v>N/A</v>
      </c>
      <c r="G194" s="23">
        <v>3.6333345954</v>
      </c>
      <c r="H194" s="27" t="str">
        <f t="shared" si="26"/>
        <v>N/A</v>
      </c>
      <c r="I194" s="8">
        <v>-2.11</v>
      </c>
      <c r="J194" s="8">
        <v>6.5289999999999999</v>
      </c>
      <c r="K194" s="28" t="s">
        <v>734</v>
      </c>
      <c r="L194" s="105" t="str">
        <f t="shared" si="27"/>
        <v>Yes</v>
      </c>
    </row>
    <row r="195" spans="1:12" x14ac:dyDescent="0.2">
      <c r="A195" s="174" t="s">
        <v>1530</v>
      </c>
      <c r="B195" s="22" t="s">
        <v>213</v>
      </c>
      <c r="C195" s="23">
        <v>0.148519294</v>
      </c>
      <c r="D195" s="27" t="str">
        <f t="shared" si="24"/>
        <v>N/A</v>
      </c>
      <c r="E195" s="23">
        <v>0.19397447309999999</v>
      </c>
      <c r="F195" s="27" t="str">
        <f t="shared" si="25"/>
        <v>N/A</v>
      </c>
      <c r="G195" s="23">
        <v>0.1942042179</v>
      </c>
      <c r="H195" s="27" t="str">
        <f t="shared" si="26"/>
        <v>N/A</v>
      </c>
      <c r="I195" s="8">
        <v>30.61</v>
      </c>
      <c r="J195" s="8">
        <v>0.11840000000000001</v>
      </c>
      <c r="K195" s="28" t="s">
        <v>734</v>
      </c>
      <c r="L195" s="105" t="str">
        <f t="shared" si="27"/>
        <v>Yes</v>
      </c>
    </row>
    <row r="196" spans="1:12" x14ac:dyDescent="0.2">
      <c r="A196" s="174" t="s">
        <v>1531</v>
      </c>
      <c r="B196" s="22" t="s">
        <v>213</v>
      </c>
      <c r="C196" s="23">
        <v>5.0087254595999999</v>
      </c>
      <c r="D196" s="27" t="str">
        <f t="shared" si="24"/>
        <v>N/A</v>
      </c>
      <c r="E196" s="23">
        <v>4.8743032111</v>
      </c>
      <c r="F196" s="27" t="str">
        <f t="shared" si="25"/>
        <v>N/A</v>
      </c>
      <c r="G196" s="23">
        <v>4.6227708058000001</v>
      </c>
      <c r="H196" s="27" t="str">
        <f t="shared" si="26"/>
        <v>N/A</v>
      </c>
      <c r="I196" s="8">
        <v>-2.68</v>
      </c>
      <c r="J196" s="8">
        <v>-5.16</v>
      </c>
      <c r="K196" s="28" t="s">
        <v>734</v>
      </c>
      <c r="L196" s="105" t="str">
        <f t="shared" si="27"/>
        <v>Yes</v>
      </c>
    </row>
    <row r="197" spans="1:12" x14ac:dyDescent="0.2">
      <c r="A197" s="174" t="s">
        <v>1532</v>
      </c>
      <c r="B197" s="22" t="s">
        <v>213</v>
      </c>
      <c r="C197" s="23">
        <v>3.8899099863000002</v>
      </c>
      <c r="D197" s="27" t="str">
        <f t="shared" si="24"/>
        <v>N/A</v>
      </c>
      <c r="E197" s="23">
        <v>3.8374047511999998</v>
      </c>
      <c r="F197" s="27" t="str">
        <f t="shared" si="25"/>
        <v>N/A</v>
      </c>
      <c r="G197" s="23">
        <v>3.7852815509000002</v>
      </c>
      <c r="H197" s="27" t="str">
        <f t="shared" si="26"/>
        <v>N/A</v>
      </c>
      <c r="I197" s="8">
        <v>-1.35</v>
      </c>
      <c r="J197" s="8">
        <v>-1.36</v>
      </c>
      <c r="K197" s="28" t="s">
        <v>734</v>
      </c>
      <c r="L197" s="105" t="str">
        <f t="shared" si="27"/>
        <v>Yes</v>
      </c>
    </row>
    <row r="198" spans="1:12" x14ac:dyDescent="0.2">
      <c r="A198" s="174" t="s">
        <v>1533</v>
      </c>
      <c r="B198" s="22" t="s">
        <v>213</v>
      </c>
      <c r="C198" s="23">
        <v>3.1161524501</v>
      </c>
      <c r="D198" s="27" t="str">
        <f t="shared" si="24"/>
        <v>N/A</v>
      </c>
      <c r="E198" s="23">
        <v>3.0670612918</v>
      </c>
      <c r="F198" s="27" t="str">
        <f t="shared" si="25"/>
        <v>N/A</v>
      </c>
      <c r="G198" s="23">
        <v>4.0866292199999998</v>
      </c>
      <c r="H198" s="27" t="str">
        <f t="shared" si="26"/>
        <v>N/A</v>
      </c>
      <c r="I198" s="8">
        <v>-1.58</v>
      </c>
      <c r="J198" s="8">
        <v>33.24</v>
      </c>
      <c r="K198" s="28" t="s">
        <v>734</v>
      </c>
      <c r="L198" s="105" t="str">
        <f t="shared" si="27"/>
        <v>No</v>
      </c>
    </row>
    <row r="199" spans="1:12" x14ac:dyDescent="0.2">
      <c r="A199" s="168" t="s">
        <v>1534</v>
      </c>
      <c r="B199" s="22" t="s">
        <v>213</v>
      </c>
      <c r="C199" s="23">
        <v>253.71919571999999</v>
      </c>
      <c r="D199" s="27" t="str">
        <f t="shared" si="24"/>
        <v>N/A</v>
      </c>
      <c r="E199" s="23">
        <v>256.43635247999998</v>
      </c>
      <c r="F199" s="27" t="str">
        <f t="shared" si="25"/>
        <v>N/A</v>
      </c>
      <c r="G199" s="23">
        <v>256.02136752000001</v>
      </c>
      <c r="H199" s="27" t="str">
        <f t="shared" si="26"/>
        <v>N/A</v>
      </c>
      <c r="I199" s="8">
        <v>1.071</v>
      </c>
      <c r="J199" s="8">
        <v>-0.16200000000000001</v>
      </c>
      <c r="K199" s="28" t="s">
        <v>734</v>
      </c>
      <c r="L199" s="105" t="str">
        <f t="shared" si="27"/>
        <v>Yes</v>
      </c>
    </row>
    <row r="200" spans="1:12" x14ac:dyDescent="0.2">
      <c r="A200" s="174" t="s">
        <v>1535</v>
      </c>
      <c r="B200" s="22" t="s">
        <v>213</v>
      </c>
      <c r="C200" s="23">
        <v>253.02364592000001</v>
      </c>
      <c r="D200" s="27" t="str">
        <f t="shared" si="24"/>
        <v>N/A</v>
      </c>
      <c r="E200" s="23">
        <v>250.75532776</v>
      </c>
      <c r="F200" s="27" t="str">
        <f t="shared" si="25"/>
        <v>N/A</v>
      </c>
      <c r="G200" s="23">
        <v>254.57055803</v>
      </c>
      <c r="H200" s="27" t="str">
        <f t="shared" si="26"/>
        <v>N/A</v>
      </c>
      <c r="I200" s="8">
        <v>-0.89600000000000002</v>
      </c>
      <c r="J200" s="8">
        <v>1.5209999999999999</v>
      </c>
      <c r="K200" s="28" t="s">
        <v>734</v>
      </c>
      <c r="L200" s="105" t="str">
        <f t="shared" si="27"/>
        <v>Yes</v>
      </c>
    </row>
    <row r="201" spans="1:12" x14ac:dyDescent="0.2">
      <c r="A201" s="174" t="s">
        <v>1536</v>
      </c>
      <c r="B201" s="22" t="s">
        <v>213</v>
      </c>
      <c r="C201" s="23">
        <v>270.30382377000001</v>
      </c>
      <c r="D201" s="27" t="str">
        <f t="shared" si="24"/>
        <v>N/A</v>
      </c>
      <c r="E201" s="23">
        <v>275.76179194000002</v>
      </c>
      <c r="F201" s="27" t="str">
        <f t="shared" si="25"/>
        <v>N/A</v>
      </c>
      <c r="G201" s="23">
        <v>274.99646487000001</v>
      </c>
      <c r="H201" s="27" t="str">
        <f t="shared" si="26"/>
        <v>N/A</v>
      </c>
      <c r="I201" s="8">
        <v>2.0190000000000001</v>
      </c>
      <c r="J201" s="8">
        <v>-0.27800000000000002</v>
      </c>
      <c r="K201" s="28" t="s">
        <v>734</v>
      </c>
      <c r="L201" s="105" t="str">
        <f t="shared" si="27"/>
        <v>Yes</v>
      </c>
    </row>
    <row r="202" spans="1:12" x14ac:dyDescent="0.2">
      <c r="A202" s="174" t="s">
        <v>1537</v>
      </c>
      <c r="B202" s="22" t="s">
        <v>213</v>
      </c>
      <c r="C202" s="23">
        <v>127.546875</v>
      </c>
      <c r="D202" s="27" t="str">
        <f t="shared" si="24"/>
        <v>N/A</v>
      </c>
      <c r="E202" s="23">
        <v>245.27868852</v>
      </c>
      <c r="F202" s="27" t="str">
        <f t="shared" si="25"/>
        <v>N/A</v>
      </c>
      <c r="G202" s="23">
        <v>257.83333333000002</v>
      </c>
      <c r="H202" s="27" t="str">
        <f t="shared" si="26"/>
        <v>N/A</v>
      </c>
      <c r="I202" s="8">
        <v>92.3</v>
      </c>
      <c r="J202" s="8">
        <v>5.1189999999999998</v>
      </c>
      <c r="K202" s="28" t="s">
        <v>734</v>
      </c>
      <c r="L202" s="105" t="str">
        <f t="shared" si="27"/>
        <v>Yes</v>
      </c>
    </row>
    <row r="203" spans="1:12" x14ac:dyDescent="0.2">
      <c r="A203" s="174" t="s">
        <v>1538</v>
      </c>
      <c r="B203" s="22" t="s">
        <v>213</v>
      </c>
      <c r="C203" s="23">
        <v>50.375</v>
      </c>
      <c r="D203" s="27" t="str">
        <f t="shared" si="24"/>
        <v>N/A</v>
      </c>
      <c r="E203" s="23">
        <v>27.428571429000002</v>
      </c>
      <c r="F203" s="27" t="str">
        <f t="shared" si="25"/>
        <v>N/A</v>
      </c>
      <c r="G203" s="23">
        <v>29.4</v>
      </c>
      <c r="H203" s="27" t="str">
        <f t="shared" si="26"/>
        <v>N/A</v>
      </c>
      <c r="I203" s="8">
        <v>-45.6</v>
      </c>
      <c r="J203" s="8">
        <v>7.1879999999999997</v>
      </c>
      <c r="K203" s="28" t="s">
        <v>734</v>
      </c>
      <c r="L203" s="105" t="str">
        <f t="shared" si="27"/>
        <v>Yes</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50</v>
      </c>
      <c r="K204" s="10" t="s">
        <v>213</v>
      </c>
      <c r="L204" s="105" t="str">
        <f t="shared" ref="L204:L214" si="31">IF(J204="Div by 0", "N/A", IF(K204="N/A","N/A", IF(J204&gt;VALUE(MID(K204,1,2)), "No", IF(J204&lt;-1*VALUE(MID(K204,1,2)), "No", "Yes"))))</f>
        <v>N/A</v>
      </c>
    </row>
    <row r="205" spans="1:12" x14ac:dyDescent="0.2">
      <c r="A205" s="168" t="s">
        <v>128</v>
      </c>
      <c r="B205" s="22" t="s">
        <v>213</v>
      </c>
      <c r="C205" s="23">
        <v>22</v>
      </c>
      <c r="D205" s="27" t="str">
        <f t="shared" si="28"/>
        <v>N/A</v>
      </c>
      <c r="E205" s="23">
        <v>28</v>
      </c>
      <c r="F205" s="27" t="str">
        <f t="shared" si="29"/>
        <v>N/A</v>
      </c>
      <c r="G205" s="23">
        <v>27</v>
      </c>
      <c r="H205" s="27" t="str">
        <f t="shared" si="30"/>
        <v>N/A</v>
      </c>
      <c r="I205" s="8">
        <v>27.27</v>
      </c>
      <c r="J205" s="8">
        <v>-3.57</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66.67</v>
      </c>
      <c r="J206" s="8">
        <v>-40</v>
      </c>
      <c r="K206" s="10" t="s">
        <v>213</v>
      </c>
      <c r="L206" s="105" t="str">
        <f t="shared" si="31"/>
        <v>N/A</v>
      </c>
    </row>
    <row r="207" spans="1:12" ht="25.5" x14ac:dyDescent="0.2">
      <c r="A207" s="168" t="s">
        <v>1539</v>
      </c>
      <c r="B207" s="22" t="s">
        <v>213</v>
      </c>
      <c r="C207" s="23">
        <v>499</v>
      </c>
      <c r="D207" s="27" t="str">
        <f t="shared" si="28"/>
        <v>N/A</v>
      </c>
      <c r="E207" s="23">
        <v>499</v>
      </c>
      <c r="F207" s="27" t="str">
        <f t="shared" si="29"/>
        <v>N/A</v>
      </c>
      <c r="G207" s="23">
        <v>488</v>
      </c>
      <c r="H207" s="27" t="str">
        <f t="shared" si="30"/>
        <v>N/A</v>
      </c>
      <c r="I207" s="8">
        <v>0</v>
      </c>
      <c r="J207" s="8">
        <v>-2.2000000000000002</v>
      </c>
      <c r="K207" s="10" t="s">
        <v>213</v>
      </c>
      <c r="L207" s="105" t="str">
        <f t="shared" si="31"/>
        <v>N/A</v>
      </c>
    </row>
    <row r="208" spans="1:12" x14ac:dyDescent="0.2">
      <c r="A208" s="168" t="s">
        <v>1587</v>
      </c>
      <c r="B208" s="22" t="s">
        <v>213</v>
      </c>
      <c r="C208" s="23">
        <v>23</v>
      </c>
      <c r="D208" s="27" t="str">
        <f t="shared" si="28"/>
        <v>N/A</v>
      </c>
      <c r="E208" s="23">
        <v>17</v>
      </c>
      <c r="F208" s="27" t="str">
        <f t="shared" si="29"/>
        <v>N/A</v>
      </c>
      <c r="G208" s="23">
        <v>19</v>
      </c>
      <c r="H208" s="27" t="str">
        <f t="shared" si="30"/>
        <v>N/A</v>
      </c>
      <c r="I208" s="8">
        <v>-26.1</v>
      </c>
      <c r="J208" s="8">
        <v>11.76</v>
      </c>
      <c r="K208" s="10" t="s">
        <v>213</v>
      </c>
      <c r="L208" s="105" t="str">
        <f t="shared" si="31"/>
        <v>N/A</v>
      </c>
    </row>
    <row r="209" spans="1:12" x14ac:dyDescent="0.2">
      <c r="A209" s="168" t="s">
        <v>1588</v>
      </c>
      <c r="B209" s="22" t="s">
        <v>213</v>
      </c>
      <c r="C209" s="23">
        <v>31</v>
      </c>
      <c r="D209" s="27" t="str">
        <f t="shared" si="28"/>
        <v>N/A</v>
      </c>
      <c r="E209" s="23">
        <v>62</v>
      </c>
      <c r="F209" s="27" t="str">
        <f t="shared" si="29"/>
        <v>N/A</v>
      </c>
      <c r="G209" s="23">
        <v>76</v>
      </c>
      <c r="H209" s="27" t="str">
        <f t="shared" si="30"/>
        <v>N/A</v>
      </c>
      <c r="I209" s="8">
        <v>100</v>
      </c>
      <c r="J209" s="8">
        <v>22.58</v>
      </c>
      <c r="K209" s="10" t="s">
        <v>213</v>
      </c>
      <c r="L209" s="105" t="str">
        <f t="shared" si="31"/>
        <v>N/A</v>
      </c>
    </row>
    <row r="210" spans="1:12" x14ac:dyDescent="0.2">
      <c r="A210" s="168" t="s">
        <v>125</v>
      </c>
      <c r="B210" s="22" t="s">
        <v>213</v>
      </c>
      <c r="C210" s="29">
        <v>5174714</v>
      </c>
      <c r="D210" s="27" t="str">
        <f t="shared" si="28"/>
        <v>N/A</v>
      </c>
      <c r="E210" s="29">
        <v>1879924</v>
      </c>
      <c r="F210" s="27" t="str">
        <f t="shared" si="29"/>
        <v>N/A</v>
      </c>
      <c r="G210" s="29">
        <v>3052137</v>
      </c>
      <c r="H210" s="27" t="str">
        <f t="shared" si="30"/>
        <v>N/A</v>
      </c>
      <c r="I210" s="8">
        <v>-63.7</v>
      </c>
      <c r="J210" s="8">
        <v>62.35</v>
      </c>
      <c r="K210" s="10" t="s">
        <v>213</v>
      </c>
      <c r="L210" s="105" t="str">
        <f t="shared" si="31"/>
        <v>N/A</v>
      </c>
    </row>
    <row r="211" spans="1:12" x14ac:dyDescent="0.2">
      <c r="A211" s="168" t="s">
        <v>1589</v>
      </c>
      <c r="B211" s="22" t="s">
        <v>213</v>
      </c>
      <c r="C211" s="29">
        <v>884745</v>
      </c>
      <c r="D211" s="27" t="str">
        <f t="shared" si="28"/>
        <v>N/A</v>
      </c>
      <c r="E211" s="29">
        <v>754207</v>
      </c>
      <c r="F211" s="27" t="str">
        <f t="shared" si="29"/>
        <v>N/A</v>
      </c>
      <c r="G211" s="29">
        <v>1158961</v>
      </c>
      <c r="H211" s="27" t="str">
        <f t="shared" si="30"/>
        <v>N/A</v>
      </c>
      <c r="I211" s="8">
        <v>-14.8</v>
      </c>
      <c r="J211" s="8">
        <v>53.67</v>
      </c>
      <c r="K211" s="10" t="s">
        <v>213</v>
      </c>
      <c r="L211" s="105" t="str">
        <f t="shared" si="31"/>
        <v>N/A</v>
      </c>
    </row>
    <row r="212" spans="1:12" x14ac:dyDescent="0.2">
      <c r="A212" s="168" t="s">
        <v>1540</v>
      </c>
      <c r="B212" s="22" t="s">
        <v>213</v>
      </c>
      <c r="C212" s="29">
        <v>1300329</v>
      </c>
      <c r="D212" s="27" t="str">
        <f t="shared" si="28"/>
        <v>N/A</v>
      </c>
      <c r="E212" s="29">
        <v>1600328</v>
      </c>
      <c r="F212" s="27" t="str">
        <f t="shared" si="29"/>
        <v>N/A</v>
      </c>
      <c r="G212" s="29">
        <v>840356</v>
      </c>
      <c r="H212" s="27" t="str">
        <f t="shared" si="30"/>
        <v>N/A</v>
      </c>
      <c r="I212" s="8">
        <v>23.07</v>
      </c>
      <c r="J212" s="8">
        <v>-47.5</v>
      </c>
      <c r="K212" s="10" t="s">
        <v>213</v>
      </c>
      <c r="L212" s="105" t="str">
        <f t="shared" si="31"/>
        <v>N/A</v>
      </c>
    </row>
    <row r="213" spans="1:12" x14ac:dyDescent="0.2">
      <c r="A213" s="168" t="s">
        <v>1590</v>
      </c>
      <c r="B213" s="22" t="s">
        <v>213</v>
      </c>
      <c r="C213" s="29">
        <v>5048401</v>
      </c>
      <c r="D213" s="27" t="str">
        <f t="shared" si="28"/>
        <v>N/A</v>
      </c>
      <c r="E213" s="29">
        <v>1876156</v>
      </c>
      <c r="F213" s="27" t="str">
        <f t="shared" si="29"/>
        <v>N/A</v>
      </c>
      <c r="G213" s="29">
        <v>2587394</v>
      </c>
      <c r="H213" s="27" t="str">
        <f t="shared" si="30"/>
        <v>N/A</v>
      </c>
      <c r="I213" s="8">
        <v>-62.8</v>
      </c>
      <c r="J213" s="8">
        <v>37.909999999999997</v>
      </c>
      <c r="K213" s="10" t="s">
        <v>213</v>
      </c>
      <c r="L213" s="105" t="str">
        <f t="shared" si="31"/>
        <v>N/A</v>
      </c>
    </row>
    <row r="214" spans="1:12" x14ac:dyDescent="0.2">
      <c r="A214" s="174" t="s">
        <v>1591</v>
      </c>
      <c r="B214" s="22" t="s">
        <v>213</v>
      </c>
      <c r="C214" s="29">
        <v>410434</v>
      </c>
      <c r="D214" s="27" t="str">
        <f t="shared" si="28"/>
        <v>N/A</v>
      </c>
      <c r="E214" s="29">
        <v>457183</v>
      </c>
      <c r="F214" s="27" t="str">
        <f t="shared" si="29"/>
        <v>N/A</v>
      </c>
      <c r="G214" s="29">
        <v>643955</v>
      </c>
      <c r="H214" s="27" t="str">
        <f t="shared" si="30"/>
        <v>N/A</v>
      </c>
      <c r="I214" s="8">
        <v>11.39</v>
      </c>
      <c r="J214" s="8">
        <v>40.85</v>
      </c>
      <c r="K214" s="10" t="s">
        <v>213</v>
      </c>
      <c r="L214" s="105" t="str">
        <f t="shared" si="31"/>
        <v>N/A</v>
      </c>
    </row>
    <row r="215" spans="1:12" ht="25.5" x14ac:dyDescent="0.2">
      <c r="A215" s="168" t="s">
        <v>1354</v>
      </c>
      <c r="B215" s="22" t="s">
        <v>213</v>
      </c>
      <c r="C215" s="29">
        <v>15396752</v>
      </c>
      <c r="D215" s="27" t="str">
        <f t="shared" ref="D215:D229" si="32">IF($B215="N/A","N/A",IF(C215&gt;10,"No",IF(C215&lt;-10,"No","Yes")))</f>
        <v>N/A</v>
      </c>
      <c r="E215" s="29">
        <v>12403124</v>
      </c>
      <c r="F215" s="27" t="str">
        <f t="shared" ref="F215:F229" si="33">IF($B215="N/A","N/A",IF(E215&gt;10,"No",IF(E215&lt;-10,"No","Yes")))</f>
        <v>N/A</v>
      </c>
      <c r="G215" s="29">
        <v>12514172</v>
      </c>
      <c r="H215" s="27" t="str">
        <f t="shared" ref="H215:H229" si="34">IF($B215="N/A","N/A",IF(G215&gt;10,"No",IF(G215&lt;-10,"No","Yes")))</f>
        <v>N/A</v>
      </c>
      <c r="I215" s="8">
        <v>-19.399999999999999</v>
      </c>
      <c r="J215" s="8">
        <v>0.89529999999999998</v>
      </c>
      <c r="K215" s="28" t="s">
        <v>734</v>
      </c>
      <c r="L215" s="105" t="str">
        <f t="shared" ref="L215:L229" si="35">IF(J215="Div by 0", "N/A", IF(K215="N/A","N/A", IF(J215&gt;VALUE(MID(K215,1,2)), "No", IF(J215&lt;-1*VALUE(MID(K215,1,2)), "No", "Yes"))))</f>
        <v>Yes</v>
      </c>
    </row>
    <row r="216" spans="1:12" x14ac:dyDescent="0.2">
      <c r="A216" s="168" t="s">
        <v>646</v>
      </c>
      <c r="B216" s="22" t="s">
        <v>213</v>
      </c>
      <c r="C216" s="23">
        <v>44276</v>
      </c>
      <c r="D216" s="27" t="str">
        <f t="shared" si="32"/>
        <v>N/A</v>
      </c>
      <c r="E216" s="23">
        <v>37483</v>
      </c>
      <c r="F216" s="27" t="str">
        <f t="shared" si="33"/>
        <v>N/A</v>
      </c>
      <c r="G216" s="23">
        <v>36962</v>
      </c>
      <c r="H216" s="27" t="str">
        <f t="shared" si="34"/>
        <v>N/A</v>
      </c>
      <c r="I216" s="8">
        <v>-15.3</v>
      </c>
      <c r="J216" s="8">
        <v>-1.39</v>
      </c>
      <c r="K216" s="28" t="s">
        <v>734</v>
      </c>
      <c r="L216" s="105" t="str">
        <f t="shared" si="35"/>
        <v>Yes</v>
      </c>
    </row>
    <row r="217" spans="1:12" ht="25.5" x14ac:dyDescent="0.2">
      <c r="A217" s="168" t="s">
        <v>1355</v>
      </c>
      <c r="B217" s="22" t="s">
        <v>213</v>
      </c>
      <c r="C217" s="29">
        <v>347.74487306999998</v>
      </c>
      <c r="D217" s="27" t="str">
        <f t="shared" si="32"/>
        <v>N/A</v>
      </c>
      <c r="E217" s="29">
        <v>330.89998131999999</v>
      </c>
      <c r="F217" s="27" t="str">
        <f t="shared" si="33"/>
        <v>N/A</v>
      </c>
      <c r="G217" s="29">
        <v>338.56858395</v>
      </c>
      <c r="H217" s="27" t="str">
        <f t="shared" si="34"/>
        <v>N/A</v>
      </c>
      <c r="I217" s="8">
        <v>-4.84</v>
      </c>
      <c r="J217" s="8">
        <v>2.3170000000000002</v>
      </c>
      <c r="K217" s="28" t="s">
        <v>734</v>
      </c>
      <c r="L217" s="105" t="str">
        <f t="shared" si="35"/>
        <v>Yes</v>
      </c>
    </row>
    <row r="218" spans="1:12" ht="25.5" x14ac:dyDescent="0.2">
      <c r="A218" s="168" t="s">
        <v>1356</v>
      </c>
      <c r="B218" s="22" t="s">
        <v>213</v>
      </c>
      <c r="C218" s="29">
        <v>21182853</v>
      </c>
      <c r="D218" s="27" t="str">
        <f t="shared" si="32"/>
        <v>N/A</v>
      </c>
      <c r="E218" s="29">
        <v>23289811</v>
      </c>
      <c r="F218" s="27" t="str">
        <f t="shared" si="33"/>
        <v>N/A</v>
      </c>
      <c r="G218" s="29">
        <v>29938113</v>
      </c>
      <c r="H218" s="27" t="str">
        <f t="shared" si="34"/>
        <v>N/A</v>
      </c>
      <c r="I218" s="8">
        <v>9.9469999999999992</v>
      </c>
      <c r="J218" s="8">
        <v>28.55</v>
      </c>
      <c r="K218" s="28" t="s">
        <v>734</v>
      </c>
      <c r="L218" s="105" t="str">
        <f t="shared" si="35"/>
        <v>Yes</v>
      </c>
    </row>
    <row r="219" spans="1:12" x14ac:dyDescent="0.2">
      <c r="A219" s="168" t="s">
        <v>513</v>
      </c>
      <c r="B219" s="22" t="s">
        <v>213</v>
      </c>
      <c r="C219" s="23">
        <v>64069</v>
      </c>
      <c r="D219" s="27" t="str">
        <f t="shared" si="32"/>
        <v>N/A</v>
      </c>
      <c r="E219" s="23">
        <v>64573</v>
      </c>
      <c r="F219" s="27" t="str">
        <f t="shared" si="33"/>
        <v>N/A</v>
      </c>
      <c r="G219" s="23">
        <v>74567</v>
      </c>
      <c r="H219" s="27" t="str">
        <f t="shared" si="34"/>
        <v>N/A</v>
      </c>
      <c r="I219" s="8">
        <v>0.78669999999999995</v>
      </c>
      <c r="J219" s="8">
        <v>15.48</v>
      </c>
      <c r="K219" s="28" t="s">
        <v>734</v>
      </c>
      <c r="L219" s="105" t="str">
        <f t="shared" si="35"/>
        <v>Yes</v>
      </c>
    </row>
    <row r="220" spans="1:12" ht="25.5" x14ac:dyDescent="0.2">
      <c r="A220" s="168" t="s">
        <v>1357</v>
      </c>
      <c r="B220" s="22" t="s">
        <v>213</v>
      </c>
      <c r="C220" s="29">
        <v>330.62562237999998</v>
      </c>
      <c r="D220" s="27" t="str">
        <f t="shared" si="32"/>
        <v>N/A</v>
      </c>
      <c r="E220" s="29">
        <v>360.67413625</v>
      </c>
      <c r="F220" s="27" t="str">
        <f t="shared" si="33"/>
        <v>N/A</v>
      </c>
      <c r="G220" s="29">
        <v>401.49279172000001</v>
      </c>
      <c r="H220" s="27" t="str">
        <f t="shared" si="34"/>
        <v>N/A</v>
      </c>
      <c r="I220" s="8">
        <v>9.0879999999999992</v>
      </c>
      <c r="J220" s="8">
        <v>11.32</v>
      </c>
      <c r="K220" s="28" t="s">
        <v>734</v>
      </c>
      <c r="L220" s="105" t="str">
        <f t="shared" si="35"/>
        <v>Yes</v>
      </c>
    </row>
    <row r="221" spans="1:12" ht="25.5" x14ac:dyDescent="0.2">
      <c r="A221" s="168" t="s">
        <v>1358</v>
      </c>
      <c r="B221" s="22" t="s">
        <v>213</v>
      </c>
      <c r="C221" s="29">
        <v>26170967</v>
      </c>
      <c r="D221" s="27" t="str">
        <f t="shared" si="32"/>
        <v>N/A</v>
      </c>
      <c r="E221" s="29">
        <v>24062605</v>
      </c>
      <c r="F221" s="27" t="str">
        <f t="shared" si="33"/>
        <v>N/A</v>
      </c>
      <c r="G221" s="29">
        <v>32748703</v>
      </c>
      <c r="H221" s="27" t="str">
        <f t="shared" si="34"/>
        <v>N/A</v>
      </c>
      <c r="I221" s="8">
        <v>-8.06</v>
      </c>
      <c r="J221" s="8">
        <v>36.1</v>
      </c>
      <c r="K221" s="28" t="s">
        <v>734</v>
      </c>
      <c r="L221" s="105" t="str">
        <f t="shared" si="35"/>
        <v>No</v>
      </c>
    </row>
    <row r="222" spans="1:12" x14ac:dyDescent="0.2">
      <c r="A222" s="168" t="s">
        <v>514</v>
      </c>
      <c r="B222" s="22" t="s">
        <v>213</v>
      </c>
      <c r="C222" s="23">
        <v>55588</v>
      </c>
      <c r="D222" s="27" t="str">
        <f t="shared" si="32"/>
        <v>N/A</v>
      </c>
      <c r="E222" s="23">
        <v>50102</v>
      </c>
      <c r="F222" s="27" t="str">
        <f t="shared" si="33"/>
        <v>N/A</v>
      </c>
      <c r="G222" s="23">
        <v>68157</v>
      </c>
      <c r="H222" s="27" t="str">
        <f t="shared" si="34"/>
        <v>N/A</v>
      </c>
      <c r="I222" s="8">
        <v>-9.8699999999999992</v>
      </c>
      <c r="J222" s="8">
        <v>36.04</v>
      </c>
      <c r="K222" s="28" t="s">
        <v>734</v>
      </c>
      <c r="L222" s="105" t="str">
        <f t="shared" si="35"/>
        <v>No</v>
      </c>
    </row>
    <row r="223" spans="1:12" ht="25.5" x14ac:dyDescent="0.2">
      <c r="A223" s="168" t="s">
        <v>1359</v>
      </c>
      <c r="B223" s="22" t="s">
        <v>213</v>
      </c>
      <c r="C223" s="29">
        <v>470.80245736000001</v>
      </c>
      <c r="D223" s="27" t="str">
        <f t="shared" si="32"/>
        <v>N/A</v>
      </c>
      <c r="E223" s="29">
        <v>480.27234442000002</v>
      </c>
      <c r="F223" s="27" t="str">
        <f t="shared" si="33"/>
        <v>N/A</v>
      </c>
      <c r="G223" s="29">
        <v>480.48920873999998</v>
      </c>
      <c r="H223" s="27" t="str">
        <f t="shared" si="34"/>
        <v>N/A</v>
      </c>
      <c r="I223" s="8">
        <v>2.0110000000000001</v>
      </c>
      <c r="J223" s="8">
        <v>4.5199999999999997E-2</v>
      </c>
      <c r="K223" s="28" t="s">
        <v>734</v>
      </c>
      <c r="L223" s="105" t="str">
        <f t="shared" si="35"/>
        <v>Yes</v>
      </c>
    </row>
    <row r="224" spans="1:12" ht="25.5" x14ac:dyDescent="0.2">
      <c r="A224" s="168" t="s">
        <v>1360</v>
      </c>
      <c r="B224" s="22" t="s">
        <v>213</v>
      </c>
      <c r="C224" s="29">
        <v>507097</v>
      </c>
      <c r="D224" s="27" t="str">
        <f t="shared" si="32"/>
        <v>N/A</v>
      </c>
      <c r="E224" s="29">
        <v>638057</v>
      </c>
      <c r="F224" s="27" t="str">
        <f t="shared" si="33"/>
        <v>N/A</v>
      </c>
      <c r="G224" s="29">
        <v>1346364</v>
      </c>
      <c r="H224" s="27" t="str">
        <f t="shared" si="34"/>
        <v>N/A</v>
      </c>
      <c r="I224" s="8">
        <v>25.83</v>
      </c>
      <c r="J224" s="8">
        <v>111</v>
      </c>
      <c r="K224" s="28" t="s">
        <v>734</v>
      </c>
      <c r="L224" s="105" t="str">
        <f t="shared" si="35"/>
        <v>No</v>
      </c>
    </row>
    <row r="225" spans="1:12" x14ac:dyDescent="0.2">
      <c r="A225" s="168" t="s">
        <v>515</v>
      </c>
      <c r="B225" s="22" t="s">
        <v>213</v>
      </c>
      <c r="C225" s="23">
        <v>503</v>
      </c>
      <c r="D225" s="27" t="str">
        <f t="shared" si="32"/>
        <v>N/A</v>
      </c>
      <c r="E225" s="23">
        <v>573</v>
      </c>
      <c r="F225" s="27" t="str">
        <f t="shared" si="33"/>
        <v>N/A</v>
      </c>
      <c r="G225" s="23">
        <v>828</v>
      </c>
      <c r="H225" s="27" t="str">
        <f t="shared" si="34"/>
        <v>N/A</v>
      </c>
      <c r="I225" s="8">
        <v>13.92</v>
      </c>
      <c r="J225" s="8">
        <v>44.5</v>
      </c>
      <c r="K225" s="28" t="s">
        <v>734</v>
      </c>
      <c r="L225" s="105" t="str">
        <f t="shared" si="35"/>
        <v>No</v>
      </c>
    </row>
    <row r="226" spans="1:12" ht="25.5" x14ac:dyDescent="0.2">
      <c r="A226" s="168" t="s">
        <v>1361</v>
      </c>
      <c r="B226" s="22" t="s">
        <v>213</v>
      </c>
      <c r="C226" s="29">
        <v>1008.1451292</v>
      </c>
      <c r="D226" s="27" t="str">
        <f t="shared" si="32"/>
        <v>N/A</v>
      </c>
      <c r="E226" s="29">
        <v>1113.5375217999999</v>
      </c>
      <c r="F226" s="27" t="str">
        <f t="shared" si="33"/>
        <v>N/A</v>
      </c>
      <c r="G226" s="29">
        <v>1626.0434783000001</v>
      </c>
      <c r="H226" s="27" t="str">
        <f t="shared" si="34"/>
        <v>N/A</v>
      </c>
      <c r="I226" s="8">
        <v>10.45</v>
      </c>
      <c r="J226" s="8">
        <v>46.03</v>
      </c>
      <c r="K226" s="28" t="s">
        <v>734</v>
      </c>
      <c r="L226" s="105" t="str">
        <f t="shared" si="35"/>
        <v>No</v>
      </c>
    </row>
    <row r="227" spans="1:12" ht="25.5" x14ac:dyDescent="0.2">
      <c r="A227" s="168" t="s">
        <v>1362</v>
      </c>
      <c r="B227" s="22" t="s">
        <v>213</v>
      </c>
      <c r="C227" s="29">
        <v>523604494</v>
      </c>
      <c r="D227" s="27" t="str">
        <f t="shared" si="32"/>
        <v>N/A</v>
      </c>
      <c r="E227" s="29">
        <v>571493393</v>
      </c>
      <c r="F227" s="27" t="str">
        <f t="shared" si="33"/>
        <v>N/A</v>
      </c>
      <c r="G227" s="29">
        <v>611761395</v>
      </c>
      <c r="H227" s="27" t="str">
        <f t="shared" si="34"/>
        <v>N/A</v>
      </c>
      <c r="I227" s="8">
        <v>9.1460000000000008</v>
      </c>
      <c r="J227" s="8">
        <v>7.0460000000000003</v>
      </c>
      <c r="K227" s="28" t="s">
        <v>734</v>
      </c>
      <c r="L227" s="105" t="str">
        <f t="shared" si="35"/>
        <v>Yes</v>
      </c>
    </row>
    <row r="228" spans="1:12" ht="25.5" x14ac:dyDescent="0.2">
      <c r="A228" s="168" t="s">
        <v>516</v>
      </c>
      <c r="B228" s="22" t="s">
        <v>213</v>
      </c>
      <c r="C228" s="23">
        <v>29455</v>
      </c>
      <c r="D228" s="27" t="str">
        <f t="shared" si="32"/>
        <v>N/A</v>
      </c>
      <c r="E228" s="23">
        <v>29617</v>
      </c>
      <c r="F228" s="27" t="str">
        <f t="shared" si="33"/>
        <v>N/A</v>
      </c>
      <c r="G228" s="23">
        <v>29149</v>
      </c>
      <c r="H228" s="27" t="str">
        <f t="shared" si="34"/>
        <v>N/A</v>
      </c>
      <c r="I228" s="8">
        <v>0.55000000000000004</v>
      </c>
      <c r="J228" s="8">
        <v>-1.58</v>
      </c>
      <c r="K228" s="28" t="s">
        <v>734</v>
      </c>
      <c r="L228" s="105" t="str">
        <f t="shared" si="35"/>
        <v>Yes</v>
      </c>
    </row>
    <row r="229" spans="1:12" ht="25.5" x14ac:dyDescent="0.2">
      <c r="A229" s="168" t="s">
        <v>1363</v>
      </c>
      <c r="B229" s="22" t="s">
        <v>213</v>
      </c>
      <c r="C229" s="29">
        <v>17776.421456</v>
      </c>
      <c r="D229" s="27" t="str">
        <f t="shared" si="32"/>
        <v>N/A</v>
      </c>
      <c r="E229" s="29">
        <v>19296.126988</v>
      </c>
      <c r="F229" s="27" t="str">
        <f t="shared" si="33"/>
        <v>N/A</v>
      </c>
      <c r="G229" s="29">
        <v>20987.388760999998</v>
      </c>
      <c r="H229" s="27" t="str">
        <f t="shared" si="34"/>
        <v>N/A</v>
      </c>
      <c r="I229" s="8">
        <v>8.5489999999999995</v>
      </c>
      <c r="J229" s="8">
        <v>8.7650000000000006</v>
      </c>
      <c r="K229" s="28" t="s">
        <v>734</v>
      </c>
      <c r="L229" s="105" t="str">
        <f t="shared" si="35"/>
        <v>Yes</v>
      </c>
    </row>
    <row r="230" spans="1:12" x14ac:dyDescent="0.2">
      <c r="A230" s="137" t="s">
        <v>1364</v>
      </c>
      <c r="B230" s="22" t="s">
        <v>213</v>
      </c>
      <c r="C230" s="32">
        <v>621422453</v>
      </c>
      <c r="D230" s="27" t="str">
        <f t="shared" ref="D230:D253" si="36">IF($B230="N/A","N/A",IF(C230&gt;10,"No",IF(C230&lt;-10,"No","Yes")))</f>
        <v>N/A</v>
      </c>
      <c r="E230" s="32">
        <v>675998235</v>
      </c>
      <c r="F230" s="27" t="str">
        <f t="shared" ref="F230:F253" si="37">IF($B230="N/A","N/A",IF(E230&gt;10,"No",IF(E230&lt;-10,"No","Yes")))</f>
        <v>N/A</v>
      </c>
      <c r="G230" s="32">
        <v>723764634</v>
      </c>
      <c r="H230" s="27" t="str">
        <f t="shared" ref="H230:H253" si="38">IF($B230="N/A","N/A",IF(G230&gt;10,"No",IF(G230&lt;-10,"No","Yes")))</f>
        <v>N/A</v>
      </c>
      <c r="I230" s="8">
        <v>8.782</v>
      </c>
      <c r="J230" s="8">
        <v>7.0659999999999998</v>
      </c>
      <c r="K230" s="28" t="s">
        <v>734</v>
      </c>
      <c r="L230" s="105" t="str">
        <f t="shared" ref="L230:L253" si="39">IF(J230="Div by 0", "N/A", IF(K230="N/A","N/A", IF(J230&gt;VALUE(MID(K230,1,2)), "No", IF(J230&lt;-1*VALUE(MID(K230,1,2)), "No", "Yes"))))</f>
        <v>Yes</v>
      </c>
    </row>
    <row r="231" spans="1:12" x14ac:dyDescent="0.2">
      <c r="A231" s="137" t="s">
        <v>1541</v>
      </c>
      <c r="B231" s="22" t="s">
        <v>213</v>
      </c>
      <c r="C231" s="31">
        <v>46752</v>
      </c>
      <c r="D231" s="31" t="str">
        <f t="shared" si="36"/>
        <v>N/A</v>
      </c>
      <c r="E231" s="31">
        <v>44881</v>
      </c>
      <c r="F231" s="31" t="str">
        <f t="shared" si="37"/>
        <v>N/A</v>
      </c>
      <c r="G231" s="31">
        <v>41262</v>
      </c>
      <c r="H231" s="27" t="str">
        <f t="shared" si="38"/>
        <v>N/A</v>
      </c>
      <c r="I231" s="8">
        <v>-4</v>
      </c>
      <c r="J231" s="8">
        <v>-8.06</v>
      </c>
      <c r="K231" s="28" t="s">
        <v>734</v>
      </c>
      <c r="L231" s="105" t="str">
        <f t="shared" si="39"/>
        <v>Yes</v>
      </c>
    </row>
    <row r="232" spans="1:12" x14ac:dyDescent="0.2">
      <c r="A232" s="137" t="s">
        <v>1542</v>
      </c>
      <c r="B232" s="22" t="s">
        <v>213</v>
      </c>
      <c r="C232" s="32">
        <v>13291.890251000001</v>
      </c>
      <c r="D232" s="27" t="str">
        <f t="shared" si="36"/>
        <v>N/A</v>
      </c>
      <c r="E232" s="32">
        <v>15062.013658</v>
      </c>
      <c r="F232" s="27" t="str">
        <f t="shared" si="37"/>
        <v>N/A</v>
      </c>
      <c r="G232" s="32">
        <v>17540.706558000002</v>
      </c>
      <c r="H232" s="27" t="str">
        <f t="shared" si="38"/>
        <v>N/A</v>
      </c>
      <c r="I232" s="8">
        <v>13.32</v>
      </c>
      <c r="J232" s="8">
        <v>16.46</v>
      </c>
      <c r="K232" s="28" t="s">
        <v>734</v>
      </c>
      <c r="L232" s="105" t="str">
        <f t="shared" si="39"/>
        <v>Yes</v>
      </c>
    </row>
    <row r="233" spans="1:12" x14ac:dyDescent="0.2">
      <c r="A233" s="175" t="s">
        <v>1543</v>
      </c>
      <c r="B233" s="22" t="s">
        <v>213</v>
      </c>
      <c r="C233" s="32">
        <v>10826.813614999999</v>
      </c>
      <c r="D233" s="27" t="str">
        <f t="shared" si="36"/>
        <v>N/A</v>
      </c>
      <c r="E233" s="32">
        <v>11833.906416</v>
      </c>
      <c r="F233" s="27" t="str">
        <f t="shared" si="37"/>
        <v>N/A</v>
      </c>
      <c r="G233" s="32">
        <v>12919.701945999999</v>
      </c>
      <c r="H233" s="27" t="str">
        <f t="shared" si="38"/>
        <v>N/A</v>
      </c>
      <c r="I233" s="8">
        <v>9.3019999999999996</v>
      </c>
      <c r="J233" s="8">
        <v>9.1750000000000007</v>
      </c>
      <c r="K233" s="28" t="s">
        <v>734</v>
      </c>
      <c r="L233" s="105" t="str">
        <f t="shared" si="39"/>
        <v>Yes</v>
      </c>
    </row>
    <row r="234" spans="1:12" x14ac:dyDescent="0.2">
      <c r="A234" s="175" t="s">
        <v>1544</v>
      </c>
      <c r="B234" s="22" t="s">
        <v>213</v>
      </c>
      <c r="C234" s="32">
        <v>21676.579120999999</v>
      </c>
      <c r="D234" s="27" t="str">
        <f t="shared" si="36"/>
        <v>N/A</v>
      </c>
      <c r="E234" s="32">
        <v>23454.904084000002</v>
      </c>
      <c r="F234" s="27" t="str">
        <f t="shared" si="37"/>
        <v>N/A</v>
      </c>
      <c r="G234" s="32">
        <v>27040.635322999999</v>
      </c>
      <c r="H234" s="27" t="str">
        <f t="shared" si="38"/>
        <v>N/A</v>
      </c>
      <c r="I234" s="8">
        <v>8.2040000000000006</v>
      </c>
      <c r="J234" s="8">
        <v>15.29</v>
      </c>
      <c r="K234" s="28" t="s">
        <v>734</v>
      </c>
      <c r="L234" s="105" t="str">
        <f t="shared" si="39"/>
        <v>Yes</v>
      </c>
    </row>
    <row r="235" spans="1:12" x14ac:dyDescent="0.2">
      <c r="A235" s="175" t="s">
        <v>1545</v>
      </c>
      <c r="B235" s="22" t="s">
        <v>213</v>
      </c>
      <c r="C235" s="32">
        <v>1348.7989545</v>
      </c>
      <c r="D235" s="27" t="str">
        <f t="shared" si="36"/>
        <v>N/A</v>
      </c>
      <c r="E235" s="32">
        <v>1696.2743249</v>
      </c>
      <c r="F235" s="27" t="str">
        <f t="shared" si="37"/>
        <v>N/A</v>
      </c>
      <c r="G235" s="32">
        <v>2329.3688995000002</v>
      </c>
      <c r="H235" s="27" t="str">
        <f t="shared" si="38"/>
        <v>N/A</v>
      </c>
      <c r="I235" s="8">
        <v>25.76</v>
      </c>
      <c r="J235" s="8">
        <v>37.32</v>
      </c>
      <c r="K235" s="28" t="s">
        <v>734</v>
      </c>
      <c r="L235" s="105" t="str">
        <f t="shared" si="39"/>
        <v>No</v>
      </c>
    </row>
    <row r="236" spans="1:12" x14ac:dyDescent="0.2">
      <c r="A236" s="175" t="s">
        <v>1546</v>
      </c>
      <c r="B236" s="22" t="s">
        <v>213</v>
      </c>
      <c r="C236" s="32">
        <v>664.19134078000002</v>
      </c>
      <c r="D236" s="27" t="str">
        <f t="shared" si="36"/>
        <v>N/A</v>
      </c>
      <c r="E236" s="32">
        <v>709.08393632000002</v>
      </c>
      <c r="F236" s="27" t="str">
        <f t="shared" si="37"/>
        <v>N/A</v>
      </c>
      <c r="G236" s="32">
        <v>1308.7835365999999</v>
      </c>
      <c r="H236" s="27" t="str">
        <f t="shared" si="38"/>
        <v>N/A</v>
      </c>
      <c r="I236" s="8">
        <v>6.7590000000000003</v>
      </c>
      <c r="J236" s="8">
        <v>84.57</v>
      </c>
      <c r="K236" s="28" t="s">
        <v>734</v>
      </c>
      <c r="L236" s="105" t="str">
        <f t="shared" si="39"/>
        <v>No</v>
      </c>
    </row>
    <row r="237" spans="1:12" x14ac:dyDescent="0.2">
      <c r="A237" s="168" t="s">
        <v>1547</v>
      </c>
      <c r="B237" s="22" t="s">
        <v>213</v>
      </c>
      <c r="C237" s="27">
        <v>7.9588303488000003</v>
      </c>
      <c r="D237" s="27" t="str">
        <f t="shared" si="36"/>
        <v>N/A</v>
      </c>
      <c r="E237" s="27">
        <v>8.1842285698000001</v>
      </c>
      <c r="F237" s="27" t="str">
        <f t="shared" si="37"/>
        <v>N/A</v>
      </c>
      <c r="G237" s="27">
        <v>7.5161071147999996</v>
      </c>
      <c r="H237" s="27" t="str">
        <f t="shared" si="38"/>
        <v>N/A</v>
      </c>
      <c r="I237" s="8">
        <v>2.8319999999999999</v>
      </c>
      <c r="J237" s="8">
        <v>-8.16</v>
      </c>
      <c r="K237" s="28" t="s">
        <v>734</v>
      </c>
      <c r="L237" s="105" t="str">
        <f t="shared" si="39"/>
        <v>Yes</v>
      </c>
    </row>
    <row r="238" spans="1:12" x14ac:dyDescent="0.2">
      <c r="A238" s="174" t="s">
        <v>1548</v>
      </c>
      <c r="B238" s="22" t="s">
        <v>213</v>
      </c>
      <c r="C238" s="27">
        <v>36.322642297999998</v>
      </c>
      <c r="D238" s="27" t="str">
        <f t="shared" si="36"/>
        <v>N/A</v>
      </c>
      <c r="E238" s="27">
        <v>36.138833773000002</v>
      </c>
      <c r="F238" s="27" t="str">
        <f t="shared" si="37"/>
        <v>N/A</v>
      </c>
      <c r="G238" s="27">
        <v>35.708890969999999</v>
      </c>
      <c r="H238" s="27" t="str">
        <f t="shared" si="38"/>
        <v>N/A</v>
      </c>
      <c r="I238" s="8">
        <v>-0.50600000000000001</v>
      </c>
      <c r="J238" s="8">
        <v>-1.19</v>
      </c>
      <c r="K238" s="28" t="s">
        <v>734</v>
      </c>
      <c r="L238" s="105" t="str">
        <f t="shared" si="39"/>
        <v>Yes</v>
      </c>
    </row>
    <row r="239" spans="1:12" x14ac:dyDescent="0.2">
      <c r="A239" s="174" t="s">
        <v>1549</v>
      </c>
      <c r="B239" s="22" t="s">
        <v>213</v>
      </c>
      <c r="C239" s="27">
        <v>26.477618822</v>
      </c>
      <c r="D239" s="27" t="str">
        <f t="shared" si="36"/>
        <v>N/A</v>
      </c>
      <c r="E239" s="27">
        <v>26.067562745</v>
      </c>
      <c r="F239" s="27" t="str">
        <f t="shared" si="37"/>
        <v>N/A</v>
      </c>
      <c r="G239" s="27">
        <v>24.903956738000002</v>
      </c>
      <c r="H239" s="27" t="str">
        <f t="shared" si="38"/>
        <v>N/A</v>
      </c>
      <c r="I239" s="8">
        <v>-1.55</v>
      </c>
      <c r="J239" s="8">
        <v>-4.46</v>
      </c>
      <c r="K239" s="28" t="s">
        <v>734</v>
      </c>
      <c r="L239" s="105" t="str">
        <f t="shared" si="39"/>
        <v>Yes</v>
      </c>
    </row>
    <row r="240" spans="1:12" x14ac:dyDescent="0.2">
      <c r="A240" s="174" t="s">
        <v>1550</v>
      </c>
      <c r="B240" s="22" t="s">
        <v>213</v>
      </c>
      <c r="C240" s="27">
        <v>4.1093555007999996</v>
      </c>
      <c r="D240" s="27" t="str">
        <f t="shared" si="36"/>
        <v>N/A</v>
      </c>
      <c r="E240" s="27">
        <v>3.7459089557</v>
      </c>
      <c r="F240" s="27" t="str">
        <f t="shared" si="37"/>
        <v>N/A</v>
      </c>
      <c r="G240" s="27">
        <v>2.9773875099999998</v>
      </c>
      <c r="H240" s="27" t="str">
        <f t="shared" si="38"/>
        <v>N/A</v>
      </c>
      <c r="I240" s="8">
        <v>-8.84</v>
      </c>
      <c r="J240" s="8">
        <v>-20.5</v>
      </c>
      <c r="K240" s="28" t="s">
        <v>734</v>
      </c>
      <c r="L240" s="105" t="str">
        <f t="shared" si="39"/>
        <v>Yes</v>
      </c>
    </row>
    <row r="241" spans="1:12" x14ac:dyDescent="0.2">
      <c r="A241" s="174" t="s">
        <v>1551</v>
      </c>
      <c r="B241" s="22" t="s">
        <v>213</v>
      </c>
      <c r="C241" s="27">
        <v>0.40170105810000001</v>
      </c>
      <c r="D241" s="27" t="str">
        <f t="shared" si="36"/>
        <v>N/A</v>
      </c>
      <c r="E241" s="27">
        <v>0.4274217991</v>
      </c>
      <c r="F241" s="27" t="str">
        <f t="shared" si="37"/>
        <v>N/A</v>
      </c>
      <c r="G241" s="27">
        <v>0.81088764999999996</v>
      </c>
      <c r="H241" s="27" t="str">
        <f t="shared" si="38"/>
        <v>N/A</v>
      </c>
      <c r="I241" s="8">
        <v>6.4029999999999996</v>
      </c>
      <c r="J241" s="8">
        <v>89.72</v>
      </c>
      <c r="K241" s="28" t="s">
        <v>734</v>
      </c>
      <c r="L241" s="105" t="str">
        <f t="shared" si="39"/>
        <v>No</v>
      </c>
    </row>
    <row r="242" spans="1:12" ht="25.5" x14ac:dyDescent="0.2">
      <c r="A242" s="137" t="s">
        <v>1376</v>
      </c>
      <c r="B242" s="22" t="s">
        <v>213</v>
      </c>
      <c r="C242" s="32">
        <v>523604494</v>
      </c>
      <c r="D242" s="27" t="str">
        <f t="shared" si="36"/>
        <v>N/A</v>
      </c>
      <c r="E242" s="32">
        <v>571493393</v>
      </c>
      <c r="F242" s="27" t="str">
        <f t="shared" si="37"/>
        <v>N/A</v>
      </c>
      <c r="G242" s="32">
        <v>611761395</v>
      </c>
      <c r="H242" s="27" t="str">
        <f t="shared" si="38"/>
        <v>N/A</v>
      </c>
      <c r="I242" s="8">
        <v>9.1460000000000008</v>
      </c>
      <c r="J242" s="8">
        <v>7.0460000000000003</v>
      </c>
      <c r="K242" s="28" t="s">
        <v>734</v>
      </c>
      <c r="L242" s="105" t="str">
        <f t="shared" si="39"/>
        <v>Yes</v>
      </c>
    </row>
    <row r="243" spans="1:12" x14ac:dyDescent="0.2">
      <c r="A243" s="137" t="s">
        <v>1552</v>
      </c>
      <c r="B243" s="22" t="s">
        <v>213</v>
      </c>
      <c r="C243" s="31">
        <v>29455</v>
      </c>
      <c r="D243" s="31" t="str">
        <f t="shared" si="36"/>
        <v>N/A</v>
      </c>
      <c r="E243" s="31">
        <v>29617</v>
      </c>
      <c r="F243" s="31" t="str">
        <f t="shared" si="37"/>
        <v>N/A</v>
      </c>
      <c r="G243" s="31">
        <v>29149</v>
      </c>
      <c r="H243" s="27" t="str">
        <f t="shared" si="38"/>
        <v>N/A</v>
      </c>
      <c r="I243" s="8">
        <v>0.55000000000000004</v>
      </c>
      <c r="J243" s="8">
        <v>-1.58</v>
      </c>
      <c r="K243" s="28" t="s">
        <v>734</v>
      </c>
      <c r="L243" s="105" t="str">
        <f t="shared" si="39"/>
        <v>Yes</v>
      </c>
    </row>
    <row r="244" spans="1:12" ht="25.5" x14ac:dyDescent="0.2">
      <c r="A244" s="137" t="s">
        <v>1553</v>
      </c>
      <c r="B244" s="22" t="s">
        <v>213</v>
      </c>
      <c r="C244" s="32">
        <v>17776.421456</v>
      </c>
      <c r="D244" s="27" t="str">
        <f t="shared" si="36"/>
        <v>N/A</v>
      </c>
      <c r="E244" s="32">
        <v>19296.126988</v>
      </c>
      <c r="F244" s="27" t="str">
        <f t="shared" si="37"/>
        <v>N/A</v>
      </c>
      <c r="G244" s="32">
        <v>20987.388760999998</v>
      </c>
      <c r="H244" s="27" t="str">
        <f t="shared" si="38"/>
        <v>N/A</v>
      </c>
      <c r="I244" s="8">
        <v>8.5489999999999995</v>
      </c>
      <c r="J244" s="8">
        <v>8.7650000000000006</v>
      </c>
      <c r="K244" s="28" t="s">
        <v>734</v>
      </c>
      <c r="L244" s="105" t="str">
        <f t="shared" si="39"/>
        <v>Yes</v>
      </c>
    </row>
    <row r="245" spans="1:12" ht="25.5" x14ac:dyDescent="0.2">
      <c r="A245" s="175" t="s">
        <v>1554</v>
      </c>
      <c r="B245" s="22" t="s">
        <v>213</v>
      </c>
      <c r="C245" s="32">
        <v>8618.4532992999993</v>
      </c>
      <c r="D245" s="27" t="str">
        <f t="shared" si="36"/>
        <v>N/A</v>
      </c>
      <c r="E245" s="32">
        <v>9399.2152931000001</v>
      </c>
      <c r="F245" s="27" t="str">
        <f t="shared" si="37"/>
        <v>N/A</v>
      </c>
      <c r="G245" s="32">
        <v>10279.58995</v>
      </c>
      <c r="H245" s="27" t="str">
        <f t="shared" si="38"/>
        <v>N/A</v>
      </c>
      <c r="I245" s="8">
        <v>9.0589999999999993</v>
      </c>
      <c r="J245" s="8">
        <v>9.3659999999999997</v>
      </c>
      <c r="K245" s="28" t="s">
        <v>734</v>
      </c>
      <c r="L245" s="105" t="str">
        <f t="shared" si="39"/>
        <v>Yes</v>
      </c>
    </row>
    <row r="246" spans="1:12" ht="25.5" x14ac:dyDescent="0.2">
      <c r="A246" s="175" t="s">
        <v>1555</v>
      </c>
      <c r="B246" s="22" t="s">
        <v>213</v>
      </c>
      <c r="C246" s="32">
        <v>25074.467820999998</v>
      </c>
      <c r="D246" s="27" t="str">
        <f t="shared" si="36"/>
        <v>N/A</v>
      </c>
      <c r="E246" s="32">
        <v>27081.484023000001</v>
      </c>
      <c r="F246" s="27" t="str">
        <f t="shared" si="37"/>
        <v>N/A</v>
      </c>
      <c r="G246" s="32">
        <v>29486.591498000002</v>
      </c>
      <c r="H246" s="27" t="str">
        <f t="shared" si="38"/>
        <v>N/A</v>
      </c>
      <c r="I246" s="8">
        <v>8.0039999999999996</v>
      </c>
      <c r="J246" s="8">
        <v>8.8810000000000002</v>
      </c>
      <c r="K246" s="28" t="s">
        <v>734</v>
      </c>
      <c r="L246" s="105" t="str">
        <f t="shared" si="39"/>
        <v>Yes</v>
      </c>
    </row>
    <row r="247" spans="1:12" ht="25.5" x14ac:dyDescent="0.2">
      <c r="A247" s="175" t="s">
        <v>1556</v>
      </c>
      <c r="B247" s="22" t="s">
        <v>213</v>
      </c>
      <c r="C247" s="32">
        <v>9193.2880234999993</v>
      </c>
      <c r="D247" s="27" t="str">
        <f t="shared" si="36"/>
        <v>N/A</v>
      </c>
      <c r="E247" s="32">
        <v>10117.16654</v>
      </c>
      <c r="F247" s="27" t="str">
        <f t="shared" si="37"/>
        <v>N/A</v>
      </c>
      <c r="G247" s="32">
        <v>10622.697479</v>
      </c>
      <c r="H247" s="27" t="str">
        <f t="shared" si="38"/>
        <v>N/A</v>
      </c>
      <c r="I247" s="8">
        <v>10.050000000000001</v>
      </c>
      <c r="J247" s="8">
        <v>4.9969999999999999</v>
      </c>
      <c r="K247" s="28" t="s">
        <v>734</v>
      </c>
      <c r="L247" s="105" t="str">
        <f t="shared" si="39"/>
        <v>Yes</v>
      </c>
    </row>
    <row r="248" spans="1:12" ht="25.5" x14ac:dyDescent="0.2">
      <c r="A248" s="175" t="s">
        <v>1557</v>
      </c>
      <c r="B248" s="22" t="s">
        <v>213</v>
      </c>
      <c r="C248" s="32">
        <v>481.33333333000002</v>
      </c>
      <c r="D248" s="27" t="str">
        <f t="shared" si="36"/>
        <v>N/A</v>
      </c>
      <c r="E248" s="32">
        <v>2705</v>
      </c>
      <c r="F248" s="27" t="str">
        <f t="shared" si="37"/>
        <v>N/A</v>
      </c>
      <c r="G248" s="32">
        <v>4708.3999999999996</v>
      </c>
      <c r="H248" s="27" t="str">
        <f t="shared" si="38"/>
        <v>N/A</v>
      </c>
      <c r="I248" s="8">
        <v>462</v>
      </c>
      <c r="J248" s="8">
        <v>74.06</v>
      </c>
      <c r="K248" s="28" t="s">
        <v>734</v>
      </c>
      <c r="L248" s="105" t="str">
        <f t="shared" si="39"/>
        <v>No</v>
      </c>
    </row>
    <row r="249" spans="1:12" ht="25.5" x14ac:dyDescent="0.2">
      <c r="A249" s="168" t="s">
        <v>1558</v>
      </c>
      <c r="B249" s="22" t="s">
        <v>213</v>
      </c>
      <c r="C249" s="27">
        <v>5.0142742113000001</v>
      </c>
      <c r="D249" s="27" t="str">
        <f t="shared" si="36"/>
        <v>N/A</v>
      </c>
      <c r="E249" s="27">
        <v>5.4007775572999996</v>
      </c>
      <c r="F249" s="27" t="str">
        <f t="shared" si="37"/>
        <v>N/A</v>
      </c>
      <c r="G249" s="27">
        <v>5.3096555254000002</v>
      </c>
      <c r="H249" s="27" t="str">
        <f t="shared" si="38"/>
        <v>N/A</v>
      </c>
      <c r="I249" s="8">
        <v>7.7080000000000002</v>
      </c>
      <c r="J249" s="8">
        <v>-1.69</v>
      </c>
      <c r="K249" s="28" t="s">
        <v>734</v>
      </c>
      <c r="L249" s="105" t="str">
        <f t="shared" si="39"/>
        <v>Yes</v>
      </c>
    </row>
    <row r="250" spans="1:12" ht="25.5" x14ac:dyDescent="0.2">
      <c r="A250" s="174" t="s">
        <v>1559</v>
      </c>
      <c r="B250" s="22" t="s">
        <v>213</v>
      </c>
      <c r="C250" s="27">
        <v>35.074359434000002</v>
      </c>
      <c r="D250" s="27" t="str">
        <f t="shared" si="36"/>
        <v>N/A</v>
      </c>
      <c r="E250" s="27">
        <v>34.856516718000002</v>
      </c>
      <c r="F250" s="27" t="str">
        <f t="shared" si="37"/>
        <v>N/A</v>
      </c>
      <c r="G250" s="27">
        <v>34.509531434000003</v>
      </c>
      <c r="H250" s="27" t="str">
        <f t="shared" si="38"/>
        <v>N/A</v>
      </c>
      <c r="I250" s="8">
        <v>-0.621</v>
      </c>
      <c r="J250" s="8">
        <v>-0.995</v>
      </c>
      <c r="K250" s="28" t="s">
        <v>734</v>
      </c>
      <c r="L250" s="105" t="str">
        <f t="shared" si="39"/>
        <v>Yes</v>
      </c>
    </row>
    <row r="251" spans="1:12" ht="25.5" x14ac:dyDescent="0.2">
      <c r="A251" s="174" t="s">
        <v>1560</v>
      </c>
      <c r="B251" s="22" t="s">
        <v>213</v>
      </c>
      <c r="C251" s="27">
        <v>19.834249451000002</v>
      </c>
      <c r="D251" s="27" t="str">
        <f t="shared" si="36"/>
        <v>N/A</v>
      </c>
      <c r="E251" s="27">
        <v>19.655049364</v>
      </c>
      <c r="F251" s="27" t="str">
        <f t="shared" si="37"/>
        <v>N/A</v>
      </c>
      <c r="G251" s="27">
        <v>19.917047985</v>
      </c>
      <c r="H251" s="27" t="str">
        <f t="shared" si="38"/>
        <v>N/A</v>
      </c>
      <c r="I251" s="8">
        <v>-0.90300000000000002</v>
      </c>
      <c r="J251" s="8">
        <v>1.333</v>
      </c>
      <c r="K251" s="28" t="s">
        <v>734</v>
      </c>
      <c r="L251" s="105" t="str">
        <f t="shared" si="39"/>
        <v>Yes</v>
      </c>
    </row>
    <row r="252" spans="1:12" ht="25.5" x14ac:dyDescent="0.2">
      <c r="A252" s="174" t="s">
        <v>1561</v>
      </c>
      <c r="B252" s="22" t="s">
        <v>213</v>
      </c>
      <c r="C252" s="27">
        <v>0.46405848300000002</v>
      </c>
      <c r="D252" s="27" t="str">
        <f t="shared" si="36"/>
        <v>N/A</v>
      </c>
      <c r="E252" s="27">
        <v>0.491297233</v>
      </c>
      <c r="F252" s="27" t="str">
        <f t="shared" si="37"/>
        <v>N/A</v>
      </c>
      <c r="G252" s="27">
        <v>0.49546792569999998</v>
      </c>
      <c r="H252" s="27" t="str">
        <f t="shared" si="38"/>
        <v>N/A</v>
      </c>
      <c r="I252" s="8">
        <v>5.87</v>
      </c>
      <c r="J252" s="8">
        <v>0.84889999999999999</v>
      </c>
      <c r="K252" s="28" t="s">
        <v>734</v>
      </c>
      <c r="L252" s="105" t="str">
        <f t="shared" si="39"/>
        <v>Yes</v>
      </c>
    </row>
    <row r="253" spans="1:12" ht="25.5" x14ac:dyDescent="0.2">
      <c r="A253" s="176" t="s">
        <v>1562</v>
      </c>
      <c r="B253" s="113" t="s">
        <v>213</v>
      </c>
      <c r="C253" s="145">
        <v>1.6831050000000001E-3</v>
      </c>
      <c r="D253" s="145" t="str">
        <f t="shared" si="36"/>
        <v>N/A</v>
      </c>
      <c r="E253" s="145">
        <v>1.2371108999999999E-3</v>
      </c>
      <c r="F253" s="145" t="str">
        <f t="shared" si="37"/>
        <v>N/A</v>
      </c>
      <c r="G253" s="145">
        <v>3.0902731000000002E-3</v>
      </c>
      <c r="H253" s="145" t="str">
        <f t="shared" si="38"/>
        <v>N/A</v>
      </c>
      <c r="I253" s="146">
        <v>-26.5</v>
      </c>
      <c r="J253" s="146">
        <v>149.80000000000001</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81240</v>
      </c>
      <c r="D7" s="19" t="str">
        <f>IF($B7="N/A","N/A",IF(C7&gt;15,"No",IF(C7&lt;-15,"No","Yes")))</f>
        <v>N/A</v>
      </c>
      <c r="E7" s="18">
        <v>78386</v>
      </c>
      <c r="F7" s="19" t="str">
        <f>IF($B7="N/A","N/A",IF(E7&gt;15,"No",IF(E7&lt;-15,"No","Yes")))</f>
        <v>N/A</v>
      </c>
      <c r="G7" s="18">
        <v>93552</v>
      </c>
      <c r="H7" s="19" t="str">
        <f>IF($B7="N/A","N/A",IF(G7&gt;15,"No",IF(G7&lt;-15,"No","Yes")))</f>
        <v>N/A</v>
      </c>
      <c r="I7" s="20">
        <v>-3.51</v>
      </c>
      <c r="J7" s="20">
        <v>19.350000000000001</v>
      </c>
      <c r="K7" s="106" t="str">
        <f t="shared" ref="K7:K24" si="0">IF(J7="Div by 0", "N/A", IF(J7="N/A","N/A", IF(J7&gt;30, "No", IF(J7&lt;-30, "No", "Yes"))))</f>
        <v>Yes</v>
      </c>
    </row>
    <row r="8" spans="1:11" x14ac:dyDescent="0.2">
      <c r="A8" s="102" t="s">
        <v>361</v>
      </c>
      <c r="B8" s="17" t="s">
        <v>213</v>
      </c>
      <c r="C8" s="21">
        <v>90.610536680999999</v>
      </c>
      <c r="D8" s="19" t="str">
        <f>IF($B8="N/A","N/A",IF(C8&gt;15,"No",IF(C8&lt;-15,"No","Yes")))</f>
        <v>N/A</v>
      </c>
      <c r="E8" s="21">
        <v>86.002602506000002</v>
      </c>
      <c r="F8" s="19" t="str">
        <f>IF($B8="N/A","N/A",IF(E8&gt;15,"No",IF(E8&lt;-15,"No","Yes")))</f>
        <v>N/A</v>
      </c>
      <c r="G8" s="21">
        <v>78.759406533000003</v>
      </c>
      <c r="H8" s="19" t="str">
        <f>IF($B8="N/A","N/A",IF(G8&gt;15,"No",IF(G8&lt;-15,"No","Yes")))</f>
        <v>N/A</v>
      </c>
      <c r="I8" s="20">
        <v>-5.09</v>
      </c>
      <c r="J8" s="20">
        <v>-8.42</v>
      </c>
      <c r="K8" s="106" t="str">
        <f t="shared" si="0"/>
        <v>Yes</v>
      </c>
    </row>
    <row r="9" spans="1:11" x14ac:dyDescent="0.2">
      <c r="A9" s="102" t="s">
        <v>302</v>
      </c>
      <c r="B9" s="22" t="s">
        <v>213</v>
      </c>
      <c r="C9" s="5">
        <v>9.3894633186000007</v>
      </c>
      <c r="D9" s="5" t="str">
        <f>IF($B9="N/A","N/A",IF(C9&gt;15,"No",IF(C9&lt;-15,"No","Yes")))</f>
        <v>N/A</v>
      </c>
      <c r="E9" s="5">
        <v>13.997397493999999</v>
      </c>
      <c r="F9" s="5" t="str">
        <f>IF($B9="N/A","N/A",IF(E9&gt;15,"No",IF(E9&lt;-15,"No","Yes")))</f>
        <v>N/A</v>
      </c>
      <c r="G9" s="5">
        <v>21.240593467</v>
      </c>
      <c r="H9" s="5" t="str">
        <f>IF($B9="N/A","N/A",IF(G9&gt;15,"No",IF(G9&lt;-15,"No","Yes")))</f>
        <v>N/A</v>
      </c>
      <c r="I9" s="6">
        <v>49.08</v>
      </c>
      <c r="J9" s="6">
        <v>51.75</v>
      </c>
      <c r="K9" s="105" t="str">
        <f t="shared" si="0"/>
        <v>No</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88.858936483999997</v>
      </c>
      <c r="D11" s="5" t="str">
        <f>IF(OR($B11="N/A",$C11="N/A"),"N/A",IF(C11&gt;100,"No",IF(C11&lt;95,"No","Yes")))</f>
        <v>No</v>
      </c>
      <c r="E11" s="5">
        <v>100</v>
      </c>
      <c r="F11" s="5" t="str">
        <f>IF(OR($B11="N/A",$E11="N/A"),"N/A",IF(E11&gt;100,"No",IF(E11&lt;95,"No","Yes")))</f>
        <v>Yes</v>
      </c>
      <c r="G11" s="5">
        <v>100</v>
      </c>
      <c r="H11" s="5" t="str">
        <f>IF($B11="N/A","N/A",IF(G11&gt;100,"No",IF(G11&lt;95,"No","Yes")))</f>
        <v>Yes</v>
      </c>
      <c r="I11" s="6">
        <v>12.54</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80.201870999999997</v>
      </c>
      <c r="D13" s="5" t="str">
        <f t="shared" si="1"/>
        <v>No</v>
      </c>
      <c r="E13" s="5">
        <v>91.252264435000001</v>
      </c>
      <c r="F13" s="5" t="str">
        <f t="shared" si="2"/>
        <v>No</v>
      </c>
      <c r="G13" s="5">
        <v>86.557208825000004</v>
      </c>
      <c r="H13" s="5" t="str">
        <f t="shared" si="3"/>
        <v>No</v>
      </c>
      <c r="I13" s="6">
        <v>13.78</v>
      </c>
      <c r="J13" s="6">
        <v>-5.15</v>
      </c>
      <c r="K13" s="105" t="str">
        <f t="shared" si="0"/>
        <v>Yes</v>
      </c>
    </row>
    <row r="14" spans="1:11" x14ac:dyDescent="0.2">
      <c r="A14" s="103" t="s">
        <v>305</v>
      </c>
      <c r="B14" s="22" t="s">
        <v>213</v>
      </c>
      <c r="C14" s="23">
        <v>73612</v>
      </c>
      <c r="D14" s="5" t="str">
        <f>IF($B14="N/A","N/A",IF(C14&gt;15,"No",IF(C14&lt;-15,"No","Yes")))</f>
        <v>N/A</v>
      </c>
      <c r="E14" s="23">
        <v>67414</v>
      </c>
      <c r="F14" s="5" t="str">
        <f>IF($B14="N/A","N/A",IF(E14&gt;15,"No",IF(E14&lt;-15,"No","Yes")))</f>
        <v>N/A</v>
      </c>
      <c r="G14" s="23">
        <v>73681</v>
      </c>
      <c r="H14" s="5" t="str">
        <f>IF($B14="N/A","N/A",IF(G14&gt;15,"No",IF(G14&lt;-15,"No","Yes")))</f>
        <v>N/A</v>
      </c>
      <c r="I14" s="6">
        <v>-8.42</v>
      </c>
      <c r="J14" s="6">
        <v>9.2959999999999994</v>
      </c>
      <c r="K14" s="105" t="str">
        <f t="shared" si="0"/>
        <v>Yes</v>
      </c>
    </row>
    <row r="15" spans="1:11" x14ac:dyDescent="0.2">
      <c r="A15" s="102" t="s">
        <v>432</v>
      </c>
      <c r="B15" s="22" t="s">
        <v>215</v>
      </c>
      <c r="C15" s="5">
        <v>25.9726675</v>
      </c>
      <c r="D15" s="5" t="str">
        <f>IF($B15="N/A","N/A",IF(C15&gt;20,"No",IF(C15&lt;5,"No","Yes")))</f>
        <v>No</v>
      </c>
      <c r="E15" s="5">
        <v>28.452546948999998</v>
      </c>
      <c r="F15" s="5" t="str">
        <f>IF($B15="N/A","N/A",IF(E15&gt;20,"No",IF(E15&lt;5,"No","Yes")))</f>
        <v>No</v>
      </c>
      <c r="G15" s="5">
        <v>26.272716167999999</v>
      </c>
      <c r="H15" s="5" t="str">
        <f>IF($B15="N/A","N/A",IF(G15&gt;20,"No",IF(G15&lt;5,"No","Yes")))</f>
        <v>No</v>
      </c>
      <c r="I15" s="6">
        <v>9.548</v>
      </c>
      <c r="J15" s="6">
        <v>-7.66</v>
      </c>
      <c r="K15" s="105" t="str">
        <f t="shared" si="0"/>
        <v>Yes</v>
      </c>
    </row>
    <row r="16" spans="1:11" x14ac:dyDescent="0.2">
      <c r="A16" s="102" t="s">
        <v>433</v>
      </c>
      <c r="B16" s="22" t="s">
        <v>213</v>
      </c>
      <c r="C16" s="5">
        <v>74.0273325</v>
      </c>
      <c r="D16" s="5" t="str">
        <f>IF($B16="N/A","N/A",IF(C16&gt;15,"No",IF(C16&lt;-15,"No","Yes")))</f>
        <v>N/A</v>
      </c>
      <c r="E16" s="5">
        <v>71.547453051000005</v>
      </c>
      <c r="F16" s="5" t="str">
        <f>IF($B16="N/A","N/A",IF(E16&gt;15,"No",IF(E16&lt;-15,"No","Yes")))</f>
        <v>N/A</v>
      </c>
      <c r="G16" s="5">
        <v>73.727283831999998</v>
      </c>
      <c r="H16" s="5" t="str">
        <f>IF($B16="N/A","N/A",IF(G16&gt;15,"No",IF(G16&lt;-15,"No","Yes")))</f>
        <v>N/A</v>
      </c>
      <c r="I16" s="6">
        <v>-3.35</v>
      </c>
      <c r="J16" s="6">
        <v>3.0470000000000002</v>
      </c>
      <c r="K16" s="105" t="str">
        <f t="shared" si="0"/>
        <v>Yes</v>
      </c>
    </row>
    <row r="17" spans="1:11" x14ac:dyDescent="0.2">
      <c r="A17" s="102" t="s">
        <v>434</v>
      </c>
      <c r="B17" s="22" t="s">
        <v>213</v>
      </c>
      <c r="C17" s="5">
        <v>51.158778460000001</v>
      </c>
      <c r="D17" s="5" t="str">
        <f>IF($B17="N/A","N/A",IF(C17&gt;15,"No",IF(C17&lt;-15,"No","Yes")))</f>
        <v>N/A</v>
      </c>
      <c r="E17" s="5">
        <v>39.183255703999997</v>
      </c>
      <c r="F17" s="5" t="str">
        <f>IF($B17="N/A","N/A",IF(E17&gt;15,"No",IF(E17&lt;-15,"No","Yes")))</f>
        <v>N/A</v>
      </c>
      <c r="G17" s="5">
        <v>27.464339517999999</v>
      </c>
      <c r="H17" s="5" t="str">
        <f>IF($B17="N/A","N/A",IF(G17&gt;15,"No",IF(G17&lt;-15,"No","Yes")))</f>
        <v>N/A</v>
      </c>
      <c r="I17" s="6">
        <v>-23.4</v>
      </c>
      <c r="J17" s="6">
        <v>-29.9</v>
      </c>
      <c r="K17" s="105" t="str">
        <f t="shared" si="0"/>
        <v>Yes</v>
      </c>
    </row>
    <row r="18" spans="1:11" x14ac:dyDescent="0.2">
      <c r="A18" s="102" t="s">
        <v>814</v>
      </c>
      <c r="B18" s="22" t="s">
        <v>213</v>
      </c>
      <c r="C18" s="64">
        <v>6126.5960328000001</v>
      </c>
      <c r="D18" s="5" t="str">
        <f>IF($B18="N/A","N/A",IF(C18&gt;15,"No",IF(C18&lt;-15,"No","Yes")))</f>
        <v>N/A</v>
      </c>
      <c r="E18" s="64">
        <v>5989.2436115999999</v>
      </c>
      <c r="F18" s="5" t="str">
        <f>IF($B18="N/A","N/A",IF(E18&gt;15,"No",IF(E18&lt;-15,"No","Yes")))</f>
        <v>N/A</v>
      </c>
      <c r="G18" s="64">
        <v>8075.9499900999999</v>
      </c>
      <c r="H18" s="5" t="str">
        <f>IF($B18="N/A","N/A",IF(G18&gt;15,"No",IF(G18&lt;-15,"No","Yes")))</f>
        <v>N/A</v>
      </c>
      <c r="I18" s="6">
        <v>-2.2400000000000002</v>
      </c>
      <c r="J18" s="6">
        <v>34.840000000000003</v>
      </c>
      <c r="K18" s="105" t="str">
        <f t="shared" si="0"/>
        <v>No</v>
      </c>
    </row>
    <row r="19" spans="1:11" x14ac:dyDescent="0.2">
      <c r="A19" s="104" t="s">
        <v>306</v>
      </c>
      <c r="B19" s="22" t="s">
        <v>213</v>
      </c>
      <c r="C19" s="23">
        <v>117</v>
      </c>
      <c r="D19" s="22" t="s">
        <v>213</v>
      </c>
      <c r="E19" s="23">
        <v>107</v>
      </c>
      <c r="F19" s="22" t="s">
        <v>213</v>
      </c>
      <c r="G19" s="23">
        <v>39</v>
      </c>
      <c r="H19" s="5" t="str">
        <f>IF($B19="N/A","N/A",IF(G19&gt;15,"No",IF(G19&lt;-15,"No","Yes")))</f>
        <v>N/A</v>
      </c>
      <c r="I19" s="6">
        <v>-8.5500000000000007</v>
      </c>
      <c r="J19" s="6">
        <v>-63.6</v>
      </c>
      <c r="K19" s="105" t="str">
        <f t="shared" si="0"/>
        <v>No</v>
      </c>
    </row>
    <row r="20" spans="1:11" x14ac:dyDescent="0.2">
      <c r="A20" s="104" t="s">
        <v>346</v>
      </c>
      <c r="B20" s="22" t="s">
        <v>213</v>
      </c>
      <c r="C20" s="4">
        <v>0.14401772530000001</v>
      </c>
      <c r="D20" s="22" t="s">
        <v>213</v>
      </c>
      <c r="E20" s="4">
        <v>0.13650396749999999</v>
      </c>
      <c r="F20" s="22" t="s">
        <v>213</v>
      </c>
      <c r="G20" s="4">
        <v>4.1688045200000003E-2</v>
      </c>
      <c r="H20" s="5" t="str">
        <f>IF($B20="N/A","N/A",IF(G20&gt;15,"No",IF(G20&lt;-15,"No","Yes")))</f>
        <v>N/A</v>
      </c>
      <c r="I20" s="6">
        <v>-5.22</v>
      </c>
      <c r="J20" s="6">
        <v>-69.5</v>
      </c>
      <c r="K20" s="105" t="str">
        <f t="shared" si="0"/>
        <v>No</v>
      </c>
    </row>
    <row r="21" spans="1:11" ht="25.5" x14ac:dyDescent="0.2">
      <c r="A21" s="104" t="s">
        <v>815</v>
      </c>
      <c r="B21" s="22" t="s">
        <v>213</v>
      </c>
      <c r="C21" s="24">
        <v>7277.2820512999997</v>
      </c>
      <c r="D21" s="5" t="str">
        <f>IF($B21="N/A","N/A",IF(C21&gt;60,"No",IF(C21&lt;15,"No","Yes")))</f>
        <v>N/A</v>
      </c>
      <c r="E21" s="24">
        <v>6678.9252336</v>
      </c>
      <c r="F21" s="5" t="str">
        <f>IF($B21="N/A","N/A",IF(E21&gt;60,"No",IF(E21&lt;15,"No","Yes")))</f>
        <v>N/A</v>
      </c>
      <c r="G21" s="24">
        <v>4669.2564103000004</v>
      </c>
      <c r="H21" s="5" t="str">
        <f>IF($B21="N/A","N/A",IF(G21&gt;60,"No",IF(G21&lt;15,"No","Yes")))</f>
        <v>N/A</v>
      </c>
      <c r="I21" s="6">
        <v>-8.2200000000000006</v>
      </c>
      <c r="J21" s="6">
        <v>-30.1</v>
      </c>
      <c r="K21" s="105" t="str">
        <f t="shared" si="0"/>
        <v>No</v>
      </c>
    </row>
    <row r="22" spans="1:11" x14ac:dyDescent="0.2">
      <c r="A22" s="104" t="s">
        <v>816</v>
      </c>
      <c r="B22" s="22" t="s">
        <v>217</v>
      </c>
      <c r="C22" s="23">
        <v>0</v>
      </c>
      <c r="D22" s="5" t="str">
        <f>IF($B22="N/A","N/A",IF(C22="N/A","N/A",IF(C22=0,"Yes","No")))</f>
        <v>Yes</v>
      </c>
      <c r="E22" s="23">
        <v>0</v>
      </c>
      <c r="F22" s="5" t="str">
        <f>IF($B22="N/A","N/A",IF(E22="N/A","N/A",IF(E22=0,"Yes","No")))</f>
        <v>Yes</v>
      </c>
      <c r="G22" s="23">
        <v>11</v>
      </c>
      <c r="H22" s="5" t="str">
        <f>IF($B22="N/A","N/A",IF(G22=0,"Yes","No"))</f>
        <v>No</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54493</v>
      </c>
      <c r="D6" s="5" t="str">
        <f>IF($B6="N/A","N/A",IF(C6&gt;15,"No",IF(C6&lt;-15,"No","Yes")))</f>
        <v>N/A</v>
      </c>
      <c r="E6" s="23">
        <v>48233</v>
      </c>
      <c r="F6" s="5" t="str">
        <f>IF($B6="N/A","N/A",IF(E6&gt;15,"No",IF(E6&lt;-15,"No","Yes")))</f>
        <v>N/A</v>
      </c>
      <c r="G6" s="23">
        <v>54323</v>
      </c>
      <c r="H6" s="5" t="str">
        <f>IF($B6="N/A","N/A",IF(G6&gt;15,"No",IF(G6&lt;-15,"No","Yes")))</f>
        <v>N/A</v>
      </c>
      <c r="I6" s="6">
        <v>-11.5</v>
      </c>
      <c r="J6" s="6">
        <v>12.63</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6158.4376524999998</v>
      </c>
      <c r="D9" s="5" t="str">
        <f>IF($B9="N/A","N/A",IF(C9&gt;7000,"No",IF(C9&lt;2000,"No","Yes")))</f>
        <v>Yes</v>
      </c>
      <c r="E9" s="64">
        <v>6324.6058507999996</v>
      </c>
      <c r="F9" s="5" t="str">
        <f>IF($B9="N/A","N/A",IF(E9&gt;7000,"No",IF(E9&lt;2000,"No","Yes")))</f>
        <v>Yes</v>
      </c>
      <c r="G9" s="64">
        <v>7310.7199713</v>
      </c>
      <c r="H9" s="5" t="str">
        <f>IF($B9="N/A","N/A",IF(G9&gt;7000,"No",IF(G9&lt;2000,"No","Yes")))</f>
        <v>No</v>
      </c>
      <c r="I9" s="6">
        <v>2.698</v>
      </c>
      <c r="J9" s="6">
        <v>15.59</v>
      </c>
      <c r="K9" s="105" t="str">
        <f t="shared" si="0"/>
        <v>Yes</v>
      </c>
    </row>
    <row r="10" spans="1:11" x14ac:dyDescent="0.2">
      <c r="A10" s="101" t="s">
        <v>820</v>
      </c>
      <c r="B10" s="22" t="s">
        <v>213</v>
      </c>
      <c r="C10" s="64">
        <v>1629.7108052999999</v>
      </c>
      <c r="D10" s="5" t="str">
        <f>IF($B10="N/A","N/A",IF(C10&gt;15,"No",IF(C10&lt;-15,"No","Yes")))</f>
        <v>N/A</v>
      </c>
      <c r="E10" s="64">
        <v>1626.342388</v>
      </c>
      <c r="F10" s="5" t="str">
        <f>IF($B10="N/A","N/A",IF(E10&gt;15,"No",IF(E10&lt;-15,"No","Yes")))</f>
        <v>N/A</v>
      </c>
      <c r="G10" s="64">
        <v>1799.3087317</v>
      </c>
      <c r="H10" s="5" t="str">
        <f>IF($B10="N/A","N/A",IF(G10&gt;15,"No",IF(G10&lt;-15,"No","Yes")))</f>
        <v>N/A</v>
      </c>
      <c r="I10" s="6">
        <v>-0.20699999999999999</v>
      </c>
      <c r="J10" s="6">
        <v>10.64</v>
      </c>
      <c r="K10" s="105" t="str">
        <f t="shared" si="0"/>
        <v>Yes</v>
      </c>
    </row>
    <row r="11" spans="1:11" x14ac:dyDescent="0.2">
      <c r="A11" s="101" t="s">
        <v>309</v>
      </c>
      <c r="B11" s="22" t="s">
        <v>219</v>
      </c>
      <c r="C11" s="5">
        <v>6.9201548823000003</v>
      </c>
      <c r="D11" s="5" t="str">
        <f>IF($B11="N/A","N/A",IF(C11&gt;10,"No",IF(C11&lt;=0,"No","Yes")))</f>
        <v>Yes</v>
      </c>
      <c r="E11" s="5">
        <v>7.1196069080999997</v>
      </c>
      <c r="F11" s="5" t="str">
        <f>IF($B11="N/A","N/A",IF(E11&gt;10,"No",IF(E11&lt;=0,"No","Yes")))</f>
        <v>Yes</v>
      </c>
      <c r="G11" s="5">
        <v>5.7599911639999997</v>
      </c>
      <c r="H11" s="5" t="str">
        <f>IF($B11="N/A","N/A",IF(G11&gt;10,"No",IF(G11&lt;=0,"No","Yes")))</f>
        <v>Yes</v>
      </c>
      <c r="I11" s="6">
        <v>2.8820000000000001</v>
      </c>
      <c r="J11" s="6">
        <v>-19.100000000000001</v>
      </c>
      <c r="K11" s="105" t="str">
        <f t="shared" si="0"/>
        <v>Yes</v>
      </c>
    </row>
    <row r="12" spans="1:11" x14ac:dyDescent="0.2">
      <c r="A12" s="101" t="s">
        <v>821</v>
      </c>
      <c r="B12" s="22" t="s">
        <v>213</v>
      </c>
      <c r="C12" s="64">
        <v>3591.2816229</v>
      </c>
      <c r="D12" s="5" t="str">
        <f>IF($B12="N/A","N/A",IF(C12&gt;15,"No",IF(C12&lt;-15,"No","Yes")))</f>
        <v>N/A</v>
      </c>
      <c r="E12" s="64">
        <v>3966.9033196999999</v>
      </c>
      <c r="F12" s="5" t="str">
        <f>IF($B12="N/A","N/A",IF(E12&gt;15,"No",IF(E12&lt;-15,"No","Yes")))</f>
        <v>N/A</v>
      </c>
      <c r="G12" s="64">
        <v>3934.2556727000001</v>
      </c>
      <c r="H12" s="5" t="str">
        <f>IF($B12="N/A","N/A",IF(G12&gt;15,"No",IF(G12&lt;-15,"No","Yes")))</f>
        <v>N/A</v>
      </c>
      <c r="I12" s="6">
        <v>10.46</v>
      </c>
      <c r="J12" s="6">
        <v>-0.82299999999999995</v>
      </c>
      <c r="K12" s="105" t="str">
        <f t="shared" si="0"/>
        <v>Yes</v>
      </c>
    </row>
    <row r="13" spans="1:11" x14ac:dyDescent="0.2">
      <c r="A13" s="101" t="s">
        <v>310</v>
      </c>
      <c r="B13" s="22" t="s">
        <v>214</v>
      </c>
      <c r="C13" s="4">
        <v>99.932101371000002</v>
      </c>
      <c r="D13" s="5" t="str">
        <f>IF($B13="N/A","N/A",IF(C13&gt;100,"No",IF(C13&lt;95,"No","Yes")))</f>
        <v>Yes</v>
      </c>
      <c r="E13" s="4">
        <v>99.931582112000001</v>
      </c>
      <c r="F13" s="5" t="str">
        <f>IF($B13="N/A","N/A",IF(E13&gt;100,"No",IF(E13&lt;95,"No","Yes")))</f>
        <v>Yes</v>
      </c>
      <c r="G13" s="4">
        <v>99.917162160000004</v>
      </c>
      <c r="H13" s="5" t="str">
        <f>IF($B13="N/A","N/A",IF(G13&gt;100,"No",IF(G13&lt;95,"No","Yes")))</f>
        <v>Yes</v>
      </c>
      <c r="I13" s="6">
        <v>-1E-3</v>
      </c>
      <c r="J13" s="6">
        <v>-1.4E-2</v>
      </c>
      <c r="K13" s="105" t="str">
        <f t="shared" si="0"/>
        <v>Yes</v>
      </c>
    </row>
    <row r="14" spans="1:11" x14ac:dyDescent="0.2">
      <c r="A14" s="101" t="s">
        <v>822</v>
      </c>
      <c r="B14" s="22" t="s">
        <v>220</v>
      </c>
      <c r="C14" s="4">
        <v>1.1213456736</v>
      </c>
      <c r="D14" s="5" t="str">
        <f>IF($B14="N/A","N/A",IF(C14&gt;1,"Yes","No"))</f>
        <v>Yes</v>
      </c>
      <c r="E14" s="4">
        <v>1.1261618256999999</v>
      </c>
      <c r="F14" s="5" t="str">
        <f>IF($B14="N/A","N/A",IF(E14&gt;1,"Yes","No"))</f>
        <v>Yes</v>
      </c>
      <c r="G14" s="4">
        <v>1.1404252183000001</v>
      </c>
      <c r="H14" s="5" t="str">
        <f>IF($B14="N/A","N/A",IF(G14&gt;1,"Yes","No"))</f>
        <v>Yes</v>
      </c>
      <c r="I14" s="6">
        <v>0.42949999999999999</v>
      </c>
      <c r="J14" s="6">
        <v>1.2669999999999999</v>
      </c>
      <c r="K14" s="105" t="str">
        <f t="shared" si="0"/>
        <v>Yes</v>
      </c>
    </row>
    <row r="15" spans="1:11" x14ac:dyDescent="0.2">
      <c r="A15" s="101" t="s">
        <v>311</v>
      </c>
      <c r="B15" s="22" t="s">
        <v>214</v>
      </c>
      <c r="C15" s="4">
        <v>99.955957646000002</v>
      </c>
      <c r="D15" s="5" t="str">
        <f>IF($B15="N/A","N/A",IF(C15&gt;100,"No",IF(C15&lt;95,"No","Yes")))</f>
        <v>Yes</v>
      </c>
      <c r="E15" s="4">
        <v>99.956461344000004</v>
      </c>
      <c r="F15" s="5" t="str">
        <f>IF($B15="N/A","N/A",IF(E15&gt;100,"No",IF(E15&lt;95,"No","Yes")))</f>
        <v>Yes</v>
      </c>
      <c r="G15" s="4">
        <v>99.963183181999995</v>
      </c>
      <c r="H15" s="5" t="str">
        <f>IF($B15="N/A","N/A",IF(G15&gt;100,"No",IF(G15&lt;95,"No","Yes")))</f>
        <v>Yes</v>
      </c>
      <c r="I15" s="6">
        <v>5.0000000000000001E-4</v>
      </c>
      <c r="J15" s="6">
        <v>6.7000000000000002E-3</v>
      </c>
      <c r="K15" s="105" t="str">
        <f t="shared" si="0"/>
        <v>Yes</v>
      </c>
    </row>
    <row r="16" spans="1:11" x14ac:dyDescent="0.2">
      <c r="A16" s="101" t="s">
        <v>823</v>
      </c>
      <c r="B16" s="22" t="s">
        <v>221</v>
      </c>
      <c r="C16" s="4">
        <v>8.2011786520999994</v>
      </c>
      <c r="D16" s="5" t="str">
        <f>IF($B16="N/A","N/A",IF(C16&gt;3,"Yes","No"))</f>
        <v>Yes</v>
      </c>
      <c r="E16" s="4">
        <v>8.2733344395999993</v>
      </c>
      <c r="F16" s="5" t="str">
        <f>IF($B16="N/A","N/A",IF(E16&gt;3,"Yes","No"))</f>
        <v>Yes</v>
      </c>
      <c r="G16" s="4">
        <v>9.1971161814000002</v>
      </c>
      <c r="H16" s="5" t="str">
        <f>IF($B16="N/A","N/A",IF(G16&gt;3,"Yes","No"))</f>
        <v>Yes</v>
      </c>
      <c r="I16" s="6">
        <v>0.87980000000000003</v>
      </c>
      <c r="J16" s="6">
        <v>11.17</v>
      </c>
      <c r="K16" s="105" t="str">
        <f t="shared" si="0"/>
        <v>Yes</v>
      </c>
    </row>
    <row r="17" spans="1:11" x14ac:dyDescent="0.2">
      <c r="A17" s="101" t="s">
        <v>824</v>
      </c>
      <c r="B17" s="22" t="s">
        <v>222</v>
      </c>
      <c r="C17" s="4">
        <v>3.7858283322999999</v>
      </c>
      <c r="D17" s="5" t="str">
        <f>IF($B17="N/A","N/A",IF(C17&gt;=8,"No",IF(C17&lt;2,"No","Yes")))</f>
        <v>Yes</v>
      </c>
      <c r="E17" s="4">
        <v>3.9054135307000002</v>
      </c>
      <c r="F17" s="5" t="str">
        <f>IF($B17="N/A","N/A",IF(E17&gt;=8,"No",IF(E17&lt;2,"No","Yes")))</f>
        <v>Yes</v>
      </c>
      <c r="G17" s="4">
        <v>4.0837322336000001</v>
      </c>
      <c r="H17" s="5" t="str">
        <f>IF($B17="N/A","N/A",IF(G17&gt;=8,"No",IF(G17&lt;2,"No","Yes")))</f>
        <v>Yes</v>
      </c>
      <c r="I17" s="6">
        <v>3.1589999999999998</v>
      </c>
      <c r="J17" s="6">
        <v>4.5659999999999998</v>
      </c>
      <c r="K17" s="105" t="str">
        <f t="shared" si="0"/>
        <v>Yes</v>
      </c>
    </row>
    <row r="18" spans="1:11" x14ac:dyDescent="0.2">
      <c r="A18" s="101" t="s">
        <v>825</v>
      </c>
      <c r="B18" s="22" t="s">
        <v>222</v>
      </c>
      <c r="C18" s="4">
        <v>3.7804918364</v>
      </c>
      <c r="D18" s="5" t="str">
        <f>IF($B18="N/A","N/A",IF(C18&gt;=8,"No",IF(C18&lt;2,"No","Yes")))</f>
        <v>Yes</v>
      </c>
      <c r="E18" s="4">
        <v>3.8896332863</v>
      </c>
      <c r="F18" s="5" t="str">
        <f>IF($B18="N/A","N/A",IF(E18&gt;=8,"No",IF(E18&lt;2,"No","Yes")))</f>
        <v>Yes</v>
      </c>
      <c r="G18" s="4">
        <v>4.0636738601999998</v>
      </c>
      <c r="H18" s="5" t="str">
        <f>IF($B18="N/A","N/A",IF(G18&gt;=8,"No",IF(G18&lt;2,"No","Yes")))</f>
        <v>Yes</v>
      </c>
      <c r="I18" s="6">
        <v>2.887</v>
      </c>
      <c r="J18" s="6">
        <v>4.4740000000000002</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99.825665681999993</v>
      </c>
      <c r="D20" s="5" t="str">
        <f>IF($B20="N/A","N/A",IF(C20&gt;100,"No",IF(C20&lt;95,"No","Yes")))</f>
        <v>Yes</v>
      </c>
      <c r="E20" s="4">
        <v>99.87353057</v>
      </c>
      <c r="F20" s="5" t="str">
        <f>IF($B20="N/A","N/A",IF(E20&gt;100,"No",IF(E20&lt;95,"No","Yes")))</f>
        <v>Yes</v>
      </c>
      <c r="G20" s="4">
        <v>99.650240229999994</v>
      </c>
      <c r="H20" s="5" t="str">
        <f>IF($B20="N/A","N/A",IF(G20&gt;100,"No",IF(G20&lt;95,"No","Yes")))</f>
        <v>Yes</v>
      </c>
      <c r="I20" s="6">
        <v>4.7899999999999998E-2</v>
      </c>
      <c r="J20" s="6">
        <v>-0.224</v>
      </c>
      <c r="K20" s="105" t="str">
        <f t="shared" si="0"/>
        <v>Yes</v>
      </c>
    </row>
    <row r="21" spans="1:11" x14ac:dyDescent="0.2">
      <c r="A21" s="101" t="s">
        <v>313</v>
      </c>
      <c r="B21" s="22" t="s">
        <v>214</v>
      </c>
      <c r="C21" s="4">
        <v>99.998164901999999</v>
      </c>
      <c r="D21" s="5" t="str">
        <f>IF($B21="N/A","N/A",IF(C21&gt;100,"No",IF(C21&lt;95,"No","Yes")))</f>
        <v>Yes</v>
      </c>
      <c r="E21" s="4">
        <v>99.991706922999995</v>
      </c>
      <c r="F21" s="5" t="str">
        <f>IF($B21="N/A","N/A",IF(E21&gt;100,"No",IF(E21&lt;95,"No","Yes")))</f>
        <v>Yes</v>
      </c>
      <c r="G21" s="4">
        <v>99.998159158999997</v>
      </c>
      <c r="H21" s="5" t="str">
        <f>IF($B21="N/A","N/A",IF(G21&gt;100,"No",IF(G21&lt;95,"No","Yes")))</f>
        <v>Yes</v>
      </c>
      <c r="I21" s="6">
        <v>-6.0000000000000001E-3</v>
      </c>
      <c r="J21" s="6">
        <v>6.4999999999999997E-3</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4.5255720918</v>
      </c>
      <c r="D24" s="5" t="str">
        <f>IF($B24="N/A","N/A",IF(C24&gt;=2,"Yes","No"))</f>
        <v>Yes</v>
      </c>
      <c r="E24" s="4">
        <v>4.6607302055000002</v>
      </c>
      <c r="F24" s="5" t="str">
        <f>IF($B24="N/A","N/A",IF(E24&gt;=2,"Yes","No"))</f>
        <v>Yes</v>
      </c>
      <c r="G24" s="4">
        <v>5.1375108148999997</v>
      </c>
      <c r="H24" s="5" t="str">
        <f>IF($B24="N/A","N/A",IF(G24&gt;=2,"Yes","No"))</f>
        <v>Yes</v>
      </c>
      <c r="I24" s="6">
        <v>2.9870000000000001</v>
      </c>
      <c r="J24" s="6">
        <v>10.23</v>
      </c>
      <c r="K24" s="105" t="str">
        <f t="shared" si="0"/>
        <v>Yes</v>
      </c>
    </row>
    <row r="25" spans="1:11" x14ac:dyDescent="0.2">
      <c r="A25" s="101" t="s">
        <v>827</v>
      </c>
      <c r="B25" s="22" t="s">
        <v>226</v>
      </c>
      <c r="C25" s="4">
        <v>3.5362340117</v>
      </c>
      <c r="D25" s="5" t="str">
        <f>IF($B25="N/A","N/A",IF(C25&gt;30,"No",IF(C25&lt;5,"No","Yes")))</f>
        <v>No</v>
      </c>
      <c r="E25" s="4">
        <v>4.1527584848999997</v>
      </c>
      <c r="F25" s="5" t="str">
        <f>IF($B25="N/A","N/A",IF(E25&gt;30,"No",IF(E25&lt;5,"No","Yes")))</f>
        <v>No</v>
      </c>
      <c r="G25" s="4">
        <v>4.0829851075999999</v>
      </c>
      <c r="H25" s="5" t="str">
        <f>IF($B25="N/A","N/A",IF(G25&gt;30,"No",IF(G25&lt;5,"No","Yes")))</f>
        <v>No</v>
      </c>
      <c r="I25" s="6">
        <v>17.43</v>
      </c>
      <c r="J25" s="6">
        <v>-1.68</v>
      </c>
      <c r="K25" s="105" t="str">
        <f t="shared" si="0"/>
        <v>Yes</v>
      </c>
    </row>
    <row r="26" spans="1:11" x14ac:dyDescent="0.2">
      <c r="A26" s="101" t="s">
        <v>828</v>
      </c>
      <c r="B26" s="22" t="s">
        <v>227</v>
      </c>
      <c r="C26" s="4">
        <v>11.733617162</v>
      </c>
      <c r="D26" s="5" t="str">
        <f>IF($B26="N/A","N/A",IF(C26&gt;75,"No",IF(C26&lt;15,"No","Yes")))</f>
        <v>No</v>
      </c>
      <c r="E26" s="4">
        <v>14.763750958999999</v>
      </c>
      <c r="F26" s="5" t="str">
        <f>IF($B26="N/A","N/A",IF(E26&gt;75,"No",IF(E26&lt;15,"No","Yes")))</f>
        <v>No</v>
      </c>
      <c r="G26" s="4">
        <v>19.128177751999999</v>
      </c>
      <c r="H26" s="5" t="str">
        <f>IF($B26="N/A","N/A",IF(G26&gt;75,"No",IF(G26&lt;15,"No","Yes")))</f>
        <v>Yes</v>
      </c>
      <c r="I26" s="6">
        <v>25.82</v>
      </c>
      <c r="J26" s="6">
        <v>29.56</v>
      </c>
      <c r="K26" s="105" t="str">
        <f t="shared" si="0"/>
        <v>Yes</v>
      </c>
    </row>
    <row r="27" spans="1:11" x14ac:dyDescent="0.2">
      <c r="A27" s="101" t="s">
        <v>829</v>
      </c>
      <c r="B27" s="22" t="s">
        <v>228</v>
      </c>
      <c r="C27" s="4">
        <v>62.931018663000003</v>
      </c>
      <c r="D27" s="5" t="str">
        <f>IF($B27="N/A","N/A",IF(C27&gt;70,"No",IF(C27&lt;25,"No","Yes")))</f>
        <v>Yes</v>
      </c>
      <c r="E27" s="4">
        <v>81.083490556000001</v>
      </c>
      <c r="F27" s="5" t="str">
        <f>IF($B27="N/A","N/A",IF(E27&gt;70,"No",IF(E27&lt;25,"No","Yes")))</f>
        <v>No</v>
      </c>
      <c r="G27" s="4">
        <v>76.788837141000002</v>
      </c>
      <c r="H27" s="5" t="str">
        <f>IF($B27="N/A","N/A",IF(G27&gt;70,"No",IF(G27&lt;25,"No","Yes")))</f>
        <v>No</v>
      </c>
      <c r="I27" s="6">
        <v>28.85</v>
      </c>
      <c r="J27" s="6">
        <v>-5.3</v>
      </c>
      <c r="K27" s="105" t="str">
        <f t="shared" si="0"/>
        <v>Yes</v>
      </c>
    </row>
    <row r="28" spans="1:11" x14ac:dyDescent="0.2">
      <c r="A28" s="101" t="s">
        <v>318</v>
      </c>
      <c r="B28" s="22" t="s">
        <v>229</v>
      </c>
      <c r="C28" s="4">
        <v>64.344044189000002</v>
      </c>
      <c r="D28" s="5" t="str">
        <f>IF($B28="N/A","N/A",IF(C28&gt;70,"No",IF(C28&lt;35,"No","Yes")))</f>
        <v>Yes</v>
      </c>
      <c r="E28" s="4">
        <v>65.919598614999998</v>
      </c>
      <c r="F28" s="5" t="str">
        <f>IF($B28="N/A","N/A",IF(E28&gt;70,"No",IF(E28&lt;35,"No","Yes")))</f>
        <v>Yes</v>
      </c>
      <c r="G28" s="4">
        <v>62.150470335000001</v>
      </c>
      <c r="H28" s="5" t="str">
        <f>IF($B28="N/A","N/A",IF(G28&gt;70,"No",IF(G28&lt;35,"No","Yes")))</f>
        <v>Yes</v>
      </c>
      <c r="I28" s="6">
        <v>2.4489999999999998</v>
      </c>
      <c r="J28" s="6">
        <v>-5.72</v>
      </c>
      <c r="K28" s="105" t="str">
        <f t="shared" si="0"/>
        <v>Yes</v>
      </c>
    </row>
    <row r="29" spans="1:11" x14ac:dyDescent="0.2">
      <c r="A29" s="101" t="s">
        <v>830</v>
      </c>
      <c r="B29" s="22" t="s">
        <v>220</v>
      </c>
      <c r="C29" s="4">
        <v>2.1023586116000001</v>
      </c>
      <c r="D29" s="5" t="str">
        <f>IF($B29="N/A","N/A",IF(C29&gt;1,"Yes","No"))</f>
        <v>Yes</v>
      </c>
      <c r="E29" s="4">
        <v>2.1061487655</v>
      </c>
      <c r="F29" s="5" t="str">
        <f>IF($B29="N/A","N/A",IF(E29&gt;1,"Yes","No"))</f>
        <v>Yes</v>
      </c>
      <c r="G29" s="4">
        <v>2.0346247260000001</v>
      </c>
      <c r="H29" s="5" t="str">
        <f>IF($B29="N/A","N/A",IF(G29&gt;1,"Yes","No"))</f>
        <v>Yes</v>
      </c>
      <c r="I29" s="6">
        <v>0.18029999999999999</v>
      </c>
      <c r="J29" s="6">
        <v>-3.4</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99.905883695</v>
      </c>
      <c r="D31" s="5" t="str">
        <f>IF($B31="N/A","N/A",IF(C31&gt;15,"No",IF(C31&lt;-15,"No","Yes")))</f>
        <v>N/A</v>
      </c>
      <c r="E31" s="4">
        <v>99.896210096000004</v>
      </c>
      <c r="F31" s="5" t="str">
        <f>IF($B31="N/A","N/A",IF(E31&gt;15,"No",IF(E31&lt;-15,"No","Yes")))</f>
        <v>N/A</v>
      </c>
      <c r="G31" s="4">
        <v>99.982228540999998</v>
      </c>
      <c r="H31" s="5" t="str">
        <f>IF($B31="N/A","N/A",IF(G31&gt;15,"No",IF(G31&lt;-15,"No","Yes")))</f>
        <v>N/A</v>
      </c>
      <c r="I31" s="6">
        <v>-0.01</v>
      </c>
      <c r="J31" s="6">
        <v>8.6099999999999996E-2</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99.965743648</v>
      </c>
      <c r="D33" s="5" t="str">
        <f>IF($B33="N/A","N/A",IF(C33&gt;15,"No",IF(C33&lt;-15,"No","Yes")))</f>
        <v>N/A</v>
      </c>
      <c r="E33" s="4">
        <v>99.968515836999998</v>
      </c>
      <c r="F33" s="5" t="str">
        <f>IF($B33="N/A","N/A",IF(E33&gt;15,"No",IF(E33&lt;-15,"No","Yes")))</f>
        <v>N/A</v>
      </c>
      <c r="G33" s="4">
        <v>100</v>
      </c>
      <c r="H33" s="5" t="str">
        <f>IF($B33="N/A","N/A",IF(G33&gt;15,"No",IF(G33&lt;-15,"No","Yes")))</f>
        <v>N/A</v>
      </c>
      <c r="I33" s="6">
        <v>2.8E-3</v>
      </c>
      <c r="J33" s="6">
        <v>3.15E-2</v>
      </c>
      <c r="K33" s="105" t="str">
        <f t="shared" si="0"/>
        <v>Yes</v>
      </c>
    </row>
    <row r="34" spans="1:11" x14ac:dyDescent="0.2">
      <c r="A34" s="101" t="s">
        <v>322</v>
      </c>
      <c r="B34" s="22" t="s">
        <v>230</v>
      </c>
      <c r="C34" s="4">
        <v>99.500853320999994</v>
      </c>
      <c r="D34" s="5" t="str">
        <f>IF($B34="N/A","N/A",IF(C34&gt;=90,"Yes","No"))</f>
        <v>Yes</v>
      </c>
      <c r="E34" s="4">
        <v>99.425704393000004</v>
      </c>
      <c r="F34" s="5" t="str">
        <f>IF($B34="N/A","N/A",IF(E34&gt;=90,"Yes","No"))</f>
        <v>Yes</v>
      </c>
      <c r="G34" s="4">
        <v>99.434861845</v>
      </c>
      <c r="H34" s="5" t="str">
        <f>IF($B34="N/A","N/A",IF(G34&gt;=90,"Yes","No"))</f>
        <v>Yes</v>
      </c>
      <c r="I34" s="6">
        <v>-7.5999999999999998E-2</v>
      </c>
      <c r="J34" s="6">
        <v>9.1999999999999998E-3</v>
      </c>
      <c r="K34" s="105" t="str">
        <f t="shared" si="0"/>
        <v>Yes</v>
      </c>
    </row>
    <row r="35" spans="1:11" x14ac:dyDescent="0.2">
      <c r="A35" s="101" t="s">
        <v>323</v>
      </c>
      <c r="B35" s="22" t="s">
        <v>213</v>
      </c>
      <c r="C35" s="4">
        <v>27.465913053000001</v>
      </c>
      <c r="D35" s="5" t="str">
        <f>IF($B35="N/A","N/A",IF(C35&gt;15,"No",IF(C35&lt;-15,"No","Yes")))</f>
        <v>N/A</v>
      </c>
      <c r="E35" s="4">
        <v>27.385814691</v>
      </c>
      <c r="F35" s="5" t="str">
        <f>IF($B35="N/A","N/A",IF(E35&gt;15,"No",IF(E35&lt;-15,"No","Yes")))</f>
        <v>N/A</v>
      </c>
      <c r="G35" s="4">
        <v>22.093772435000002</v>
      </c>
      <c r="H35" s="5" t="str">
        <f>IF($B35="N/A","N/A",IF(G35&gt;15,"No",IF(G35&lt;-15,"No","Yes")))</f>
        <v>N/A</v>
      </c>
      <c r="I35" s="6">
        <v>-0.29199999999999998</v>
      </c>
      <c r="J35" s="6">
        <v>-19.3</v>
      </c>
      <c r="K35" s="105" t="str">
        <f t="shared" si="0"/>
        <v>Yes</v>
      </c>
    </row>
    <row r="36" spans="1:11" x14ac:dyDescent="0.2">
      <c r="A36" s="101" t="s">
        <v>1706</v>
      </c>
      <c r="B36" s="22" t="s">
        <v>213</v>
      </c>
      <c r="C36" s="4">
        <v>31.325124328000001</v>
      </c>
      <c r="D36" s="5" t="str">
        <f>IF($B36="N/A","N/A",IF(C36&gt;15,"No",IF(C36&lt;-15,"No","Yes")))</f>
        <v>N/A</v>
      </c>
      <c r="E36" s="4">
        <v>32.291169945999997</v>
      </c>
      <c r="F36" s="5" t="str">
        <f>IF($B36="N/A","N/A",IF(E36&gt;15,"No",IF(E36&lt;-15,"No","Yes")))</f>
        <v>N/A</v>
      </c>
      <c r="G36" s="4">
        <v>27.115586400000002</v>
      </c>
      <c r="H36" s="5" t="str">
        <f>IF($B36="N/A","N/A",IF(G36&gt;15,"No",IF(G36&lt;-15,"No","Yes")))</f>
        <v>N/A</v>
      </c>
      <c r="I36" s="6">
        <v>3.0840000000000001</v>
      </c>
      <c r="J36" s="6">
        <v>-16</v>
      </c>
      <c r="K36" s="105" t="str">
        <f t="shared" si="0"/>
        <v>Yes</v>
      </c>
    </row>
    <row r="37" spans="1:11" x14ac:dyDescent="0.2">
      <c r="A37" s="101" t="s">
        <v>372</v>
      </c>
      <c r="B37" s="22" t="s">
        <v>231</v>
      </c>
      <c r="C37" s="4">
        <v>84.763180591999998</v>
      </c>
      <c r="D37" s="5" t="str">
        <f>IF($B37="N/A","N/A",IF(C37&gt;90,"No",IF(C37&lt;75,"No","Yes")))</f>
        <v>Yes</v>
      </c>
      <c r="E37" s="4">
        <v>85.211369809000004</v>
      </c>
      <c r="F37" s="5" t="str">
        <f>IF($B37="N/A","N/A",IF(E37&gt;90,"No",IF(E37&lt;75,"No","Yes")))</f>
        <v>Yes</v>
      </c>
      <c r="G37" s="4">
        <v>83.804281795999998</v>
      </c>
      <c r="H37" s="5" t="str">
        <f>IF($B37="N/A","N/A",IF(G37&gt;90,"No",IF(G37&lt;75,"No","Yes")))</f>
        <v>Yes</v>
      </c>
      <c r="I37" s="6">
        <v>0.52880000000000005</v>
      </c>
      <c r="J37" s="6">
        <v>-1.65</v>
      </c>
      <c r="K37" s="105" t="str">
        <f>IF(J37="Div by 0", "N/A", IF(J37="N/A","N/A", IF(J37&gt;30, "No", IF(J37&lt;-30, "No", "Yes"))))</f>
        <v>Yes</v>
      </c>
    </row>
    <row r="38" spans="1:11" x14ac:dyDescent="0.2">
      <c r="A38" s="101" t="s">
        <v>373</v>
      </c>
      <c r="B38" s="22" t="s">
        <v>232</v>
      </c>
      <c r="C38" s="4">
        <v>10.384820069</v>
      </c>
      <c r="D38" s="5" t="str">
        <f>IF($B38="N/A","N/A",IF(C38&gt;10,"No",IF(C38&lt;1,"No","Yes")))</f>
        <v>No</v>
      </c>
      <c r="E38" s="4">
        <v>11.021499802999999</v>
      </c>
      <c r="F38" s="5" t="str">
        <f>IF($B38="N/A","N/A",IF(E38&gt;10,"No",IF(E38&lt;1,"No","Yes")))</f>
        <v>No</v>
      </c>
      <c r="G38" s="4">
        <v>11.114997331</v>
      </c>
      <c r="H38" s="5" t="str">
        <f>IF($B38="N/A","N/A",IF(G38&gt;10,"No",IF(G38&lt;1,"No","Yes")))</f>
        <v>No</v>
      </c>
      <c r="I38" s="6">
        <v>6.1310000000000002</v>
      </c>
      <c r="J38" s="6">
        <v>0.84830000000000005</v>
      </c>
      <c r="K38" s="105" t="str">
        <f>IF(J38="Div by 0", "N/A", IF(J38="N/A","N/A", IF(J38&gt;30, "No", IF(J38&lt;-30, "No", "Yes"))))</f>
        <v>Yes</v>
      </c>
    </row>
    <row r="39" spans="1:11" x14ac:dyDescent="0.2">
      <c r="A39" s="101" t="s">
        <v>374</v>
      </c>
      <c r="B39" s="22" t="s">
        <v>233</v>
      </c>
      <c r="C39" s="4">
        <v>2.5911584973999999</v>
      </c>
      <c r="D39" s="5" t="str">
        <f>IF($B39="N/A","N/A",IF(C39&gt;2,"No",IF(C39&lt;=0,"No","Yes")))</f>
        <v>No</v>
      </c>
      <c r="E39" s="4">
        <v>1.6938610494999999</v>
      </c>
      <c r="F39" s="5" t="str">
        <f>IF($B39="N/A","N/A",IF(E39&gt;2,"No",IF(E39&lt;=0,"No","Yes")))</f>
        <v>Yes</v>
      </c>
      <c r="G39" s="4">
        <v>2.0985586216000001</v>
      </c>
      <c r="H39" s="5" t="str">
        <f>IF($B39="N/A","N/A",IF(G39&gt;2,"No",IF(G39&lt;=0,"No","Yes")))</f>
        <v>No</v>
      </c>
      <c r="I39" s="6">
        <v>-34.6</v>
      </c>
      <c r="J39" s="6">
        <v>23.89</v>
      </c>
      <c r="K39" s="105" t="str">
        <f>IF(J39="Div by 0", "N/A", IF(J39="N/A","N/A", IF(J39&gt;30, "No", IF(J39&lt;-30, "No", "Yes"))))</f>
        <v>Yes</v>
      </c>
    </row>
    <row r="40" spans="1:11" x14ac:dyDescent="0.2">
      <c r="A40" s="117" t="s">
        <v>375</v>
      </c>
      <c r="B40" s="113" t="s">
        <v>234</v>
      </c>
      <c r="C40" s="118">
        <v>0.57071550469999999</v>
      </c>
      <c r="D40" s="114" t="str">
        <f>IF($B40="N/A","N/A",IF(C40&gt;3,"No",IF(C40&lt;=0,"No","Yes")))</f>
        <v>Yes</v>
      </c>
      <c r="E40" s="118">
        <v>0.54526983600000001</v>
      </c>
      <c r="F40" s="114" t="str">
        <f>IF($B40="N/A","N/A",IF(E40&gt;3,"No",IF(E40&lt;=0,"No","Yes")))</f>
        <v>Yes</v>
      </c>
      <c r="G40" s="118">
        <v>0.64061263189999995</v>
      </c>
      <c r="H40" s="114" t="str">
        <f>IF($B40="N/A","N/A",IF(G40&gt;3,"No",IF(G40&lt;=0,"No","Yes")))</f>
        <v>Yes</v>
      </c>
      <c r="I40" s="115">
        <v>-4.46</v>
      </c>
      <c r="J40" s="115">
        <v>17.489999999999998</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19119</v>
      </c>
      <c r="D6" s="5" t="str">
        <f>IF($B6="N/A","N/A",IF(C6&gt;15,"No",IF(C6&lt;-15,"No","Yes")))</f>
        <v>N/A</v>
      </c>
      <c r="E6" s="23">
        <v>19181</v>
      </c>
      <c r="F6" s="5" t="str">
        <f>IF($B6="N/A","N/A",IF(E6&gt;15,"No",IF(E6&lt;-15,"No","Yes")))</f>
        <v>N/A</v>
      </c>
      <c r="G6" s="23">
        <v>19358</v>
      </c>
      <c r="H6" s="5" t="str">
        <f>IF($B6="N/A","N/A",IF(G6&gt;15,"No",IF(G6&lt;-15,"No","Yes")))</f>
        <v>N/A</v>
      </c>
      <c r="I6" s="6">
        <v>0.32429999999999998</v>
      </c>
      <c r="J6" s="6">
        <v>0.92279999999999995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1246.4525864</v>
      </c>
      <c r="D9" s="5" t="str">
        <f>IF($B9="N/A","N/A",IF(C9&gt;15,"No",IF(C9&lt;-15,"No","Yes")))</f>
        <v>N/A</v>
      </c>
      <c r="E9" s="64">
        <v>1245.0600073000001</v>
      </c>
      <c r="F9" s="5" t="str">
        <f>IF($B9="N/A","N/A",IF(E9&gt;15,"No",IF(E9&lt;-15,"No","Yes")))</f>
        <v>N/A</v>
      </c>
      <c r="G9" s="64">
        <v>1280.6306437000001</v>
      </c>
      <c r="H9" s="5" t="str">
        <f>IF($B9="N/A","N/A",IF(G9&gt;15,"No",IF(G9&lt;-15,"No","Yes")))</f>
        <v>N/A</v>
      </c>
      <c r="I9" s="6">
        <v>-0.112</v>
      </c>
      <c r="J9" s="6">
        <v>2.8570000000000002</v>
      </c>
      <c r="K9" s="105" t="str">
        <f t="shared" si="0"/>
        <v>Yes</v>
      </c>
    </row>
    <row r="10" spans="1:11" x14ac:dyDescent="0.2">
      <c r="A10" s="101" t="s">
        <v>309</v>
      </c>
      <c r="B10" s="22" t="s">
        <v>213</v>
      </c>
      <c r="C10" s="4">
        <v>0.51780950889999999</v>
      </c>
      <c r="D10" s="5" t="str">
        <f>IF($B10="N/A","N/A",IF(C10&gt;15,"No",IF(C10&lt;-15,"No","Yes")))</f>
        <v>N/A</v>
      </c>
      <c r="E10" s="4">
        <v>0.33887701370000001</v>
      </c>
      <c r="F10" s="5" t="str">
        <f>IF($B10="N/A","N/A",IF(E10&gt;15,"No",IF(E10&lt;-15,"No","Yes")))</f>
        <v>N/A</v>
      </c>
      <c r="G10" s="4">
        <v>0.32028102079999998</v>
      </c>
      <c r="H10" s="5" t="str">
        <f>IF($B10="N/A","N/A",IF(G10&gt;15,"No",IF(G10&lt;-15,"No","Yes")))</f>
        <v>N/A</v>
      </c>
      <c r="I10" s="6">
        <v>-34.6</v>
      </c>
      <c r="J10" s="6">
        <v>-5.49</v>
      </c>
      <c r="K10" s="105" t="str">
        <f t="shared" si="0"/>
        <v>Yes</v>
      </c>
    </row>
    <row r="11" spans="1:11" x14ac:dyDescent="0.2">
      <c r="A11" s="101" t="s">
        <v>821</v>
      </c>
      <c r="B11" s="22" t="s">
        <v>213</v>
      </c>
      <c r="C11" s="64">
        <v>586.10101010000005</v>
      </c>
      <c r="D11" s="5" t="str">
        <f>IF($B11="N/A","N/A",IF(C11&gt;15,"No",IF(C11&lt;-15,"No","Yes")))</f>
        <v>N/A</v>
      </c>
      <c r="E11" s="64">
        <v>602.66153845999997</v>
      </c>
      <c r="F11" s="5" t="str">
        <f>IF($B11="N/A","N/A",IF(E11&gt;15,"No",IF(E11&lt;-15,"No","Yes")))</f>
        <v>N/A</v>
      </c>
      <c r="G11" s="64">
        <v>560.25806451999995</v>
      </c>
      <c r="H11" s="5" t="str">
        <f>IF($B11="N/A","N/A",IF(G11&gt;15,"No",IF(G11&lt;-15,"No","Yes")))</f>
        <v>N/A</v>
      </c>
      <c r="I11" s="6">
        <v>2.8260000000000001</v>
      </c>
      <c r="J11" s="6">
        <v>-7.04</v>
      </c>
      <c r="K11" s="105" t="str">
        <f t="shared" si="0"/>
        <v>Yes</v>
      </c>
    </row>
    <row r="12" spans="1:11" x14ac:dyDescent="0.2">
      <c r="A12" s="101" t="s">
        <v>310</v>
      </c>
      <c r="B12" s="22" t="s">
        <v>214</v>
      </c>
      <c r="C12" s="4">
        <v>79.454992415999996</v>
      </c>
      <c r="D12" s="5" t="str">
        <f>IF($B12="N/A","N/A",IF(C12&gt;100,"No",IF(C12&lt;95,"No","Yes")))</f>
        <v>No</v>
      </c>
      <c r="E12" s="4">
        <v>81.168865022999995</v>
      </c>
      <c r="F12" s="5" t="str">
        <f>IF($B12="N/A","N/A",IF(E12&gt;100,"No",IF(E12&lt;95,"No","Yes")))</f>
        <v>No</v>
      </c>
      <c r="G12" s="4">
        <v>84.223576816000005</v>
      </c>
      <c r="H12" s="5" t="str">
        <f>IF($B12="N/A","N/A",IF(G12&gt;100,"No",IF(G12&lt;95,"No","Yes")))</f>
        <v>No</v>
      </c>
      <c r="I12" s="6">
        <v>2.157</v>
      </c>
      <c r="J12" s="6">
        <v>3.7629999999999999</v>
      </c>
      <c r="K12" s="105" t="str">
        <f t="shared" si="0"/>
        <v>Yes</v>
      </c>
    </row>
    <row r="13" spans="1:11" x14ac:dyDescent="0.2">
      <c r="A13" s="101" t="s">
        <v>822</v>
      </c>
      <c r="B13" s="22" t="s">
        <v>220</v>
      </c>
      <c r="C13" s="4">
        <v>1.2173655454000001</v>
      </c>
      <c r="D13" s="5" t="str">
        <f>IF($B13="N/A","N/A",IF(C13&gt;1,"Yes","No"))</f>
        <v>Yes</v>
      </c>
      <c r="E13" s="4">
        <v>1.2054724131000001</v>
      </c>
      <c r="F13" s="5" t="str">
        <f>IF($B13="N/A","N/A",IF(E13&gt;1,"Yes","No"))</f>
        <v>Yes</v>
      </c>
      <c r="G13" s="4">
        <v>1.2093964670999999</v>
      </c>
      <c r="H13" s="5" t="str">
        <f>IF($B13="N/A","N/A",IF(G13&gt;1,"Yes","No"))</f>
        <v>Yes</v>
      </c>
      <c r="I13" s="6">
        <v>-0.97699999999999998</v>
      </c>
      <c r="J13" s="6">
        <v>0.32550000000000001</v>
      </c>
      <c r="K13" s="105" t="str">
        <f t="shared" si="0"/>
        <v>Yes</v>
      </c>
    </row>
    <row r="14" spans="1:11" x14ac:dyDescent="0.2">
      <c r="A14" s="101" t="s">
        <v>311</v>
      </c>
      <c r="B14" s="22" t="s">
        <v>214</v>
      </c>
      <c r="C14" s="4">
        <v>80.265704272999997</v>
      </c>
      <c r="D14" s="5" t="str">
        <f>IF($B14="N/A","N/A",IF(C14&gt;100,"No",IF(C14&lt;95,"No","Yes")))</f>
        <v>No</v>
      </c>
      <c r="E14" s="4">
        <v>81.976956362999999</v>
      </c>
      <c r="F14" s="5" t="str">
        <f>IF($B14="N/A","N/A",IF(E14&gt;100,"No",IF(E14&lt;95,"No","Yes")))</f>
        <v>No</v>
      </c>
      <c r="G14" s="4">
        <v>84.822812274</v>
      </c>
      <c r="H14" s="5" t="str">
        <f>IF($B14="N/A","N/A",IF(G14&gt;100,"No",IF(G14&lt;95,"No","Yes")))</f>
        <v>No</v>
      </c>
      <c r="I14" s="6">
        <v>2.1320000000000001</v>
      </c>
      <c r="J14" s="6">
        <v>3.472</v>
      </c>
      <c r="K14" s="105" t="str">
        <f t="shared" si="0"/>
        <v>Yes</v>
      </c>
    </row>
    <row r="15" spans="1:11" x14ac:dyDescent="0.2">
      <c r="A15" s="101" t="s">
        <v>823</v>
      </c>
      <c r="B15" s="22" t="s">
        <v>221</v>
      </c>
      <c r="C15" s="4">
        <v>11.669425257</v>
      </c>
      <c r="D15" s="5" t="str">
        <f>IF($B15="N/A","N/A",IF(C15&gt;3,"Yes","No"))</f>
        <v>Yes</v>
      </c>
      <c r="E15" s="4">
        <v>11.696196896</v>
      </c>
      <c r="F15" s="5" t="str">
        <f>IF($B15="N/A","N/A",IF(E15&gt;3,"Yes","No"))</f>
        <v>Yes</v>
      </c>
      <c r="G15" s="4">
        <v>11.773507917</v>
      </c>
      <c r="H15" s="5" t="str">
        <f>IF($B15="N/A","N/A",IF(G15&gt;3,"Yes","No"))</f>
        <v>Yes</v>
      </c>
      <c r="I15" s="6">
        <v>0.22939999999999999</v>
      </c>
      <c r="J15" s="6">
        <v>0.66100000000000003</v>
      </c>
      <c r="K15" s="105" t="str">
        <f t="shared" si="0"/>
        <v>Yes</v>
      </c>
    </row>
    <row r="16" spans="1:11" x14ac:dyDescent="0.2">
      <c r="A16" s="101" t="s">
        <v>824</v>
      </c>
      <c r="B16" s="22" t="s">
        <v>222</v>
      </c>
      <c r="C16" s="4">
        <v>5.2746390457999999</v>
      </c>
      <c r="D16" s="5" t="str">
        <f>IF($B16="N/A","N/A",IF(C16&gt;=8,"No",IF(C16&lt;2,"No","Yes")))</f>
        <v>Yes</v>
      </c>
      <c r="E16" s="4">
        <v>5.3385642041999999</v>
      </c>
      <c r="F16" s="5" t="str">
        <f>IF($B16="N/A","N/A",IF(E16&gt;=8,"No",IF(E16&lt;2,"No","Yes")))</f>
        <v>Yes</v>
      </c>
      <c r="G16" s="4">
        <v>5.4189831559000003</v>
      </c>
      <c r="H16" s="5" t="str">
        <f>IF($B16="N/A","N/A",IF(G16&gt;=8,"No",IF(G16&lt;2,"No","Yes")))</f>
        <v>Yes</v>
      </c>
      <c r="I16" s="6">
        <v>1.212</v>
      </c>
      <c r="J16" s="6">
        <v>1.506</v>
      </c>
      <c r="K16" s="105" t="str">
        <f t="shared" si="0"/>
        <v>Yes</v>
      </c>
    </row>
    <row r="17" spans="1:11" x14ac:dyDescent="0.2">
      <c r="A17" s="101" t="s">
        <v>312</v>
      </c>
      <c r="B17" s="22" t="s">
        <v>223</v>
      </c>
      <c r="C17" s="4">
        <v>99.968617605999995</v>
      </c>
      <c r="D17" s="5" t="str">
        <f>IF(OR($B17="N/A",$C17="N/A"),"N/A",IF(C17&gt;100,"No",IF(C17&lt;98,"No","Yes")))</f>
        <v>Yes</v>
      </c>
      <c r="E17" s="4">
        <v>99.546426151000006</v>
      </c>
      <c r="F17" s="5" t="str">
        <f>IF(OR($B17="N/A",$E17="N/A"),"N/A",IF(E17&gt;100,"No",IF(E17&lt;98,"No","Yes")))</f>
        <v>Yes</v>
      </c>
      <c r="G17" s="4">
        <v>97.949168302999993</v>
      </c>
      <c r="H17" s="5" t="str">
        <f>IF($B17="N/A","N/A",IF(G17&gt;100,"No",IF(G17&lt;98,"No","Yes")))</f>
        <v>No</v>
      </c>
      <c r="I17" s="6">
        <v>-0.42199999999999999</v>
      </c>
      <c r="J17" s="6">
        <v>-1.6</v>
      </c>
      <c r="K17" s="105" t="str">
        <f t="shared" si="0"/>
        <v>Yes</v>
      </c>
    </row>
    <row r="18" spans="1:11" x14ac:dyDescent="0.2">
      <c r="A18" s="101" t="s">
        <v>31</v>
      </c>
      <c r="B18" s="22" t="s">
        <v>214</v>
      </c>
      <c r="C18" s="4">
        <v>99.785553637999996</v>
      </c>
      <c r="D18" s="5" t="str">
        <f>IF($B18="N/A","N/A",IF(C18&gt;100,"No",IF(C18&lt;95,"No","Yes")))</f>
        <v>Yes</v>
      </c>
      <c r="E18" s="4">
        <v>98.795683228000001</v>
      </c>
      <c r="F18" s="5" t="str">
        <f>IF($B18="N/A","N/A",IF(E18&gt;100,"No",IF(E18&lt;95,"No","Yes")))</f>
        <v>Yes</v>
      </c>
      <c r="G18" s="4">
        <v>97.763198677999995</v>
      </c>
      <c r="H18" s="5" t="str">
        <f>IF($B18="N/A","N/A",IF(G18&gt;100,"No",IF(G18&lt;95,"No","Yes")))</f>
        <v>Yes</v>
      </c>
      <c r="I18" s="6">
        <v>-0.99199999999999999</v>
      </c>
      <c r="J18" s="6">
        <v>-1.05</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93.268476385</v>
      </c>
      <c r="D20" s="5" t="str">
        <f>IF($B20="N/A","N/A",IF(C20&gt;100,"No",IF(C20&lt;98,"No","Yes")))</f>
        <v>No</v>
      </c>
      <c r="E20" s="4">
        <v>98.561076064999995</v>
      </c>
      <c r="F20" s="5" t="str">
        <f>IF($B20="N/A","N/A",IF(E20&gt;100,"No",IF(E20&lt;98,"No","Yes")))</f>
        <v>Yes</v>
      </c>
      <c r="G20" s="4">
        <v>100</v>
      </c>
      <c r="H20" s="5" t="str">
        <f>IF($B20="N/A","N/A",IF(G20&gt;100,"No",IF(G20&lt;98,"No","Yes")))</f>
        <v>Yes</v>
      </c>
      <c r="I20" s="6">
        <v>5.6749999999999998</v>
      </c>
      <c r="J20" s="6">
        <v>1.46</v>
      </c>
      <c r="K20" s="105" t="str">
        <f t="shared" si="0"/>
        <v>Yes</v>
      </c>
    </row>
    <row r="21" spans="1:11" x14ac:dyDescent="0.2">
      <c r="A21" s="101" t="s">
        <v>826</v>
      </c>
      <c r="B21" s="22" t="s">
        <v>225</v>
      </c>
      <c r="C21" s="4">
        <v>7.5001682368999996</v>
      </c>
      <c r="D21" s="5" t="str">
        <f>IF($B21="N/A","N/A",IF(C21&gt;=2,"Yes","No"))</f>
        <v>Yes</v>
      </c>
      <c r="E21" s="4">
        <v>7.1344088865000002</v>
      </c>
      <c r="F21" s="5" t="str">
        <f>IF($B21="N/A","N/A",IF(E21&gt;=2,"Yes","No"))</f>
        <v>Yes</v>
      </c>
      <c r="G21" s="4">
        <v>7.1437131935</v>
      </c>
      <c r="H21" s="5" t="str">
        <f>IF($B21="N/A","N/A",IF(G21&gt;=2,"Yes","No"))</f>
        <v>Yes</v>
      </c>
      <c r="I21" s="6">
        <v>-4.88</v>
      </c>
      <c r="J21" s="6">
        <v>0.13039999999999999</v>
      </c>
      <c r="K21" s="105" t="str">
        <f t="shared" si="0"/>
        <v>Yes</v>
      </c>
    </row>
    <row r="22" spans="1:11" x14ac:dyDescent="0.2">
      <c r="A22" s="101" t="s">
        <v>827</v>
      </c>
      <c r="B22" s="22" t="s">
        <v>226</v>
      </c>
      <c r="C22" s="4">
        <v>6.2247644684000001</v>
      </c>
      <c r="D22" s="5" t="str">
        <f>IF($B22="N/A","N/A",IF(C22&gt;30,"No",IF(C22&lt;5,"No","Yes")))</f>
        <v>Yes</v>
      </c>
      <c r="E22" s="4">
        <v>7.1885744512</v>
      </c>
      <c r="F22" s="5" t="str">
        <f>IF($B22="N/A","N/A",IF(E22&gt;30,"No",IF(E22&lt;5,"No","Yes")))</f>
        <v>Yes</v>
      </c>
      <c r="G22" s="4">
        <v>7.1288356234999997</v>
      </c>
      <c r="H22" s="5" t="str">
        <f>IF($B22="N/A","N/A",IF(G22&gt;30,"No",IF(G22&lt;5,"No","Yes")))</f>
        <v>Yes</v>
      </c>
      <c r="I22" s="6">
        <v>15.48</v>
      </c>
      <c r="J22" s="6">
        <v>-0.83099999999999996</v>
      </c>
      <c r="K22" s="105" t="str">
        <f t="shared" si="0"/>
        <v>Yes</v>
      </c>
    </row>
    <row r="23" spans="1:11" x14ac:dyDescent="0.2">
      <c r="A23" s="101" t="s">
        <v>828</v>
      </c>
      <c r="B23" s="22" t="s">
        <v>227</v>
      </c>
      <c r="C23" s="4">
        <v>28.858232391000001</v>
      </c>
      <c r="D23" s="5" t="str">
        <f>IF($B23="N/A","N/A",IF(C23&gt;75,"No",IF(C23&lt;15,"No","Yes")))</f>
        <v>Yes</v>
      </c>
      <c r="E23" s="4">
        <v>35.133562550000001</v>
      </c>
      <c r="F23" s="5" t="str">
        <f>IF($B23="N/A","N/A",IF(E23&gt;75,"No",IF(E23&lt;15,"No","Yes")))</f>
        <v>Yes</v>
      </c>
      <c r="G23" s="4">
        <v>35.499535076000001</v>
      </c>
      <c r="H23" s="5" t="str">
        <f>IF($B23="N/A","N/A",IF(G23&gt;75,"No",IF(G23&lt;15,"No","Yes")))</f>
        <v>Yes</v>
      </c>
      <c r="I23" s="6">
        <v>21.75</v>
      </c>
      <c r="J23" s="6">
        <v>1.042</v>
      </c>
      <c r="K23" s="105" t="str">
        <f t="shared" si="0"/>
        <v>Yes</v>
      </c>
    </row>
    <row r="24" spans="1:11" x14ac:dyDescent="0.2">
      <c r="A24" s="101" t="s">
        <v>829</v>
      </c>
      <c r="B24" s="22" t="s">
        <v>228</v>
      </c>
      <c r="C24" s="4">
        <v>46.949304621000003</v>
      </c>
      <c r="D24" s="5" t="str">
        <f>IF($B24="N/A","N/A",IF(C24&gt;70,"No",IF(C24&lt;25,"No","Yes")))</f>
        <v>Yes</v>
      </c>
      <c r="E24" s="4">
        <v>57.677862998999998</v>
      </c>
      <c r="F24" s="5" t="str">
        <f>IF($B24="N/A","N/A",IF(E24&gt;70,"No",IF(E24&lt;25,"No","Yes")))</f>
        <v>Yes</v>
      </c>
      <c r="G24" s="4">
        <v>57.371629300999999</v>
      </c>
      <c r="H24" s="5" t="str">
        <f>IF($B24="N/A","N/A",IF(G24&gt;70,"No",IF(G24&lt;25,"No","Yes")))</f>
        <v>Yes</v>
      </c>
      <c r="I24" s="6">
        <v>22.85</v>
      </c>
      <c r="J24" s="6">
        <v>-0.53100000000000003</v>
      </c>
      <c r="K24" s="105" t="str">
        <f t="shared" si="0"/>
        <v>Yes</v>
      </c>
    </row>
    <row r="25" spans="1:11" x14ac:dyDescent="0.2">
      <c r="A25" s="101" t="s">
        <v>318</v>
      </c>
      <c r="B25" s="22" t="s">
        <v>229</v>
      </c>
      <c r="C25" s="4">
        <v>0.1412207751</v>
      </c>
      <c r="D25" s="5" t="str">
        <f>IF($B25="N/A","N/A",IF(C25&gt;70,"No",IF(C25&lt;35,"No","Yes")))</f>
        <v>No</v>
      </c>
      <c r="E25" s="4">
        <v>8.3415880299999995E-2</v>
      </c>
      <c r="F25" s="5" t="str">
        <f>IF($B25="N/A","N/A",IF(E25&gt;70,"No",IF(E25&lt;35,"No","Yes")))</f>
        <v>No</v>
      </c>
      <c r="G25" s="4">
        <v>6.1989875E-2</v>
      </c>
      <c r="H25" s="5" t="str">
        <f>IF($B25="N/A","N/A",IF(G25&gt;70,"No",IF(G25&lt;35,"No","Yes")))</f>
        <v>No</v>
      </c>
      <c r="I25" s="6">
        <v>-40.9</v>
      </c>
      <c r="J25" s="6">
        <v>-25.7</v>
      </c>
      <c r="K25" s="105" t="str">
        <f t="shared" si="0"/>
        <v>Yes</v>
      </c>
    </row>
    <row r="26" spans="1:11" x14ac:dyDescent="0.2">
      <c r="A26" s="101" t="s">
        <v>830</v>
      </c>
      <c r="B26" s="22" t="s">
        <v>220</v>
      </c>
      <c r="C26" s="4">
        <v>2.4814814814999999</v>
      </c>
      <c r="D26" s="5" t="str">
        <f>IF($B26="N/A","N/A",IF(C26&gt;1,"Yes","No"))</f>
        <v>Yes</v>
      </c>
      <c r="E26" s="4">
        <v>2.4375</v>
      </c>
      <c r="F26" s="5" t="str">
        <f>IF($B26="N/A","N/A",IF(E26&gt;1,"Yes","No"))</f>
        <v>Yes</v>
      </c>
      <c r="G26" s="4">
        <v>1.5</v>
      </c>
      <c r="H26" s="5" t="str">
        <f>IF($B26="N/A","N/A",IF(G26&gt;1,"Yes","No"))</f>
        <v>Yes</v>
      </c>
      <c r="I26" s="6">
        <v>-1.77</v>
      </c>
      <c r="J26" s="6">
        <v>-38.5</v>
      </c>
      <c r="K26" s="105" t="str">
        <f t="shared" si="0"/>
        <v>No</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85.185185184999995</v>
      </c>
      <c r="D28" s="5" t="str">
        <f>IF($B28="N/A","N/A",IF(C28&gt;15,"No",IF(C28&lt;-15,"No","Yes")))</f>
        <v>N/A</v>
      </c>
      <c r="E28" s="4">
        <v>100</v>
      </c>
      <c r="F28" s="5" t="str">
        <f>IF($B28="N/A","N/A",IF(E28&gt;15,"No",IF(E28&lt;-15,"No","Yes")))</f>
        <v>N/A</v>
      </c>
      <c r="G28" s="4">
        <v>100</v>
      </c>
      <c r="H28" s="5" t="str">
        <f>IF($B28="N/A","N/A",IF(G28&gt;15,"No",IF(G28&lt;-15,"No","Yes")))</f>
        <v>N/A</v>
      </c>
      <c r="I28" s="6">
        <v>17.39</v>
      </c>
      <c r="J28" s="6">
        <v>0</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6.2764789000000001E-2</v>
      </c>
      <c r="D31" s="114" t="str">
        <f>IF($B31="N/A","N/A",IF(C31&gt;=90,"Yes","No"))</f>
        <v>No</v>
      </c>
      <c r="E31" s="118">
        <v>4.6921432700000001E-2</v>
      </c>
      <c r="F31" s="114" t="str">
        <f>IF($B31="N/A","N/A",IF(E31&gt;=90,"Yes","No"))</f>
        <v>No</v>
      </c>
      <c r="G31" s="118">
        <v>3.6160760399999999E-2</v>
      </c>
      <c r="H31" s="114" t="str">
        <f>IF($B31="N/A","N/A",IF(G31&gt;=90,"Yes","No"))</f>
        <v>No</v>
      </c>
      <c r="I31" s="115">
        <v>-25.2</v>
      </c>
      <c r="J31" s="115">
        <v>-22.9</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7628</v>
      </c>
      <c r="D6" s="5" t="str">
        <f>IF(OR($B6="N/A",$C6="N/A"),"N/A",IF(C6&lt;0,"No","Yes"))</f>
        <v>N/A</v>
      </c>
      <c r="E6" s="23">
        <v>10972</v>
      </c>
      <c r="F6" s="5" t="str">
        <f>IF($B6="N/A","N/A",IF(E6&lt;0,"No","Yes"))</f>
        <v>N/A</v>
      </c>
      <c r="G6" s="23">
        <v>19871</v>
      </c>
      <c r="H6" s="5" t="str">
        <f>IF($B6="N/A","N/A",IF(G6&lt;0,"No","Yes"))</f>
        <v>N/A</v>
      </c>
      <c r="I6" s="6">
        <v>43.84</v>
      </c>
      <c r="J6" s="6">
        <v>81.11</v>
      </c>
      <c r="K6" s="105" t="str">
        <f t="shared" ref="K6:K35" si="0">IF(J6="Div by 0", "N/A", IF(J6="N/A","N/A", IF(J6&gt;30, "No", IF(J6&lt;-30, "No", "Yes"))))</f>
        <v>No</v>
      </c>
    </row>
    <row r="7" spans="1:11" x14ac:dyDescent="0.2">
      <c r="A7" s="101" t="s">
        <v>435</v>
      </c>
      <c r="B7" s="73" t="s">
        <v>213</v>
      </c>
      <c r="C7" s="5">
        <v>0.10487676980000001</v>
      </c>
      <c r="D7" s="5" t="str">
        <f t="shared" ref="D7:D17" si="1">IF(OR($B7="N/A",$C7="N/A"),"N/A",IF(C7&lt;0,"No","Yes"))</f>
        <v>N/A</v>
      </c>
      <c r="E7" s="5">
        <v>2.7342325899999999E-2</v>
      </c>
      <c r="F7" s="5" t="str">
        <f t="shared" ref="F7:F17" si="2">IF($B7="N/A","N/A",IF(E7&lt;0,"No","Yes"))</f>
        <v>N/A</v>
      </c>
      <c r="G7" s="5">
        <v>6.0389512399999998E-2</v>
      </c>
      <c r="H7" s="5" t="str">
        <f t="shared" ref="H7:H17" si="3">IF($B7="N/A","N/A",IF(G7&lt;0,"No","Yes"))</f>
        <v>N/A</v>
      </c>
      <c r="I7" s="6">
        <v>-73.900000000000006</v>
      </c>
      <c r="J7" s="6">
        <v>120.9</v>
      </c>
      <c r="K7" s="105" t="str">
        <f t="shared" si="0"/>
        <v>No</v>
      </c>
    </row>
    <row r="8" spans="1:11" x14ac:dyDescent="0.2">
      <c r="A8" s="101" t="s">
        <v>436</v>
      </c>
      <c r="B8" s="73" t="s">
        <v>213</v>
      </c>
      <c r="C8" s="5">
        <v>41.570529628000003</v>
      </c>
      <c r="D8" s="5" t="str">
        <f t="shared" si="1"/>
        <v>N/A</v>
      </c>
      <c r="E8" s="5">
        <v>28.208166241000001</v>
      </c>
      <c r="F8" s="5" t="str">
        <f t="shared" si="2"/>
        <v>N/A</v>
      </c>
      <c r="G8" s="5">
        <v>16.405817523</v>
      </c>
      <c r="H8" s="5" t="str">
        <f t="shared" si="3"/>
        <v>N/A</v>
      </c>
      <c r="I8" s="6">
        <v>-32.1</v>
      </c>
      <c r="J8" s="6">
        <v>-41.8</v>
      </c>
      <c r="K8" s="105" t="str">
        <f t="shared" si="0"/>
        <v>No</v>
      </c>
    </row>
    <row r="9" spans="1:11" x14ac:dyDescent="0.2">
      <c r="A9" s="101" t="s">
        <v>437</v>
      </c>
      <c r="B9" s="73" t="s">
        <v>213</v>
      </c>
      <c r="C9" s="5">
        <v>37.375458836</v>
      </c>
      <c r="D9" s="5" t="str">
        <f t="shared" si="1"/>
        <v>N/A</v>
      </c>
      <c r="E9" s="5">
        <v>42.799854173999996</v>
      </c>
      <c r="F9" s="5" t="str">
        <f t="shared" si="2"/>
        <v>N/A</v>
      </c>
      <c r="G9" s="5">
        <v>29.565698757</v>
      </c>
      <c r="H9" s="5" t="str">
        <f t="shared" si="3"/>
        <v>N/A</v>
      </c>
      <c r="I9" s="6">
        <v>14.51</v>
      </c>
      <c r="J9" s="6">
        <v>-30.9</v>
      </c>
      <c r="K9" s="105" t="str">
        <f t="shared" si="0"/>
        <v>No</v>
      </c>
    </row>
    <row r="10" spans="1:11" x14ac:dyDescent="0.2">
      <c r="A10" s="101" t="s">
        <v>438</v>
      </c>
      <c r="B10" s="73" t="s">
        <v>213</v>
      </c>
      <c r="C10" s="5">
        <v>20.188778186</v>
      </c>
      <c r="D10" s="5" t="str">
        <f t="shared" si="1"/>
        <v>N/A</v>
      </c>
      <c r="E10" s="5">
        <v>28.35399198</v>
      </c>
      <c r="F10" s="5" t="str">
        <f t="shared" si="2"/>
        <v>N/A</v>
      </c>
      <c r="G10" s="5">
        <v>50.691963162</v>
      </c>
      <c r="H10" s="5" t="str">
        <f t="shared" si="3"/>
        <v>N/A</v>
      </c>
      <c r="I10" s="6">
        <v>40.44</v>
      </c>
      <c r="J10" s="6">
        <v>78.78</v>
      </c>
      <c r="K10" s="105" t="str">
        <f t="shared" si="0"/>
        <v>No</v>
      </c>
    </row>
    <row r="11" spans="1:11" x14ac:dyDescent="0.2">
      <c r="A11" s="102" t="s">
        <v>324</v>
      </c>
      <c r="B11" s="73" t="s">
        <v>213</v>
      </c>
      <c r="C11" s="5">
        <v>99.790246460000006</v>
      </c>
      <c r="D11" s="5" t="str">
        <f t="shared" si="1"/>
        <v>N/A</v>
      </c>
      <c r="E11" s="5">
        <v>99.863288370000006</v>
      </c>
      <c r="F11" s="5" t="str">
        <f t="shared" si="2"/>
        <v>N/A</v>
      </c>
      <c r="G11" s="5">
        <v>99.758441950999995</v>
      </c>
      <c r="H11" s="5" t="str">
        <f t="shared" si="3"/>
        <v>N/A</v>
      </c>
      <c r="I11" s="6">
        <v>7.3200000000000001E-2</v>
      </c>
      <c r="J11" s="6">
        <v>-0.105</v>
      </c>
      <c r="K11" s="105" t="str">
        <f t="shared" si="0"/>
        <v>Yes</v>
      </c>
    </row>
    <row r="12" spans="1:11" x14ac:dyDescent="0.2">
      <c r="A12" s="102" t="s">
        <v>310</v>
      </c>
      <c r="B12" s="73" t="s">
        <v>213</v>
      </c>
      <c r="C12" s="5">
        <v>1.31095962E-2</v>
      </c>
      <c r="D12" s="5" t="str">
        <f t="shared" si="1"/>
        <v>N/A</v>
      </c>
      <c r="E12" s="5">
        <v>0.10025519500000001</v>
      </c>
      <c r="F12" s="5" t="str">
        <f t="shared" si="2"/>
        <v>N/A</v>
      </c>
      <c r="G12" s="5">
        <v>3.0194756199999999E-2</v>
      </c>
      <c r="H12" s="5" t="str">
        <f t="shared" si="3"/>
        <v>N/A</v>
      </c>
      <c r="I12" s="6">
        <v>664.7</v>
      </c>
      <c r="J12" s="6">
        <v>-69.900000000000006</v>
      </c>
      <c r="K12" s="105" t="str">
        <f t="shared" si="0"/>
        <v>No</v>
      </c>
    </row>
    <row r="13" spans="1:11" x14ac:dyDescent="0.2">
      <c r="A13" s="102" t="s">
        <v>822</v>
      </c>
      <c r="B13" s="73" t="s">
        <v>213</v>
      </c>
      <c r="C13" s="5">
        <v>1</v>
      </c>
      <c r="D13" s="5" t="str">
        <f t="shared" si="1"/>
        <v>N/A</v>
      </c>
      <c r="E13" s="5">
        <v>1.1818181818</v>
      </c>
      <c r="F13" s="5" t="str">
        <f t="shared" si="2"/>
        <v>N/A</v>
      </c>
      <c r="G13" s="5">
        <v>1.5</v>
      </c>
      <c r="H13" s="5" t="str">
        <f t="shared" si="3"/>
        <v>N/A</v>
      </c>
      <c r="I13" s="6">
        <v>18.18</v>
      </c>
      <c r="J13" s="6">
        <v>26.92</v>
      </c>
      <c r="K13" s="105" t="str">
        <f t="shared" si="0"/>
        <v>Yes</v>
      </c>
    </row>
    <row r="14" spans="1:11" x14ac:dyDescent="0.2">
      <c r="A14" s="102" t="s">
        <v>311</v>
      </c>
      <c r="B14" s="73" t="s">
        <v>213</v>
      </c>
      <c r="C14" s="5">
        <v>1.31095962E-2</v>
      </c>
      <c r="D14" s="5" t="str">
        <f t="shared" si="1"/>
        <v>N/A</v>
      </c>
      <c r="E14" s="5">
        <v>0.10025519500000001</v>
      </c>
      <c r="F14" s="5" t="str">
        <f t="shared" si="2"/>
        <v>N/A</v>
      </c>
      <c r="G14" s="5">
        <v>3.0194756199999999E-2</v>
      </c>
      <c r="H14" s="5" t="str">
        <f t="shared" si="3"/>
        <v>N/A</v>
      </c>
      <c r="I14" s="6">
        <v>664.7</v>
      </c>
      <c r="J14" s="6">
        <v>-69.900000000000006</v>
      </c>
      <c r="K14" s="105" t="str">
        <f t="shared" si="0"/>
        <v>No</v>
      </c>
    </row>
    <row r="15" spans="1:11" x14ac:dyDescent="0.2">
      <c r="A15" s="102" t="s">
        <v>823</v>
      </c>
      <c r="B15" s="73" t="s">
        <v>213</v>
      </c>
      <c r="C15" s="5">
        <v>4</v>
      </c>
      <c r="D15" s="5" t="str">
        <f t="shared" si="1"/>
        <v>N/A</v>
      </c>
      <c r="E15" s="5">
        <v>8.0909090909000003</v>
      </c>
      <c r="F15" s="5" t="str">
        <f t="shared" si="2"/>
        <v>N/A</v>
      </c>
      <c r="G15" s="5">
        <v>15.833333333000001</v>
      </c>
      <c r="H15" s="5" t="str">
        <f t="shared" si="3"/>
        <v>N/A</v>
      </c>
      <c r="I15" s="6">
        <v>102.3</v>
      </c>
      <c r="J15" s="6">
        <v>95.69</v>
      </c>
      <c r="K15" s="105" t="str">
        <f t="shared" si="0"/>
        <v>No</v>
      </c>
    </row>
    <row r="16" spans="1:11" x14ac:dyDescent="0.2">
      <c r="A16" s="102" t="s">
        <v>832</v>
      </c>
      <c r="B16" s="73" t="s">
        <v>213</v>
      </c>
      <c r="C16" s="5">
        <v>4.7087047718999999</v>
      </c>
      <c r="D16" s="5" t="str">
        <f t="shared" si="1"/>
        <v>N/A</v>
      </c>
      <c r="E16" s="5">
        <v>4.2103822643999997</v>
      </c>
      <c r="F16" s="5" t="str">
        <f t="shared" si="2"/>
        <v>N/A</v>
      </c>
      <c r="G16" s="5">
        <v>4.1395922476999996</v>
      </c>
      <c r="H16" s="5" t="str">
        <f t="shared" si="3"/>
        <v>N/A</v>
      </c>
      <c r="I16" s="6">
        <v>-10.6</v>
      </c>
      <c r="J16" s="6">
        <v>-1.68</v>
      </c>
      <c r="K16" s="105" t="str">
        <f t="shared" si="0"/>
        <v>Yes</v>
      </c>
    </row>
    <row r="17" spans="1:11" x14ac:dyDescent="0.2">
      <c r="A17" s="102" t="s">
        <v>825</v>
      </c>
      <c r="B17" s="73" t="s">
        <v>213</v>
      </c>
      <c r="C17" s="5">
        <v>2</v>
      </c>
      <c r="D17" s="5" t="str">
        <f t="shared" si="1"/>
        <v>N/A</v>
      </c>
      <c r="E17" s="5">
        <v>2</v>
      </c>
      <c r="F17" s="5" t="str">
        <f t="shared" si="2"/>
        <v>N/A</v>
      </c>
      <c r="G17" s="5">
        <v>17.5</v>
      </c>
      <c r="H17" s="5" t="str">
        <f t="shared" si="3"/>
        <v>N/A</v>
      </c>
      <c r="I17" s="6">
        <v>0</v>
      </c>
      <c r="J17" s="6">
        <v>775</v>
      </c>
      <c r="K17" s="105" t="str">
        <f t="shared" si="0"/>
        <v>No</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95.647614052999998</v>
      </c>
      <c r="D19" s="5" t="str">
        <f>IF(OR($B19="N/A",$C19="N/A"),"N/A",IF(C19&gt;100,"No",IF(C19&lt;95,"No","Yes")))</f>
        <v>Yes</v>
      </c>
      <c r="E19" s="5">
        <v>96.864746628000006</v>
      </c>
      <c r="F19" s="5" t="str">
        <f>IF(OR($B19="N/A",$E19="N/A"),"N/A",IF(E19&gt;100,"No",IF(E19&lt;98,"No","Yes")))</f>
        <v>No</v>
      </c>
      <c r="G19" s="5">
        <v>96.331337124000001</v>
      </c>
      <c r="H19" s="5" t="str">
        <f>IF($B19="N/A","N/A",IF(G19&gt;100,"No",IF(G19&lt;95,"No","Yes")))</f>
        <v>Yes</v>
      </c>
      <c r="I19" s="6">
        <v>1.2729999999999999</v>
      </c>
      <c r="J19" s="6">
        <v>-0.55100000000000005</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1.944284216</v>
      </c>
      <c r="D23" s="5" t="str">
        <f t="shared" si="4"/>
        <v>N/A</v>
      </c>
      <c r="E23" s="5">
        <v>1.9044841415</v>
      </c>
      <c r="F23" s="5" t="str">
        <f t="shared" si="5"/>
        <v>N/A</v>
      </c>
      <c r="G23" s="5">
        <v>1.9303004377999999</v>
      </c>
      <c r="H23" s="5" t="str">
        <f t="shared" si="6"/>
        <v>N/A</v>
      </c>
      <c r="I23" s="6">
        <v>-2.0499999999999998</v>
      </c>
      <c r="J23" s="6">
        <v>1.3560000000000001</v>
      </c>
      <c r="K23" s="105" t="str">
        <f t="shared" si="0"/>
        <v>Yes</v>
      </c>
    </row>
    <row r="24" spans="1:11" x14ac:dyDescent="0.2">
      <c r="A24" s="102" t="s">
        <v>315</v>
      </c>
      <c r="B24" s="73" t="s">
        <v>213</v>
      </c>
      <c r="C24" s="5">
        <v>7.3675930780999996</v>
      </c>
      <c r="D24" s="5" t="str">
        <f t="shared" si="4"/>
        <v>N/A</v>
      </c>
      <c r="E24" s="5">
        <v>5.7054320086999999</v>
      </c>
      <c r="F24" s="5" t="str">
        <f t="shared" si="5"/>
        <v>N/A</v>
      </c>
      <c r="G24" s="5">
        <v>6.0339187761000002</v>
      </c>
      <c r="H24" s="5" t="str">
        <f t="shared" si="6"/>
        <v>N/A</v>
      </c>
      <c r="I24" s="6">
        <v>-22.6</v>
      </c>
      <c r="J24" s="6">
        <v>5.7569999999999997</v>
      </c>
      <c r="K24" s="105" t="str">
        <f t="shared" si="0"/>
        <v>Yes</v>
      </c>
    </row>
    <row r="25" spans="1:11" x14ac:dyDescent="0.2">
      <c r="A25" s="102" t="s">
        <v>316</v>
      </c>
      <c r="B25" s="73" t="s">
        <v>213</v>
      </c>
      <c r="C25" s="5">
        <v>11.313581542</v>
      </c>
      <c r="D25" s="5" t="str">
        <f t="shared" si="4"/>
        <v>N/A</v>
      </c>
      <c r="E25" s="5">
        <v>9.2234779439000008</v>
      </c>
      <c r="F25" s="5" t="str">
        <f t="shared" si="5"/>
        <v>N/A</v>
      </c>
      <c r="G25" s="5">
        <v>10.437320719000001</v>
      </c>
      <c r="H25" s="5" t="str">
        <f t="shared" si="6"/>
        <v>N/A</v>
      </c>
      <c r="I25" s="6">
        <v>-18.5</v>
      </c>
      <c r="J25" s="6">
        <v>13.16</v>
      </c>
      <c r="K25" s="105" t="str">
        <f t="shared" si="0"/>
        <v>Yes</v>
      </c>
    </row>
    <row r="26" spans="1:11" x14ac:dyDescent="0.2">
      <c r="A26" s="102" t="s">
        <v>317</v>
      </c>
      <c r="B26" s="73" t="s">
        <v>213</v>
      </c>
      <c r="C26" s="5">
        <v>76.153644467999996</v>
      </c>
      <c r="D26" s="5" t="str">
        <f t="shared" si="4"/>
        <v>N/A</v>
      </c>
      <c r="E26" s="5">
        <v>85.071090046999998</v>
      </c>
      <c r="F26" s="5" t="str">
        <f t="shared" si="5"/>
        <v>N/A</v>
      </c>
      <c r="G26" s="5">
        <v>83.528760504999994</v>
      </c>
      <c r="H26" s="5" t="str">
        <f t="shared" si="6"/>
        <v>N/A</v>
      </c>
      <c r="I26" s="6">
        <v>11.71</v>
      </c>
      <c r="J26" s="6">
        <v>-1.81</v>
      </c>
      <c r="K26" s="105" t="str">
        <f t="shared" si="0"/>
        <v>Yes</v>
      </c>
    </row>
    <row r="27" spans="1:11" x14ac:dyDescent="0.2">
      <c r="A27" s="102" t="s">
        <v>318</v>
      </c>
      <c r="B27" s="73" t="s">
        <v>213</v>
      </c>
      <c r="C27" s="5">
        <v>0</v>
      </c>
      <c r="D27" s="5" t="str">
        <f t="shared" si="4"/>
        <v>N/A</v>
      </c>
      <c r="E27" s="5">
        <v>5.4684651799999998E-2</v>
      </c>
      <c r="F27" s="5" t="str">
        <f t="shared" si="5"/>
        <v>N/A</v>
      </c>
      <c r="G27" s="5">
        <v>2.0129837500000001E-2</v>
      </c>
      <c r="H27" s="5" t="str">
        <f t="shared" si="6"/>
        <v>N/A</v>
      </c>
      <c r="I27" s="6" t="s">
        <v>1748</v>
      </c>
      <c r="J27" s="6">
        <v>-63.2</v>
      </c>
      <c r="K27" s="105" t="str">
        <f t="shared" si="0"/>
        <v>No</v>
      </c>
    </row>
    <row r="28" spans="1:11" x14ac:dyDescent="0.2">
      <c r="A28" s="102" t="s">
        <v>830</v>
      </c>
      <c r="B28" s="73" t="s">
        <v>213</v>
      </c>
      <c r="C28" s="5" t="s">
        <v>1748</v>
      </c>
      <c r="D28" s="5" t="str">
        <f t="shared" si="4"/>
        <v>N/A</v>
      </c>
      <c r="E28" s="5">
        <v>2.8333333333000001</v>
      </c>
      <c r="F28" s="5" t="str">
        <f t="shared" si="5"/>
        <v>N/A</v>
      </c>
      <c r="G28" s="5">
        <v>1.75</v>
      </c>
      <c r="H28" s="5" t="str">
        <f t="shared" si="6"/>
        <v>N/A</v>
      </c>
      <c r="I28" s="6" t="s">
        <v>1748</v>
      </c>
      <c r="J28" s="6">
        <v>-38.200000000000003</v>
      </c>
      <c r="K28" s="105" t="str">
        <f t="shared" si="0"/>
        <v>No</v>
      </c>
    </row>
    <row r="29" spans="1:11" x14ac:dyDescent="0.2">
      <c r="A29" s="102" t="s">
        <v>319</v>
      </c>
      <c r="B29" s="73" t="s">
        <v>213</v>
      </c>
      <c r="C29" s="5" t="s">
        <v>1748</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t="s">
        <v>1748</v>
      </c>
      <c r="D30" s="5" t="str">
        <f t="shared" si="4"/>
        <v>N/A</v>
      </c>
      <c r="E30" s="5">
        <v>100</v>
      </c>
      <c r="F30" s="5" t="str">
        <f t="shared" si="5"/>
        <v>N/A</v>
      </c>
      <c r="G30" s="5">
        <v>100</v>
      </c>
      <c r="H30" s="5" t="str">
        <f t="shared" si="6"/>
        <v>N/A</v>
      </c>
      <c r="I30" s="6" t="s">
        <v>1748</v>
      </c>
      <c r="J30" s="6">
        <v>0</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v>100</v>
      </c>
      <c r="F32" s="5" t="str">
        <f t="shared" si="5"/>
        <v>N/A</v>
      </c>
      <c r="G32" s="5">
        <v>100</v>
      </c>
      <c r="H32" s="5" t="str">
        <f t="shared" si="6"/>
        <v>N/A</v>
      </c>
      <c r="I32" s="6" t="s">
        <v>1748</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3.1856318825000001</v>
      </c>
      <c r="D34" s="5" t="str">
        <f t="shared" si="4"/>
        <v>N/A</v>
      </c>
      <c r="E34" s="5">
        <v>16.779074006999998</v>
      </c>
      <c r="F34" s="5" t="str">
        <f t="shared" si="5"/>
        <v>N/A</v>
      </c>
      <c r="G34" s="5">
        <v>13.235368124000001</v>
      </c>
      <c r="H34" s="5" t="str">
        <f t="shared" si="6"/>
        <v>N/A</v>
      </c>
      <c r="I34" s="6">
        <v>426.7</v>
      </c>
      <c r="J34" s="6">
        <v>-21.1</v>
      </c>
      <c r="K34" s="105" t="str">
        <f t="shared" si="0"/>
        <v>Yes</v>
      </c>
    </row>
    <row r="35" spans="1:11" x14ac:dyDescent="0.2">
      <c r="A35" s="102" t="s">
        <v>1706</v>
      </c>
      <c r="B35" s="73" t="s">
        <v>213</v>
      </c>
      <c r="C35" s="5">
        <v>3.1987414788000001</v>
      </c>
      <c r="D35" s="5" t="str">
        <f t="shared" si="4"/>
        <v>N/A</v>
      </c>
      <c r="E35" s="5">
        <v>15.840320817</v>
      </c>
      <c r="F35" s="5" t="str">
        <f>IF($B35="N/A","N/A",IF(E35&lt;0,"No","Yes"))</f>
        <v>N/A</v>
      </c>
      <c r="G35" s="5">
        <v>14.347541644</v>
      </c>
      <c r="H35" s="5" t="str">
        <f t="shared" si="6"/>
        <v>N/A</v>
      </c>
      <c r="I35" s="6">
        <v>395.2</v>
      </c>
      <c r="J35" s="6">
        <v>-9.42</v>
      </c>
      <c r="K35" s="105" t="str">
        <f t="shared" si="0"/>
        <v>Yes</v>
      </c>
    </row>
    <row r="36" spans="1:11" x14ac:dyDescent="0.2">
      <c r="A36" s="103" t="s">
        <v>372</v>
      </c>
      <c r="B36" s="1" t="s">
        <v>213</v>
      </c>
      <c r="C36" s="4">
        <v>91.177241741000003</v>
      </c>
      <c r="D36" s="5" t="str">
        <f t="shared" ref="D36:D39" si="7">IF($B36="N/A","N/A",IF(C36&lt;0,"No","Yes"))</f>
        <v>N/A</v>
      </c>
      <c r="E36" s="4">
        <v>91.450966096000002</v>
      </c>
      <c r="F36" s="5" t="str">
        <f t="shared" ref="F36:F39" si="8">IF($B36="N/A","N/A",IF(E36&lt;0,"No","Yes"))</f>
        <v>N/A</v>
      </c>
      <c r="G36" s="4">
        <v>90.352775401000002</v>
      </c>
      <c r="H36" s="5" t="str">
        <f t="shared" ref="H36:H39" si="9">IF($B36="N/A","N/A",IF(G36&lt;0,"No","Yes"))</f>
        <v>N/A</v>
      </c>
      <c r="I36" s="6">
        <v>0.30020000000000002</v>
      </c>
      <c r="J36" s="6">
        <v>-1.2</v>
      </c>
      <c r="K36" s="105" t="str">
        <f>IF(J36="Div by 0", "N/A", IF(J36="N/A","N/A", IF(J36&gt;30, "No", IF(J36&lt;-30, "No", "Yes"))))</f>
        <v>Yes</v>
      </c>
    </row>
    <row r="37" spans="1:11" x14ac:dyDescent="0.2">
      <c r="A37" s="103" t="s">
        <v>373</v>
      </c>
      <c r="B37" s="1" t="s">
        <v>213</v>
      </c>
      <c r="C37" s="4">
        <v>4.5883586785999997</v>
      </c>
      <c r="D37" s="5" t="str">
        <f t="shared" si="7"/>
        <v>N/A</v>
      </c>
      <c r="E37" s="4">
        <v>5.5869485964000001</v>
      </c>
      <c r="F37" s="5" t="str">
        <f t="shared" si="8"/>
        <v>N/A</v>
      </c>
      <c r="G37" s="4">
        <v>6.2704443661999996</v>
      </c>
      <c r="H37" s="5" t="str">
        <f t="shared" si="9"/>
        <v>N/A</v>
      </c>
      <c r="I37" s="6">
        <v>21.76</v>
      </c>
      <c r="J37" s="6">
        <v>12.23</v>
      </c>
      <c r="K37" s="105" t="str">
        <f>IF(J37="Div by 0", "N/A", IF(J37="N/A","N/A", IF(J37&gt;30, "No", IF(J37&lt;-30, "No", "Yes"))))</f>
        <v>Yes</v>
      </c>
    </row>
    <row r="38" spans="1:11" x14ac:dyDescent="0.2">
      <c r="A38" s="103" t="s">
        <v>374</v>
      </c>
      <c r="B38" s="1" t="s">
        <v>213</v>
      </c>
      <c r="C38" s="4">
        <v>0.28841111689999999</v>
      </c>
      <c r="D38" s="5" t="str">
        <f t="shared" si="7"/>
        <v>N/A</v>
      </c>
      <c r="E38" s="4">
        <v>0.38279256290000002</v>
      </c>
      <c r="F38" s="5" t="str">
        <f t="shared" si="8"/>
        <v>N/A</v>
      </c>
      <c r="G38" s="4">
        <v>0.23149313069999999</v>
      </c>
      <c r="H38" s="5" t="str">
        <f t="shared" si="9"/>
        <v>N/A</v>
      </c>
      <c r="I38" s="6">
        <v>32.72</v>
      </c>
      <c r="J38" s="6">
        <v>-39.5</v>
      </c>
      <c r="K38" s="105" t="str">
        <f>IF(J38="Div by 0", "N/A", IF(J38="N/A","N/A", IF(J38&gt;30, "No", IF(J38&lt;-30, "No", "Yes"))))</f>
        <v>No</v>
      </c>
    </row>
    <row r="39" spans="1:11" x14ac:dyDescent="0.2">
      <c r="A39" s="120" t="s">
        <v>375</v>
      </c>
      <c r="B39" s="121" t="s">
        <v>213</v>
      </c>
      <c r="C39" s="118">
        <v>0</v>
      </c>
      <c r="D39" s="114" t="str">
        <f t="shared" si="7"/>
        <v>N/A</v>
      </c>
      <c r="E39" s="118">
        <v>2.7342325899999999E-2</v>
      </c>
      <c r="F39" s="114" t="str">
        <f t="shared" si="8"/>
        <v>N/A</v>
      </c>
      <c r="G39" s="118">
        <v>0.1459413215</v>
      </c>
      <c r="H39" s="114" t="str">
        <f t="shared" si="9"/>
        <v>N/A</v>
      </c>
      <c r="I39" s="115" t="s">
        <v>1748</v>
      </c>
      <c r="J39" s="115">
        <v>433.8</v>
      </c>
      <c r="K39" s="116" t="str">
        <f>IF(J39="Div by 0", "N/A", IF(J39="N/A","N/A", IF(J39&gt;30, "No", IF(J39&lt;-30, "No", "Yes"))))</f>
        <v>No</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176240</v>
      </c>
      <c r="D7" s="19" t="str">
        <f>IF($B7="N/A","N/A",IF(C7&gt;15,"No",IF(C7&lt;-15,"No","Yes")))</f>
        <v>N/A</v>
      </c>
      <c r="E7" s="18">
        <v>172072</v>
      </c>
      <c r="F7" s="19" t="str">
        <f>IF($B7="N/A","N/A",IF(E7&gt;15,"No",IF(E7&lt;-15,"No","Yes")))</f>
        <v>N/A</v>
      </c>
      <c r="G7" s="18">
        <v>175982</v>
      </c>
      <c r="H7" s="19" t="str">
        <f>IF($B7="N/A","N/A",IF(G7&gt;15,"No",IF(G7&lt;-15,"No","Yes")))</f>
        <v>N/A</v>
      </c>
      <c r="I7" s="20">
        <v>-2.36</v>
      </c>
      <c r="J7" s="20">
        <v>2.2719999999999998</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63.879369042</v>
      </c>
      <c r="D11" s="5" t="str">
        <f>IF(OR($B11="N/A",$C11="N/A"),"N/A",IF(C11&gt;100,"No",IF(C11&lt;95,"No","Yes")))</f>
        <v>No</v>
      </c>
      <c r="E11" s="4">
        <v>99.909340275999995</v>
      </c>
      <c r="F11" s="5" t="str">
        <f>IF(OR($B11="N/A",$E11="N/A"),"N/A",IF(E11&gt;100,"No",IF(E11&lt;95,"No","Yes")))</f>
        <v>Yes</v>
      </c>
      <c r="G11" s="4">
        <v>100</v>
      </c>
      <c r="H11" s="5" t="str">
        <f>IF($B11="N/A","N/A",IF(G11&gt;100,"No",IF(G11&lt;95,"No","Yes")))</f>
        <v>Yes</v>
      </c>
      <c r="I11" s="6">
        <v>56.4</v>
      </c>
      <c r="J11" s="6">
        <v>9.0700000000000003E-2</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63.930435768999999</v>
      </c>
      <c r="D13" s="5" t="str">
        <f t="shared" si="1"/>
        <v>No</v>
      </c>
      <c r="E13" s="4">
        <v>100</v>
      </c>
      <c r="F13" s="5" t="str">
        <f t="shared" si="2"/>
        <v>Yes</v>
      </c>
      <c r="G13" s="4">
        <v>100</v>
      </c>
      <c r="H13" s="5" t="str">
        <f t="shared" si="3"/>
        <v>Yes</v>
      </c>
      <c r="I13" s="6">
        <v>56.42</v>
      </c>
      <c r="J13" s="6">
        <v>0</v>
      </c>
      <c r="K13" s="105" t="str">
        <f t="shared" si="0"/>
        <v>Yes</v>
      </c>
    </row>
    <row r="14" spans="1:11" x14ac:dyDescent="0.2">
      <c r="A14" s="122" t="s">
        <v>13</v>
      </c>
      <c r="B14" s="22" t="s">
        <v>213</v>
      </c>
      <c r="C14" s="23">
        <v>176240</v>
      </c>
      <c r="D14" s="5" t="str">
        <f>IF($B14="N/A","N/A",IF(C14&gt;15,"No",IF(C14&lt;-15,"No","Yes")))</f>
        <v>N/A</v>
      </c>
      <c r="E14" s="23">
        <v>172072</v>
      </c>
      <c r="F14" s="5" t="str">
        <f>IF($B14="N/A","N/A",IF(E14&gt;15,"No",IF(E14&lt;-15,"No","Yes")))</f>
        <v>N/A</v>
      </c>
      <c r="G14" s="23">
        <v>175982</v>
      </c>
      <c r="H14" s="5" t="str">
        <f>IF($B14="N/A","N/A",IF(G14&gt;15,"No",IF(G14&lt;-15,"No","Yes")))</f>
        <v>N/A</v>
      </c>
      <c r="I14" s="6">
        <v>-2.36</v>
      </c>
      <c r="J14" s="6">
        <v>2.2719999999999998</v>
      </c>
      <c r="K14" s="105" t="str">
        <f t="shared" si="0"/>
        <v>Yes</v>
      </c>
    </row>
    <row r="15" spans="1:11" x14ac:dyDescent="0.2">
      <c r="A15" s="122" t="s">
        <v>439</v>
      </c>
      <c r="B15" s="22" t="s">
        <v>215</v>
      </c>
      <c r="C15" s="4">
        <v>4.65274626E-2</v>
      </c>
      <c r="D15" s="5" t="str">
        <f>IF($B15="N/A","N/A",IF(C15&gt;20,"No",IF(C15&lt;5,"No","Yes")))</f>
        <v>No</v>
      </c>
      <c r="E15" s="4">
        <v>4.8235622300000003E-2</v>
      </c>
      <c r="F15" s="5" t="str">
        <f>IF($B15="N/A","N/A",IF(E15&gt;20,"No",IF(E15&lt;5,"No","Yes")))</f>
        <v>No</v>
      </c>
      <c r="G15" s="4">
        <v>3.0116716500000001E-2</v>
      </c>
      <c r="H15" s="5" t="str">
        <f>IF($B15="N/A","N/A",IF(G15&gt;20,"No",IF(G15&lt;5,"No","Yes")))</f>
        <v>No</v>
      </c>
      <c r="I15" s="6">
        <v>3.6709999999999998</v>
      </c>
      <c r="J15" s="6">
        <v>-37.6</v>
      </c>
      <c r="K15" s="105" t="str">
        <f t="shared" si="0"/>
        <v>No</v>
      </c>
    </row>
    <row r="16" spans="1:11" x14ac:dyDescent="0.2">
      <c r="A16" s="122" t="s">
        <v>440</v>
      </c>
      <c r="B16" s="17" t="s">
        <v>213</v>
      </c>
      <c r="C16" s="4">
        <v>99.953472536999996</v>
      </c>
      <c r="D16" s="5" t="str">
        <f>IF($B16="N/A","N/A",IF(C16&gt;15,"No",IF(C16&lt;-15,"No","Yes")))</f>
        <v>N/A</v>
      </c>
      <c r="E16" s="4">
        <v>99.951764377999993</v>
      </c>
      <c r="F16" s="5" t="str">
        <f>IF($B16="N/A","N/A",IF(E16&gt;15,"No",IF(E16&lt;-15,"No","Yes")))</f>
        <v>N/A</v>
      </c>
      <c r="G16" s="4">
        <v>99.969883284000005</v>
      </c>
      <c r="H16" s="5" t="str">
        <f>IF($B16="N/A","N/A",IF(G16&gt;15,"No",IF(G16&lt;-15,"No","Yes")))</f>
        <v>N/A</v>
      </c>
      <c r="I16" s="6">
        <v>-2E-3</v>
      </c>
      <c r="J16" s="6">
        <v>1.8100000000000002E-2</v>
      </c>
      <c r="K16" s="105" t="str">
        <f t="shared" si="0"/>
        <v>Yes</v>
      </c>
    </row>
    <row r="17" spans="1:11" x14ac:dyDescent="0.2">
      <c r="A17" s="122" t="s">
        <v>441</v>
      </c>
      <c r="B17" s="22" t="s">
        <v>235</v>
      </c>
      <c r="C17" s="4">
        <v>42.134021787999998</v>
      </c>
      <c r="D17" s="5" t="str">
        <f>IF($B17="N/A","N/A",IF(C17&gt;1,"Yes","No"))</f>
        <v>Yes</v>
      </c>
      <c r="E17" s="4">
        <v>52.884257753</v>
      </c>
      <c r="F17" s="5" t="str">
        <f>IF($B17="N/A","N/A",IF(E17&gt;1,"Yes","No"))</f>
        <v>Yes</v>
      </c>
      <c r="G17" s="4">
        <v>77.689763725999995</v>
      </c>
      <c r="H17" s="5" t="str">
        <f>IF($B17="N/A","N/A",IF(G17&gt;1,"Yes","No"))</f>
        <v>Yes</v>
      </c>
      <c r="I17" s="6">
        <v>25.51</v>
      </c>
      <c r="J17" s="6">
        <v>46.91</v>
      </c>
      <c r="K17" s="105" t="str">
        <f t="shared" si="0"/>
        <v>No</v>
      </c>
    </row>
    <row r="18" spans="1:11" x14ac:dyDescent="0.2">
      <c r="A18" s="122" t="s">
        <v>857</v>
      </c>
      <c r="B18" s="22" t="s">
        <v>213</v>
      </c>
      <c r="C18" s="75">
        <v>5112.2754757000002</v>
      </c>
      <c r="D18" s="5" t="str">
        <f>IF($B18="N/A","N/A",IF(C18&gt;15,"No",IF(C18&lt;-15,"No","Yes")))</f>
        <v>N/A</v>
      </c>
      <c r="E18" s="75">
        <v>5356.8126352999998</v>
      </c>
      <c r="F18" s="5" t="str">
        <f>IF($B18="N/A","N/A",IF(E18&gt;15,"No",IF(E18&lt;-15,"No","Yes")))</f>
        <v>N/A</v>
      </c>
      <c r="G18" s="75">
        <v>4772.3067948999997</v>
      </c>
      <c r="H18" s="5" t="str">
        <f>IF($B18="N/A","N/A",IF(G18&gt;15,"No",IF(G18&lt;-15,"No","Yes")))</f>
        <v>N/A</v>
      </c>
      <c r="I18" s="6">
        <v>4.7830000000000004</v>
      </c>
      <c r="J18" s="6">
        <v>-10.9</v>
      </c>
      <c r="K18" s="105" t="str">
        <f t="shared" si="0"/>
        <v>Yes</v>
      </c>
    </row>
    <row r="19" spans="1:11" x14ac:dyDescent="0.2">
      <c r="A19" s="104" t="s">
        <v>131</v>
      </c>
      <c r="B19" s="22" t="s">
        <v>213</v>
      </c>
      <c r="C19" s="23">
        <v>63</v>
      </c>
      <c r="D19" s="22" t="s">
        <v>213</v>
      </c>
      <c r="E19" s="23">
        <v>77</v>
      </c>
      <c r="F19" s="22" t="s">
        <v>213</v>
      </c>
      <c r="G19" s="23">
        <v>27</v>
      </c>
      <c r="H19" s="5" t="str">
        <f>IF($B19="N/A","N/A",IF(G19&gt;15,"No",IF(G19&lt;-15,"No","Yes")))</f>
        <v>N/A</v>
      </c>
      <c r="I19" s="6">
        <v>22.22</v>
      </c>
      <c r="J19" s="6">
        <v>-64.900000000000006</v>
      </c>
      <c r="K19" s="105" t="str">
        <f t="shared" si="0"/>
        <v>No</v>
      </c>
    </row>
    <row r="20" spans="1:11" x14ac:dyDescent="0.2">
      <c r="A20" s="104" t="s">
        <v>346</v>
      </c>
      <c r="B20" s="17" t="s">
        <v>213</v>
      </c>
      <c r="C20" s="4">
        <v>3.5746709000000002E-2</v>
      </c>
      <c r="D20" s="22" t="s">
        <v>213</v>
      </c>
      <c r="E20" s="4">
        <v>4.4748709800000001E-2</v>
      </c>
      <c r="F20" s="22" t="s">
        <v>213</v>
      </c>
      <c r="G20" s="4">
        <v>1.5342478200000001E-2</v>
      </c>
      <c r="H20" s="5" t="str">
        <f>IF($B20="N/A","N/A",IF(G20&gt;15,"No",IF(G20&lt;-15,"No","Yes")))</f>
        <v>N/A</v>
      </c>
      <c r="I20" s="6">
        <v>25.18</v>
      </c>
      <c r="J20" s="6">
        <v>-65.7</v>
      </c>
      <c r="K20" s="105" t="str">
        <f t="shared" si="0"/>
        <v>No</v>
      </c>
    </row>
    <row r="21" spans="1:11" ht="25.5" x14ac:dyDescent="0.2">
      <c r="A21" s="104" t="s">
        <v>836</v>
      </c>
      <c r="B21" s="22" t="s">
        <v>213</v>
      </c>
      <c r="C21" s="75">
        <v>5394.9841269999997</v>
      </c>
      <c r="D21" s="5" t="str">
        <f>IF($B21="N/A","N/A",IF(C21&gt;60,"No",IF(C21&lt;15,"No","Yes")))</f>
        <v>N/A</v>
      </c>
      <c r="E21" s="75">
        <v>5069.5064935</v>
      </c>
      <c r="F21" s="5" t="str">
        <f>IF($B21="N/A","N/A",IF(E21&gt;60,"No",IF(E21&lt;15,"No","Yes")))</f>
        <v>N/A</v>
      </c>
      <c r="G21" s="75">
        <v>6447.3703704</v>
      </c>
      <c r="H21" s="5" t="str">
        <f>IF($B21="N/A","N/A",IF(G21&gt;60,"No",IF(G21&lt;15,"No","Yes")))</f>
        <v>N/A</v>
      </c>
      <c r="I21" s="6">
        <v>-6.03</v>
      </c>
      <c r="J21" s="6">
        <v>27.18</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176158</v>
      </c>
      <c r="D6" s="5" t="str">
        <f>IF($B6="N/A","N/A",IF(C6&gt;15,"No",IF(C6&lt;-15,"No","Yes")))</f>
        <v>N/A</v>
      </c>
      <c r="E6" s="23">
        <v>171989</v>
      </c>
      <c r="F6" s="5" t="str">
        <f>IF($B6="N/A","N/A",IF(E6&gt;15,"No",IF(E6&lt;-15,"No","Yes")))</f>
        <v>N/A</v>
      </c>
      <c r="G6" s="23">
        <v>175929</v>
      </c>
      <c r="H6" s="5" t="str">
        <f>IF($B6="N/A","N/A",IF(G6&gt;15,"No",IF(G6&lt;-15,"No","Yes")))</f>
        <v>N/A</v>
      </c>
      <c r="I6" s="6">
        <v>-2.37</v>
      </c>
      <c r="J6" s="6">
        <v>2.2909999999999999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134.11324341</v>
      </c>
      <c r="D9" s="5" t="str">
        <f>IF($B9="N/A","N/A",IF(C9&gt;100,"No",IF(C9&lt;50,"No","Yes")))</f>
        <v>No</v>
      </c>
      <c r="E9" s="24">
        <v>137.91084402999999</v>
      </c>
      <c r="F9" s="5" t="str">
        <f>IF($B9="N/A","N/A",IF(E9&gt;100,"No",IF(E9&lt;50,"No","Yes")))</f>
        <v>No</v>
      </c>
      <c r="G9" s="24">
        <v>144.22098134000001</v>
      </c>
      <c r="H9" s="5" t="str">
        <f>IF($B9="N/A","N/A",IF(G9&gt;100,"No",IF(G9&lt;50,"No","Yes")))</f>
        <v>No</v>
      </c>
      <c r="I9" s="6">
        <v>2.8319999999999999</v>
      </c>
      <c r="J9" s="6">
        <v>4.5759999999999996</v>
      </c>
      <c r="K9" s="105" t="str">
        <f t="shared" si="0"/>
        <v>Yes</v>
      </c>
    </row>
    <row r="10" spans="1:11" ht="25.5" x14ac:dyDescent="0.2">
      <c r="A10" s="124" t="s">
        <v>839</v>
      </c>
      <c r="B10" s="22" t="s">
        <v>213</v>
      </c>
      <c r="C10" s="24">
        <v>422.01178927000001</v>
      </c>
      <c r="D10" s="5" t="str">
        <f>IF($B10="N/A","N/A",IF(C10&gt;15,"No",IF(C10&lt;-15,"No","Yes")))</f>
        <v>N/A</v>
      </c>
      <c r="E10" s="24">
        <v>425.44388401999998</v>
      </c>
      <c r="F10" s="5" t="str">
        <f>IF($B10="N/A","N/A",IF(E10&gt;15,"No",IF(E10&lt;-15,"No","Yes")))</f>
        <v>N/A</v>
      </c>
      <c r="G10" s="24">
        <v>430.64427486</v>
      </c>
      <c r="H10" s="5" t="str">
        <f>IF($B10="N/A","N/A",IF(G10&gt;15,"No",IF(G10&lt;-15,"No","Yes")))</f>
        <v>N/A</v>
      </c>
      <c r="I10" s="6">
        <v>0.81330000000000002</v>
      </c>
      <c r="J10" s="6">
        <v>1.222</v>
      </c>
      <c r="K10" s="105" t="str">
        <f t="shared" si="0"/>
        <v>Yes</v>
      </c>
    </row>
    <row r="11" spans="1:11" ht="25.5" x14ac:dyDescent="0.2">
      <c r="A11" s="124" t="s">
        <v>840</v>
      </c>
      <c r="B11" s="22" t="s">
        <v>213</v>
      </c>
      <c r="C11" s="24">
        <v>291.16046372</v>
      </c>
      <c r="D11" s="5" t="str">
        <f>IF($B11="N/A","N/A",IF(C11&gt;15,"No",IF(C11&lt;-15,"No","Yes")))</f>
        <v>N/A</v>
      </c>
      <c r="E11" s="24">
        <v>251.28440309000001</v>
      </c>
      <c r="F11" s="5" t="str">
        <f>IF($B11="N/A","N/A",IF(E11&gt;15,"No",IF(E11&lt;-15,"No","Yes")))</f>
        <v>N/A</v>
      </c>
      <c r="G11" s="24">
        <v>233.61503604999999</v>
      </c>
      <c r="H11" s="5" t="str">
        <f>IF($B11="N/A","N/A",IF(G11&gt;15,"No",IF(G11&lt;-15,"No","Yes")))</f>
        <v>N/A</v>
      </c>
      <c r="I11" s="6">
        <v>-13.7</v>
      </c>
      <c r="J11" s="6">
        <v>-7.03</v>
      </c>
      <c r="K11" s="105" t="str">
        <f t="shared" si="0"/>
        <v>Yes</v>
      </c>
    </row>
    <row r="12" spans="1:11" ht="25.5" x14ac:dyDescent="0.2">
      <c r="A12" s="124" t="s">
        <v>841</v>
      </c>
      <c r="B12" s="22" t="s">
        <v>213</v>
      </c>
      <c r="C12" s="24">
        <v>278.13347584000002</v>
      </c>
      <c r="D12" s="5" t="str">
        <f>IF($B12="N/A","N/A",IF(C12&gt;15,"No",IF(C12&lt;-15,"No","Yes")))</f>
        <v>N/A</v>
      </c>
      <c r="E12" s="24">
        <v>1022.3564849000001</v>
      </c>
      <c r="F12" s="5" t="str">
        <f>IF($B12="N/A","N/A",IF(E12&gt;15,"No",IF(E12&lt;-15,"No","Yes")))</f>
        <v>N/A</v>
      </c>
      <c r="G12" s="24">
        <v>1024.1394852999999</v>
      </c>
      <c r="H12" s="5" t="str">
        <f>IF($B12="N/A","N/A",IF(G12&gt;15,"No",IF(G12&lt;-15,"No","Yes")))</f>
        <v>N/A</v>
      </c>
      <c r="I12" s="6">
        <v>267.60000000000002</v>
      </c>
      <c r="J12" s="6">
        <v>0.1744</v>
      </c>
      <c r="K12" s="105" t="str">
        <f t="shared" si="0"/>
        <v>Yes</v>
      </c>
    </row>
    <row r="13" spans="1:11" x14ac:dyDescent="0.2">
      <c r="A13" s="124" t="s">
        <v>650</v>
      </c>
      <c r="B13" s="22" t="s">
        <v>237</v>
      </c>
      <c r="C13" s="4">
        <v>83.748112489999997</v>
      </c>
      <c r="D13" s="5" t="str">
        <f>IF($B13="N/A","N/A",IF(C13&gt;99,"No",IF(C13&lt;75,"No","Yes")))</f>
        <v>Yes</v>
      </c>
      <c r="E13" s="4">
        <v>85.330457179999996</v>
      </c>
      <c r="F13" s="5" t="str">
        <f>IF($B13="N/A","N/A",IF(E13&gt;99,"No",IF(E13&lt;75,"No","Yes")))</f>
        <v>Yes</v>
      </c>
      <c r="G13" s="4">
        <v>84.611405738000002</v>
      </c>
      <c r="H13" s="5" t="str">
        <f>IF($B13="N/A","N/A",IF(G13&gt;99,"No",IF(G13&lt;75,"No","Yes")))</f>
        <v>Yes</v>
      </c>
      <c r="I13" s="6">
        <v>1.889</v>
      </c>
      <c r="J13" s="6">
        <v>-0.84299999999999997</v>
      </c>
      <c r="K13" s="105" t="str">
        <f t="shared" ref="K13:K24" si="1">IF(J13="Div by 0", "N/A", IF(J13="N/A","N/A", IF(J13&gt;30, "No", IF(J13&lt;-30, "No", "Yes"))))</f>
        <v>Yes</v>
      </c>
    </row>
    <row r="14" spans="1:11" x14ac:dyDescent="0.2">
      <c r="A14" s="124" t="s">
        <v>492</v>
      </c>
      <c r="B14" s="22" t="s">
        <v>213</v>
      </c>
      <c r="C14" s="5">
        <v>99.991188172999998</v>
      </c>
      <c r="D14" s="5" t="str">
        <f>IF($B14="N/A","N/A",IF(C14&gt;15,"No",IF(C14&lt;-15,"No","Yes")))</f>
        <v>N/A</v>
      </c>
      <c r="E14" s="5">
        <v>99.959116647000002</v>
      </c>
      <c r="F14" s="5" t="str">
        <f>IF($B14="N/A","N/A",IF(E14&gt;15,"No",IF(E14&lt;-15,"No","Yes")))</f>
        <v>N/A</v>
      </c>
      <c r="G14" s="5">
        <v>99.981861664999997</v>
      </c>
      <c r="H14" s="5" t="str">
        <f>IF($B14="N/A","N/A",IF(G14&gt;15,"No",IF(G14&lt;-15,"No","Yes")))</f>
        <v>N/A</v>
      </c>
      <c r="I14" s="6">
        <v>-3.2000000000000001E-2</v>
      </c>
      <c r="J14" s="6">
        <v>2.2800000000000001E-2</v>
      </c>
      <c r="K14" s="105" t="str">
        <f t="shared" si="1"/>
        <v>Yes</v>
      </c>
    </row>
    <row r="15" spans="1:11" x14ac:dyDescent="0.2">
      <c r="A15" s="124" t="s">
        <v>842</v>
      </c>
      <c r="B15" s="22" t="s">
        <v>213</v>
      </c>
      <c r="C15" s="23">
        <v>29.158620081999999</v>
      </c>
      <c r="D15" s="5" t="str">
        <f>IF($B15="N/A","N/A",IF(C15&gt;15,"No",IF(C15&lt;-15,"No","Yes")))</f>
        <v>N/A</v>
      </c>
      <c r="E15" s="6">
        <v>29.11570631</v>
      </c>
      <c r="F15" s="5" t="str">
        <f>IF($B15="N/A","N/A",IF(E15&gt;15,"No",IF(E15&lt;-15,"No","Yes")))</f>
        <v>N/A</v>
      </c>
      <c r="G15" s="6">
        <v>28.939628701</v>
      </c>
      <c r="H15" s="5" t="str">
        <f>IF($B15="N/A","N/A",IF(G15&gt;15,"No",IF(G15&lt;-15,"No","Yes")))</f>
        <v>N/A</v>
      </c>
      <c r="I15" s="6">
        <v>-0.14699999999999999</v>
      </c>
      <c r="J15" s="6">
        <v>-0.60499999999999998</v>
      </c>
      <c r="K15" s="105" t="str">
        <f t="shared" si="1"/>
        <v>Yes</v>
      </c>
    </row>
    <row r="16" spans="1:11" x14ac:dyDescent="0.2">
      <c r="A16" s="125" t="s">
        <v>651</v>
      </c>
      <c r="B16" s="38" t="s">
        <v>238</v>
      </c>
      <c r="C16" s="5">
        <v>13.809761691</v>
      </c>
      <c r="D16" s="5" t="str">
        <f>IF($B16="N/A","N/A",IF(C16&gt;20,"No",IF(C16&lt;=0,"No","Yes")))</f>
        <v>Yes</v>
      </c>
      <c r="E16" s="5">
        <v>13.895656118</v>
      </c>
      <c r="F16" s="5" t="str">
        <f>IF($B16="N/A","N/A",IF(E16&gt;20,"No",IF(E16&lt;=0,"No","Yes")))</f>
        <v>Yes</v>
      </c>
      <c r="G16" s="5">
        <v>14.606460561</v>
      </c>
      <c r="H16" s="5" t="str">
        <f>IF($B16="N/A","N/A",IF(G16&gt;20,"No",IF(G16&lt;=0,"No","Yes")))</f>
        <v>Yes</v>
      </c>
      <c r="I16" s="6">
        <v>0.622</v>
      </c>
      <c r="J16" s="6">
        <v>5.1150000000000002</v>
      </c>
      <c r="K16" s="105" t="str">
        <f t="shared" si="1"/>
        <v>Yes</v>
      </c>
    </row>
    <row r="17" spans="1:11" x14ac:dyDescent="0.2">
      <c r="A17" s="125" t="s">
        <v>369</v>
      </c>
      <c r="B17" s="22" t="s">
        <v>213</v>
      </c>
      <c r="C17" s="5">
        <v>99.930118797999995</v>
      </c>
      <c r="D17" s="5" t="str">
        <f>IF($B17="N/A","N/A",IF(C17&gt;15,"No",IF(C17&lt;-15,"No","Yes")))</f>
        <v>N/A</v>
      </c>
      <c r="E17" s="5">
        <v>99.958157244999995</v>
      </c>
      <c r="F17" s="5" t="str">
        <f>IF($B17="N/A","N/A",IF(E17&gt;15,"No",IF(E17&lt;-15,"No","Yes")))</f>
        <v>N/A</v>
      </c>
      <c r="G17" s="5">
        <v>98.867572089999996</v>
      </c>
      <c r="H17" s="5" t="str">
        <f>IF($B17="N/A","N/A",IF(G17&gt;15,"No",IF(G17&lt;-15,"No","Yes")))</f>
        <v>N/A</v>
      </c>
      <c r="I17" s="6">
        <v>2.81E-2</v>
      </c>
      <c r="J17" s="6">
        <v>-1.0900000000000001</v>
      </c>
      <c r="K17" s="105" t="str">
        <f t="shared" si="1"/>
        <v>Yes</v>
      </c>
    </row>
    <row r="18" spans="1:11" x14ac:dyDescent="0.2">
      <c r="A18" s="125" t="s">
        <v>843</v>
      </c>
      <c r="B18" s="22" t="s">
        <v>213</v>
      </c>
      <c r="C18" s="6">
        <v>29.710695186999999</v>
      </c>
      <c r="D18" s="5" t="str">
        <f>IF($B18="N/A","N/A",IF(C18&gt;15,"No",IF(C18&lt;-15,"No","Yes")))</f>
        <v>N/A</v>
      </c>
      <c r="E18" s="6">
        <v>29.611997154000001</v>
      </c>
      <c r="F18" s="5" t="str">
        <f>IF($B18="N/A","N/A",IF(E18&gt;15,"No",IF(E18&lt;-15,"No","Yes")))</f>
        <v>N/A</v>
      </c>
      <c r="G18" s="6">
        <v>27.279618987999999</v>
      </c>
      <c r="H18" s="5" t="str">
        <f>IF($B18="N/A","N/A",IF(G18&gt;15,"No",IF(G18&lt;-15,"No","Yes")))</f>
        <v>N/A</v>
      </c>
      <c r="I18" s="6">
        <v>-0.33200000000000002</v>
      </c>
      <c r="J18" s="6">
        <v>-7.88</v>
      </c>
      <c r="K18" s="105" t="str">
        <f t="shared" si="1"/>
        <v>Yes</v>
      </c>
    </row>
    <row r="19" spans="1:11" x14ac:dyDescent="0.2">
      <c r="A19" s="124" t="s">
        <v>652</v>
      </c>
      <c r="B19" s="38" t="s">
        <v>239</v>
      </c>
      <c r="C19" s="5">
        <v>0.52282609930000001</v>
      </c>
      <c r="D19" s="5" t="str">
        <f>IF($B19="N/A","N/A",IF(C19&gt;10,"No",IF(C19&lt;=0,"No","Yes")))</f>
        <v>Yes</v>
      </c>
      <c r="E19" s="5">
        <v>0.63143573139999998</v>
      </c>
      <c r="F19" s="5" t="str">
        <f>IF($B19="N/A","N/A",IF(E19&gt;10,"No",IF(E19&lt;=0,"No","Yes")))</f>
        <v>Yes</v>
      </c>
      <c r="G19" s="5">
        <v>0.6593568997</v>
      </c>
      <c r="H19" s="5" t="str">
        <f>IF($B19="N/A","N/A",IF(G19&gt;10,"No",IF(G19&lt;=0,"No","Yes")))</f>
        <v>Yes</v>
      </c>
      <c r="I19" s="6">
        <v>20.77</v>
      </c>
      <c r="J19" s="6">
        <v>4.4219999999999997</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28.940282302</v>
      </c>
      <c r="D21" s="5" t="str">
        <f>IF($B21="N/A","N/A",IF(C21&gt;15,"No",IF(C21&lt;-15,"No","Yes")))</f>
        <v>N/A</v>
      </c>
      <c r="E21" s="6">
        <v>28.993554327999998</v>
      </c>
      <c r="F21" s="5" t="str">
        <f>IF($B21="N/A","N/A",IF(E21&gt;15,"No",IF(E21&lt;-15,"No","Yes")))</f>
        <v>N/A</v>
      </c>
      <c r="G21" s="6">
        <v>29.297413793</v>
      </c>
      <c r="H21" s="5" t="str">
        <f>IF($B21="N/A","N/A",IF(G21&gt;15,"No",IF(G21&lt;-15,"No","Yes")))</f>
        <v>N/A</v>
      </c>
      <c r="I21" s="6">
        <v>0.18410000000000001</v>
      </c>
      <c r="J21" s="6">
        <v>1.048</v>
      </c>
      <c r="K21" s="105" t="str">
        <f t="shared" si="1"/>
        <v>Yes</v>
      </c>
    </row>
    <row r="22" spans="1:11" x14ac:dyDescent="0.2">
      <c r="A22" s="124" t="s">
        <v>1683</v>
      </c>
      <c r="B22" s="38" t="s">
        <v>224</v>
      </c>
      <c r="C22" s="5">
        <v>1.9192997195999999</v>
      </c>
      <c r="D22" s="5" t="str">
        <f>IF($B22="N/A","N/A",IF(C22&gt;5,"No",IF(C22&lt;=0,"No","Yes")))</f>
        <v>Yes</v>
      </c>
      <c r="E22" s="5">
        <v>0.14245097070000001</v>
      </c>
      <c r="F22" s="5" t="str">
        <f>IF($B22="N/A","N/A",IF(E22&gt;5,"No",IF(E22&lt;=0,"No","Yes")))</f>
        <v>Yes</v>
      </c>
      <c r="G22" s="5">
        <v>0.122776802</v>
      </c>
      <c r="H22" s="5" t="str">
        <f>IF($B22="N/A","N/A",IF(G22&gt;5,"No",IF(G22&lt;=0,"No","Yes")))</f>
        <v>Yes</v>
      </c>
      <c r="I22" s="6">
        <v>-92.6</v>
      </c>
      <c r="J22" s="6">
        <v>-13.8</v>
      </c>
      <c r="K22" s="105" t="str">
        <f t="shared" si="1"/>
        <v>Yes</v>
      </c>
    </row>
    <row r="23" spans="1:11" x14ac:dyDescent="0.2">
      <c r="A23" s="124" t="s">
        <v>130</v>
      </c>
      <c r="B23" s="22" t="s">
        <v>213</v>
      </c>
      <c r="C23" s="5">
        <v>99.645075421000001</v>
      </c>
      <c r="D23" s="5" t="str">
        <f>IF($B23="N/A","N/A",IF(C23&gt;15,"No",IF(C23&lt;-15,"No","Yes")))</f>
        <v>N/A</v>
      </c>
      <c r="E23" s="5">
        <v>95.918367347</v>
      </c>
      <c r="F23" s="5" t="str">
        <f>IF($B23="N/A","N/A",IF(E23&gt;15,"No",IF(E23&lt;-15,"No","Yes")))</f>
        <v>N/A</v>
      </c>
      <c r="G23" s="5">
        <v>100</v>
      </c>
      <c r="H23" s="5" t="str">
        <f>IF($B23="N/A","N/A",IF(G23&gt;15,"No",IF(G23&lt;-15,"No","Yes")))</f>
        <v>N/A</v>
      </c>
      <c r="I23" s="6">
        <v>-3.74</v>
      </c>
      <c r="J23" s="6">
        <v>4.2549999999999999</v>
      </c>
      <c r="K23" s="105" t="str">
        <f t="shared" si="1"/>
        <v>Yes</v>
      </c>
    </row>
    <row r="24" spans="1:11" x14ac:dyDescent="0.2">
      <c r="A24" s="124" t="s">
        <v>845</v>
      </c>
      <c r="B24" s="22" t="s">
        <v>213</v>
      </c>
      <c r="C24" s="6">
        <v>22.911843276999999</v>
      </c>
      <c r="D24" s="5" t="str">
        <f>IF($B24="N/A","N/A",IF(C24&gt;15,"No",IF(C24&lt;-15,"No","Yes")))</f>
        <v>N/A</v>
      </c>
      <c r="E24" s="6">
        <v>29.102127660000001</v>
      </c>
      <c r="F24" s="5" t="str">
        <f>IF($B24="N/A","N/A",IF(E24&gt;15,"No",IF(E24&lt;-15,"No","Yes")))</f>
        <v>N/A</v>
      </c>
      <c r="G24" s="6">
        <v>28.24537037</v>
      </c>
      <c r="H24" s="5" t="str">
        <f>IF($B24="N/A","N/A",IF(G24&gt;15,"No",IF(G24&lt;-15,"No","Yes")))</f>
        <v>N/A</v>
      </c>
      <c r="I24" s="6">
        <v>27.02</v>
      </c>
      <c r="J24" s="6">
        <v>-2.94</v>
      </c>
      <c r="K24" s="105" t="str">
        <f t="shared" si="1"/>
        <v>Yes</v>
      </c>
    </row>
    <row r="25" spans="1:11" x14ac:dyDescent="0.2">
      <c r="A25" s="124" t="s">
        <v>15</v>
      </c>
      <c r="B25" s="22" t="s">
        <v>240</v>
      </c>
      <c r="C25" s="5">
        <v>5.0273050330000002</v>
      </c>
      <c r="D25" s="5" t="str">
        <f>IF($B25="N/A","N/A",IF(C25&gt;20,"No",IF(C25&lt;1,"No","Yes")))</f>
        <v>Yes</v>
      </c>
      <c r="E25" s="5">
        <v>4.9479908599</v>
      </c>
      <c r="F25" s="5" t="str">
        <f>IF($B25="N/A","N/A",IF(E25&gt;20,"No",IF(E25&lt;1,"No","Yes")))</f>
        <v>Yes</v>
      </c>
      <c r="G25" s="5">
        <v>4.8508205015000003</v>
      </c>
      <c r="H25" s="5" t="str">
        <f>IF($B25="N/A","N/A",IF(G25&gt;20,"No",IF(G25&lt;1,"No","Yes")))</f>
        <v>Yes</v>
      </c>
      <c r="I25" s="6">
        <v>-1.58</v>
      </c>
      <c r="J25" s="6">
        <v>-1.96</v>
      </c>
      <c r="K25" s="105" t="str">
        <f t="shared" ref="K25:K34" si="2">IF(J25="Div by 0", "N/A", IF(J25="N/A","N/A", IF(J25&gt;30, "No", IF(J25&lt;-30, "No", "Yes"))))</f>
        <v>Yes</v>
      </c>
    </row>
    <row r="26" spans="1:11" x14ac:dyDescent="0.2">
      <c r="A26" s="124" t="s">
        <v>159</v>
      </c>
      <c r="B26" s="22" t="s">
        <v>214</v>
      </c>
      <c r="C26" s="5">
        <v>92.979030188999999</v>
      </c>
      <c r="D26" s="5" t="str">
        <f>IF($B26="N/A","N/A",IF(C26&gt;100,"No",IF(C26&lt;95,"No","Yes")))</f>
        <v>No</v>
      </c>
      <c r="E26" s="5">
        <v>94.433364925000006</v>
      </c>
      <c r="F26" s="5" t="str">
        <f>IF($B26="N/A","N/A",IF(E26&gt;100,"No",IF(E26&lt;95,"No","Yes")))</f>
        <v>No</v>
      </c>
      <c r="G26" s="5">
        <v>99.475924946999996</v>
      </c>
      <c r="H26" s="5" t="str">
        <f>IF($B26="N/A","N/A",IF(G26&gt;100,"No",IF(G26&lt;95,"No","Yes")))</f>
        <v>Yes</v>
      </c>
      <c r="I26" s="6">
        <v>1.5640000000000001</v>
      </c>
      <c r="J26" s="6">
        <v>5.34</v>
      </c>
      <c r="K26" s="105" t="str">
        <f t="shared" si="2"/>
        <v>Yes</v>
      </c>
    </row>
    <row r="27" spans="1:11" x14ac:dyDescent="0.2">
      <c r="A27" s="124" t="s">
        <v>32</v>
      </c>
      <c r="B27" s="22" t="s">
        <v>214</v>
      </c>
      <c r="C27" s="5">
        <v>93.016496554</v>
      </c>
      <c r="D27" s="5" t="str">
        <f>IF($B27="N/A","N/A",IF(C27&gt;100,"No",IF(C27&lt;95,"No","Yes")))</f>
        <v>No</v>
      </c>
      <c r="E27" s="5">
        <v>94.378128833999995</v>
      </c>
      <c r="F27" s="5" t="str">
        <f>IF($B27="N/A","N/A",IF(E27&gt;100,"No",IF(E27&lt;95,"No","Yes")))</f>
        <v>No</v>
      </c>
      <c r="G27" s="5">
        <v>99.964758510999999</v>
      </c>
      <c r="H27" s="5" t="str">
        <f>IF($B27="N/A","N/A",IF(G27&gt;100,"No",IF(G27&lt;95,"No","Yes")))</f>
        <v>Yes</v>
      </c>
      <c r="I27" s="6">
        <v>1.464</v>
      </c>
      <c r="J27" s="6">
        <v>5.9189999999999996</v>
      </c>
      <c r="K27" s="105" t="str">
        <f t="shared" si="2"/>
        <v>Yes</v>
      </c>
    </row>
    <row r="28" spans="1:11" x14ac:dyDescent="0.2">
      <c r="A28" s="124" t="s">
        <v>846</v>
      </c>
      <c r="B28" s="22" t="s">
        <v>226</v>
      </c>
      <c r="C28" s="5">
        <v>13.11212284</v>
      </c>
      <c r="D28" s="5" t="str">
        <f>IF($B28="N/A","N/A",IF(C28&gt;30,"No",IF(C28&lt;5,"No","Yes")))</f>
        <v>Yes</v>
      </c>
      <c r="E28" s="5">
        <v>14.354977822</v>
      </c>
      <c r="F28" s="5" t="str">
        <f>IF($B28="N/A","N/A",IF(E28&gt;30,"No",IF(E28&lt;5,"No","Yes")))</f>
        <v>Yes</v>
      </c>
      <c r="G28" s="5">
        <v>14.642883543</v>
      </c>
      <c r="H28" s="5" t="str">
        <f>IF($B28="N/A","N/A",IF(G28&gt;30,"No",IF(G28&lt;5,"No","Yes")))</f>
        <v>Yes</v>
      </c>
      <c r="I28" s="6">
        <v>9.4789999999999992</v>
      </c>
      <c r="J28" s="6">
        <v>2.0059999999999998</v>
      </c>
      <c r="K28" s="105" t="str">
        <f t="shared" si="2"/>
        <v>Yes</v>
      </c>
    </row>
    <row r="29" spans="1:11" x14ac:dyDescent="0.2">
      <c r="A29" s="124" t="s">
        <v>847</v>
      </c>
      <c r="B29" s="22" t="s">
        <v>227</v>
      </c>
      <c r="C29" s="5">
        <v>36.831120007999999</v>
      </c>
      <c r="D29" s="5" t="str">
        <f>IF($B29="N/A","N/A",IF(C29&gt;75,"No",IF(C29&lt;15,"No","Yes")))</f>
        <v>Yes</v>
      </c>
      <c r="E29" s="5">
        <v>38.184450468000001</v>
      </c>
      <c r="F29" s="5" t="str">
        <f>IF($B29="N/A","N/A",IF(E29&gt;75,"No",IF(E29&lt;15,"No","Yes")))</f>
        <v>Yes</v>
      </c>
      <c r="G29" s="5">
        <v>36.594130792000001</v>
      </c>
      <c r="H29" s="5" t="str">
        <f>IF($B29="N/A","N/A",IF(G29&gt;75,"No",IF(G29&lt;15,"No","Yes")))</f>
        <v>Yes</v>
      </c>
      <c r="I29" s="6">
        <v>3.6739999999999999</v>
      </c>
      <c r="J29" s="6">
        <v>-4.16</v>
      </c>
      <c r="K29" s="105" t="str">
        <f t="shared" si="2"/>
        <v>Yes</v>
      </c>
    </row>
    <row r="30" spans="1:11" x14ac:dyDescent="0.2">
      <c r="A30" s="124" t="s">
        <v>848</v>
      </c>
      <c r="B30" s="22" t="s">
        <v>228</v>
      </c>
      <c r="C30" s="5">
        <v>45.109730495000001</v>
      </c>
      <c r="D30" s="5" t="str">
        <f>IF($B30="N/A","N/A",IF(C30&gt;70,"No",IF(C30&lt;25,"No","Yes")))</f>
        <v>Yes</v>
      </c>
      <c r="E30" s="5">
        <v>47.460571710000004</v>
      </c>
      <c r="F30" s="5" t="str">
        <f>IF($B30="N/A","N/A",IF(E30&gt;70,"No",IF(E30&lt;25,"No","Yes")))</f>
        <v>Yes</v>
      </c>
      <c r="G30" s="5">
        <v>48.762985665000002</v>
      </c>
      <c r="H30" s="5" t="str">
        <f>IF($B30="N/A","N/A",IF(G30&gt;70,"No",IF(G30&lt;25,"No","Yes")))</f>
        <v>Yes</v>
      </c>
      <c r="I30" s="6">
        <v>5.2110000000000003</v>
      </c>
      <c r="J30" s="6">
        <v>2.7440000000000002</v>
      </c>
      <c r="K30" s="105" t="str">
        <f t="shared" si="2"/>
        <v>Yes</v>
      </c>
    </row>
    <row r="31" spans="1:11" x14ac:dyDescent="0.2">
      <c r="A31" s="124" t="s">
        <v>160</v>
      </c>
      <c r="B31" s="22" t="s">
        <v>214</v>
      </c>
      <c r="C31" s="5">
        <v>99.983537506000005</v>
      </c>
      <c r="D31" s="5" t="str">
        <f>IF($B31="N/A","N/A",IF(C31&gt;100,"No",IF(C31&lt;95,"No","Yes")))</f>
        <v>Yes</v>
      </c>
      <c r="E31" s="5">
        <v>99.993604242000004</v>
      </c>
      <c r="F31" s="5" t="str">
        <f>IF($B31="N/A","N/A",IF(E31&gt;100,"No",IF(E31&lt;95,"No","Yes")))</f>
        <v>Yes</v>
      </c>
      <c r="G31" s="5">
        <v>99.985221311000004</v>
      </c>
      <c r="H31" s="5" t="str">
        <f>IF($B31="N/A","N/A",IF(G31&gt;100,"No",IF(G31&lt;95,"No","Yes")))</f>
        <v>Yes</v>
      </c>
      <c r="I31" s="6">
        <v>1.01E-2</v>
      </c>
      <c r="J31" s="6">
        <v>-8.0000000000000002E-3</v>
      </c>
      <c r="K31" s="105" t="str">
        <f t="shared" si="2"/>
        <v>Yes</v>
      </c>
    </row>
    <row r="32" spans="1:11" x14ac:dyDescent="0.2">
      <c r="A32" s="103" t="s">
        <v>372</v>
      </c>
      <c r="B32" s="22" t="s">
        <v>241</v>
      </c>
      <c r="C32" s="5">
        <v>0.66304113350000005</v>
      </c>
      <c r="D32" s="5" t="str">
        <f>IF($B32="N/A","N/A",IF(C32&gt;5,"No",IF(C32&lt;1,"No","Yes")))</f>
        <v>No</v>
      </c>
      <c r="E32" s="5">
        <v>0.66225165559999999</v>
      </c>
      <c r="F32" s="5" t="str">
        <f>IF($B32="N/A","N/A",IF(E32&gt;5,"No",IF(E32&lt;1,"No","Yes")))</f>
        <v>No</v>
      </c>
      <c r="G32" s="5">
        <v>0.76849183480000005</v>
      </c>
      <c r="H32" s="5" t="str">
        <f>IF($B32="N/A","N/A",IF(G32&gt;5,"No",IF(G32&lt;1,"No","Yes")))</f>
        <v>No</v>
      </c>
      <c r="I32" s="6">
        <v>-0.11899999999999999</v>
      </c>
      <c r="J32" s="6">
        <v>16.04</v>
      </c>
      <c r="K32" s="105" t="str">
        <f t="shared" si="2"/>
        <v>Yes</v>
      </c>
    </row>
    <row r="33" spans="1:11" x14ac:dyDescent="0.2">
      <c r="A33" s="103" t="s">
        <v>374</v>
      </c>
      <c r="B33" s="22" t="s">
        <v>242</v>
      </c>
      <c r="C33" s="5">
        <v>98.052316669999996</v>
      </c>
      <c r="D33" s="5" t="str">
        <f>IF($B33="N/A","N/A",IF(C33&gt;98,"No",IF(C33&lt;8,"No","Yes")))</f>
        <v>No</v>
      </c>
      <c r="E33" s="5">
        <v>98.048712417999994</v>
      </c>
      <c r="F33" s="5" t="str">
        <f>IF($B33="N/A","N/A",IF(E33&gt;98,"No",IF(E33&lt;8,"No","Yes")))</f>
        <v>No</v>
      </c>
      <c r="G33" s="5">
        <v>97.862774186999999</v>
      </c>
      <c r="H33" s="5" t="str">
        <f>IF($B33="N/A","N/A",IF(G33&gt;98,"No",IF(G33&lt;8,"No","Yes")))</f>
        <v>Yes</v>
      </c>
      <c r="I33" s="6">
        <v>-4.0000000000000001E-3</v>
      </c>
      <c r="J33" s="6">
        <v>-0.19</v>
      </c>
      <c r="K33" s="105" t="str">
        <f t="shared" si="2"/>
        <v>Yes</v>
      </c>
    </row>
    <row r="34" spans="1:11" x14ac:dyDescent="0.2">
      <c r="A34" s="120" t="s">
        <v>375</v>
      </c>
      <c r="B34" s="126" t="s">
        <v>224</v>
      </c>
      <c r="C34" s="114">
        <v>0.51658170510000001</v>
      </c>
      <c r="D34" s="114" t="str">
        <f>IF($B34="N/A","N/A",IF(C34&gt;5,"No",IF(C34&lt;=0,"No","Yes")))</f>
        <v>Yes</v>
      </c>
      <c r="E34" s="114">
        <v>0.547128014</v>
      </c>
      <c r="F34" s="114" t="str">
        <f>IF($B34="N/A","N/A",IF(E34&gt;5,"No",IF(E34&lt;=0,"No","Yes")))</f>
        <v>Yes</v>
      </c>
      <c r="G34" s="114">
        <v>0.59455803190000001</v>
      </c>
      <c r="H34" s="114" t="str">
        <f>IF($B34="N/A","N/A",IF(G34&gt;5,"No",IF(G34&lt;=0,"No","Yes")))</f>
        <v>Yes</v>
      </c>
      <c r="I34" s="115">
        <v>5.9130000000000003</v>
      </c>
      <c r="J34" s="115">
        <v>8.6690000000000005</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82</v>
      </c>
      <c r="D6" s="5" t="str">
        <f>IF($B6="N/A","N/A",IF(C6&gt;15,"No",IF(C6&lt;-15,"No","Yes")))</f>
        <v>N/A</v>
      </c>
      <c r="E6" s="23">
        <v>83</v>
      </c>
      <c r="F6" s="5" t="str">
        <f>IF($B6="N/A","N/A",IF(E6&gt;15,"No",IF(E6&lt;-15,"No","Yes")))</f>
        <v>N/A</v>
      </c>
      <c r="G6" s="23">
        <v>53</v>
      </c>
      <c r="H6" s="5" t="str">
        <f>IF($B6="N/A","N/A",IF(G6&gt;15,"No",IF(G6&lt;-15,"No","Yes")))</f>
        <v>N/A</v>
      </c>
      <c r="I6" s="6">
        <v>1.22</v>
      </c>
      <c r="J6" s="6">
        <v>-36.1</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1571.0731707</v>
      </c>
      <c r="D9" s="5" t="str">
        <f>IF($B9="N/A","N/A",IF(C9&gt;15,"No",IF(C9&lt;-15,"No","Yes")))</f>
        <v>N/A</v>
      </c>
      <c r="E9" s="24">
        <v>1565.5662651</v>
      </c>
      <c r="F9" s="5" t="str">
        <f>IF($B9="N/A","N/A",IF(E9&gt;15,"No",IF(E9&lt;-15,"No","Yes")))</f>
        <v>N/A</v>
      </c>
      <c r="G9" s="24">
        <v>1756.0566037999999</v>
      </c>
      <c r="H9" s="5" t="str">
        <f>IF($B9="N/A","N/A",IF(G9&gt;15,"No",IF(G9&lt;-15,"No","Yes")))</f>
        <v>N/A</v>
      </c>
      <c r="I9" s="6">
        <v>-0.35099999999999998</v>
      </c>
      <c r="J9" s="6">
        <v>12.17</v>
      </c>
      <c r="K9" s="105" t="str">
        <f t="shared" si="0"/>
        <v>Yes</v>
      </c>
    </row>
    <row r="10" spans="1:11" x14ac:dyDescent="0.2">
      <c r="A10" s="124" t="s">
        <v>650</v>
      </c>
      <c r="B10" s="22" t="s">
        <v>237</v>
      </c>
      <c r="C10" s="4">
        <v>93.902439024000003</v>
      </c>
      <c r="D10" s="5" t="str">
        <f>IF($B10="N/A","N/A",IF(C10&gt;99,"No",IF(C10&lt;75,"No","Yes")))</f>
        <v>Yes</v>
      </c>
      <c r="E10" s="4">
        <v>98.795180723000001</v>
      </c>
      <c r="F10" s="5" t="str">
        <f>IF($B10="N/A","N/A",IF(E10&gt;99,"No",IF(E10&lt;75,"No","Yes")))</f>
        <v>Yes</v>
      </c>
      <c r="G10" s="4">
        <v>96.226415094000004</v>
      </c>
      <c r="H10" s="5" t="str">
        <f>IF($B10="N/A","N/A",IF(G10&gt;99,"No",IF(G10&lt;75,"No","Yes")))</f>
        <v>Yes</v>
      </c>
      <c r="I10" s="6">
        <v>5.21</v>
      </c>
      <c r="J10" s="6">
        <v>-2.6</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1.2195121951000001</v>
      </c>
      <c r="D12" s="5" t="str">
        <f>IF($B12="N/A","N/A",IF(C12&gt;10,"No",IF(C12&lt;=0,"No","Yes")))</f>
        <v>Yes</v>
      </c>
      <c r="E12" s="5">
        <v>1.2048192770999999</v>
      </c>
      <c r="F12" s="5" t="str">
        <f>IF($B12="N/A","N/A",IF(E12&gt;10,"No",IF(E12&lt;=0,"No","Yes")))</f>
        <v>Yes</v>
      </c>
      <c r="G12" s="5">
        <v>3.7735849056999999</v>
      </c>
      <c r="H12" s="5" t="str">
        <f>IF($B12="N/A","N/A",IF(G12&gt;10,"No",IF(G12&lt;=0,"No","Yes")))</f>
        <v>Yes</v>
      </c>
      <c r="I12" s="6">
        <v>-1.2</v>
      </c>
      <c r="J12" s="6">
        <v>213.2</v>
      </c>
      <c r="K12" s="105" t="str">
        <f t="shared" si="0"/>
        <v>No</v>
      </c>
    </row>
    <row r="13" spans="1:11" x14ac:dyDescent="0.2">
      <c r="A13" s="124" t="s">
        <v>653</v>
      </c>
      <c r="B13" s="38" t="s">
        <v>224</v>
      </c>
      <c r="C13" s="5">
        <v>4.8780487805000003</v>
      </c>
      <c r="D13" s="5" t="str">
        <f>IF($B13="N/A","N/A",IF(C13&gt;5,"No",IF(C13&lt;=0,"No","Yes")))</f>
        <v>Yes</v>
      </c>
      <c r="E13" s="5">
        <v>0</v>
      </c>
      <c r="F13" s="5" t="str">
        <f>IF($B13="N/A","N/A",IF(E13&gt;5,"No",IF(E13&lt;=0,"No","Yes")))</f>
        <v>No</v>
      </c>
      <c r="G13" s="5">
        <v>0</v>
      </c>
      <c r="H13" s="5" t="str">
        <f>IF($B13="N/A","N/A",IF(G13&gt;5,"No",IF(G13&lt;=0,"No","Yes")))</f>
        <v>No</v>
      </c>
      <c r="I13" s="6">
        <v>-100</v>
      </c>
      <c r="J13" s="6" t="s">
        <v>1748</v>
      </c>
      <c r="K13" s="105" t="str">
        <f t="shared" si="0"/>
        <v>N/A</v>
      </c>
    </row>
    <row r="14" spans="1:11" x14ac:dyDescent="0.2">
      <c r="A14" s="124" t="s">
        <v>159</v>
      </c>
      <c r="B14" s="22" t="s">
        <v>214</v>
      </c>
      <c r="C14" s="5">
        <v>34.146341462999999</v>
      </c>
      <c r="D14" s="5" t="str">
        <f>IF($B14="N/A","N/A",IF(C14&gt;100,"No",IF(C14&lt;95,"No","Yes")))</f>
        <v>No</v>
      </c>
      <c r="E14" s="5">
        <v>43.373493975999999</v>
      </c>
      <c r="F14" s="5" t="str">
        <f>IF($B14="N/A","N/A",IF(E14&gt;100,"No",IF(E14&lt;95,"No","Yes")))</f>
        <v>No</v>
      </c>
      <c r="G14" s="5">
        <v>54.716981132000001</v>
      </c>
      <c r="H14" s="5" t="str">
        <f>IF($B14="N/A","N/A",IF(G14&gt;100,"No",IF(G14&lt;95,"No","Yes")))</f>
        <v>No</v>
      </c>
      <c r="I14" s="6">
        <v>27.02</v>
      </c>
      <c r="J14" s="6">
        <v>26.15</v>
      </c>
      <c r="K14" s="105" t="str">
        <f t="shared" si="0"/>
        <v>Yes</v>
      </c>
    </row>
    <row r="15" spans="1:11" x14ac:dyDescent="0.2">
      <c r="A15" s="124" t="s">
        <v>32</v>
      </c>
      <c r="B15" s="22" t="s">
        <v>214</v>
      </c>
      <c r="C15" s="5">
        <v>91.463414634000003</v>
      </c>
      <c r="D15" s="5" t="str">
        <f>IF($B15="N/A","N/A",IF(C15&gt;100,"No",IF(C15&lt;95,"No","Yes")))</f>
        <v>No</v>
      </c>
      <c r="E15" s="5">
        <v>96.385542169000004</v>
      </c>
      <c r="F15" s="5" t="str">
        <f>IF($B15="N/A","N/A",IF(E15&gt;100,"No",IF(E15&lt;95,"No","Yes")))</f>
        <v>Yes</v>
      </c>
      <c r="G15" s="5">
        <v>100</v>
      </c>
      <c r="H15" s="5" t="str">
        <f>IF($B15="N/A","N/A",IF(G15&gt;100,"No",IF(G15&lt;95,"No","Yes")))</f>
        <v>Yes</v>
      </c>
      <c r="I15" s="6">
        <v>5.3819999999999997</v>
      </c>
      <c r="J15" s="6">
        <v>3.75</v>
      </c>
      <c r="K15" s="105" t="str">
        <f t="shared" si="0"/>
        <v>Yes</v>
      </c>
    </row>
    <row r="16" spans="1:11" x14ac:dyDescent="0.2">
      <c r="A16" s="124" t="s">
        <v>846</v>
      </c>
      <c r="B16" s="22" t="s">
        <v>226</v>
      </c>
      <c r="C16" s="5">
        <v>4</v>
      </c>
      <c r="D16" s="5" t="str">
        <f>IF($B16="N/A","N/A",IF(C16&gt;30,"No",IF(C16&lt;5,"No","Yes")))</f>
        <v>No</v>
      </c>
      <c r="E16" s="5">
        <v>3.75</v>
      </c>
      <c r="F16" s="5" t="str">
        <f>IF($B16="N/A","N/A",IF(E16&gt;30,"No",IF(E16&lt;5,"No","Yes")))</f>
        <v>No</v>
      </c>
      <c r="G16" s="5">
        <v>1.8867924528</v>
      </c>
      <c r="H16" s="5" t="str">
        <f>IF($B16="N/A","N/A",IF(G16&gt;30,"No",IF(G16&lt;5,"No","Yes")))</f>
        <v>No</v>
      </c>
      <c r="I16" s="6">
        <v>-6.25</v>
      </c>
      <c r="J16" s="6">
        <v>-49.7</v>
      </c>
      <c r="K16" s="105" t="str">
        <f t="shared" si="0"/>
        <v>No</v>
      </c>
    </row>
    <row r="17" spans="1:11" x14ac:dyDescent="0.2">
      <c r="A17" s="124" t="s">
        <v>847</v>
      </c>
      <c r="B17" s="22" t="s">
        <v>227</v>
      </c>
      <c r="C17" s="5">
        <v>21.333333332999999</v>
      </c>
      <c r="D17" s="5" t="str">
        <f>IF($B17="N/A","N/A",IF(C17&gt;75,"No",IF(C17&lt;15,"No","Yes")))</f>
        <v>Yes</v>
      </c>
      <c r="E17" s="5">
        <v>17.5</v>
      </c>
      <c r="F17" s="5" t="str">
        <f>IF($B17="N/A","N/A",IF(E17&gt;75,"No",IF(E17&lt;15,"No","Yes")))</f>
        <v>Yes</v>
      </c>
      <c r="G17" s="5">
        <v>15.094339623</v>
      </c>
      <c r="H17" s="5" t="str">
        <f>IF($B17="N/A","N/A",IF(G17&gt;75,"No",IF(G17&lt;15,"No","Yes")))</f>
        <v>Yes</v>
      </c>
      <c r="I17" s="6">
        <v>-18</v>
      </c>
      <c r="J17" s="6">
        <v>-13.7</v>
      </c>
      <c r="K17" s="105" t="str">
        <f t="shared" si="0"/>
        <v>Yes</v>
      </c>
    </row>
    <row r="18" spans="1:11" x14ac:dyDescent="0.2">
      <c r="A18" s="124" t="s">
        <v>848</v>
      </c>
      <c r="B18" s="22" t="s">
        <v>228</v>
      </c>
      <c r="C18" s="5">
        <v>61.333333332999999</v>
      </c>
      <c r="D18" s="5" t="str">
        <f>IF($B18="N/A","N/A",IF(C18&gt;70,"No",IF(C18&lt;25,"No","Yes")))</f>
        <v>Yes</v>
      </c>
      <c r="E18" s="5">
        <v>78.75</v>
      </c>
      <c r="F18" s="5" t="str">
        <f>IF($B18="N/A","N/A",IF(E18&gt;70,"No",IF(E18&lt;25,"No","Yes")))</f>
        <v>No</v>
      </c>
      <c r="G18" s="5">
        <v>83.018867924999995</v>
      </c>
      <c r="H18" s="5" t="str">
        <f>IF($B18="N/A","N/A",IF(G18&gt;70,"No",IF(G18&lt;25,"No","Yes")))</f>
        <v>No</v>
      </c>
      <c r="I18" s="6">
        <v>28.4</v>
      </c>
      <c r="J18" s="6">
        <v>5.4210000000000003</v>
      </c>
      <c r="K18" s="105" t="str">
        <f t="shared" si="0"/>
        <v>Yes</v>
      </c>
    </row>
    <row r="19" spans="1:11" x14ac:dyDescent="0.2">
      <c r="A19" s="124" t="s">
        <v>160</v>
      </c>
      <c r="B19" s="22" t="s">
        <v>214</v>
      </c>
      <c r="C19" s="5">
        <v>98.780487805000007</v>
      </c>
      <c r="D19" s="5" t="str">
        <f>IF($B19="N/A","N/A",IF(C19&gt;100,"No",IF(C19&lt;95,"No","Yes")))</f>
        <v>Yes</v>
      </c>
      <c r="E19" s="5">
        <v>100</v>
      </c>
      <c r="F19" s="5" t="str">
        <f>IF($B19="N/A","N/A",IF(E19&gt;100,"No",IF(E19&lt;95,"No","Yes")))</f>
        <v>Yes</v>
      </c>
      <c r="G19" s="5">
        <v>98.113207547000002</v>
      </c>
      <c r="H19" s="5" t="str">
        <f>IF($B19="N/A","N/A",IF(G19&gt;100,"No",IF(G19&lt;95,"No","Yes")))</f>
        <v>Yes</v>
      </c>
      <c r="I19" s="6">
        <v>1.2350000000000001</v>
      </c>
      <c r="J19" s="6">
        <v>-1.89</v>
      </c>
      <c r="K19" s="105" t="str">
        <f t="shared" si="0"/>
        <v>Yes</v>
      </c>
    </row>
    <row r="20" spans="1:11" x14ac:dyDescent="0.2">
      <c r="A20" s="103" t="s">
        <v>372</v>
      </c>
      <c r="B20" s="22" t="s">
        <v>241</v>
      </c>
      <c r="C20" s="5">
        <v>4.8780487805000003</v>
      </c>
      <c r="D20" s="5" t="str">
        <f>IF($B20="N/A","N/A",IF(C20&gt;5,"No",IF(C20&lt;1,"No","Yes")))</f>
        <v>Yes</v>
      </c>
      <c r="E20" s="5">
        <v>12.048192771</v>
      </c>
      <c r="F20" s="5" t="str">
        <f>IF($B20="N/A","N/A",IF(E20&gt;5,"No",IF(E20&lt;1,"No","Yes")))</f>
        <v>No</v>
      </c>
      <c r="G20" s="5">
        <v>5.6603773584999999</v>
      </c>
      <c r="H20" s="5" t="str">
        <f>IF($B20="N/A","N/A",IF(G20&gt;5,"No",IF(G20&lt;1,"No","Yes")))</f>
        <v>No</v>
      </c>
      <c r="I20" s="6">
        <v>147</v>
      </c>
      <c r="J20" s="6">
        <v>-53</v>
      </c>
      <c r="K20" s="105" t="str">
        <f t="shared" si="0"/>
        <v>No</v>
      </c>
    </row>
    <row r="21" spans="1:11" x14ac:dyDescent="0.2">
      <c r="A21" s="103" t="s">
        <v>374</v>
      </c>
      <c r="B21" s="22" t="s">
        <v>242</v>
      </c>
      <c r="C21" s="5">
        <v>67.073170731999994</v>
      </c>
      <c r="D21" s="5" t="str">
        <f>IF($B21="N/A","N/A",IF(C21&gt;98,"No",IF(C21&lt;8,"No","Yes")))</f>
        <v>Yes</v>
      </c>
      <c r="E21" s="5">
        <v>66.265060241</v>
      </c>
      <c r="F21" s="5" t="str">
        <f>IF($B21="N/A","N/A",IF(E21&gt;98,"No",IF(E21&lt;8,"No","Yes")))</f>
        <v>Yes</v>
      </c>
      <c r="G21" s="5">
        <v>52.830188679000003</v>
      </c>
      <c r="H21" s="5" t="str">
        <f>IF($B21="N/A","N/A",IF(G21&gt;98,"No",IF(G21&lt;8,"No","Yes")))</f>
        <v>Yes</v>
      </c>
      <c r="I21" s="6">
        <v>-1.2</v>
      </c>
      <c r="J21" s="6">
        <v>-20.3</v>
      </c>
      <c r="K21" s="105" t="str">
        <f t="shared" si="0"/>
        <v>Yes</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2019-09-23T19:24:21Z</dcterms:modified>
  <dc:language>English</dc:language>
</cp:coreProperties>
</file>