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<sst xmlns="http://schemas.openxmlformats.org/spreadsheetml/2006/main" count="7418" uniqueCount="1749">
  <si>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</si>
  <si>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</si>
  <si>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</si>
  <si>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</si>
  <si>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</si>
  <si>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</si>
  <si>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</si>
  <si>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</si>
  <si>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</si>
  <si>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</si>
  <si>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</si>
  <si>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</si>
  <si>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</si>
  <si>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</si>
  <si>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</si>
  <si>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</si>
  <si>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</si>
  <si>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</si>
  <si>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</si>
  <si>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</si>
  <si>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</si>
  <si>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</si>
  <si>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</si>
  <si>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</si>
  <si>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</si>
  <si>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</si>
  <si>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</si>
  <si>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</si>
  <si>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</si>
  <si>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</si>
  <si>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</si>
  <si>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</si>
  <si>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</si>
  <si>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</si>
  <si>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</si>
  <si>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</si>
  <si>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</si>
  <si>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</si>
  <si>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</si>
  <si>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</si>
  <si>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</si>
  <si>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</si>
  <si>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</si>
  <si>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</si>
  <si>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</si>
  <si>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</si>
  <si>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</si>
  <si>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</si>
  <si>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</si>
  <si>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</si>
  <si>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</si>
  <si>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</si>
  <si>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</si>
  <si>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</si>
  <si>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</si>
  <si>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</si>
  <si>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</si>
  <si>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</si>
  <si>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</si>
  <si>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</si>
  <si>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</si>
  <si>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</si>
  <si>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</si>
  <si>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</si>
  <si>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</si>
  <si>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</si>
  <si>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</si>
  <si>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</si>
  <si>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</si>
  <si>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</si>
  <si>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</si>
  <si>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</si>
  <si>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</si>
  <si>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</si>
  <si>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</si>
  <si>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</si>
  <si>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</si>
  <si>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</si>
  <si>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</si>
  <si>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</si>
  <si>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</si>
  <si>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</si>
  <si>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</si>
  <si>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</si>
  <si>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</si>
  <si>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</si>
  <si>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</si>
  <si>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</si>
  <si>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</si>
  <si>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</si>
  <si>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</si>
  <si>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</si>
  <si>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</si>
  <si>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</si>
  <si>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</si>
  <si>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</si>
  <si>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</si>
  <si>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</si>
  <si>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</si>
  <si>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</si>
  <si>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</si>
  <si>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</si>
  <si>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</si>
  <si>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</si>
  <si>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</si>
  <si>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</si>
  <si>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</si>
  <si>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</si>
  <si>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</si>
  <si>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</si>
  <si>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</si>
  <si>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</si>
  <si>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</si>
  <si>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</si>
  <si>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</si>
  <si>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</si>
  <si>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</si>
  <si>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</si>
  <si>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</si>
  <si>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</si>
  <si>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</si>
  <si>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</si>
  <si>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</si>
  <si>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</si>
  <si>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</si>
  <si>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</si>
  <si>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</si>
  <si>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</si>
  <si>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</si>
  <si>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</si>
  <si>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</si>
  <si>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</si>
  <si>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</si>
  <si>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</si>
  <si>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</si>
  <si>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</si>
  <si>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</si>
  <si>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</si>
  <si>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</si>
  <si>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</si>
  <si>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</si>
  <si>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</si>
  <si>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</si>
  <si>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</si>
  <si>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</si>
  <si>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</si>
  <si>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</si>
  <si>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</si>
  <si>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</si>
  <si>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</si>
  <si>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</si>
  <si>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</si>
  <si>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</si>
  <si>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</si>
  <si>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</si>
  <si>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</si>
  <si>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</si>
  <si>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</si>
  <si>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</si>
  <si>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</si>
  <si>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</si>
  <si>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</si>
  <si>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</si>
  <si>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</si>
  <si>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</si>
  <si>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</si>
  <si>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</si>
  <si>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</si>
  <si>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</si>
  <si>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</si>
  <si>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</si>
  <si>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</si>
  <si>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</si>
  <si>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</si>
  <si>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</si>
  <si>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</si>
  <si>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</si>
  <si>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</si>
  <si>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</si>
  <si>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</si>
  <si>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</si>
  <si>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</si>
  <si>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</si>
  <si>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</si>
  <si>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</si>
  <si>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</si>
  <si>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</si>
  <si>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</si>
  <si>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</si>
  <si>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</si>
  <si>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</si>
  <si>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</si>
  <si>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</si>
  <si>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</si>
  <si>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</si>
  <si>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</si>
  <si>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</si>
  <si>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</si>
  <si>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</si>
  <si>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</si>
  <si>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</si>
  <si>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</si>
  <si>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</si>
  <si>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</si>
  <si>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</si>
  <si>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</si>
  <si>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</si>
  <si>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</si>
  <si>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</si>
  <si>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</si>
  <si>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</si>
  <si>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</si>
  <si>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</si>
  <si>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</si>
  <si>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</si>
  <si>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</si>
  <si>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</si>
  <si>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</si>
  <si>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</si>
  <si>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</si>
  <si>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</si>
  <si>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</si>
  <si>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</si>
  <si>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</si>
  <si>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</si>
  <si>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</si>
  <si>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</si>
  <si>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</si>
  <si>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</si>
  <si>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</si>
  <si>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</si>
  <si>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</si>
  <si>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</si>
  <si>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</si>
  <si>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</si>
  <si>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</si>
  <si>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</si>
  <si>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</si>
  <si>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</si>
  <si>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</si>
  <si>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</si>
  <si>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</si>
  <si>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</si>
  <si>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</si>
  <si>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</si>
  <si>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</si>
  <si>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</si>
  <si>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</si>
  <si>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</si>
  <si>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</si>
  <si>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</si>
  <si>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</si>
  <si>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</si>
  <si>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</si>
  <si>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</si>
  <si>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</si>
  <si>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</si>
  <si>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</si>
  <si>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</si>
  <si>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</si>
  <si>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</si>
  <si>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</si>
  <si>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</si>
  <si>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</si>
  <si>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</si>
  <si>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</si>
  <si>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</si>
  <si>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</si>
  <si>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</si>
  <si>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</si>
  <si>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</si>
  <si>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</si>
  <si>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</si>
  <si>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</si>
  <si>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</si>
  <si>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</si>
  <si>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</si>
  <si>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</si>
  <si>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</si>
  <si>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</si>
  <si>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</si>
  <si>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</si>
  <si>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</si>
  <si>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</si>
  <si>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</si>
  <si>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</si>
  <si>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</si>
  <si>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</si>
  <si>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</si>
  <si>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</si>
  <si>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</si>
  <si>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</si>
  <si>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</si>
  <si>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</si>
  <si>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</si>
  <si>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</si>
  <si>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</si>
  <si>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</si>
  <si>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</si>
  <si>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</si>
  <si>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</si>
  <si>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</si>
  <si>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</si>
  <si>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</si>
  <si>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</si>
  <si>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</si>
  <si>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</si>
  <si>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</si>
  <si>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</si>
  <si>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</si>
  <si>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</si>
  <si>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</si>
  <si>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</si>
  <si>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</si>
  <si>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</si>
  <si>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</si>
  <si>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</si>
  <si>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</si>
  <si>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</si>
  <si>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</si>
  <si>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</si>
  <si>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</si>
  <si>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</si>
  <si>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</si>
  <si>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</si>
  <si>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</si>
  <si>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</si>
  <si>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</si>
  <si>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</si>
  <si>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</si>
  <si>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</si>
  <si>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</si>
  <si>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</si>
  <si>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</si>
  <si>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</si>
  <si>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</si>
  <si>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</si>
  <si>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</si>
  <si>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</si>
  <si>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</si>
  <si>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</si>
  <si>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</si>
  <si>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</si>
  <si>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</si>
  <si>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</si>
  <si>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</si>
  <si>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</si>
  <si>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</si>
  <si>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</si>
  <si>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</si>
  <si>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</si>
  <si>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</si>
  <si>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</si>
  <si>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</si>
  <si>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</si>
  <si>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</si>
  <si>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</si>
  <si>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</si>
  <si>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</si>
  <si>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</si>
  <si>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</si>
  <si>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</si>
  <si>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</si>
  <si>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</si>
  <si>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</si>
  <si>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</si>
  <si>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</si>
  <si>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</si>
  <si>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</si>
  <si>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</si>
  <si>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</si>
  <si>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</si>
  <si>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</si>
  <si>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</si>
  <si>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</si>
  <si>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</si>
  <si>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</si>
  <si>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</si>
  <si>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</si>
  <si>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</si>
  <si>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</si>
  <si>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</si>
  <si>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</si>
  <si>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</si>
  <si>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</si>
  <si>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</si>
  <si>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</si>
  <si>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</si>
  <si>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</si>
  <si>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</si>
  <si>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</si>
  <si>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</si>
  <si>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</si>
  <si>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</si>
  <si>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</si>
  <si>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</si>
  <si>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</si>
  <si>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</si>
  <si>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</si>
  <si>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</si>
  <si>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</si>
  <si>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</si>
  <si>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</si>
  <si>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</si>
  <si>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</si>
  <si>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</si>
  <si>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</si>
  <si>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</si>
  <si>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</si>
  <si>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</si>
  <si>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</si>
  <si>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</si>
  <si>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</si>
  <si>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</si>
  <si>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</si>
  <si>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</si>
  <si>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</si>
  <si>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</si>
  <si>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</si>
  <si>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</si>
  <si>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</si>
  <si>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</si>
  <si>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</si>
  <si>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</si>
  <si>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</si>
  <si>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</si>
  <si>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</si>
  <si>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</si>
  <si>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</si>
  <si>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</si>
  <si>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</si>
  <si>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</si>
  <si>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</si>
  <si>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</si>
  <si>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</si>
  <si>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</si>
  <si>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</si>
  <si>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</si>
  <si>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</si>
  <si>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</si>
  <si>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</si>
  <si>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</si>
  <si>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</si>
  <si>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</si>
  <si>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</si>
  <si>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</si>
  <si>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</si>
  <si>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</si>
  <si>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</si>
  <si>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</si>
  <si>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</si>
  <si>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</si>
  <si>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</si>
  <si>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</si>
  <si>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</si>
  <si>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</si>
  <si>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</si>
  <si>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</si>
  <si>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</si>
  <si>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</si>
  <si>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</si>
  <si>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</si>
  <si>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</si>
  <si>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</si>
  <si>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</si>
  <si>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</si>
  <si>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</si>
  <si>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</si>
  <si>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</si>
  <si>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</si>
  <si>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</si>
  <si>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</si>
  <si>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</si>
  <si>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</si>
  <si>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</si>
  <si>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</si>
  <si>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</si>
  <si>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</si>
  <si>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</si>
  <si>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</si>
  <si>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</si>
  <si>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</si>
  <si>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</si>
  <si>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</si>
  <si>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</si>
  <si>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</si>
  <si>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</si>
  <si>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</si>
  <si>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</si>
  <si>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</si>
  <si>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</si>
  <si>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</si>
  <si>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</si>
  <si>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</si>
  <si>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</si>
  <si>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</si>
  <si>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</si>
  <si>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</si>
  <si>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</si>
  <si>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</si>
  <si>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</si>
  <si>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</si>
  <si>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</si>
  <si>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</si>
  <si>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</si>
  <si>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</si>
  <si>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</si>
  <si>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</si>
  <si>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</si>
  <si>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</si>
  <si>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</si>
  <si>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</si>
  <si>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</si>
  <si>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</si>
  <si>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</si>
  <si>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</si>
  <si>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</si>
  <si>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</si>
  <si>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</si>
  <si>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</si>
  <si>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</si>
  <si>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</si>
  <si>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</si>
  <si>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</si>
  <si>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</si>
  <si>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</si>
  <si>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</si>
  <si>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</si>
  <si>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</si>
  <si>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</si>
  <si>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</si>
  <si>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</si>
  <si>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</si>
  <si>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</si>
  <si>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</si>
  <si>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</si>
  <si>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</si>
  <si>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</si>
  <si>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</si>
  <si>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</si>
  <si>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</si>
  <si>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</si>
  <si>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</si>
  <si>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</si>
  <si>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</si>
  <si>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</si>
  <si>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</si>
  <si>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</si>
  <si>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</si>
  <si>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</si>
  <si>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</si>
  <si>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</si>
  <si>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</si>
  <si>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</si>
  <si>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</si>
  <si>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</si>
  <si>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</si>
  <si>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</si>
  <si>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</si>
  <si>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</si>
  <si>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</si>
  <si>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</si>
  <si>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</si>
  <si>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</si>
  <si>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</si>
  <si>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</si>
  <si>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</si>
  <si>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</si>
  <si>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</si>
  <si>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</si>
  <si>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</si>
  <si>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</si>
  <si>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</si>
  <si>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</si>
  <si>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</si>
  <si>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</si>
  <si>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</si>
  <si>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</si>
  <si>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</si>
  <si>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</si>
  <si>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</si>
  <si>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</si>
  <si>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</si>
  <si>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</si>
  <si>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</si>
  <si>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</si>
  <si>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</si>
  <si>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</si>
  <si>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</si>
  <si>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</si>
  <si>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</si>
  <si>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</si>
  <si>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</si>
  <si>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</si>
  <si>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</si>
  <si>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</si>
  <si>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</si>
  <si>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</si>
  <si>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</si>
  <si>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</si>
  <si>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</si>
  <si>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</si>
  <si>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</si>
  <si>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</si>
  <si>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</si>
  <si>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</si>
  <si>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</si>
  <si>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</si>
  <si>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</si>
  <si>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</si>
  <si>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</si>
  <si>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</si>
  <si>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</si>
  <si>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</si>
  <si>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</si>
  <si>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</si>
  <si>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</si>
  <si>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</si>
  <si>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</si>
  <si>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</si>
  <si>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</si>
  <si>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</si>
  <si>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</si>
  <si>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</si>
  <si>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</si>
  <si>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</si>
  <si>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</si>
  <si>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</si>
  <si>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</si>
  <si>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</si>
  <si>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</si>
  <si>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</si>
  <si>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</si>
  <si>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</si>
  <si>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</si>
  <si>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</si>
  <si>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</si>
  <si>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</si>
  <si>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</si>
  <si>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</si>
  <si>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</si>
  <si>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</si>
  <si>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</si>
  <si>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</si>
  <si>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</si>
  <si>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</si>
  <si>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</si>
  <si>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</si>
  <si>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</si>
  <si>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</si>
  <si>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</si>
  <si>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</si>
  <si>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</si>
  <si>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</si>
  <si>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</si>
  <si>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</si>
  <si>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</si>
  <si>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</si>
  <si>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</si>
  <si>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</si>
  <si>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</si>
  <si>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</si>
  <si>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</si>
  <si>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</si>
  <si>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</si>
  <si>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</si>
  <si>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</si>
  <si>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</si>
  <si>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</si>
  <si>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</si>
  <si>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</si>
  <si>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</si>
  <si>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</si>
  <si>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</si>
  <si>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</si>
  <si>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</si>
  <si>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</si>
  <si>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</si>
  <si>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</si>
  <si>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</si>
  <si>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</si>
  <si>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</si>
  <si>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</si>
  <si>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</si>
  <si>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</si>
  <si>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</si>
  <si>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</si>
  <si>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</si>
  <si>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</si>
  <si>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</si>
  <si>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</si>
  <si>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</si>
  <si>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</si>
  <si>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</si>
  <si>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</si>
  <si>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</si>
  <si>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</si>
  <si>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</si>
  <si>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</si>
  <si>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</si>
  <si>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</si>
  <si>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</si>
  <si>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</si>
  <si>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</si>
  <si>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</si>
  <si>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</si>
  <si>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</si>
  <si>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</si>
  <si>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</si>
  <si>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</si>
  <si>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</si>
  <si>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</si>
  <si>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</si>
  <si>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</si>
  <si>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</si>
  <si>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</si>
  <si>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</si>
  <si>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</si>
  <si>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</si>
  <si>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</si>
  <si>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</si>
  <si>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</si>
  <si>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</si>
  <si>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</si>
  <si>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</si>
  <si>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</si>
  <si>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</si>
  <si>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</si>
  <si>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</si>
  <si>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</si>
  <si>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</si>
  <si>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</si>
  <si>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</si>
  <si>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</si>
  <si>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</si>
  <si>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</si>
  <si>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</si>
  <si>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</si>
  <si>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</si>
  <si>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</si>
  <si>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</si>
  <si>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</si>
  <si>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</si>
  <si>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</si>
  <si>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</si>
  <si>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</si>
  <si>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</si>
  <si>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</si>
  <si>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</si>
  <si>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</si>
  <si>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</si>
  <si>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</si>
  <si>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</si>
  <si>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</si>
  <si>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</si>
  <si>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</si>
  <si>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</si>
  <si>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</si>
  <si>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</si>
  <si>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</si>
  <si>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</si>
  <si>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</si>
  <si>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</si>
  <si>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</si>
  <si>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</si>
  <si>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</si>
  <si>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</si>
  <si>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</si>
  <si>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</si>
  <si>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</si>
  <si>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</si>
  <si>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</si>
  <si>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</si>
  <si>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</si>
  <si>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</si>
  <si>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</si>
  <si>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</si>
  <si>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</si>
  <si>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</si>
  <si>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</si>
  <si>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</si>
  <si>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</si>
  <si>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</si>
  <si>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</si>
  <si>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</si>
  <si>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</si>
  <si>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</si>
  <si>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</si>
  <si>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</si>
  <si>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</si>
  <si>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</si>
  <si>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</si>
  <si>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</si>
  <si>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</si>
  <si>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</si>
  <si>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</si>
  <si>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</si>
  <si>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</si>
  <si>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</si>
  <si>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</si>
  <si>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</si>
  <si>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</si>
  <si>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</si>
  <si>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</si>
  <si>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</si>
  <si>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</si>
  <si>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</si>
  <si>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</si>
  <si>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</si>
  <si>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</si>
  <si>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</si>
  <si>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</si>
  <si>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</si>
  <si>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</si>
  <si>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</si>
  <si>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</si>
  <si>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</si>
  <si>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</si>
  <si>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</si>
  <si>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</si>
  <si>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</si>
  <si>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</si>
  <si>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</si>
  <si>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</si>
  <si>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</si>
  <si>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</si>
  <si>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</si>
  <si>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</si>
  <si>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</si>
  <si>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</si>
  <si>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</si>
  <si>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</si>
  <si>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</si>
  <si>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</si>
  <si>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</si>
  <si>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</si>
  <si>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</si>
  <si>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</si>
  <si>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</si>
  <si>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</si>
  <si>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</si>
  <si>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</si>
  <si>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</si>
  <si>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</si>
  <si>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</si>
  <si>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</si>
  <si>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</si>
  <si>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</si>
  <si>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</si>
  <si>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</si>
  <si>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</si>
  <si>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</si>
  <si>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</si>
  <si>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</si>
  <si>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</si>
  <si>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</si>
  <si>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</si>
  <si>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</si>
  <si>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</si>
  <si>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</si>
  <si>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</si>
  <si>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</si>
  <si>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</si>
  <si>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</si>
  <si>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</si>
  <si>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</si>
  <si>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</si>
  <si>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</si>
  <si>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</si>
  <si>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</si>
  <si>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</si>
  <si>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</si>
  <si>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</si>
  <si>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</si>
  <si>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</si>
  <si>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</si>
  <si>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</si>
  <si>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</si>
  <si>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</si>
  <si>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</si>
  <si>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</si>
  <si>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</si>
  <si>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</si>
  <si>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</si>
  <si>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</si>
  <si>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</si>
  <si>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</si>
  <si>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</si>
  <si>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</si>
  <si>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</si>
  <si>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</si>
  <si>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</si>
  <si>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</si>
  <si>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</si>
  <si>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</si>
  <si>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</si>
  <si>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</si>
  <si>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</si>
  <si>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</si>
  <si>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</si>
  <si>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</si>
  <si>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</si>
  <si>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</si>
  <si>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</si>
  <si>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</si>
  <si>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</si>
  <si>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</si>
  <si>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</si>
  <si>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</si>
  <si>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</si>
  <si>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</si>
  <si>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</si>
  <si>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</si>
  <si>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</si>
  <si>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</si>
  <si>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</si>
  <si>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</si>
  <si>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</si>
  <si>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</si>
  <si>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</si>
  <si>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</si>
  <si>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</si>
  <si>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</si>
  <si>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</si>
  <si>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</si>
  <si>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</si>
  <si>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</si>
  <si>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</si>
  <si>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</si>
  <si>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</si>
  <si>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</si>
  <si>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</si>
  <si>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</si>
  <si>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</si>
  <si>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</si>
  <si>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</si>
  <si>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</si>
  <si>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</si>
  <si>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</si>
  <si>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</si>
  <si>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</si>
  <si>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</si>
  <si>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</si>
  <si>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</si>
  <si>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</si>
  <si>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</si>
  <si>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</si>
  <si>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</si>
  <si>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</si>
  <si>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</si>
  <si>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</si>
  <si>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</si>
  <si>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</si>
  <si>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</si>
  <si>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</si>
  <si>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</si>
  <si>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</si>
  <si>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</si>
  <si>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</si>
  <si>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</si>
  <si>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</si>
  <si>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</si>
  <si>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</si>
  <si>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</si>
  <si>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</si>
  <si>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</si>
  <si>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</si>
  <si>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</si>
  <si>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</si>
  <si>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</si>
  <si>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</si>
  <si>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</si>
  <si>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</si>
  <si>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</si>
  <si>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</si>
  <si>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</si>
  <si>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</si>
  <si>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</si>
  <si>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</si>
  <si>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</si>
  <si>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</si>
  <si>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</si>
  <si>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</si>
  <si>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</si>
  <si>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</si>
  <si>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</si>
  <si>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</si>
  <si>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</si>
  <si>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</si>
  <si>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</si>
  <si>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</si>
  <si>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</si>
  <si>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</si>
  <si>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</si>
  <si>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</si>
  <si>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</si>
  <si>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</si>
  <si>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</si>
  <si>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</si>
  <si>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</si>
  <si>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</si>
  <si>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</si>
  <si>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</si>
  <si>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</si>
  <si>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</si>
  <si>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</si>
  <si>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</si>
  <si>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</si>
  <si>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</si>
  <si>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</si>
  <si>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</si>
  <si>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</si>
  <si>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</si>
  <si>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</si>
  <si>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</si>
  <si>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</si>
  <si>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</si>
  <si>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</si>
  <si>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</si>
  <si>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</si>
  <si>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</si>
  <si>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</si>
  <si>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</si>
  <si>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</si>
  <si>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</si>
  <si>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</si>
  <si>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</si>
  <si>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</si>
  <si>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</si>
  <si>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</si>
  <si>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</si>
  <si>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</si>
  <si>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</si>
  <si>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</si>
  <si>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</si>
  <si>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</si>
  <si>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</si>
  <si>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</si>
  <si>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</si>
  <si>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</si>
  <si>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</si>
  <si>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</si>
  <si>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</si>
  <si>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</si>
  <si>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</si>
  <si>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</si>
  <si>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</si>
  <si>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</si>
  <si>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</si>
  <si>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</si>
  <si>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</si>
  <si>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</si>
  <si>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</si>
  <si>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</si>
  <si>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</si>
  <si>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</si>
  <si>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</si>
  <si>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</si>
  <si>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</si>
  <si>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</si>
  <si>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</si>
  <si>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</si>
  <si>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</si>
  <si>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</si>
  <si>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</si>
  <si>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</si>
  <si>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</si>
  <si>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</si>
  <si>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</si>
  <si>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</si>
  <si>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</si>
  <si>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</si>
  <si>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</si>
  <si>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</si>
  <si>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</si>
  <si>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</si>
  <si>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</si>
  <si>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</si>
  <si>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</si>
  <si>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</si>
  <si>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</si>
  <si>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</si>
  <si>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</si>
  <si>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</si>
  <si>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</si>
  <si>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</si>
  <si>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</si>
  <si>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</si>
  <si>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</si>
  <si>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</si>
  <si>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</si>
  <si>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</si>
  <si>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</si>
  <si>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</si>
  <si>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</si>
  <si>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</si>
  <si>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</si>
  <si>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</si>
  <si>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</si>
  <si>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</si>
  <si>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</si>
  <si>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</si>
  <si>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</si>
  <si>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</si>
  <si>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</si>
  <si>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</si>
  <si>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</si>
  <si>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</si>
  <si>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</si>
  <si>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</si>
  <si>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</si>
  <si>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</si>
  <si>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</si>
  <si>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</si>
  <si>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</si>
  <si>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</si>
  <si>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</si>
  <si>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</si>
  <si>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</si>
  <si>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</si>
  <si>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</si>
  <si>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</si>
  <si>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</si>
  <si>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</si>
  <si>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</si>
  <si>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</si>
  <si>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</si>
  <si>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</si>
  <si>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</si>
  <si>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</si>
  <si>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</si>
  <si>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</si>
  <si>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</si>
  <si>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</si>
  <si>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</si>
  <si>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</si>
  <si>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</si>
  <si>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</si>
  <si>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</si>
  <si>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</si>
  <si>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</si>
  <si>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</si>
  <si>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</si>
  <si>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</si>
  <si>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</si>
  <si>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</si>
  <si>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</si>
  <si>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</si>
  <si>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</si>
  <si>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</si>
  <si>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</si>
  <si>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</si>
  <si>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</si>
  <si>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</si>
  <si>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</si>
  <si>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</si>
  <si>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</si>
  <si>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</si>
  <si>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</si>
  <si>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</si>
  <si>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</si>
  <si>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</si>
  <si>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</si>
  <si>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</si>
  <si>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</si>
  <si>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</si>
  <si>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</si>
  <si>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</si>
  <si>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</si>
  <si>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</si>
  <si>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</si>
  <si>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</si>
  <si>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</si>
  <si>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</si>
  <si>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</si>
  <si>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</si>
  <si>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</si>
  <si>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</si>
  <si>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</si>
  <si>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</si>
  <si>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</si>
  <si>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</si>
  <si>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</si>
  <si>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</si>
  <si>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</si>
  <si>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</si>
  <si>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</si>
  <si>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</si>
  <si>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</si>
  <si>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</si>
  <si>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</si>
  <si>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</si>
  <si>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</si>
  <si>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</si>
  <si>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</si>
  <si>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</si>
  <si>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</si>
  <si>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</si>
  <si>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</si>
  <si>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</si>
  <si>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</si>
  <si>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</si>
  <si>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</si>
  <si>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</si>
  <si>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</si>
  <si>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</si>
  <si>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</si>
  <si>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</si>
  <si>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</si>
  <si>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</si>
  <si>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</si>
  <si>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</si>
  <si>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</si>
  <si>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</si>
  <si>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</si>
  <si>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</si>
  <si>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</si>
  <si>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</si>
  <si>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</si>
  <si>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</si>
  <si>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</si>
  <si>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</si>
  <si>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</si>
  <si>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</si>
  <si>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</si>
  <si>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</si>
  <si>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</si>
  <si>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</si>
  <si>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</si>
  <si>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</si>
  <si>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</si>
  <si>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</si>
  <si>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</si>
  <si>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</si>
  <si>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</si>
  <si>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</si>
  <si>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</si>
  <si>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</si>
  <si>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</si>
  <si>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</si>
  <si>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</si>
  <si>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</si>
  <si>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</si>
  <si>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</si>
  <si>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</si>
  <si>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</si>
  <si>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</si>
  <si>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</si>
  <si>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</si>
  <si>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</si>
  <si>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</si>
  <si>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</si>
  <si>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</si>
  <si>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</si>
  <si>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</si>
  <si>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</si>
  <si>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</si>
  <si>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</si>
  <si>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</si>
  <si>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</si>
  <si>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</si>
  <si>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</si>
  <si>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</si>
  <si>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</si>
  <si>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</si>
  <si>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</si>
  <si>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</si>
  <si>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</si>
  <si>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</si>
  <si>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</si>
  <si>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</si>
  <si>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</si>
  <si>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</si>
  <si>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</si>
  <si>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</si>
  <si>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</si>
  <si>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</si>
  <si>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</si>
  <si>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</si>
  <si>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</si>
  <si>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</si>
  <si>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</si>
  <si>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</si>
  <si>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</si>
  <si>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</si>
  <si>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</si>
  <si>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</si>
  <si>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</si>
  <si>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</si>
  <si>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</si>
  <si>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</si>
  <si>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</si>
  <si>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</si>
  <si>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</si>
  <si>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</si>
  <si>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</si>
  <si>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</si>
  <si>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</si>
  <si>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</si>
  <si>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</si>
  <si>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</si>
  <si>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</si>
  <si>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</si>
  <si>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</si>
  <si>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</si>
  <si>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</si>
  <si>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</si>
  <si>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</si>
  <si>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</si>
  <si>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</si>
  <si>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</si>
  <si>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</si>
  <si>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</si>
  <si>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</si>
  <si>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</si>
  <si>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</si>
  <si>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</si>
  <si>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</si>
  <si>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</si>
  <si>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</si>
  <si>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</si>
  <si>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</si>
  <si>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</si>
  <si>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</si>
  <si>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</si>
  <si>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</si>
  <si>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</si>
  <si>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</si>
  <si>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</si>
  <si>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</si>
  <si>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</si>
  <si>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</si>
  <si>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</si>
  <si>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</si>
  <si>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</si>
  <si>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</si>
  <si>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</si>
  <si>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</si>
  <si>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</si>
  <si>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</si>
  <si>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</si>
  <si>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</si>
  <si>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</si>
  <si>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</si>
  <si>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</si>
  <si>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</si>
  <si>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</si>
  <si>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</si>
  <si>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</si>
  <si>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</si>
  <si>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</si>
  <si>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</si>
  <si>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</si>
  <si>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</si>
  <si>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</si>
  <si>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</si>
  <si>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</si>
  <si>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</si>
  <si>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</si>
  <si>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</si>
  <si>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</si>
  <si>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</si>
  <si>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</si>
  <si>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</si>
  <si>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</si>
  <si>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</si>
  <si>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</si>
  <si>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</si>
  <si>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</si>
  <si>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</si>
  <si>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</si>
  <si>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</si>
  <si>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</si>
  <si>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</si>
  <si>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</si>
  <si>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</si>
  <si>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</si>
  <si>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</si>
  <si>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</si>
  <si>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</si>
  <si>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</si>
  <si>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</si>
  <si>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</si>
  <si>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</si>
  <si>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</si>
  <si>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</si>
  <si>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</si>
  <si>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</si>
  <si>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</si>
  <si>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</si>
  <si>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</si>
  <si>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</si>
  <si>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</si>
  <si>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</si>
  <si>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</si>
  <si>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</si>
  <si>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</si>
  <si>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</si>
  <si>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</si>
  <si>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</si>
  <si>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</si>
  <si>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</si>
  <si>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</si>
  <si>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</si>
  <si>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</si>
  <si>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</si>
  <si>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</si>
  <si>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</si>
  <si>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</si>
  <si>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</si>
  <si>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</si>
  <si>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</si>
  <si>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</si>
  <si>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</si>
  <si>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</si>
  <si>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</si>
  <si>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</si>
  <si>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</si>
  <si>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</si>
  <si>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</si>
  <si>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</si>
  <si>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</si>
  <si>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</si>
  <si>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</si>
  <si>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</si>
  <si>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</si>
  <si>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</si>
  <si>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</si>
  <si>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</si>
  <si>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</si>
  <si>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</si>
  <si>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</si>
  <si>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</si>
  <si>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</si>
  <si>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</si>
  <si>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</si>
  <si>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</si>
  <si>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</si>
  <si>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</si>
  <si>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</si>
  <si>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</si>
  <si>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</si>
  <si>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</si>
  <si>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</si>
  <si>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</si>
  <si>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</si>
  <si>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</si>
  <si>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</si>
  <si>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</si>
  <si>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</si>
  <si>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</si>
  <si>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</si>
  <si>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</si>
  <si>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</si>
  <si>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</si>
  <si>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</si>
  <si>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</si>
  <si>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</si>
  <si>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</si>
  <si>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</si>
  <si>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</si>
  <si>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</si>
  <si>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</si>
  <si>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</si>
  <si>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</si>
  <si>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</si>
  <si>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</si>
  <si>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</si>
  <si>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</si>
  <si>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</si>
  <si>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</si>
  <si>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</si>
  <si>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</si>
  <si>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</si>
  <si>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</si>
  <si>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</si>
  <si>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</si>
  <si>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</si>
  <si>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</si>
  <si>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</si>
  <si>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</si>
  <si>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</si>
  <si>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</si>
  <si>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</si>
  <si>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</si>
  <si>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</si>
  <si>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</si>
  <si>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</si>
  <si>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</si>
  <si>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</si>
  <si>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</si>
  <si>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</si>
  <si>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</si>
  <si>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</si>
  <si>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</si>
  <si>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</si>
  <si>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</si>
  <si>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</si>
  <si>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</si>
  <si>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</si>
  <si>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</si>
  <si>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</si>
  <si>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</si>
  <si>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</si>
  <si>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</si>
  <si>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</si>
  <si>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</si>
  <si>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</si>
  <si>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</si>
  <si>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</si>
  <si>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</si>
  <si>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</si>
  <si>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</si>
  <si>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</si>
  <si>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</si>
  <si>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</si>
  <si>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</si>
  <si>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</si>
  <si>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</si>
  <si>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</si>
  <si>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</si>
  <si>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</si>
  <si>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</si>
  <si>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</si>
  <si>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</si>
  <si>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</si>
  <si>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</si>
  <si>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</si>
  <si>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</si>
  <si>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</si>
  <si>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</si>
  <si>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</si>
  <si>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</si>
  <si>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</si>
  <si>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</si>
  <si>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</si>
  <si>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</si>
  <si>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</si>
  <si>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</si>
  <si>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</si>
  <si>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</si>
  <si>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</si>
  <si>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</si>
  <si>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</si>
  <si>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</si>
  <si>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</si>
  <si>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</si>
  <si>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</si>
  <si>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</si>
  <si>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</si>
  <si>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</si>
  <si>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</si>
  <si>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</si>
  <si>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</si>
  <si>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</si>
  <si>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</si>
  <si>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</si>
  <si>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</si>
  <si>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</si>
  <si>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</si>
  <si>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</si>
  <si>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</si>
  <si>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</si>
  <si>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</si>
  <si>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</si>
  <si>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</si>
  <si>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</si>
  <si>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</si>
  <si>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</si>
  <si>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</si>
  <si>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</si>
  <si>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</si>
  <si>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</si>
  <si>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</si>
  <si>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</si>
  <si>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</si>
  <si>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</si>
  <si>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</si>
  <si>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</si>
  <si>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</si>
  <si>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</si>
  <si>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</si>
  <si>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</si>
  <si>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</si>
  <si>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</si>
  <si>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</si>
  <si>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</si>
  <si>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</si>
  <si>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</si>
  <si>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</si>
  <si>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</si>
  <si>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</si>
  <si>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</si>
  <si>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</si>
  <si>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</si>
  <si>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</si>
  <si>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</si>
  <si>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</si>
  <si>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</si>
  <si>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</si>
  <si>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</si>
  <si>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</si>
  <si>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</si>
  <si>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</si>
  <si>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</si>
  <si>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</si>
  <si>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</si>
  <si>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</si>
  <si>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</si>
  <si>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</si>
  <si>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</si>
  <si>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</si>
  <si>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</si>
  <si>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</si>
  <si>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</si>
  <si>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</si>
  <si>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</si>
  <si>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</si>
  <si>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</si>
  <si>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</si>
  <si>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</si>
  <si>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</si>
  <si>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</si>
  <si>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</si>
  <si>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</si>
  <si>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</si>
  <si>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</si>
  <si>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</si>
  <si>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</si>
  <si>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</si>
  <si>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</si>
  <si>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</si>
  <si>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</si>
  <si>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</si>
  <si>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</si>
  <si>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</si>
  <si>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</si>
  <si>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</si>
  <si>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</si>
  <si>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</si>
  <si>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</si>
  <si>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</si>
  <si>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</si>
  <si>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</si>
  <si>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</si>
  <si>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</si>
  <si>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</si>
  <si>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</si>
  <si>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</si>
  <si>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</si>
  <si>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</si>
  <si>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</si>
  <si>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</si>
  <si>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</si>
  <si>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</si>
  <si>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</si>
  <si>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</si>
  <si>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</si>
  <si>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</si>
  <si>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</si>
  <si>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</si>
  <si>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</si>
  <si>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</si>
  <si>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</si>
  <si>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</si>
  <si>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</si>
  <si>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</si>
  <si>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</si>
  <si>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</si>
  <si>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</si>
  <si>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</si>
  <si>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</si>
  <si>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</si>
  <si>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</si>
  <si>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</si>
  <si>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</si>
  <si>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</si>
  <si>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</si>
  <si>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</si>
  <si>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</si>
  <si>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</si>
  <si>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</si>
  <si>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</si>
  <si>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</si>
  <si>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</si>
  <si>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</si>
  <si>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</si>
  <si>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</si>
  <si>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</si>
  <si>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</si>
  <si>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</si>
  <si>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</si>
  <si>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</si>
  <si>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</si>
  <si>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</si>
  <si>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</si>
  <si>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</si>
  <si>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</si>
  <si>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</si>
  <si>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</si>
  <si>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</si>
  <si>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</si>
  <si>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</si>
  <si>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</si>
  <si>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</si>
  <si>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</si>
  <si>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</si>
  <si>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</si>
  <si>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</si>
  <si>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</si>
  <si>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</si>
  <si>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</si>
  <si>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</si>
  <si>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</si>
  <si>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</si>
  <si>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</si>
  <si>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</si>
  <si>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</si>
  <si>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</si>
  <si>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</si>
  <si>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</si>
  <si>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</si>
  <si>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</si>
  <si>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</si>
  <si>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</si>
  <si>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</si>
  <si>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</si>
  <si>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</si>
  <si>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</si>
  <si>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</si>
  <si>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</si>
  <si>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</si>
  <si>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</si>
  <si>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</si>
  <si>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</si>
  <si>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</si>
  <si>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</si>
  <si>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</si>
  <si>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</si>
  <si>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</si>
  <si>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</si>
  <si>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</si>
  <si>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</si>
  <si>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</si>
  <si>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</si>
  <si>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</si>
  <si>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IA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</si>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</sst>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0" fillId="0" borderId="4" xfId="0" applyBorder="1" applyAlignment="1">
      <alignment wrapText="1"/>
    </xf>
    <xf numFmtId="0" fontId="0" fillId="0" borderId="2" xfId="0" applyBorder="1" applyAlignment="1">
      <alignmen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20984440</v>
      </c>
      <c r="D7" s="34" t="str">
        <f>IF($B7="N/A","N/A",IF(C7&gt;15,"No",IF(C7&lt;-15,"No","Yes")))</f>
        <v>N/A</v>
      </c>
      <c r="E7" s="33">
        <v>23521235</v>
      </c>
      <c r="F7" s="34" t="str">
        <f>IF($B7="N/A","N/A",IF(E7&gt;15,"No",IF(E7&lt;-15,"No","Yes")))</f>
        <v>N/A</v>
      </c>
      <c r="G7" s="33">
        <v>32178293</v>
      </c>
      <c r="H7" s="34" t="str">
        <f>IF($B7="N/A","N/A",IF(G7&gt;15,"No",IF(G7&lt;-15,"No","Yes")))</f>
        <v>N/A</v>
      </c>
      <c r="I7" s="35">
        <v>12.09</v>
      </c>
      <c r="J7" s="35">
        <v>36.81</v>
      </c>
      <c r="K7" s="34" t="str">
        <f t="shared" ref="K7:K54" si="0">IF(J7="Div by 0", "N/A", IF(J7="N/A","N/A", IF(J7&gt;30, "No", IF(J7&lt;-30, "No", "Yes"))))</f>
        <v>No</v>
      </c>
    </row>
    <row r="8" spans="1:11" x14ac:dyDescent="0.2">
      <c r="A8" s="91" t="s">
        <v>362</v>
      </c>
      <c r="B8" s="32" t="s">
        <v>213</v>
      </c>
      <c r="C8" s="144" t="s">
        <v>213</v>
      </c>
      <c r="D8" s="34" t="str">
        <f>IF($B8="N/A","N/A",IF(C8&gt;15,"No",IF(C8&lt;-15,"No","Yes")))</f>
        <v>N/A</v>
      </c>
      <c r="E8" s="36">
        <v>65.262015366</v>
      </c>
      <c r="F8" s="34" t="str">
        <f>IF($B8="N/A","N/A",IF(E8&gt;15,"No",IF(E8&lt;-15,"No","Yes")))</f>
        <v>N/A</v>
      </c>
      <c r="G8" s="36">
        <v>53.316143898999997</v>
      </c>
      <c r="H8" s="34" t="str">
        <f>IF($B8="N/A","N/A",IF(G8&gt;15,"No",IF(G8&lt;-15,"No","Yes")))</f>
        <v>N/A</v>
      </c>
      <c r="I8" s="35" t="s">
        <v>213</v>
      </c>
      <c r="J8" s="35">
        <v>-18.3</v>
      </c>
      <c r="K8" s="34" t="str">
        <f t="shared" si="0"/>
        <v>Yes</v>
      </c>
    </row>
    <row r="9" spans="1:11" x14ac:dyDescent="0.2">
      <c r="A9" s="91" t="s">
        <v>119</v>
      </c>
      <c r="B9" s="37" t="s">
        <v>213</v>
      </c>
      <c r="C9" s="100">
        <v>3.6448196853999999</v>
      </c>
      <c r="D9" s="9" t="str">
        <f>IF($B9="N/A","N/A",IF(C9&gt;15,"No",IF(C9&lt;-15,"No","Yes")))</f>
        <v>N/A</v>
      </c>
      <c r="E9" s="9">
        <v>3.4961004386000001</v>
      </c>
      <c r="F9" s="9" t="str">
        <f>IF($B9="N/A","N/A",IF(E9&gt;15,"No",IF(E9&lt;-15,"No","Yes")))</f>
        <v>N/A</v>
      </c>
      <c r="G9" s="9">
        <v>3.7329916785999999</v>
      </c>
      <c r="H9" s="9" t="str">
        <f>IF($B9="N/A","N/A",IF(G9&gt;15,"No",IF(G9&lt;-15,"No","Yes")))</f>
        <v>N/A</v>
      </c>
      <c r="I9" s="10">
        <v>-4.08</v>
      </c>
      <c r="J9" s="10">
        <v>6.7759999999999998</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26.865220135000001</v>
      </c>
      <c r="D11" s="9" t="str">
        <f>IF($B11="N/A","N/A",IF(C11&gt;15,"No",IF(C11&lt;-15,"No","Yes")))</f>
        <v>N/A</v>
      </c>
      <c r="E11" s="9">
        <v>30.799862337</v>
      </c>
      <c r="F11" s="9" t="str">
        <f>IF($B11="N/A","N/A",IF(E11&gt;15,"No",IF(E11&lt;-15,"No","Yes")))</f>
        <v>N/A</v>
      </c>
      <c r="G11" s="9">
        <v>42.648266022000001</v>
      </c>
      <c r="H11" s="9" t="str">
        <f>IF($B11="N/A","N/A",IF(G11&gt;15,"No",IF(G11&lt;-15,"No","Yes")))</f>
        <v>N/A</v>
      </c>
      <c r="I11" s="10">
        <v>14.65</v>
      </c>
      <c r="J11" s="10">
        <v>38.47</v>
      </c>
      <c r="K11" s="9" t="str">
        <f t="shared" si="0"/>
        <v>No</v>
      </c>
    </row>
    <row r="12" spans="1:11" x14ac:dyDescent="0.2">
      <c r="A12" s="91" t="s">
        <v>860</v>
      </c>
      <c r="B12" s="102" t="s">
        <v>214</v>
      </c>
      <c r="C12" s="100">
        <v>91.272114203000001</v>
      </c>
      <c r="D12" s="9" t="str">
        <f>IF(OR($B12="N/A",$C12="N/A"),"N/A",IF(C12&gt;100,"No",IF(C12&lt;95,"No","Yes")))</f>
        <v>No</v>
      </c>
      <c r="E12" s="100">
        <v>91.166788002000004</v>
      </c>
      <c r="F12" s="9" t="str">
        <f>IF(OR($B12="N/A",$E12="N/A"),"N/A",IF(E12&gt;100,"No",IF(E12&lt;95,"No","Yes")))</f>
        <v>No</v>
      </c>
      <c r="G12" s="100">
        <v>90.085844222999995</v>
      </c>
      <c r="H12" s="9" t="str">
        <f>IF($B12="N/A","N/A",IF(G12&gt;100,"No",IF(G12&lt;95,"No","Yes")))</f>
        <v>No</v>
      </c>
      <c r="I12" s="103">
        <v>-0.115</v>
      </c>
      <c r="J12" s="103">
        <v>-1.19</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45.004373514999997</v>
      </c>
      <c r="D15" s="9" t="str">
        <f>IF(OR($B15="N/A",$C15="N/A"),"N/A",IF(C15&gt;100,"No",IF(C15&lt;95,"No","Yes")))</f>
        <v>No</v>
      </c>
      <c r="E15" s="100">
        <v>47.195889532000002</v>
      </c>
      <c r="F15" s="9" t="str">
        <f>IF(OR($B15="N/A",$E15="N/A"),"N/A",IF(E15&gt;100,"No",IF(E15&lt;95,"No","Yes")))</f>
        <v>No</v>
      </c>
      <c r="G15" s="100">
        <v>47.170988674999997</v>
      </c>
      <c r="H15" s="9" t="str">
        <f>IF($B15="N/A","N/A",IF(G15&gt;100,"No",IF(G15&lt;95,"No","Yes")))</f>
        <v>No</v>
      </c>
      <c r="I15" s="103">
        <v>4.87</v>
      </c>
      <c r="J15" s="103">
        <v>-5.2999999999999999E-2</v>
      </c>
      <c r="K15" s="9" t="str">
        <f t="shared" si="0"/>
        <v>Yes</v>
      </c>
    </row>
    <row r="16" spans="1:11" x14ac:dyDescent="0.2">
      <c r="A16" s="91" t="s">
        <v>331</v>
      </c>
      <c r="B16" s="37" t="s">
        <v>213</v>
      </c>
      <c r="C16" s="89">
        <v>14582079</v>
      </c>
      <c r="D16" s="9" t="str">
        <f>IF($B16="N/A","N/A",IF(C16&gt;15,"No",IF(C16&lt;-15,"No","Yes")))</f>
        <v>N/A</v>
      </c>
      <c r="E16" s="38">
        <v>15350432</v>
      </c>
      <c r="F16" s="9" t="str">
        <f>IF($B16="N/A","N/A",IF(E16&gt;15,"No",IF(E16&lt;-15,"No","Yes")))</f>
        <v>N/A</v>
      </c>
      <c r="G16" s="38">
        <v>17156225</v>
      </c>
      <c r="H16" s="9" t="str">
        <f>IF($B16="N/A","N/A",IF(G16&gt;15,"No",IF(G16&lt;-15,"No","Yes")))</f>
        <v>N/A</v>
      </c>
      <c r="I16" s="10">
        <v>5.2690000000000001</v>
      </c>
      <c r="J16" s="10">
        <v>11.76</v>
      </c>
      <c r="K16" s="9" t="str">
        <f t="shared" si="0"/>
        <v>Yes</v>
      </c>
    </row>
    <row r="17" spans="1:11" x14ac:dyDescent="0.2">
      <c r="A17" s="91" t="s">
        <v>442</v>
      </c>
      <c r="B17" s="37" t="s">
        <v>215</v>
      </c>
      <c r="C17" s="100">
        <v>24.039308798</v>
      </c>
      <c r="D17" s="9" t="str">
        <f>IF($B17="N/A","N/A",IF(C17&gt;20,"No",IF(C17&lt;5,"No","Yes")))</f>
        <v>No</v>
      </c>
      <c r="E17" s="9">
        <v>23.118072508000001</v>
      </c>
      <c r="F17" s="9" t="str">
        <f>IF($B17="N/A","N/A",IF(E17&gt;20,"No",IF(E17&lt;5,"No","Yes")))</f>
        <v>No</v>
      </c>
      <c r="G17" s="9">
        <v>21.900202405000002</v>
      </c>
      <c r="H17" s="9" t="str">
        <f>IF($B17="N/A","N/A",IF(G17&gt;20,"No",IF(G17&lt;5,"No","Yes")))</f>
        <v>No</v>
      </c>
      <c r="I17" s="10">
        <v>-3.83</v>
      </c>
      <c r="J17" s="10">
        <v>-5.27</v>
      </c>
      <c r="K17" s="9" t="str">
        <f t="shared" si="0"/>
        <v>Yes</v>
      </c>
    </row>
    <row r="18" spans="1:11" x14ac:dyDescent="0.2">
      <c r="A18" s="91" t="s">
        <v>443</v>
      </c>
      <c r="B18" s="32" t="s">
        <v>213</v>
      </c>
      <c r="C18" s="100" t="s">
        <v>213</v>
      </c>
      <c r="D18" s="9" t="str">
        <f>IF($B18="N/A","N/A",IF(C18&gt;15,"No",IF(C18&lt;-15,"No","Yes")))</f>
        <v>N/A</v>
      </c>
      <c r="E18" s="9">
        <v>76.881927492000003</v>
      </c>
      <c r="F18" s="9" t="str">
        <f>IF($B18="N/A","N/A",IF(E18&gt;15,"No",IF(E18&lt;-15,"No","Yes")))</f>
        <v>N/A</v>
      </c>
      <c r="G18" s="9">
        <v>78.099797594999998</v>
      </c>
      <c r="H18" s="9" t="str">
        <f>IF($B18="N/A","N/A",IF(G18&gt;15,"No",IF(G18&lt;-15,"No","Yes")))</f>
        <v>N/A</v>
      </c>
      <c r="I18" s="10" t="s">
        <v>213</v>
      </c>
      <c r="J18" s="10">
        <v>1.5840000000000001</v>
      </c>
      <c r="K18" s="9" t="str">
        <f t="shared" si="0"/>
        <v>Yes</v>
      </c>
    </row>
    <row r="19" spans="1:11" x14ac:dyDescent="0.2">
      <c r="A19" s="91" t="s">
        <v>444</v>
      </c>
      <c r="B19" s="37" t="s">
        <v>216</v>
      </c>
      <c r="C19" s="100">
        <v>16.109067849999999</v>
      </c>
      <c r="D19" s="9" t="str">
        <f>IF($B19="N/A","N/A",IF(C19&gt;1,"Yes","No"))</f>
        <v>Yes</v>
      </c>
      <c r="E19" s="9">
        <v>12.449441161999999</v>
      </c>
      <c r="F19" s="9" t="str">
        <f>IF($B19="N/A","N/A",IF(E19&gt;1,"Yes","No"))</f>
        <v>Yes</v>
      </c>
      <c r="G19" s="9">
        <v>15.072354204</v>
      </c>
      <c r="H19" s="9" t="str">
        <f>IF($B19="N/A","N/A",IF(G19&gt;1,"Yes","No"))</f>
        <v>Yes</v>
      </c>
      <c r="I19" s="10">
        <v>-22.7</v>
      </c>
      <c r="J19" s="10">
        <v>21.07</v>
      </c>
      <c r="K19" s="9" t="str">
        <f t="shared" si="0"/>
        <v>Yes</v>
      </c>
    </row>
    <row r="20" spans="1:11" x14ac:dyDescent="0.2">
      <c r="A20" s="91" t="s">
        <v>862</v>
      </c>
      <c r="B20" s="37" t="s">
        <v>213</v>
      </c>
      <c r="C20" s="93">
        <v>137.15218279000001</v>
      </c>
      <c r="D20" s="9" t="str">
        <f>IF($B20="N/A","N/A",IF(C20&gt;15,"No",IF(C20&lt;-15,"No","Yes")))</f>
        <v>N/A</v>
      </c>
      <c r="E20" s="39">
        <v>135.56934407</v>
      </c>
      <c r="F20" s="9" t="str">
        <f>IF($B20="N/A","N/A",IF(E20&gt;15,"No",IF(E20&lt;-15,"No","Yes")))</f>
        <v>N/A</v>
      </c>
      <c r="G20" s="39">
        <v>110.49432159</v>
      </c>
      <c r="H20" s="9" t="str">
        <f>IF($B20="N/A","N/A",IF(G20&gt;15,"No",IF(G20&lt;-15,"No","Yes")))</f>
        <v>N/A</v>
      </c>
      <c r="I20" s="10">
        <v>-1.1499999999999999</v>
      </c>
      <c r="J20" s="10">
        <v>-18.5</v>
      </c>
      <c r="K20" s="9" t="str">
        <f t="shared" si="0"/>
        <v>Yes</v>
      </c>
    </row>
    <row r="21" spans="1:11" x14ac:dyDescent="0.2">
      <c r="A21" s="91" t="s">
        <v>34</v>
      </c>
      <c r="B21" s="37" t="s">
        <v>213</v>
      </c>
      <c r="C21" s="104">
        <v>2.5035120599999999E-2</v>
      </c>
      <c r="D21" s="9" t="str">
        <f>IF($B21="N/A","N/A",IF(C21&gt;15,"No",IF(C21&lt;-15,"No","Yes")))</f>
        <v>N/A</v>
      </c>
      <c r="E21" s="105">
        <v>3.7975393000000001E-3</v>
      </c>
      <c r="F21" s="9" t="str">
        <f>IF($B21="N/A","N/A",IF(E21&gt;15,"No",IF(E21&lt;-15,"No","Yes")))</f>
        <v>N/A</v>
      </c>
      <c r="G21" s="105">
        <v>3.8350936000000001E-3</v>
      </c>
      <c r="H21" s="9" t="str">
        <f>IF($B21="N/A","N/A",IF(G21&gt;15,"No",IF(G21&lt;-15,"No","Yes")))</f>
        <v>N/A</v>
      </c>
      <c r="I21" s="10">
        <v>-84.8</v>
      </c>
      <c r="J21" s="10">
        <v>0.9889</v>
      </c>
      <c r="K21" s="9" t="str">
        <f t="shared" si="0"/>
        <v>Yes</v>
      </c>
    </row>
    <row r="22" spans="1:11" x14ac:dyDescent="0.2">
      <c r="A22" s="91" t="s">
        <v>1712</v>
      </c>
      <c r="B22" s="37" t="s">
        <v>213</v>
      </c>
      <c r="C22" s="104">
        <v>19.285213181</v>
      </c>
      <c r="D22" s="9" t="str">
        <f>IF($B22="N/A","N/A",IF(C22&gt;15,"No",IF(C22&lt;-15,"No","Yes")))</f>
        <v>N/A</v>
      </c>
      <c r="E22" s="105">
        <v>23.466669698</v>
      </c>
      <c r="F22" s="9" t="str">
        <f>IF($B22="N/A","N/A",IF(E22&gt;15,"No",IF(E22&lt;-15,"No","Yes")))</f>
        <v>N/A</v>
      </c>
      <c r="G22" s="105">
        <v>37.462130064999997</v>
      </c>
      <c r="H22" s="9" t="str">
        <f>IF($B22="N/A","N/A",IF(G22&gt;15,"No",IF(G22&lt;-15,"No","Yes")))</f>
        <v>N/A</v>
      </c>
      <c r="I22" s="10">
        <v>21.68</v>
      </c>
      <c r="J22" s="10">
        <v>59.64</v>
      </c>
      <c r="K22" s="9" t="str">
        <f t="shared" si="0"/>
        <v>No</v>
      </c>
    </row>
    <row r="23" spans="1:11" x14ac:dyDescent="0.2">
      <c r="A23" s="91" t="s">
        <v>35</v>
      </c>
      <c r="B23" s="37" t="s">
        <v>213</v>
      </c>
      <c r="C23" s="104">
        <v>8.5712003628000009</v>
      </c>
      <c r="D23" s="9" t="str">
        <f>IF($B23="N/A","N/A",IF(C23&gt;15,"No",IF(C23&lt;-15,"No","Yes")))</f>
        <v>N/A</v>
      </c>
      <c r="E23" s="105">
        <v>8.4451988418999999</v>
      </c>
      <c r="F23" s="9" t="str">
        <f>IF($B23="N/A","N/A",IF(E23&gt;15,"No",IF(E23&lt;-15,"No","Yes")))</f>
        <v>N/A</v>
      </c>
      <c r="G23" s="105">
        <v>6.8360930080999998</v>
      </c>
      <c r="H23" s="9" t="str">
        <f>IF($B23="N/A","N/A",IF(G23&gt;15,"No",IF(G23&lt;-15,"No","Yes")))</f>
        <v>N/A</v>
      </c>
      <c r="I23" s="10">
        <v>-1.47</v>
      </c>
      <c r="J23" s="10">
        <v>-19.100000000000001</v>
      </c>
      <c r="K23" s="9" t="str">
        <f t="shared" si="0"/>
        <v>Yes</v>
      </c>
    </row>
    <row r="24" spans="1:11" x14ac:dyDescent="0.2">
      <c r="A24" s="91" t="s">
        <v>863</v>
      </c>
      <c r="B24" s="37" t="s">
        <v>243</v>
      </c>
      <c r="C24" s="93">
        <v>426.74239431000001</v>
      </c>
      <c r="D24" s="9" t="str">
        <f>IF($B24="N/A","N/A",IF(C24&gt;300,"No",IF(C24&lt;75,"No","Yes")))</f>
        <v>No</v>
      </c>
      <c r="E24" s="39">
        <v>2914.4907192999999</v>
      </c>
      <c r="F24" s="9" t="str">
        <f>IF($B24="N/A","N/A",IF(E24&gt;300,"No",IF(E24&lt;75,"No","Yes")))</f>
        <v>No</v>
      </c>
      <c r="G24" s="39">
        <v>2906.3249157999999</v>
      </c>
      <c r="H24" s="9" t="str">
        <f>IF($B24="N/A","N/A",IF(G24&gt;300,"No",IF(G24&lt;75,"No","Yes")))</f>
        <v>No</v>
      </c>
      <c r="I24" s="10">
        <v>583</v>
      </c>
      <c r="J24" s="10">
        <v>-0.28000000000000003</v>
      </c>
      <c r="K24" s="9" t="str">
        <f t="shared" si="0"/>
        <v>Yes</v>
      </c>
    </row>
    <row r="25" spans="1:11" x14ac:dyDescent="0.2">
      <c r="A25" s="91" t="s">
        <v>864</v>
      </c>
      <c r="B25" s="37" t="s">
        <v>244</v>
      </c>
      <c r="C25" s="93">
        <v>31.303031344000001</v>
      </c>
      <c r="D25" s="9" t="str">
        <f>IF($B25="N/A","N/A",IF(C25&gt;250,"No",IF(C25&lt;20,"No","Yes")))</f>
        <v>Yes</v>
      </c>
      <c r="E25" s="39">
        <v>23.563395797999998</v>
      </c>
      <c r="F25" s="9" t="str">
        <f>IF($B25="N/A","N/A",IF(E25&gt;250,"No",IF(E25&lt;20,"No","Yes")))</f>
        <v>Yes</v>
      </c>
      <c r="G25" s="39">
        <v>14.808666749</v>
      </c>
      <c r="H25" s="9" t="str">
        <f>IF($B25="N/A","N/A",IF(G25&gt;250,"No",IF(G25&lt;20,"No","Yes")))</f>
        <v>No</v>
      </c>
      <c r="I25" s="10">
        <v>-24.7</v>
      </c>
      <c r="J25" s="10">
        <v>-37.200000000000003</v>
      </c>
      <c r="K25" s="9" t="str">
        <f t="shared" si="0"/>
        <v>No</v>
      </c>
    </row>
    <row r="26" spans="1:11" x14ac:dyDescent="0.2">
      <c r="A26" s="91" t="s">
        <v>865</v>
      </c>
      <c r="B26" s="37" t="s">
        <v>245</v>
      </c>
      <c r="C26" s="93">
        <v>2</v>
      </c>
      <c r="D26" s="9" t="str">
        <f>IF($B26="N/A","N/A",IF(C26&gt;5,"No",IF(C26&lt;3,"No","Yes")))</f>
        <v>No</v>
      </c>
      <c r="E26" s="39">
        <v>2</v>
      </c>
      <c r="F26" s="9" t="str">
        <f>IF($B26="N/A","N/A",IF(E26&gt;5,"No",IF(E26&lt;3,"No","Yes")))</f>
        <v>No</v>
      </c>
      <c r="G26" s="39">
        <v>2</v>
      </c>
      <c r="H26" s="9" t="str">
        <f>IF($B26="N/A","N/A",IF(G26&gt;5,"No",IF(G26&lt;3,"No","Yes")))</f>
        <v>No</v>
      </c>
      <c r="I26" s="10">
        <v>0</v>
      </c>
      <c r="J26" s="10">
        <v>0</v>
      </c>
      <c r="K26" s="9" t="str">
        <f t="shared" si="0"/>
        <v>Yes</v>
      </c>
    </row>
    <row r="27" spans="1:11" x14ac:dyDescent="0.2">
      <c r="A27" s="91" t="s">
        <v>131</v>
      </c>
      <c r="B27" s="37" t="s">
        <v>213</v>
      </c>
      <c r="C27" s="89">
        <v>24852</v>
      </c>
      <c r="D27" s="37" t="s">
        <v>213</v>
      </c>
      <c r="E27" s="38">
        <v>24109</v>
      </c>
      <c r="F27" s="37" t="s">
        <v>213</v>
      </c>
      <c r="G27" s="38">
        <v>3683</v>
      </c>
      <c r="H27" s="9" t="str">
        <f>IF($B27="N/A","N/A",IF(G27&gt;15,"No",IF(G27&lt;-15,"No","Yes")))</f>
        <v>N/A</v>
      </c>
      <c r="I27" s="10">
        <v>-2.99</v>
      </c>
      <c r="J27" s="10">
        <v>-84.7</v>
      </c>
      <c r="K27" s="9" t="str">
        <f t="shared" si="0"/>
        <v>No</v>
      </c>
    </row>
    <row r="28" spans="1:11" x14ac:dyDescent="0.2">
      <c r="A28" s="91" t="s">
        <v>346</v>
      </c>
      <c r="B28" s="37" t="s">
        <v>213</v>
      </c>
      <c r="C28" s="90" t="s">
        <v>213</v>
      </c>
      <c r="D28" s="37" t="s">
        <v>213</v>
      </c>
      <c r="E28" s="8">
        <v>0.1024988696</v>
      </c>
      <c r="F28" s="37" t="s">
        <v>213</v>
      </c>
      <c r="G28" s="8">
        <v>1.1445604E-2</v>
      </c>
      <c r="H28" s="9" t="str">
        <f>IF($B28="N/A","N/A",IF(G28&gt;15,"No",IF(G28&lt;-15,"No","Yes")))</f>
        <v>N/A</v>
      </c>
      <c r="I28" s="10" t="s">
        <v>213</v>
      </c>
      <c r="J28" s="10">
        <v>-88.8</v>
      </c>
      <c r="K28" s="9" t="str">
        <f t="shared" si="0"/>
        <v>No</v>
      </c>
    </row>
    <row r="29" spans="1:11" ht="25.5" x14ac:dyDescent="0.2">
      <c r="A29" s="91" t="s">
        <v>841</v>
      </c>
      <c r="B29" s="37" t="s">
        <v>213</v>
      </c>
      <c r="C29" s="39">
        <v>82.892845645999998</v>
      </c>
      <c r="D29" s="37" t="s">
        <v>213</v>
      </c>
      <c r="E29" s="39">
        <v>89.849392343000005</v>
      </c>
      <c r="F29" s="37" t="s">
        <v>213</v>
      </c>
      <c r="G29" s="39">
        <v>88.467825142999999</v>
      </c>
      <c r="H29" s="37" t="s">
        <v>213</v>
      </c>
      <c r="I29" s="10">
        <v>8.3919999999999995</v>
      </c>
      <c r="J29" s="10">
        <v>-1.54</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5062</v>
      </c>
      <c r="D31" s="9" t="str">
        <f t="shared" ref="D31:F50" si="4">IF($B31="N/A","N/A",IF(C31&lt;0,"No","Yes"))</f>
        <v>N/A</v>
      </c>
      <c r="E31" s="89">
        <v>862</v>
      </c>
      <c r="F31" s="9" t="str">
        <f t="shared" si="4"/>
        <v>N/A</v>
      </c>
      <c r="G31" s="89">
        <v>1188</v>
      </c>
      <c r="H31" s="9" t="str">
        <f t="shared" ref="H31:H50" si="5">IF($B31="N/A","N/A",IF(G31&lt;0,"No","Yes"))</f>
        <v>N/A</v>
      </c>
      <c r="I31" s="10">
        <v>-83</v>
      </c>
      <c r="J31" s="10">
        <v>37.82</v>
      </c>
      <c r="K31" s="9" t="str">
        <f t="shared" si="0"/>
        <v>No</v>
      </c>
    </row>
    <row r="32" spans="1:11" ht="25.5" x14ac:dyDescent="0.2">
      <c r="A32" s="2" t="s">
        <v>659</v>
      </c>
      <c r="B32" s="106" t="s">
        <v>213</v>
      </c>
      <c r="C32" s="90">
        <v>9.7787435796000004</v>
      </c>
      <c r="D32" s="9" t="str">
        <f t="shared" si="4"/>
        <v>N/A</v>
      </c>
      <c r="E32" s="90">
        <v>98.607888630999994</v>
      </c>
      <c r="F32" s="9" t="str">
        <f t="shared" si="4"/>
        <v>N/A</v>
      </c>
      <c r="G32" s="90">
        <v>100</v>
      </c>
      <c r="H32" s="9" t="str">
        <f t="shared" si="5"/>
        <v>N/A</v>
      </c>
      <c r="I32" s="10">
        <v>908.4</v>
      </c>
      <c r="J32" s="10">
        <v>1.4119999999999999</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90.221256420000003</v>
      </c>
      <c r="D35" s="9" t="str">
        <f t="shared" si="4"/>
        <v>N/A</v>
      </c>
      <c r="E35" s="90">
        <v>1.3921113689</v>
      </c>
      <c r="F35" s="9" t="str">
        <f t="shared" si="4"/>
        <v>N/A</v>
      </c>
      <c r="G35" s="90">
        <v>0</v>
      </c>
      <c r="H35" s="9" t="str">
        <f t="shared" si="5"/>
        <v>N/A</v>
      </c>
      <c r="I35" s="10">
        <v>-98.5</v>
      </c>
      <c r="J35" s="10">
        <v>-100</v>
      </c>
      <c r="K35" s="9" t="str">
        <f t="shared" si="0"/>
        <v>No</v>
      </c>
    </row>
    <row r="36" spans="1:11" x14ac:dyDescent="0.2">
      <c r="A36" s="2" t="s">
        <v>349</v>
      </c>
      <c r="B36" s="106" t="s">
        <v>213</v>
      </c>
      <c r="C36" s="89">
        <v>3899392</v>
      </c>
      <c r="D36" s="9" t="str">
        <f t="shared" si="4"/>
        <v>N/A</v>
      </c>
      <c r="E36" s="89">
        <v>5326678</v>
      </c>
      <c r="F36" s="9" t="str">
        <f t="shared" si="4"/>
        <v>N/A</v>
      </c>
      <c r="G36" s="89">
        <v>11604674</v>
      </c>
      <c r="H36" s="9" t="str">
        <f t="shared" si="5"/>
        <v>N/A</v>
      </c>
      <c r="I36" s="10">
        <v>36.6</v>
      </c>
      <c r="J36" s="10">
        <v>117.9</v>
      </c>
      <c r="K36" s="9" t="str">
        <f t="shared" si="0"/>
        <v>No</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96.757622726999998</v>
      </c>
      <c r="D38" s="9" t="str">
        <f t="shared" si="4"/>
        <v>N/A</v>
      </c>
      <c r="E38" s="90">
        <v>79.748109421999999</v>
      </c>
      <c r="F38" s="9" t="str">
        <f t="shared" si="4"/>
        <v>N/A</v>
      </c>
      <c r="G38" s="90">
        <v>60.416949240000001</v>
      </c>
      <c r="H38" s="9" t="str">
        <f t="shared" si="5"/>
        <v>N/A</v>
      </c>
      <c r="I38" s="10">
        <v>-17.600000000000001</v>
      </c>
      <c r="J38" s="10">
        <v>-24.2</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20.176346307999999</v>
      </c>
      <c r="F41" s="9" t="str">
        <f t="shared" si="4"/>
        <v>N/A</v>
      </c>
      <c r="G41" s="90">
        <v>39.582688836999999</v>
      </c>
      <c r="H41" s="9" t="str">
        <f t="shared" si="5"/>
        <v>N/A</v>
      </c>
      <c r="I41" s="10" t="s">
        <v>1747</v>
      </c>
      <c r="J41" s="10">
        <v>96.18</v>
      </c>
      <c r="K41" s="9" t="str">
        <f t="shared" si="0"/>
        <v>No</v>
      </c>
    </row>
    <row r="42" spans="1:11" x14ac:dyDescent="0.2">
      <c r="A42" s="2" t="s">
        <v>668</v>
      </c>
      <c r="B42" s="106" t="s">
        <v>213</v>
      </c>
      <c r="C42" s="90">
        <v>96.757622726999998</v>
      </c>
      <c r="D42" s="9" t="str">
        <f t="shared" si="4"/>
        <v>N/A</v>
      </c>
      <c r="E42" s="90">
        <v>99.924455730000005</v>
      </c>
      <c r="F42" s="9" t="str">
        <f t="shared" si="4"/>
        <v>N/A</v>
      </c>
      <c r="G42" s="90">
        <v>99.999638077</v>
      </c>
      <c r="H42" s="9" t="str">
        <f t="shared" si="5"/>
        <v>N/A</v>
      </c>
      <c r="I42" s="10">
        <v>3.2730000000000001</v>
      </c>
      <c r="J42" s="10">
        <v>7.5200000000000003E-2</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3.2423772731999998</v>
      </c>
      <c r="D45" s="9" t="str">
        <f t="shared" si="4"/>
        <v>N/A</v>
      </c>
      <c r="E45" s="90">
        <v>7.5544269799999994E-2</v>
      </c>
      <c r="F45" s="9" t="str">
        <f t="shared" si="4"/>
        <v>N/A</v>
      </c>
      <c r="G45" s="90">
        <v>3.6192309999999998E-4</v>
      </c>
      <c r="H45" s="9" t="str">
        <f t="shared" si="5"/>
        <v>N/A</v>
      </c>
      <c r="I45" s="10">
        <v>-97.7</v>
      </c>
      <c r="J45" s="10">
        <v>-99.5</v>
      </c>
      <c r="K45" s="9" t="str">
        <f t="shared" si="0"/>
        <v>No</v>
      </c>
    </row>
    <row r="46" spans="1:11" x14ac:dyDescent="0.2">
      <c r="A46" s="2" t="s">
        <v>350</v>
      </c>
      <c r="B46" s="106" t="s">
        <v>213</v>
      </c>
      <c r="C46" s="89">
        <v>1733062</v>
      </c>
      <c r="D46" s="9" t="str">
        <f t="shared" si="4"/>
        <v>N/A</v>
      </c>
      <c r="E46" s="89">
        <v>1916968</v>
      </c>
      <c r="F46" s="9" t="str">
        <f t="shared" si="4"/>
        <v>N/A</v>
      </c>
      <c r="G46" s="89">
        <v>2117622</v>
      </c>
      <c r="H46" s="9" t="str">
        <f t="shared" si="5"/>
        <v>N/A</v>
      </c>
      <c r="I46" s="10">
        <v>10.61</v>
      </c>
      <c r="J46" s="10">
        <v>10.47</v>
      </c>
      <c r="K46" s="9" t="str">
        <f t="shared" si="0"/>
        <v>Yes</v>
      </c>
    </row>
    <row r="47" spans="1:11" x14ac:dyDescent="0.2">
      <c r="A47" s="2" t="s">
        <v>672</v>
      </c>
      <c r="B47" s="106" t="s">
        <v>213</v>
      </c>
      <c r="C47" s="90">
        <v>18.729393409</v>
      </c>
      <c r="D47" s="9" t="str">
        <f t="shared" si="4"/>
        <v>N/A</v>
      </c>
      <c r="E47" s="90">
        <v>25.498599872</v>
      </c>
      <c r="F47" s="9" t="str">
        <f t="shared" si="4"/>
        <v>N/A</v>
      </c>
      <c r="G47" s="90">
        <v>99.848839878000007</v>
      </c>
      <c r="H47" s="9" t="str">
        <f t="shared" si="5"/>
        <v>N/A</v>
      </c>
      <c r="I47" s="10">
        <v>36.14</v>
      </c>
      <c r="J47" s="10">
        <v>291.60000000000002</v>
      </c>
      <c r="K47" s="9" t="str">
        <f t="shared" si="0"/>
        <v>No</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81.270606591000004</v>
      </c>
      <c r="D50" s="9" t="str">
        <f t="shared" si="4"/>
        <v>N/A</v>
      </c>
      <c r="E50" s="90">
        <v>74.501400128</v>
      </c>
      <c r="F50" s="9" t="str">
        <f t="shared" si="4"/>
        <v>N/A</v>
      </c>
      <c r="G50" s="90">
        <v>0.15116012209999999</v>
      </c>
      <c r="H50" s="9" t="str">
        <f t="shared" si="5"/>
        <v>N/A</v>
      </c>
      <c r="I50" s="10">
        <v>-8.33</v>
      </c>
      <c r="J50" s="10">
        <v>-99.8</v>
      </c>
      <c r="K50" s="9" t="str">
        <f t="shared" si="0"/>
        <v>No</v>
      </c>
    </row>
    <row r="51" spans="1:11" x14ac:dyDescent="0.2">
      <c r="A51" s="2" t="s">
        <v>351</v>
      </c>
      <c r="B51" s="37" t="s">
        <v>213</v>
      </c>
      <c r="C51" s="89">
        <v>764845</v>
      </c>
      <c r="D51" s="37" t="s">
        <v>213</v>
      </c>
      <c r="E51" s="38">
        <v>822326</v>
      </c>
      <c r="F51" s="37" t="s">
        <v>213</v>
      </c>
      <c r="G51" s="38">
        <v>1201213</v>
      </c>
      <c r="H51" s="37" t="s">
        <v>213</v>
      </c>
      <c r="I51" s="10">
        <v>7.5149999999999997</v>
      </c>
      <c r="J51" s="10">
        <v>46.08</v>
      </c>
      <c r="K51" s="9" t="str">
        <f t="shared" si="0"/>
        <v>No</v>
      </c>
    </row>
    <row r="52" spans="1:11" x14ac:dyDescent="0.2">
      <c r="A52" s="2" t="s">
        <v>352</v>
      </c>
      <c r="B52" s="37" t="s">
        <v>213</v>
      </c>
      <c r="C52" s="90">
        <v>0.96137125820000002</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v>-100</v>
      </c>
      <c r="J52" s="10" t="s">
        <v>1747</v>
      </c>
      <c r="K52" s="9" t="str">
        <f t="shared" si="0"/>
        <v>N/A</v>
      </c>
    </row>
    <row r="53" spans="1:11" x14ac:dyDescent="0.2">
      <c r="A53" s="2" t="s">
        <v>353</v>
      </c>
      <c r="B53" s="37" t="s">
        <v>213</v>
      </c>
      <c r="C53" s="90">
        <v>98.183553529999998</v>
      </c>
      <c r="D53" s="9" t="str">
        <f t="shared" si="6"/>
        <v>N/A</v>
      </c>
      <c r="E53" s="8">
        <v>99.403034805999994</v>
      </c>
      <c r="F53" s="9" t="str">
        <f t="shared" si="7"/>
        <v>N/A</v>
      </c>
      <c r="G53" s="8">
        <v>99.263910730000006</v>
      </c>
      <c r="H53" s="9" t="str">
        <f t="shared" si="8"/>
        <v>N/A</v>
      </c>
      <c r="I53" s="10">
        <v>1.242</v>
      </c>
      <c r="J53" s="10">
        <v>-0.14000000000000001</v>
      </c>
      <c r="K53" s="9" t="str">
        <f t="shared" si="0"/>
        <v>Yes</v>
      </c>
    </row>
    <row r="54" spans="1:11" x14ac:dyDescent="0.2">
      <c r="A54" s="2" t="s">
        <v>354</v>
      </c>
      <c r="B54" s="37" t="s">
        <v>213</v>
      </c>
      <c r="C54" s="90" t="s">
        <v>213</v>
      </c>
      <c r="D54" s="9" t="str">
        <f t="shared" si="6"/>
        <v>N/A</v>
      </c>
      <c r="E54" s="8">
        <v>0.59696519390000002</v>
      </c>
      <c r="F54" s="9" t="str">
        <f t="shared" si="7"/>
        <v>N/A</v>
      </c>
      <c r="G54" s="8">
        <v>0.7360892698</v>
      </c>
      <c r="H54" s="9" t="str">
        <f t="shared" si="8"/>
        <v>N/A</v>
      </c>
      <c r="I54" s="10" t="s">
        <v>213</v>
      </c>
      <c r="J54" s="10">
        <v>23.31</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11076648</v>
      </c>
      <c r="D6" s="9" t="str">
        <f>IF($B6="N/A","N/A",IF(C6&gt;15,"No",IF(C6&lt;-15,"No","Yes")))</f>
        <v>N/A</v>
      </c>
      <c r="E6" s="38">
        <v>11801708</v>
      </c>
      <c r="F6" s="9" t="str">
        <f>IF($B6="N/A","N/A",IF(E6&gt;15,"No",IF(E6&lt;-15,"No","Yes")))</f>
        <v>N/A</v>
      </c>
      <c r="G6" s="38">
        <v>13398977</v>
      </c>
      <c r="H6" s="9" t="str">
        <f>IF($B6="N/A","N/A",IF(G6&gt;15,"No",IF(G6&lt;-15,"No","Yes")))</f>
        <v>N/A</v>
      </c>
      <c r="I6" s="10">
        <v>6.5460000000000003</v>
      </c>
      <c r="J6" s="10">
        <v>13.53</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20.896583515</v>
      </c>
      <c r="D9" s="9" t="str">
        <f t="shared" ref="D9:D15" si="1">IF($B9="N/A","N/A",IF(C9&gt;15,"No",IF(C9&lt;-15,"No","Yes")))</f>
        <v>N/A</v>
      </c>
      <c r="E9" s="8">
        <v>18.079425452999999</v>
      </c>
      <c r="F9" s="9" t="str">
        <f t="shared" ref="F9:F15" si="2">IF($B9="N/A","N/A",IF(E9&gt;15,"No",IF(E9&lt;-15,"No","Yes")))</f>
        <v>N/A</v>
      </c>
      <c r="G9" s="8">
        <v>14.834998224</v>
      </c>
      <c r="H9" s="9" t="str">
        <f t="shared" ref="H9:H15" si="3">IF($B9="N/A","N/A",IF(G9&gt;15,"No",IF(G9&lt;-15,"No","Yes")))</f>
        <v>N/A</v>
      </c>
      <c r="I9" s="10">
        <v>-13.5</v>
      </c>
      <c r="J9" s="10">
        <v>-17.899999999999999</v>
      </c>
      <c r="K9" s="9" t="str">
        <f t="shared" si="0"/>
        <v>Yes</v>
      </c>
    </row>
    <row r="10" spans="1:11" x14ac:dyDescent="0.2">
      <c r="A10" s="91" t="s">
        <v>36</v>
      </c>
      <c r="B10" s="37" t="s">
        <v>213</v>
      </c>
      <c r="C10" s="90">
        <v>25.811138769999999</v>
      </c>
      <c r="D10" s="9" t="str">
        <f t="shared" si="1"/>
        <v>N/A</v>
      </c>
      <c r="E10" s="8">
        <v>21.395476301999999</v>
      </c>
      <c r="F10" s="9" t="str">
        <f t="shared" si="2"/>
        <v>N/A</v>
      </c>
      <c r="G10" s="8">
        <v>24.686897630000001</v>
      </c>
      <c r="H10" s="9" t="str">
        <f t="shared" si="3"/>
        <v>N/A</v>
      </c>
      <c r="I10" s="10">
        <v>-17.100000000000001</v>
      </c>
      <c r="J10" s="10">
        <v>15.38</v>
      </c>
      <c r="K10" s="9" t="str">
        <f t="shared" si="0"/>
        <v>Yes</v>
      </c>
    </row>
    <row r="11" spans="1:11" x14ac:dyDescent="0.2">
      <c r="A11" s="91" t="s">
        <v>37</v>
      </c>
      <c r="B11" s="37" t="s">
        <v>213</v>
      </c>
      <c r="C11" s="90">
        <v>95.266427571999998</v>
      </c>
      <c r="D11" s="9" t="str">
        <f t="shared" si="1"/>
        <v>N/A</v>
      </c>
      <c r="E11" s="8">
        <v>94.539696406999994</v>
      </c>
      <c r="F11" s="9" t="str">
        <f t="shared" si="2"/>
        <v>N/A</v>
      </c>
      <c r="G11" s="8">
        <v>93.105233620000007</v>
      </c>
      <c r="H11" s="9" t="str">
        <f t="shared" si="3"/>
        <v>N/A</v>
      </c>
      <c r="I11" s="10">
        <v>-0.76300000000000001</v>
      </c>
      <c r="J11" s="10">
        <v>-1.52</v>
      </c>
      <c r="K11" s="9" t="str">
        <f t="shared" si="0"/>
        <v>Yes</v>
      </c>
    </row>
    <row r="12" spans="1:11" x14ac:dyDescent="0.2">
      <c r="A12" s="91" t="s">
        <v>38</v>
      </c>
      <c r="B12" s="37" t="s">
        <v>213</v>
      </c>
      <c r="C12" s="90">
        <v>15.668572202</v>
      </c>
      <c r="D12" s="9" t="str">
        <f t="shared" si="1"/>
        <v>N/A</v>
      </c>
      <c r="E12" s="8">
        <v>13.772403477999999</v>
      </c>
      <c r="F12" s="9" t="str">
        <f t="shared" si="2"/>
        <v>N/A</v>
      </c>
      <c r="G12" s="8">
        <v>9.8456401372000002</v>
      </c>
      <c r="H12" s="9" t="str">
        <f t="shared" si="3"/>
        <v>N/A</v>
      </c>
      <c r="I12" s="10">
        <v>-12.1</v>
      </c>
      <c r="J12" s="10">
        <v>-28.5</v>
      </c>
      <c r="K12" s="9" t="str">
        <f t="shared" si="0"/>
        <v>Yes</v>
      </c>
    </row>
    <row r="13" spans="1:11" x14ac:dyDescent="0.2">
      <c r="A13" s="91" t="s">
        <v>866</v>
      </c>
      <c r="B13" s="37" t="s">
        <v>213</v>
      </c>
      <c r="C13" s="90">
        <v>89.219205772999999</v>
      </c>
      <c r="D13" s="9" t="str">
        <f t="shared" si="1"/>
        <v>N/A</v>
      </c>
      <c r="E13" s="8">
        <v>90.224501544000006</v>
      </c>
      <c r="F13" s="9" t="str">
        <f t="shared" si="2"/>
        <v>N/A</v>
      </c>
      <c r="G13" s="8">
        <v>89.408748360000004</v>
      </c>
      <c r="H13" s="9" t="str">
        <f t="shared" si="3"/>
        <v>N/A</v>
      </c>
      <c r="I13" s="10">
        <v>1.127</v>
      </c>
      <c r="J13" s="10">
        <v>-0.90400000000000003</v>
      </c>
      <c r="K13" s="9" t="str">
        <f t="shared" si="0"/>
        <v>Yes</v>
      </c>
    </row>
    <row r="14" spans="1:11" x14ac:dyDescent="0.2">
      <c r="A14" s="91" t="s">
        <v>867</v>
      </c>
      <c r="B14" s="37" t="s">
        <v>213</v>
      </c>
      <c r="C14" s="90">
        <v>90.673998795000003</v>
      </c>
      <c r="D14" s="9" t="str">
        <f t="shared" si="1"/>
        <v>N/A</v>
      </c>
      <c r="E14" s="8">
        <v>90.445020513000003</v>
      </c>
      <c r="F14" s="9" t="str">
        <f t="shared" si="2"/>
        <v>N/A</v>
      </c>
      <c r="G14" s="8">
        <v>86.510477649999999</v>
      </c>
      <c r="H14" s="9" t="str">
        <f t="shared" si="3"/>
        <v>N/A</v>
      </c>
      <c r="I14" s="10">
        <v>-0.253</v>
      </c>
      <c r="J14" s="10">
        <v>-4.3499999999999996</v>
      </c>
      <c r="K14" s="9" t="str">
        <f t="shared" si="0"/>
        <v>Yes</v>
      </c>
    </row>
    <row r="15" spans="1:11" x14ac:dyDescent="0.2">
      <c r="A15" s="91" t="s">
        <v>161</v>
      </c>
      <c r="B15" s="37" t="s">
        <v>213</v>
      </c>
      <c r="C15" s="90">
        <v>28.696524436000001</v>
      </c>
      <c r="D15" s="9" t="str">
        <f t="shared" si="1"/>
        <v>N/A</v>
      </c>
      <c r="E15" s="8">
        <v>31.851821786999999</v>
      </c>
      <c r="F15" s="9" t="str">
        <f t="shared" si="2"/>
        <v>N/A</v>
      </c>
      <c r="G15" s="8">
        <v>38.537740605000003</v>
      </c>
      <c r="H15" s="9" t="str">
        <f t="shared" si="3"/>
        <v>N/A</v>
      </c>
      <c r="I15" s="10">
        <v>11</v>
      </c>
      <c r="J15" s="10">
        <v>20.99</v>
      </c>
      <c r="K15" s="9" t="str">
        <f t="shared" si="0"/>
        <v>Yes</v>
      </c>
    </row>
    <row r="16" spans="1:11" x14ac:dyDescent="0.2">
      <c r="A16" s="91" t="s">
        <v>162</v>
      </c>
      <c r="B16" s="37" t="s">
        <v>246</v>
      </c>
      <c r="C16" s="90">
        <v>94.783214200000003</v>
      </c>
      <c r="D16" s="9" t="str">
        <f>IF($B16="N/A","N/A",IF(C16&gt;95,"Yes","No"))</f>
        <v>No</v>
      </c>
      <c r="E16" s="8">
        <v>92.262865680000004</v>
      </c>
      <c r="F16" s="9" t="str">
        <f>IF($B16="N/A","N/A",IF(E16&gt;95,"Yes","No"))</f>
        <v>No</v>
      </c>
      <c r="G16" s="8">
        <v>88.803958690000002</v>
      </c>
      <c r="H16" s="9" t="str">
        <f>IF($B16="N/A","N/A",IF(G16&gt;95,"Yes","No"))</f>
        <v>No</v>
      </c>
      <c r="I16" s="10">
        <v>-2.66</v>
      </c>
      <c r="J16" s="10">
        <v>-3.75</v>
      </c>
      <c r="K16" s="9" t="str">
        <f t="shared" ref="K16:K26" si="4">IF(J16="Div by 0", "N/A", IF(J16="N/A","N/A", IF(J16&gt;30, "No", IF(J16&lt;-30, "No", "Yes"))))</f>
        <v>Yes</v>
      </c>
    </row>
    <row r="17" spans="1:11" x14ac:dyDescent="0.2">
      <c r="A17" s="91" t="s">
        <v>868</v>
      </c>
      <c r="B17" s="62" t="s">
        <v>247</v>
      </c>
      <c r="C17" s="90">
        <v>38.731906981000002</v>
      </c>
      <c r="D17" s="9" t="str">
        <f>IF($B17="N/A","N/A",IF(C17&gt;90,"No",IF(C17&lt;50,"No","Yes")))</f>
        <v>No</v>
      </c>
      <c r="E17" s="8">
        <v>37.403713089999997</v>
      </c>
      <c r="F17" s="9" t="str">
        <f>IF($B17="N/A","N/A",IF(E17&gt;90,"No",IF(E17&lt;50,"No","Yes")))</f>
        <v>No</v>
      </c>
      <c r="G17" s="8">
        <v>35.170938796000002</v>
      </c>
      <c r="H17" s="9" t="str">
        <f>IF($B17="N/A","N/A",IF(G17&gt;90,"No",IF(G17&lt;50,"No","Yes")))</f>
        <v>No</v>
      </c>
      <c r="I17" s="10">
        <v>-3.43</v>
      </c>
      <c r="J17" s="10">
        <v>-5.97</v>
      </c>
      <c r="K17" s="9" t="str">
        <f t="shared" si="4"/>
        <v>Yes</v>
      </c>
    </row>
    <row r="18" spans="1:11" x14ac:dyDescent="0.2">
      <c r="A18" s="91" t="s">
        <v>869</v>
      </c>
      <c r="B18" s="62" t="s">
        <v>224</v>
      </c>
      <c r="C18" s="90">
        <v>13.619977813</v>
      </c>
      <c r="D18" s="9" t="str">
        <f t="shared" ref="D18:D23" si="5">IF($B18="N/A","N/A",IF(C18&gt;5,"No",IF(C18&lt;=0,"No","Yes")))</f>
        <v>No</v>
      </c>
      <c r="E18" s="8">
        <v>12.760025922000001</v>
      </c>
      <c r="F18" s="9" t="str">
        <f t="shared" ref="F18:F23" si="6">IF($B18="N/A","N/A",IF(E18&gt;5,"No",IF(E18&lt;=0,"No","Yes")))</f>
        <v>No</v>
      </c>
      <c r="G18" s="8">
        <v>11.151351331000001</v>
      </c>
      <c r="H18" s="9" t="str">
        <f t="shared" ref="H18:H23" si="7">IF($B18="N/A","N/A",IF(G18&gt;5,"No",IF(G18&lt;=0,"No","Yes")))</f>
        <v>No</v>
      </c>
      <c r="I18" s="10">
        <v>-6.31</v>
      </c>
      <c r="J18" s="10">
        <v>-12.6</v>
      </c>
      <c r="K18" s="9" t="str">
        <f t="shared" si="4"/>
        <v>Yes</v>
      </c>
    </row>
    <row r="19" spans="1:11" x14ac:dyDescent="0.2">
      <c r="A19" s="91" t="s">
        <v>870</v>
      </c>
      <c r="B19" s="62" t="s">
        <v>224</v>
      </c>
      <c r="C19" s="90">
        <v>3.3315945401999998</v>
      </c>
      <c r="D19" s="9" t="str">
        <f t="shared" si="5"/>
        <v>Yes</v>
      </c>
      <c r="E19" s="8">
        <v>3.1624913953</v>
      </c>
      <c r="F19" s="9" t="str">
        <f t="shared" si="6"/>
        <v>Yes</v>
      </c>
      <c r="G19" s="8">
        <v>2.7729803551000001</v>
      </c>
      <c r="H19" s="9" t="str">
        <f t="shared" si="7"/>
        <v>Yes</v>
      </c>
      <c r="I19" s="10">
        <v>-5.08</v>
      </c>
      <c r="J19" s="10">
        <v>-12.3</v>
      </c>
      <c r="K19" s="9" t="str">
        <f t="shared" si="4"/>
        <v>Yes</v>
      </c>
    </row>
    <row r="20" spans="1:11" x14ac:dyDescent="0.2">
      <c r="A20" s="91" t="s">
        <v>871</v>
      </c>
      <c r="B20" s="62" t="s">
        <v>224</v>
      </c>
      <c r="C20" s="90">
        <v>0.41447557060000001</v>
      </c>
      <c r="D20" s="9" t="str">
        <f t="shared" si="5"/>
        <v>Yes</v>
      </c>
      <c r="E20" s="8">
        <v>0.38497817429999998</v>
      </c>
      <c r="F20" s="9" t="str">
        <f t="shared" si="6"/>
        <v>Yes</v>
      </c>
      <c r="G20" s="8">
        <v>0.31966619540000002</v>
      </c>
      <c r="H20" s="9" t="str">
        <f t="shared" si="7"/>
        <v>Yes</v>
      </c>
      <c r="I20" s="10">
        <v>-7.12</v>
      </c>
      <c r="J20" s="10">
        <v>-17</v>
      </c>
      <c r="K20" s="9" t="str">
        <f t="shared" si="4"/>
        <v>Yes</v>
      </c>
    </row>
    <row r="21" spans="1:11" x14ac:dyDescent="0.2">
      <c r="A21" s="91" t="s">
        <v>872</v>
      </c>
      <c r="B21" s="37" t="s">
        <v>213</v>
      </c>
      <c r="C21" s="90">
        <v>8.2335377999999994E-3</v>
      </c>
      <c r="D21" s="9" t="str">
        <f t="shared" si="5"/>
        <v>N/A</v>
      </c>
      <c r="E21" s="8">
        <v>4.0756812000000003E-3</v>
      </c>
      <c r="F21" s="9" t="str">
        <f t="shared" si="6"/>
        <v>N/A</v>
      </c>
      <c r="G21" s="8">
        <v>2.9629128000000001E-3</v>
      </c>
      <c r="H21" s="9" t="str">
        <f t="shared" si="7"/>
        <v>N/A</v>
      </c>
      <c r="I21" s="10">
        <v>-50.5</v>
      </c>
      <c r="J21" s="10">
        <v>-27.3</v>
      </c>
      <c r="K21" s="9" t="str">
        <f t="shared" si="4"/>
        <v>Yes</v>
      </c>
    </row>
    <row r="22" spans="1:11" x14ac:dyDescent="0.2">
      <c r="A22" s="91" t="s">
        <v>1742</v>
      </c>
      <c r="B22" s="37" t="s">
        <v>213</v>
      </c>
      <c r="C22" s="90">
        <v>1.5618443399999999E-2</v>
      </c>
      <c r="D22" s="9" t="str">
        <f t="shared" si="5"/>
        <v>N/A</v>
      </c>
      <c r="E22" s="8">
        <v>1.52520296E-2</v>
      </c>
      <c r="F22" s="9" t="str">
        <f t="shared" si="6"/>
        <v>N/A</v>
      </c>
      <c r="G22" s="8">
        <v>9.6276007000000007E-3</v>
      </c>
      <c r="H22" s="9" t="str">
        <f t="shared" si="7"/>
        <v>N/A</v>
      </c>
      <c r="I22" s="10">
        <v>-2.35</v>
      </c>
      <c r="J22" s="10">
        <v>-36.9</v>
      </c>
      <c r="K22" s="9" t="str">
        <f t="shared" si="4"/>
        <v>No</v>
      </c>
    </row>
    <row r="23" spans="1:11" x14ac:dyDescent="0.2">
      <c r="A23" s="91" t="s">
        <v>873</v>
      </c>
      <c r="B23" s="37" t="s">
        <v>213</v>
      </c>
      <c r="C23" s="90">
        <v>1.8056000000000001E-5</v>
      </c>
      <c r="D23" s="9" t="str">
        <f t="shared" si="5"/>
        <v>N/A</v>
      </c>
      <c r="E23" s="8">
        <v>8.4733497999999992E-6</v>
      </c>
      <c r="F23" s="9" t="str">
        <f t="shared" si="6"/>
        <v>N/A</v>
      </c>
      <c r="G23" s="8">
        <v>7.4632562999999996E-6</v>
      </c>
      <c r="H23" s="9" t="str">
        <f t="shared" si="7"/>
        <v>N/A</v>
      </c>
      <c r="I23" s="10">
        <v>-53.1</v>
      </c>
      <c r="J23" s="10">
        <v>-11.9</v>
      </c>
      <c r="K23" s="9" t="str">
        <f t="shared" si="4"/>
        <v>Yes</v>
      </c>
    </row>
    <row r="24" spans="1:11" x14ac:dyDescent="0.2">
      <c r="A24" s="91" t="s">
        <v>874</v>
      </c>
      <c r="B24" s="37" t="s">
        <v>232</v>
      </c>
      <c r="C24" s="90">
        <v>3.2046698604000001</v>
      </c>
      <c r="D24" s="9" t="str">
        <f>IF($B24="N/A","N/A",IF(C24&gt;10,"No",IF(C24&lt;1,"No","Yes")))</f>
        <v>Yes</v>
      </c>
      <c r="E24" s="8">
        <v>3.1161506452999999</v>
      </c>
      <c r="F24" s="9" t="str">
        <f>IF($B24="N/A","N/A",IF(E24&gt;10,"No",IF(E24&lt;1,"No","Yes")))</f>
        <v>Yes</v>
      </c>
      <c r="G24" s="8">
        <v>2.9410230348000002</v>
      </c>
      <c r="H24" s="9" t="str">
        <f>IF($B24="N/A","N/A",IF(G24&gt;10,"No",IF(G24&lt;1,"No","Yes")))</f>
        <v>Yes</v>
      </c>
      <c r="I24" s="10">
        <v>-2.76</v>
      </c>
      <c r="J24" s="10">
        <v>-5.62</v>
      </c>
      <c r="K24" s="9" t="str">
        <f t="shared" si="4"/>
        <v>Yes</v>
      </c>
    </row>
    <row r="25" spans="1:11" x14ac:dyDescent="0.2">
      <c r="A25" s="91" t="s">
        <v>875</v>
      </c>
      <c r="B25" s="94" t="s">
        <v>239</v>
      </c>
      <c r="C25" s="90">
        <v>29.940799779999999</v>
      </c>
      <c r="D25" s="9" t="str">
        <f>IF($B25="N/A","N/A",IF(C25&gt;10,"No",IF(C25&lt;=0,"No","Yes")))</f>
        <v>No</v>
      </c>
      <c r="E25" s="8">
        <v>28.439722454000002</v>
      </c>
      <c r="F25" s="9" t="str">
        <f>IF($B25="N/A","N/A",IF(E25&gt;10,"No",IF(E25&lt;=0,"No","Yes")))</f>
        <v>No</v>
      </c>
      <c r="G25" s="8">
        <v>28.333551136000001</v>
      </c>
      <c r="H25" s="9" t="str">
        <f>IF($B25="N/A","N/A",IF(G25&gt;10,"No",IF(G25&lt;=0,"No","Yes")))</f>
        <v>No</v>
      </c>
      <c r="I25" s="10">
        <v>-5.01</v>
      </c>
      <c r="J25" s="10">
        <v>-0.373</v>
      </c>
      <c r="K25" s="9" t="str">
        <f t="shared" si="4"/>
        <v>Yes</v>
      </c>
    </row>
    <row r="26" spans="1:11" x14ac:dyDescent="0.2">
      <c r="A26" s="91" t="s">
        <v>876</v>
      </c>
      <c r="B26" s="62" t="s">
        <v>248</v>
      </c>
      <c r="C26" s="90">
        <v>5.2167858002000003</v>
      </c>
      <c r="D26" s="9" t="str">
        <f>IF($B26="N/A","N/A",IF(C26&gt;=5,"No",IF(C26&lt;0,"No","Yes")))</f>
        <v>No</v>
      </c>
      <c r="E26" s="8">
        <v>7.7371258464999997</v>
      </c>
      <c r="F26" s="9" t="str">
        <f>IF($B26="N/A","N/A",IF(E26&gt;=5,"No",IF(E26&lt;0,"No","Yes")))</f>
        <v>No</v>
      </c>
      <c r="G26" s="8">
        <v>11.19604131</v>
      </c>
      <c r="H26" s="9" t="str">
        <f>IF($B26="N/A","N/A",IF(G26&gt;=5,"No",IF(G26&lt;0,"No","Yes")))</f>
        <v>No</v>
      </c>
      <c r="I26" s="10">
        <v>48.31</v>
      </c>
      <c r="J26" s="10">
        <v>44.71</v>
      </c>
      <c r="K26" s="9" t="str">
        <f t="shared" si="4"/>
        <v>No</v>
      </c>
    </row>
    <row r="27" spans="1:11" x14ac:dyDescent="0.2">
      <c r="A27" s="91" t="s">
        <v>14</v>
      </c>
      <c r="B27" s="62" t="s">
        <v>249</v>
      </c>
      <c r="C27" s="90">
        <v>1.0858339093</v>
      </c>
      <c r="D27" s="9" t="str">
        <f>IF($B27="N/A","N/A",IF(C27&gt;15,"No",IF(C27&lt;=0,"No","Yes")))</f>
        <v>Yes</v>
      </c>
      <c r="E27" s="8">
        <v>0.95020991880000005</v>
      </c>
      <c r="F27" s="9" t="str">
        <f>IF($B27="N/A","N/A",IF(E27&gt;15,"No",IF(E27&lt;=0,"No","Yes")))</f>
        <v>Yes</v>
      </c>
      <c r="G27" s="8">
        <v>0.94493781129999999</v>
      </c>
      <c r="H27" s="9" t="str">
        <f>IF($B27="N/A","N/A",IF(G27&gt;15,"No",IF(G27&lt;=0,"No","Yes")))</f>
        <v>Yes</v>
      </c>
      <c r="I27" s="10">
        <v>-12.5</v>
      </c>
      <c r="J27" s="10">
        <v>-0.55500000000000005</v>
      </c>
      <c r="K27" s="9" t="str">
        <f>IF(J27="Div by 0", "N/A", IF(J27="N/A","N/A", IF(J27&gt;30, "No", IF(J27&lt;-30, "No", "Yes"))))</f>
        <v>Yes</v>
      </c>
    </row>
    <row r="28" spans="1:11" x14ac:dyDescent="0.2">
      <c r="A28" s="91" t="s">
        <v>877</v>
      </c>
      <c r="B28" s="37" t="s">
        <v>213</v>
      </c>
      <c r="C28" s="93">
        <v>88.886991370000004</v>
      </c>
      <c r="D28" s="9" t="str">
        <f>IF($B28="N/A","N/A",IF(C28&gt;15,"No",IF(C28&lt;-15,"No","Yes")))</f>
        <v>N/A</v>
      </c>
      <c r="E28" s="39">
        <v>103.43788623</v>
      </c>
      <c r="F28" s="9" t="str">
        <f>IF($B28="N/A","N/A",IF(E28&gt;15,"No",IF(E28&lt;-15,"No","Yes")))</f>
        <v>N/A</v>
      </c>
      <c r="G28" s="39">
        <v>84.334597036999995</v>
      </c>
      <c r="H28" s="9" t="str">
        <f>IF($B28="N/A","N/A",IF(G28&gt;15,"No",IF(G28&lt;-15,"No","Yes")))</f>
        <v>N/A</v>
      </c>
      <c r="I28" s="10">
        <v>16.37</v>
      </c>
      <c r="J28" s="10">
        <v>-18.5</v>
      </c>
      <c r="K28" s="9" t="str">
        <f>IF(J28="Div by 0", "N/A", IF(J28="N/A","N/A", IF(J28&gt;30, "No", IF(J28&lt;-30, "No", "Yes"))))</f>
        <v>Yes</v>
      </c>
    </row>
    <row r="29" spans="1:11" x14ac:dyDescent="0.2">
      <c r="A29" s="91" t="s">
        <v>378</v>
      </c>
      <c r="B29" s="37" t="s">
        <v>250</v>
      </c>
      <c r="C29" s="90">
        <v>18.740073712000001</v>
      </c>
      <c r="D29" s="9" t="str">
        <f>IF($B29="N/A","N/A",IF(C29&gt;35,"No",IF(C29&lt;10,"No","Yes")))</f>
        <v>Yes</v>
      </c>
      <c r="E29" s="8">
        <v>17.914559486000002</v>
      </c>
      <c r="F29" s="9" t="str">
        <f>IF($B29="N/A","N/A",IF(E29&gt;35,"No",IF(E29&lt;10,"No","Yes")))</f>
        <v>Yes</v>
      </c>
      <c r="G29" s="8">
        <v>16.172786922</v>
      </c>
      <c r="H29" s="9" t="str">
        <f>IF($B29="N/A","N/A",IF(G29&gt;35,"No",IF(G29&lt;10,"No","Yes")))</f>
        <v>Yes</v>
      </c>
      <c r="I29" s="10">
        <v>-4.41</v>
      </c>
      <c r="J29" s="10">
        <v>-9.7200000000000006</v>
      </c>
      <c r="K29" s="9" t="str">
        <f t="shared" ref="K29:K54" si="8">IF(J29="Div by 0", "N/A", IF(J29="N/A","N/A", IF(J29&gt;30, "No", IF(J29&lt;-30, "No", "Yes"))))</f>
        <v>Yes</v>
      </c>
    </row>
    <row r="30" spans="1:11" x14ac:dyDescent="0.2">
      <c r="A30" s="91" t="s">
        <v>379</v>
      </c>
      <c r="B30" s="37" t="s">
        <v>251</v>
      </c>
      <c r="C30" s="90">
        <v>9.8267815317</v>
      </c>
      <c r="D30" s="9" t="str">
        <f>IF($B30="N/A","N/A",IF(C30&gt;20,"No",IF(C30&lt;2,"No","Yes")))</f>
        <v>Yes</v>
      </c>
      <c r="E30" s="8">
        <v>9.8351611478999992</v>
      </c>
      <c r="F30" s="9" t="str">
        <f>IF($B30="N/A","N/A",IF(E30&gt;20,"No",IF(E30&lt;2,"No","Yes")))</f>
        <v>Yes</v>
      </c>
      <c r="G30" s="8">
        <v>9.4796266909</v>
      </c>
      <c r="H30" s="9" t="str">
        <f>IF($B30="N/A","N/A",IF(G30&gt;20,"No",IF(G30&lt;2,"No","Yes")))</f>
        <v>Yes</v>
      </c>
      <c r="I30" s="10">
        <v>8.5300000000000001E-2</v>
      </c>
      <c r="J30" s="10">
        <v>-3.61</v>
      </c>
      <c r="K30" s="9" t="str">
        <f t="shared" si="8"/>
        <v>Yes</v>
      </c>
    </row>
    <row r="31" spans="1:11" x14ac:dyDescent="0.2">
      <c r="A31" s="91" t="s">
        <v>380</v>
      </c>
      <c r="B31" s="37" t="s">
        <v>252</v>
      </c>
      <c r="C31" s="90">
        <v>2.5345032179000002</v>
      </c>
      <c r="D31" s="9" t="str">
        <f>IF($B31="N/A","N/A",IF(C31&gt;8,"No",IF(C31&lt;0.5,"No","Yes")))</f>
        <v>Yes</v>
      </c>
      <c r="E31" s="8">
        <v>5.0083004935000002</v>
      </c>
      <c r="F31" s="9" t="str">
        <f>IF($B31="N/A","N/A",IF(E31&gt;8,"No",IF(E31&lt;0.5,"No","Yes")))</f>
        <v>Yes</v>
      </c>
      <c r="G31" s="8">
        <v>13.320255718</v>
      </c>
      <c r="H31" s="9" t="str">
        <f>IF($B31="N/A","N/A",IF(G31&gt;8,"No",IF(G31&lt;0.5,"No","Yes")))</f>
        <v>No</v>
      </c>
      <c r="I31" s="10">
        <v>97.6</v>
      </c>
      <c r="J31" s="10">
        <v>166</v>
      </c>
      <c r="K31" s="9" t="str">
        <f t="shared" si="8"/>
        <v>No</v>
      </c>
    </row>
    <row r="32" spans="1:11" x14ac:dyDescent="0.2">
      <c r="A32" s="91" t="s">
        <v>381</v>
      </c>
      <c r="B32" s="37" t="s">
        <v>253</v>
      </c>
      <c r="C32" s="90">
        <v>12.15316222</v>
      </c>
      <c r="D32" s="9" t="str">
        <f>IF($B32="N/A","N/A",IF(C32&gt;25,"No",IF(C32&lt;3,"No","Yes")))</f>
        <v>Yes</v>
      </c>
      <c r="E32" s="8">
        <v>11.285442751</v>
      </c>
      <c r="F32" s="9" t="str">
        <f>IF($B32="N/A","N/A",IF(E32&gt;25,"No",IF(E32&lt;3,"No","Yes")))</f>
        <v>Yes</v>
      </c>
      <c r="G32" s="8">
        <v>11.460576431</v>
      </c>
      <c r="H32" s="9" t="str">
        <f>IF($B32="N/A","N/A",IF(G32&gt;25,"No",IF(G32&lt;3,"No","Yes")))</f>
        <v>Yes</v>
      </c>
      <c r="I32" s="10">
        <v>-7.14</v>
      </c>
      <c r="J32" s="10">
        <v>1.552</v>
      </c>
      <c r="K32" s="9" t="str">
        <f t="shared" si="8"/>
        <v>Yes</v>
      </c>
    </row>
    <row r="33" spans="1:11" x14ac:dyDescent="0.2">
      <c r="A33" s="91" t="s">
        <v>382</v>
      </c>
      <c r="B33" s="37" t="s">
        <v>254</v>
      </c>
      <c r="C33" s="90">
        <v>4.8056776743</v>
      </c>
      <c r="D33" s="9" t="str">
        <f>IF($B33="N/A","N/A",IF(C33&gt;25,"No",IF(C33&lt;2,"No","Yes")))</f>
        <v>Yes</v>
      </c>
      <c r="E33" s="8">
        <v>4.4379847392</v>
      </c>
      <c r="F33" s="9" t="str">
        <f>IF($B33="N/A","N/A",IF(E33&gt;25,"No",IF(E33&lt;2,"No","Yes")))</f>
        <v>Yes</v>
      </c>
      <c r="G33" s="8">
        <v>3.4812881610000002</v>
      </c>
      <c r="H33" s="9" t="str">
        <f>IF($B33="N/A","N/A",IF(G33&gt;25,"No",IF(G33&lt;2,"No","Yes")))</f>
        <v>Yes</v>
      </c>
      <c r="I33" s="10">
        <v>-7.65</v>
      </c>
      <c r="J33" s="10">
        <v>-21.6</v>
      </c>
      <c r="K33" s="9" t="str">
        <f t="shared" si="8"/>
        <v>Yes</v>
      </c>
    </row>
    <row r="34" spans="1:11" x14ac:dyDescent="0.2">
      <c r="A34" s="91" t="s">
        <v>383</v>
      </c>
      <c r="B34" s="37" t="s">
        <v>255</v>
      </c>
      <c r="C34" s="90">
        <v>5.0194427050000003</v>
      </c>
      <c r="D34" s="9" t="str">
        <f>IF($B34="N/A","N/A",IF(C34&gt;25,"No",IF(C34&lt;=0,"No","Yes")))</f>
        <v>Yes</v>
      </c>
      <c r="E34" s="8">
        <v>4.2674755212999997</v>
      </c>
      <c r="F34" s="9" t="str">
        <f>IF($B34="N/A","N/A",IF(E34&gt;25,"No",IF(E34&lt;=0,"No","Yes")))</f>
        <v>Yes</v>
      </c>
      <c r="G34" s="8">
        <v>3.9496522757000001</v>
      </c>
      <c r="H34" s="9" t="str">
        <f>IF($B34="N/A","N/A",IF(G34&gt;25,"No",IF(G34&lt;=0,"No","Yes")))</f>
        <v>Yes</v>
      </c>
      <c r="I34" s="10">
        <v>-15</v>
      </c>
      <c r="J34" s="10">
        <v>-7.45</v>
      </c>
      <c r="K34" s="9" t="str">
        <f t="shared" si="8"/>
        <v>Yes</v>
      </c>
    </row>
    <row r="35" spans="1:11" x14ac:dyDescent="0.2">
      <c r="A35" s="91" t="s">
        <v>384</v>
      </c>
      <c r="B35" s="37" t="s">
        <v>256</v>
      </c>
      <c r="C35" s="90">
        <v>23.656678446000001</v>
      </c>
      <c r="D35" s="9" t="str">
        <f>IF($B35="N/A","N/A",IF(C35&gt;20,"No",IF(C35&lt;4,"No","Yes")))</f>
        <v>No</v>
      </c>
      <c r="E35" s="8">
        <v>22.061323666</v>
      </c>
      <c r="F35" s="9" t="str">
        <f>IF($B35="N/A","N/A",IF(E35&gt;20,"No",IF(E35&lt;4,"No","Yes")))</f>
        <v>No</v>
      </c>
      <c r="G35" s="8">
        <v>20.303087317999999</v>
      </c>
      <c r="H35" s="9" t="str">
        <f>IF($B35="N/A","N/A",IF(G35&gt;20,"No",IF(G35&lt;4,"No","Yes")))</f>
        <v>No</v>
      </c>
      <c r="I35" s="10">
        <v>-6.74</v>
      </c>
      <c r="J35" s="10">
        <v>-7.97</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6.2574616436000001</v>
      </c>
      <c r="D37" s="9" t="str">
        <f>IF($B37="N/A","N/A",IF(C37&gt;=25,"No",IF(C37&lt;0,"No","Yes")))</f>
        <v>Yes</v>
      </c>
      <c r="E37" s="8">
        <v>5.7649960496999997</v>
      </c>
      <c r="F37" s="9" t="str">
        <f>IF($B37="N/A","N/A",IF(E37&gt;=25,"No",IF(E37&lt;0,"No","Yes")))</f>
        <v>Yes</v>
      </c>
      <c r="G37" s="8">
        <v>1.9184598944</v>
      </c>
      <c r="H37" s="9" t="str">
        <f>IF($B37="N/A","N/A",IF(G37&gt;=25,"No",IF(G37&lt;0,"No","Yes")))</f>
        <v>Yes</v>
      </c>
      <c r="I37" s="10">
        <v>-7.87</v>
      </c>
      <c r="J37" s="10">
        <v>-66.7</v>
      </c>
      <c r="K37" s="9" t="str">
        <f t="shared" si="8"/>
        <v>No</v>
      </c>
    </row>
    <row r="38" spans="1:11" x14ac:dyDescent="0.2">
      <c r="A38" s="91" t="s">
        <v>387</v>
      </c>
      <c r="B38" s="37" t="s">
        <v>221</v>
      </c>
      <c r="C38" s="90">
        <v>6.8618683197000001</v>
      </c>
      <c r="D38" s="9" t="str">
        <f>IF($B38="N/A","N/A",IF(C38&gt;3,"Yes","No"))</f>
        <v>Yes</v>
      </c>
      <c r="E38" s="8">
        <v>6.4795875308999999</v>
      </c>
      <c r="F38" s="9" t="str">
        <f>IF($B38="N/A","N/A",IF(E38&gt;3,"Yes","No"))</f>
        <v>Yes</v>
      </c>
      <c r="G38" s="8">
        <v>5.7507151479000003</v>
      </c>
      <c r="H38" s="9" t="str">
        <f>IF($B38="N/A","N/A",IF(G38&gt;3,"Yes","No"))</f>
        <v>Yes</v>
      </c>
      <c r="I38" s="10">
        <v>-5.57</v>
      </c>
      <c r="J38" s="10">
        <v>-11.2</v>
      </c>
      <c r="K38" s="9" t="str">
        <f t="shared" si="8"/>
        <v>Yes</v>
      </c>
    </row>
    <row r="39" spans="1:11" x14ac:dyDescent="0.2">
      <c r="A39" s="91" t="s">
        <v>388</v>
      </c>
      <c r="B39" s="37" t="s">
        <v>220</v>
      </c>
      <c r="C39" s="90">
        <v>0.35915197450000003</v>
      </c>
      <c r="D39" s="9" t="str">
        <f>IF($B39="N/A","N/A",IF(C39&gt;1,"Yes","No"))</f>
        <v>No</v>
      </c>
      <c r="E39" s="8">
        <v>0.46971167219999999</v>
      </c>
      <c r="F39" s="9" t="str">
        <f>IF($B39="N/A","N/A",IF(E39&gt;1,"Yes","No"))</f>
        <v>No</v>
      </c>
      <c r="G39" s="8">
        <v>0.94081809380000003</v>
      </c>
      <c r="H39" s="9" t="str">
        <f>IF($B39="N/A","N/A",IF(G39&gt;1,"Yes","No"))</f>
        <v>No</v>
      </c>
      <c r="I39" s="10">
        <v>30.78</v>
      </c>
      <c r="J39" s="10">
        <v>100.3</v>
      </c>
      <c r="K39" s="9" t="str">
        <f t="shared" si="8"/>
        <v>No</v>
      </c>
    </row>
    <row r="40" spans="1:11" x14ac:dyDescent="0.2">
      <c r="A40" s="91" t="s">
        <v>389</v>
      </c>
      <c r="B40" s="37" t="s">
        <v>213</v>
      </c>
      <c r="C40" s="90">
        <v>0</v>
      </c>
      <c r="D40" s="9" t="str">
        <f>IF($B40="N/A","N/A",IF(C40&gt;15,"No",IF(C40&lt;-15,"No","Yes")))</f>
        <v>N/A</v>
      </c>
      <c r="E40" s="8">
        <v>1.042222E-3</v>
      </c>
      <c r="F40" s="9" t="str">
        <f>IF($B40="N/A","N/A",IF(E40&gt;15,"No",IF(E40&lt;-15,"No","Yes")))</f>
        <v>N/A</v>
      </c>
      <c r="G40" s="8">
        <v>3.2614430000000002E-3</v>
      </c>
      <c r="H40" s="9" t="str">
        <f>IF($B40="N/A","N/A",IF(G40&gt;15,"No",IF(G40&lt;-15,"No","Yes")))</f>
        <v>N/A</v>
      </c>
      <c r="I40" s="10" t="s">
        <v>1747</v>
      </c>
      <c r="J40" s="10">
        <v>212.9</v>
      </c>
      <c r="K40" s="9" t="str">
        <f t="shared" si="8"/>
        <v>No</v>
      </c>
    </row>
    <row r="41" spans="1:11" x14ac:dyDescent="0.2">
      <c r="A41" s="91" t="s">
        <v>390</v>
      </c>
      <c r="B41" s="37" t="s">
        <v>213</v>
      </c>
      <c r="C41" s="90">
        <v>0</v>
      </c>
      <c r="D41" s="9" t="str">
        <f>IF($B41="N/A","N/A",IF(C41&gt;15,"No",IF(C41&lt;-15,"No","Yes")))</f>
        <v>N/A</v>
      </c>
      <c r="E41" s="8">
        <v>0</v>
      </c>
      <c r="F41" s="9" t="str">
        <f>IF($B41="N/A","N/A",IF(E41&gt;15,"No",IF(E41&lt;-15,"No","Yes")))</f>
        <v>N/A</v>
      </c>
      <c r="G41" s="8">
        <v>7.4632562999999996E-6</v>
      </c>
      <c r="H41" s="9" t="str">
        <f>IF($B41="N/A","N/A",IF(G41&gt;15,"No",IF(G41&lt;-15,"No","Yes")))</f>
        <v>N/A</v>
      </c>
      <c r="I41" s="10" t="s">
        <v>1747</v>
      </c>
      <c r="J41" s="10" t="s">
        <v>1747</v>
      </c>
      <c r="K41" s="9" t="str">
        <f t="shared" si="8"/>
        <v>N/A</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1.2518317816</v>
      </c>
      <c r="D43" s="9" t="str">
        <f>IF($B43="N/A","N/A",IF(C43&gt;0,"Yes","No"))</f>
        <v>Yes</v>
      </c>
      <c r="E43" s="8">
        <v>1.9948214275</v>
      </c>
      <c r="F43" s="9" t="str">
        <f>IF($B43="N/A","N/A",IF(E43&gt;0,"Yes","No"))</f>
        <v>Yes</v>
      </c>
      <c r="G43" s="8">
        <v>3.3054762315000001</v>
      </c>
      <c r="H43" s="9" t="str">
        <f>IF($B43="N/A","N/A",IF(G43&gt;0,"Yes","No"))</f>
        <v>Yes</v>
      </c>
      <c r="I43" s="10">
        <v>59.35</v>
      </c>
      <c r="J43" s="10">
        <v>65.7</v>
      </c>
      <c r="K43" s="9" t="str">
        <f t="shared" si="8"/>
        <v>No</v>
      </c>
    </row>
    <row r="44" spans="1:11" x14ac:dyDescent="0.2">
      <c r="A44" s="91" t="s">
        <v>393</v>
      </c>
      <c r="B44" s="37" t="s">
        <v>259</v>
      </c>
      <c r="C44" s="90">
        <v>0.95214725609999995</v>
      </c>
      <c r="D44" s="9" t="str">
        <f>IF($B44="N/A","N/A",IF(C44&gt;0,"Yes","No"))</f>
        <v>Yes</v>
      </c>
      <c r="E44" s="8">
        <v>0.96993587709999995</v>
      </c>
      <c r="F44" s="9" t="str">
        <f>IF($B44="N/A","N/A",IF(E44&gt;0,"Yes","No"))</f>
        <v>Yes</v>
      </c>
      <c r="G44" s="8">
        <v>7.2923477700000003E-2</v>
      </c>
      <c r="H44" s="9" t="str">
        <f>IF($B44="N/A","N/A",IF(G44&gt;0,"Yes","No"))</f>
        <v>Yes</v>
      </c>
      <c r="I44" s="10">
        <v>1.8680000000000001</v>
      </c>
      <c r="J44" s="10">
        <v>-92.5</v>
      </c>
      <c r="K44" s="9" t="str">
        <f t="shared" si="8"/>
        <v>No</v>
      </c>
    </row>
    <row r="45" spans="1:11" x14ac:dyDescent="0.2">
      <c r="A45" s="91" t="s">
        <v>394</v>
      </c>
      <c r="B45" s="37" t="s">
        <v>220</v>
      </c>
      <c r="C45" s="90">
        <v>0.47772575239999998</v>
      </c>
      <c r="D45" s="9" t="str">
        <f>IF($B45="N/A","N/A",IF(C45&gt;1,"Yes","No"))</f>
        <v>No</v>
      </c>
      <c r="E45" s="8">
        <v>0.49519950839999999</v>
      </c>
      <c r="F45" s="9" t="str">
        <f>IF($B45="N/A","N/A",IF(E45&gt;1,"Yes","No"))</f>
        <v>No</v>
      </c>
      <c r="G45" s="8">
        <v>0.50850150719999998</v>
      </c>
      <c r="H45" s="9" t="str">
        <f>IF($B45="N/A","N/A",IF(G45&gt;1,"Yes","No"))</f>
        <v>No</v>
      </c>
      <c r="I45" s="10">
        <v>3.6579999999999999</v>
      </c>
      <c r="J45" s="10">
        <v>2.6859999999999999</v>
      </c>
      <c r="K45" s="9" t="str">
        <f t="shared" si="8"/>
        <v>Yes</v>
      </c>
    </row>
    <row r="46" spans="1:11" x14ac:dyDescent="0.2">
      <c r="A46" s="91" t="s">
        <v>395</v>
      </c>
      <c r="B46" s="37" t="s">
        <v>259</v>
      </c>
      <c r="C46" s="90">
        <v>0</v>
      </c>
      <c r="D46" s="9" t="str">
        <f>IF($B46="N/A","N/A",IF(C46&gt;0,"Yes","No"))</f>
        <v>No</v>
      </c>
      <c r="E46" s="8">
        <v>0.1523423559</v>
      </c>
      <c r="F46" s="9" t="str">
        <f>IF($B46="N/A","N/A",IF(E46&gt;0,"Yes","No"))</f>
        <v>Yes</v>
      </c>
      <c r="G46" s="8">
        <v>0.59052269440000005</v>
      </c>
      <c r="H46" s="9" t="str">
        <f>IF($B46="N/A","N/A",IF(G46&gt;0,"Yes","No"))</f>
        <v>Yes</v>
      </c>
      <c r="I46" s="10" t="s">
        <v>1747</v>
      </c>
      <c r="J46" s="10">
        <v>287.60000000000002</v>
      </c>
      <c r="K46" s="9" t="str">
        <f t="shared" si="8"/>
        <v>No</v>
      </c>
    </row>
    <row r="47" spans="1:11" x14ac:dyDescent="0.2">
      <c r="A47" s="91" t="s">
        <v>396</v>
      </c>
      <c r="B47" s="37" t="s">
        <v>213</v>
      </c>
      <c r="C47" s="90">
        <v>5.1667255299999999E-2</v>
      </c>
      <c r="D47" s="9" t="str">
        <f>IF($B47="N/A","N/A",IF(C47&gt;15,"No",IF(C47&lt;-15,"No","Yes")))</f>
        <v>N/A</v>
      </c>
      <c r="E47" s="8">
        <v>4.3408970999999998E-2</v>
      </c>
      <c r="F47" s="9" t="str">
        <f>IF($B47="N/A","N/A",IF(E47&gt;15,"No",IF(E47&lt;-15,"No","Yes")))</f>
        <v>N/A</v>
      </c>
      <c r="G47" s="8">
        <v>3.5987822099999997E-2</v>
      </c>
      <c r="H47" s="9" t="str">
        <f>IF($B47="N/A","N/A",IF(G47&gt;15,"No",IF(G47&lt;-15,"No","Yes")))</f>
        <v>N/A</v>
      </c>
      <c r="I47" s="10">
        <v>-16</v>
      </c>
      <c r="J47" s="10">
        <v>-17.100000000000001</v>
      </c>
      <c r="K47" s="9" t="str">
        <f t="shared" si="8"/>
        <v>Yes</v>
      </c>
    </row>
    <row r="48" spans="1:11" x14ac:dyDescent="0.2">
      <c r="A48" s="91" t="s">
        <v>397</v>
      </c>
      <c r="B48" s="37" t="s">
        <v>213</v>
      </c>
      <c r="C48" s="90">
        <v>1.2702850176</v>
      </c>
      <c r="D48" s="9" t="str">
        <f>IF($B48="N/A","N/A",IF(C48&gt;15,"No",IF(C48&lt;-15,"No","Yes")))</f>
        <v>N/A</v>
      </c>
      <c r="E48" s="8">
        <v>1.3039468524</v>
      </c>
      <c r="F48" s="9" t="str">
        <f>IF($B48="N/A","N/A",IF(E48&gt;15,"No",IF(E48&lt;-15,"No","Yes")))</f>
        <v>N/A</v>
      </c>
      <c r="G48" s="8">
        <v>0.79220227040000002</v>
      </c>
      <c r="H48" s="9" t="str">
        <f>IF($B48="N/A","N/A",IF(G48&gt;15,"No",IF(G48&lt;-15,"No","Yes")))</f>
        <v>N/A</v>
      </c>
      <c r="I48" s="10">
        <v>2.65</v>
      </c>
      <c r="J48" s="10">
        <v>-39.200000000000003</v>
      </c>
      <c r="K48" s="9" t="str">
        <f t="shared" si="8"/>
        <v>No</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1.4791749273000001</v>
      </c>
      <c r="D51" s="9" t="str">
        <f>IF($B51="N/A","N/A",IF(C51&gt;15,"No",IF(C51&lt;-15,"No","Yes")))</f>
        <v>N/A</v>
      </c>
      <c r="E51" s="8">
        <v>1.3749111569000001</v>
      </c>
      <c r="F51" s="9" t="str">
        <f>IF($B51="N/A","N/A",IF(E51&gt;15,"No",IF(E51&lt;-15,"No","Yes")))</f>
        <v>N/A</v>
      </c>
      <c r="G51" s="8">
        <v>1.1993079769999999</v>
      </c>
      <c r="H51" s="9" t="str">
        <f>IF($B51="N/A","N/A",IF(G51&gt;15,"No",IF(G51&lt;-15,"No","Yes")))</f>
        <v>N/A</v>
      </c>
      <c r="I51" s="10">
        <v>-7.05</v>
      </c>
      <c r="J51" s="10">
        <v>-12.8</v>
      </c>
      <c r="K51" s="9" t="str">
        <f t="shared" si="8"/>
        <v>Yes</v>
      </c>
    </row>
    <row r="52" spans="1:11" x14ac:dyDescent="0.2">
      <c r="A52" s="91" t="s">
        <v>401</v>
      </c>
      <c r="B52" s="37" t="s">
        <v>220</v>
      </c>
      <c r="C52" s="90">
        <v>3.5706018643999999</v>
      </c>
      <c r="D52" s="9" t="str">
        <f>IF($B52="N/A","N/A",IF(C52&gt;1,"Yes","No"))</f>
        <v>Yes</v>
      </c>
      <c r="E52" s="8">
        <v>5.3771284631</v>
      </c>
      <c r="F52" s="9" t="str">
        <f>IF($B52="N/A","N/A",IF(E52&gt;1,"Yes","No"))</f>
        <v>Yes</v>
      </c>
      <c r="G52" s="8">
        <v>5.7067491048000001</v>
      </c>
      <c r="H52" s="9" t="str">
        <f>IF($B52="N/A","N/A",IF(G52&gt;1,"Yes","No"))</f>
        <v>Yes</v>
      </c>
      <c r="I52" s="10">
        <v>50.59</v>
      </c>
      <c r="J52" s="10">
        <v>6.13</v>
      </c>
      <c r="K52" s="9" t="str">
        <f t="shared" si="8"/>
        <v>Yes</v>
      </c>
    </row>
    <row r="53" spans="1:11" x14ac:dyDescent="0.2">
      <c r="A53" s="91" t="s">
        <v>402</v>
      </c>
      <c r="B53" s="37" t="s">
        <v>259</v>
      </c>
      <c r="C53" s="90">
        <v>0.71118085539999998</v>
      </c>
      <c r="D53" s="9" t="str">
        <f>IF($B53="N/A","N/A",IF(C53&gt;0,"Yes","No"))</f>
        <v>Yes</v>
      </c>
      <c r="E53" s="8">
        <v>0.74541752770000003</v>
      </c>
      <c r="F53" s="9" t="str">
        <f>IF($B53="N/A","N/A",IF(E53&gt;0,"Yes","No"))</f>
        <v>Yes</v>
      </c>
      <c r="G53" s="8">
        <v>1.0077933562000001</v>
      </c>
      <c r="H53" s="9" t="str">
        <f>IF($B53="N/A","N/A",IF(G53&gt;0,"Yes","No"))</f>
        <v>Yes</v>
      </c>
      <c r="I53" s="10">
        <v>4.8140000000000001</v>
      </c>
      <c r="J53" s="10">
        <v>35.200000000000003</v>
      </c>
      <c r="K53" s="9" t="str">
        <f t="shared" si="8"/>
        <v>No</v>
      </c>
    </row>
    <row r="54" spans="1:11" x14ac:dyDescent="0.2">
      <c r="A54" s="91" t="s">
        <v>403</v>
      </c>
      <c r="B54" s="37" t="s">
        <v>260</v>
      </c>
      <c r="C54" s="90">
        <v>2.05838445E-2</v>
      </c>
      <c r="D54" s="9" t="str">
        <f>IF($B54="N/A","N/A",IF(C54&gt;=1,"No",IF(C54&lt;0,"No","Yes")))</f>
        <v>Yes</v>
      </c>
      <c r="E54" s="8">
        <v>1.7302580299999998E-2</v>
      </c>
      <c r="F54" s="9" t="str">
        <f>IF($B54="N/A","N/A",IF(E54&gt;=1,"No",IF(E54&lt;0,"No","Yes")))</f>
        <v>Yes</v>
      </c>
      <c r="G54" s="8">
        <v>0</v>
      </c>
      <c r="H54" s="9" t="str">
        <f>IF($B54="N/A","N/A",IF(G54&gt;=1,"No",IF(G54&lt;0,"No","Yes")))</f>
        <v>Yes</v>
      </c>
      <c r="I54" s="10">
        <v>-15.9</v>
      </c>
      <c r="J54" s="10">
        <v>-100</v>
      </c>
      <c r="K54" s="9" t="str">
        <f t="shared" si="8"/>
        <v>No</v>
      </c>
    </row>
    <row r="55" spans="1:11" x14ac:dyDescent="0.2">
      <c r="A55" s="91" t="s">
        <v>878</v>
      </c>
      <c r="B55" s="37" t="s">
        <v>213</v>
      </c>
      <c r="C55" s="93">
        <v>124.63060522000001</v>
      </c>
      <c r="D55" s="9" t="str">
        <f>IF($B55="N/A","N/A",IF(C55&gt;15,"No",IF(C55&lt;-15,"No","Yes")))</f>
        <v>N/A</v>
      </c>
      <c r="E55" s="39">
        <v>118.42724223</v>
      </c>
      <c r="F55" s="9" t="str">
        <f>IF($B55="N/A","N/A",IF(E55&gt;15,"No",IF(E55&lt;-15,"No","Yes")))</f>
        <v>N/A</v>
      </c>
      <c r="G55" s="39">
        <v>107.33999454000001</v>
      </c>
      <c r="H55" s="9" t="str">
        <f>IF($B55="N/A","N/A",IF(G55&gt;15,"No",IF(G55&lt;-15,"No","Yes")))</f>
        <v>N/A</v>
      </c>
      <c r="I55" s="10">
        <v>-4.9800000000000004</v>
      </c>
      <c r="J55" s="10">
        <v>-9.36</v>
      </c>
      <c r="K55" s="9" t="str">
        <f t="shared" ref="K55:K74" si="9">IF(J55="Div by 0", "N/A", IF(J55="N/A","N/A", IF(J55&gt;30, "No", IF(J55&lt;-30, "No", "Yes"))))</f>
        <v>Yes</v>
      </c>
    </row>
    <row r="56" spans="1:11" x14ac:dyDescent="0.2">
      <c r="A56" s="91" t="s">
        <v>879</v>
      </c>
      <c r="B56" s="37" t="s">
        <v>261</v>
      </c>
      <c r="C56" s="93">
        <v>78.461257786999994</v>
      </c>
      <c r="D56" s="9" t="str">
        <f>IF($B56="N/A","N/A",IF(C56&gt;90,"No",IF(C56&lt;20,"No","Yes")))</f>
        <v>Yes</v>
      </c>
      <c r="E56" s="39">
        <v>76.831441702000006</v>
      </c>
      <c r="F56" s="9" t="str">
        <f>IF($B56="N/A","N/A",IF(E56&gt;90,"No",IF(E56&lt;20,"No","Yes")))</f>
        <v>Yes</v>
      </c>
      <c r="G56" s="39">
        <v>74.932677061000007</v>
      </c>
      <c r="H56" s="9" t="str">
        <f>IF($B56="N/A","N/A",IF(G56&gt;90,"No",IF(G56&lt;20,"No","Yes")))</f>
        <v>Yes</v>
      </c>
      <c r="I56" s="10">
        <v>-2.08</v>
      </c>
      <c r="J56" s="10">
        <v>-2.4700000000000002</v>
      </c>
      <c r="K56" s="9" t="str">
        <f t="shared" si="9"/>
        <v>Yes</v>
      </c>
    </row>
    <row r="57" spans="1:11" x14ac:dyDescent="0.2">
      <c r="A57" s="91" t="s">
        <v>880</v>
      </c>
      <c r="B57" s="37" t="s">
        <v>262</v>
      </c>
      <c r="C57" s="93">
        <v>51.159516314999998</v>
      </c>
      <c r="D57" s="9" t="str">
        <f>IF($B57="N/A","N/A",IF(C57&gt;60,"No",IF(C57&lt;10,"No","Yes")))</f>
        <v>Yes</v>
      </c>
      <c r="E57" s="39">
        <v>50.381369446999997</v>
      </c>
      <c r="F57" s="9" t="str">
        <f>IF($B57="N/A","N/A",IF(E57&gt;60,"No",IF(E57&lt;10,"No","Yes")))</f>
        <v>Yes</v>
      </c>
      <c r="G57" s="39">
        <v>48.649395003999999</v>
      </c>
      <c r="H57" s="9" t="str">
        <f>IF($B57="N/A","N/A",IF(G57&gt;60,"No",IF(G57&lt;10,"No","Yes")))</f>
        <v>Yes</v>
      </c>
      <c r="I57" s="10">
        <v>-1.52</v>
      </c>
      <c r="J57" s="10">
        <v>-3.44</v>
      </c>
      <c r="K57" s="9" t="str">
        <f t="shared" si="9"/>
        <v>Yes</v>
      </c>
    </row>
    <row r="58" spans="1:11" ht="25.5" x14ac:dyDescent="0.2">
      <c r="A58" s="91" t="s">
        <v>881</v>
      </c>
      <c r="B58" s="37" t="s">
        <v>263</v>
      </c>
      <c r="C58" s="93">
        <v>52.234389358999998</v>
      </c>
      <c r="D58" s="9" t="str">
        <f>IF($B58="N/A","N/A",IF(C58&gt;100,"No",IF(C58&lt;10,"No","Yes")))</f>
        <v>Yes</v>
      </c>
      <c r="E58" s="39">
        <v>79.752874895000005</v>
      </c>
      <c r="F58" s="9" t="str">
        <f>IF($B58="N/A","N/A",IF(E58&gt;100,"No",IF(E58&lt;10,"No","Yes")))</f>
        <v>Yes</v>
      </c>
      <c r="G58" s="39">
        <v>148.61155785</v>
      </c>
      <c r="H58" s="9" t="str">
        <f>IF($B58="N/A","N/A",IF(G58&gt;100,"No",IF(G58&lt;10,"No","Yes")))</f>
        <v>No</v>
      </c>
      <c r="I58" s="10">
        <v>52.68</v>
      </c>
      <c r="J58" s="10">
        <v>86.34</v>
      </c>
      <c r="K58" s="9" t="str">
        <f t="shared" si="9"/>
        <v>No</v>
      </c>
    </row>
    <row r="59" spans="1:11" x14ac:dyDescent="0.2">
      <c r="A59" s="91" t="s">
        <v>882</v>
      </c>
      <c r="B59" s="37" t="s">
        <v>264</v>
      </c>
      <c r="C59" s="93">
        <v>92.747789085999997</v>
      </c>
      <c r="D59" s="9" t="str">
        <f>IF($B59="N/A","N/A",IF(C59&gt;100,"No",IF(C59&lt;20,"No","Yes")))</f>
        <v>Yes</v>
      </c>
      <c r="E59" s="39">
        <v>96.524878084999997</v>
      </c>
      <c r="F59" s="9" t="str">
        <f>IF($B59="N/A","N/A",IF(E59&gt;100,"No",IF(E59&lt;20,"No","Yes")))</f>
        <v>Yes</v>
      </c>
      <c r="G59" s="39">
        <v>92.306172830999998</v>
      </c>
      <c r="H59" s="9" t="str">
        <f>IF($B59="N/A","N/A",IF(G59&gt;100,"No",IF(G59&lt;20,"No","Yes")))</f>
        <v>Yes</v>
      </c>
      <c r="I59" s="10">
        <v>4.0720000000000001</v>
      </c>
      <c r="J59" s="10">
        <v>-4.37</v>
      </c>
      <c r="K59" s="9" t="str">
        <f t="shared" si="9"/>
        <v>Yes</v>
      </c>
    </row>
    <row r="60" spans="1:11" x14ac:dyDescent="0.2">
      <c r="A60" s="91" t="s">
        <v>883</v>
      </c>
      <c r="B60" s="37" t="s">
        <v>264</v>
      </c>
      <c r="C60" s="93">
        <v>93.375256429999993</v>
      </c>
      <c r="D60" s="9" t="str">
        <f>IF($B60="N/A","N/A",IF(C60&gt;100,"No",IF(C60&lt;20,"No","Yes")))</f>
        <v>Yes</v>
      </c>
      <c r="E60" s="39">
        <v>103.91522802999999</v>
      </c>
      <c r="F60" s="9" t="str">
        <f>IF($B60="N/A","N/A",IF(E60&gt;100,"No",IF(E60&lt;20,"No","Yes")))</f>
        <v>No</v>
      </c>
      <c r="G60" s="39">
        <v>123.32168024000001</v>
      </c>
      <c r="H60" s="9" t="str">
        <f>IF($B60="N/A","N/A",IF(G60&gt;100,"No",IF(G60&lt;20,"No","Yes")))</f>
        <v>No</v>
      </c>
      <c r="I60" s="10">
        <v>11.29</v>
      </c>
      <c r="J60" s="10">
        <v>18.68</v>
      </c>
      <c r="K60" s="9" t="str">
        <f t="shared" si="9"/>
        <v>Yes</v>
      </c>
    </row>
    <row r="61" spans="1:11" ht="25.5" x14ac:dyDescent="0.2">
      <c r="A61" s="91" t="s">
        <v>884</v>
      </c>
      <c r="B61" s="37" t="s">
        <v>213</v>
      </c>
      <c r="C61" s="93">
        <v>232.91292766000001</v>
      </c>
      <c r="D61" s="9" t="str">
        <f>IF($B61="N/A","N/A",IF(C61&gt;15,"No",IF(C61&lt;-15,"No","Yes")))</f>
        <v>N/A</v>
      </c>
      <c r="E61" s="39">
        <v>220.80648287</v>
      </c>
      <c r="F61" s="9" t="str">
        <f>IF($B61="N/A","N/A",IF(E61&gt;15,"No",IF(E61&lt;-15,"No","Yes")))</f>
        <v>N/A</v>
      </c>
      <c r="G61" s="39">
        <v>190.00462196000001</v>
      </c>
      <c r="H61" s="9" t="str">
        <f>IF($B61="N/A","N/A",IF(G61&gt;15,"No",IF(G61&lt;-15,"No","Yes")))</f>
        <v>N/A</v>
      </c>
      <c r="I61" s="10">
        <v>-5.2</v>
      </c>
      <c r="J61" s="10">
        <v>-13.9</v>
      </c>
      <c r="K61" s="9" t="str">
        <f t="shared" si="9"/>
        <v>Yes</v>
      </c>
    </row>
    <row r="62" spans="1:11" x14ac:dyDescent="0.2">
      <c r="A62" s="91" t="s">
        <v>885</v>
      </c>
      <c r="B62" s="37" t="s">
        <v>265</v>
      </c>
      <c r="C62" s="93">
        <v>38.700034383999999</v>
      </c>
      <c r="D62" s="9" t="str">
        <f>IF($B62="N/A","N/A",IF(C62&gt;60,"No",IF(C62&lt;10,"No","Yes")))</f>
        <v>Yes</v>
      </c>
      <c r="E62" s="39">
        <v>38.000723610000001</v>
      </c>
      <c r="F62" s="9" t="str">
        <f>IF($B62="N/A","N/A",IF(E62&gt;60,"No",IF(E62&lt;10,"No","Yes")))</f>
        <v>Yes</v>
      </c>
      <c r="G62" s="39">
        <v>37.339411103000003</v>
      </c>
      <c r="H62" s="9" t="str">
        <f>IF($B62="N/A","N/A",IF(G62&gt;60,"No",IF(G62&lt;10,"No","Yes")))</f>
        <v>Yes</v>
      </c>
      <c r="I62" s="10">
        <v>-1.81</v>
      </c>
      <c r="J62" s="10">
        <v>-1.74</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333.19193295999997</v>
      </c>
      <c r="D64" s="9" t="str">
        <f t="shared" ref="D64:D74" si="10">IF($B64="N/A","N/A",IF(C64&gt;15,"No",IF(C64&lt;-15,"No","Yes")))</f>
        <v>N/A</v>
      </c>
      <c r="E64" s="39">
        <v>317.72641716999999</v>
      </c>
      <c r="F64" s="9" t="str">
        <f>IF($B64="N/A","N/A",IF(E64&gt;15,"No",IF(E64&lt;-15,"No","Yes")))</f>
        <v>N/A</v>
      </c>
      <c r="G64" s="39">
        <v>74.588265500999995</v>
      </c>
      <c r="H64" s="9" t="str">
        <f>IF($B64="N/A","N/A",IF(G64&gt;15,"No",IF(G64&lt;-15,"No","Yes")))</f>
        <v>N/A</v>
      </c>
      <c r="I64" s="10">
        <v>-4.6399999999999997</v>
      </c>
      <c r="J64" s="10">
        <v>-76.5</v>
      </c>
      <c r="K64" s="9" t="str">
        <f t="shared" si="9"/>
        <v>No</v>
      </c>
    </row>
    <row r="65" spans="1:11" ht="15.75" customHeight="1" x14ac:dyDescent="0.2">
      <c r="A65" s="91" t="s">
        <v>888</v>
      </c>
      <c r="B65" s="37" t="s">
        <v>213</v>
      </c>
      <c r="C65" s="93">
        <v>83.062270990000002</v>
      </c>
      <c r="D65" s="9" t="str">
        <f t="shared" si="10"/>
        <v>N/A</v>
      </c>
      <c r="E65" s="39">
        <v>80.109783942000007</v>
      </c>
      <c r="F65" s="9" t="str">
        <f t="shared" ref="F65:F73" si="11">IF($B65="N/A","N/A",IF(E65&gt;15,"No",IF(E65&lt;-15,"No","Yes")))</f>
        <v>N/A</v>
      </c>
      <c r="G65" s="39">
        <v>77.776032818999994</v>
      </c>
      <c r="H65" s="9" t="str">
        <f t="shared" ref="H65:H86" si="12">IF($B65="N/A","N/A",IF(G65&gt;15,"No",IF(G65&lt;-15,"No","Yes")))</f>
        <v>N/A</v>
      </c>
      <c r="I65" s="10">
        <v>-3.55</v>
      </c>
      <c r="J65" s="10">
        <v>-2.91</v>
      </c>
      <c r="K65" s="9" t="str">
        <f t="shared" si="9"/>
        <v>Yes</v>
      </c>
    </row>
    <row r="66" spans="1:11" ht="25.5" x14ac:dyDescent="0.2">
      <c r="A66" s="91" t="s">
        <v>889</v>
      </c>
      <c r="B66" s="37" t="s">
        <v>213</v>
      </c>
      <c r="C66" s="93">
        <v>68.076843799000002</v>
      </c>
      <c r="D66" s="9" t="str">
        <f t="shared" si="10"/>
        <v>N/A</v>
      </c>
      <c r="E66" s="39">
        <v>44.874788035999998</v>
      </c>
      <c r="F66" s="9" t="str">
        <f t="shared" si="11"/>
        <v>N/A</v>
      </c>
      <c r="G66" s="39">
        <v>17.725678248000001</v>
      </c>
      <c r="H66" s="9" t="str">
        <f t="shared" si="12"/>
        <v>N/A</v>
      </c>
      <c r="I66" s="10">
        <v>-34.1</v>
      </c>
      <c r="J66" s="10">
        <v>-60.5</v>
      </c>
      <c r="K66" s="9" t="str">
        <f t="shared" si="9"/>
        <v>No</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262.67644109999998</v>
      </c>
      <c r="D68" s="9" t="str">
        <f t="shared" si="10"/>
        <v>N/A</v>
      </c>
      <c r="E68" s="39">
        <v>159.21643595</v>
      </c>
      <c r="F68" s="9" t="str">
        <f t="shared" si="11"/>
        <v>N/A</v>
      </c>
      <c r="G68" s="39">
        <v>95.203982839999995</v>
      </c>
      <c r="H68" s="9" t="str">
        <f t="shared" si="12"/>
        <v>N/A</v>
      </c>
      <c r="I68" s="10">
        <v>-39.4</v>
      </c>
      <c r="J68" s="10">
        <v>-40.200000000000003</v>
      </c>
      <c r="K68" s="9" t="str">
        <f t="shared" si="9"/>
        <v>No</v>
      </c>
    </row>
    <row r="69" spans="1:11" ht="25.5" x14ac:dyDescent="0.2">
      <c r="A69" s="91" t="s">
        <v>892</v>
      </c>
      <c r="B69" s="37" t="s">
        <v>213</v>
      </c>
      <c r="C69" s="93">
        <v>77.688515730000006</v>
      </c>
      <c r="D69" s="9" t="str">
        <f t="shared" si="10"/>
        <v>N/A</v>
      </c>
      <c r="E69" s="39">
        <v>82.378015008000006</v>
      </c>
      <c r="F69" s="9" t="str">
        <f t="shared" si="11"/>
        <v>N/A</v>
      </c>
      <c r="G69" s="39">
        <v>88.405178590000006</v>
      </c>
      <c r="H69" s="9" t="str">
        <f t="shared" si="12"/>
        <v>N/A</v>
      </c>
      <c r="I69" s="10">
        <v>6.0359999999999996</v>
      </c>
      <c r="J69" s="10">
        <v>7.3159999999999998</v>
      </c>
      <c r="K69" s="9" t="str">
        <f t="shared" si="9"/>
        <v>Yes</v>
      </c>
    </row>
    <row r="70" spans="1:11" ht="25.5" x14ac:dyDescent="0.2">
      <c r="A70" s="91" t="s">
        <v>893</v>
      </c>
      <c r="B70" s="37" t="s">
        <v>213</v>
      </c>
      <c r="C70" s="93">
        <v>29.762283619000002</v>
      </c>
      <c r="D70" s="9" t="str">
        <f t="shared" si="10"/>
        <v>N/A</v>
      </c>
      <c r="E70" s="39">
        <v>29.105095649999999</v>
      </c>
      <c r="F70" s="9" t="str">
        <f t="shared" si="11"/>
        <v>N/A</v>
      </c>
      <c r="G70" s="39">
        <v>30.743402706000001</v>
      </c>
      <c r="H70" s="9" t="str">
        <f t="shared" si="12"/>
        <v>N/A</v>
      </c>
      <c r="I70" s="10">
        <v>-2.21</v>
      </c>
      <c r="J70" s="10">
        <v>5.6289999999999996</v>
      </c>
      <c r="K70" s="9" t="str">
        <f t="shared" si="9"/>
        <v>Yes</v>
      </c>
    </row>
    <row r="71" spans="1:11" x14ac:dyDescent="0.2">
      <c r="A71" s="91" t="s">
        <v>894</v>
      </c>
      <c r="B71" s="37" t="s">
        <v>213</v>
      </c>
      <c r="C71" s="93" t="s">
        <v>1747</v>
      </c>
      <c r="D71" s="9" t="str">
        <f t="shared" si="10"/>
        <v>N/A</v>
      </c>
      <c r="E71" s="39">
        <v>345.87719005999998</v>
      </c>
      <c r="F71" s="9" t="str">
        <f t="shared" si="11"/>
        <v>N/A</v>
      </c>
      <c r="G71" s="39">
        <v>402.42808755999999</v>
      </c>
      <c r="H71" s="9" t="str">
        <f t="shared" si="12"/>
        <v>N/A</v>
      </c>
      <c r="I71" s="10" t="s">
        <v>1747</v>
      </c>
      <c r="J71" s="10">
        <v>16.350000000000001</v>
      </c>
      <c r="K71" s="9" t="str">
        <f t="shared" si="9"/>
        <v>Yes</v>
      </c>
    </row>
    <row r="72" spans="1:11" ht="25.5" x14ac:dyDescent="0.2">
      <c r="A72" s="91" t="s">
        <v>895</v>
      </c>
      <c r="B72" s="37" t="s">
        <v>213</v>
      </c>
      <c r="C72" s="93">
        <v>1601.8244233999999</v>
      </c>
      <c r="D72" s="9" t="str">
        <f t="shared" si="10"/>
        <v>N/A</v>
      </c>
      <c r="E72" s="39">
        <v>1638.9238335</v>
      </c>
      <c r="F72" s="9" t="str">
        <f t="shared" si="11"/>
        <v>N/A</v>
      </c>
      <c r="G72" s="39">
        <v>1735.8543451999999</v>
      </c>
      <c r="H72" s="9" t="str">
        <f t="shared" si="12"/>
        <v>N/A</v>
      </c>
      <c r="I72" s="10">
        <v>2.3159999999999998</v>
      </c>
      <c r="J72" s="10">
        <v>5.9139999999999997</v>
      </c>
      <c r="K72" s="9" t="str">
        <f t="shared" si="9"/>
        <v>Yes</v>
      </c>
    </row>
    <row r="73" spans="1:11" x14ac:dyDescent="0.2">
      <c r="A73" s="91" t="s">
        <v>896</v>
      </c>
      <c r="B73" s="37" t="s">
        <v>213</v>
      </c>
      <c r="C73" s="93">
        <v>234.60685000999999</v>
      </c>
      <c r="D73" s="9" t="str">
        <f t="shared" si="10"/>
        <v>N/A</v>
      </c>
      <c r="E73" s="39">
        <v>141.12875023999999</v>
      </c>
      <c r="F73" s="9" t="str">
        <f t="shared" si="11"/>
        <v>N/A</v>
      </c>
      <c r="G73" s="39">
        <v>80.483541403000004</v>
      </c>
      <c r="H73" s="9" t="str">
        <f t="shared" si="12"/>
        <v>N/A</v>
      </c>
      <c r="I73" s="10">
        <v>-39.799999999999997</v>
      </c>
      <c r="J73" s="10">
        <v>-43</v>
      </c>
      <c r="K73" s="9" t="str">
        <f t="shared" si="9"/>
        <v>No</v>
      </c>
    </row>
    <row r="74" spans="1:11" x14ac:dyDescent="0.2">
      <c r="A74" s="91" t="s">
        <v>897</v>
      </c>
      <c r="B74" s="37" t="s">
        <v>213</v>
      </c>
      <c r="C74" s="93">
        <v>456.92227229000002</v>
      </c>
      <c r="D74" s="9" t="str">
        <f t="shared" si="10"/>
        <v>N/A</v>
      </c>
      <c r="E74" s="39">
        <v>437.39857000000001</v>
      </c>
      <c r="F74" s="9" t="str">
        <f>IF($B74="N/A","N/A",IF(E74&gt;15,"No",IF(E74&lt;-15,"No","Yes")))</f>
        <v>N/A</v>
      </c>
      <c r="G74" s="39">
        <v>320.67905861000003</v>
      </c>
      <c r="H74" s="9" t="str">
        <f t="shared" si="12"/>
        <v>N/A</v>
      </c>
      <c r="I74" s="10">
        <v>-4.2699999999999996</v>
      </c>
      <c r="J74" s="10">
        <v>-26.7</v>
      </c>
      <c r="K74" s="9" t="str">
        <f t="shared" si="9"/>
        <v>Yes</v>
      </c>
    </row>
    <row r="75" spans="1:11" x14ac:dyDescent="0.2">
      <c r="A75" s="91" t="s">
        <v>898</v>
      </c>
      <c r="B75" s="37" t="s">
        <v>213</v>
      </c>
      <c r="C75" s="90">
        <v>2.6930620165999999</v>
      </c>
      <c r="D75" s="9" t="str">
        <f t="shared" ref="D75:D80" si="13">IF($B75="N/A","N/A",IF(C75&gt;15,"No",IF(C75&lt;-15,"No","Yes")))</f>
        <v>N/A</v>
      </c>
      <c r="E75" s="8">
        <v>2.4046858302</v>
      </c>
      <c r="F75" s="9" t="str">
        <f>IF($B75="N/A","N/A",IF(E75&gt;15,"No",IF(E75&lt;-15,"No","Yes")))</f>
        <v>N/A</v>
      </c>
      <c r="G75" s="8">
        <v>2.0185869414000002</v>
      </c>
      <c r="H75" s="9" t="str">
        <f t="shared" si="12"/>
        <v>N/A</v>
      </c>
      <c r="I75" s="10">
        <v>-10.7</v>
      </c>
      <c r="J75" s="10">
        <v>-16.100000000000001</v>
      </c>
      <c r="K75" s="9" t="str">
        <f t="shared" ref="K75:K80" si="14">IF(J75="Div by 0", "N/A", IF(J75="N/A","N/A", IF(J75&gt;30, "No", IF(J75&lt;-30, "No", "Yes"))))</f>
        <v>Yes</v>
      </c>
    </row>
    <row r="76" spans="1:11" x14ac:dyDescent="0.2">
      <c r="A76" s="91" t="s">
        <v>899</v>
      </c>
      <c r="B76" s="37" t="s">
        <v>213</v>
      </c>
      <c r="C76" s="90">
        <v>1.1271460463</v>
      </c>
      <c r="D76" s="9" t="str">
        <f t="shared" si="13"/>
        <v>N/A</v>
      </c>
      <c r="E76" s="8">
        <v>1.1119237995</v>
      </c>
      <c r="F76" s="9" t="str">
        <f t="shared" ref="F76:F86" si="15">IF($B76="N/A","N/A",IF(E76&gt;15,"No",IF(E76&lt;-15,"No","Yes")))</f>
        <v>N/A</v>
      </c>
      <c r="G76" s="8">
        <v>1.0777091415</v>
      </c>
      <c r="H76" s="9" t="str">
        <f t="shared" si="12"/>
        <v>N/A</v>
      </c>
      <c r="I76" s="10">
        <v>-1.35</v>
      </c>
      <c r="J76" s="10">
        <v>-3.08</v>
      </c>
      <c r="K76" s="9" t="str">
        <f t="shared" si="14"/>
        <v>Yes</v>
      </c>
    </row>
    <row r="77" spans="1:11" x14ac:dyDescent="0.2">
      <c r="A77" s="91" t="s">
        <v>900</v>
      </c>
      <c r="B77" s="37" t="s">
        <v>213</v>
      </c>
      <c r="C77" s="90">
        <v>1.2417836153999999</v>
      </c>
      <c r="D77" s="9" t="str">
        <f t="shared" si="13"/>
        <v>N/A</v>
      </c>
      <c r="E77" s="8">
        <v>1.3125642492</v>
      </c>
      <c r="F77" s="9" t="str">
        <f t="shared" si="15"/>
        <v>N/A</v>
      </c>
      <c r="G77" s="8">
        <v>1.3127270836</v>
      </c>
      <c r="H77" s="9" t="str">
        <f t="shared" si="12"/>
        <v>N/A</v>
      </c>
      <c r="I77" s="10">
        <v>5.7</v>
      </c>
      <c r="J77" s="10">
        <v>1.24E-2</v>
      </c>
      <c r="K77" s="9" t="str">
        <f t="shared" si="14"/>
        <v>Yes</v>
      </c>
    </row>
    <row r="78" spans="1:11" x14ac:dyDescent="0.2">
      <c r="A78" s="91" t="s">
        <v>901</v>
      </c>
      <c r="B78" s="37" t="s">
        <v>213</v>
      </c>
      <c r="C78" s="90">
        <v>0</v>
      </c>
      <c r="D78" s="9" t="str">
        <f t="shared" si="13"/>
        <v>N/A</v>
      </c>
      <c r="E78" s="8">
        <v>8.558083E-4</v>
      </c>
      <c r="F78" s="9" t="str">
        <f t="shared" si="15"/>
        <v>N/A</v>
      </c>
      <c r="G78" s="8">
        <v>7.6125215000000003E-3</v>
      </c>
      <c r="H78" s="9" t="str">
        <f t="shared" si="12"/>
        <v>N/A</v>
      </c>
      <c r="I78" s="10" t="s">
        <v>1747</v>
      </c>
      <c r="J78" s="10">
        <v>789.5</v>
      </c>
      <c r="K78" s="9" t="str">
        <f t="shared" si="14"/>
        <v>No</v>
      </c>
    </row>
    <row r="79" spans="1:11" ht="25.5" x14ac:dyDescent="0.2">
      <c r="A79" s="91" t="s">
        <v>902</v>
      </c>
      <c r="B79" s="37" t="s">
        <v>213</v>
      </c>
      <c r="C79" s="90">
        <v>6.8956962430999997</v>
      </c>
      <c r="D79" s="9" t="str">
        <f t="shared" si="13"/>
        <v>N/A</v>
      </c>
      <c r="E79" s="8">
        <v>6.4766896452999996</v>
      </c>
      <c r="F79" s="9" t="str">
        <f t="shared" si="15"/>
        <v>N/A</v>
      </c>
      <c r="G79" s="8">
        <v>5.5161673909999998</v>
      </c>
      <c r="H79" s="9" t="str">
        <f t="shared" si="12"/>
        <v>N/A</v>
      </c>
      <c r="I79" s="10">
        <v>-6.08</v>
      </c>
      <c r="J79" s="10">
        <v>-14.8</v>
      </c>
      <c r="K79" s="9" t="str">
        <f t="shared" si="14"/>
        <v>Yes</v>
      </c>
    </row>
    <row r="80" spans="1:11" ht="25.5" x14ac:dyDescent="0.2">
      <c r="A80" s="91" t="s">
        <v>903</v>
      </c>
      <c r="B80" s="37" t="s">
        <v>213</v>
      </c>
      <c r="C80" s="95" t="s">
        <v>213</v>
      </c>
      <c r="D80" s="9" t="str">
        <f t="shared" si="13"/>
        <v>N/A</v>
      </c>
      <c r="E80" s="95">
        <v>6.4766896452999996</v>
      </c>
      <c r="F80" s="9" t="str">
        <f t="shared" si="15"/>
        <v>N/A</v>
      </c>
      <c r="G80" s="95">
        <v>5.5161673909999998</v>
      </c>
      <c r="H80" s="9" t="str">
        <f t="shared" si="12"/>
        <v>N/A</v>
      </c>
      <c r="I80" s="10" t="s">
        <v>213</v>
      </c>
      <c r="J80" s="96">
        <v>-14.8</v>
      </c>
      <c r="K80" s="9" t="str">
        <f t="shared" si="14"/>
        <v>Yes</v>
      </c>
    </row>
    <row r="81" spans="1:11" x14ac:dyDescent="0.2">
      <c r="A81" s="91" t="s">
        <v>904</v>
      </c>
      <c r="B81" s="37" t="s">
        <v>213</v>
      </c>
      <c r="C81" s="97">
        <v>57.259694066999998</v>
      </c>
      <c r="D81" s="9" t="str">
        <f t="shared" ref="D81:D86" si="16">IF($B81="N/A","N/A",IF(C81&gt;15,"No",IF(C81&lt;-15,"No","Yes")))</f>
        <v>N/A</v>
      </c>
      <c r="E81" s="98">
        <v>61.766260033999998</v>
      </c>
      <c r="F81" s="9" t="str">
        <f t="shared" si="15"/>
        <v>N/A</v>
      </c>
      <c r="G81" s="98">
        <v>64.978311828000002</v>
      </c>
      <c r="H81" s="9" t="str">
        <f>IF($B81="N/A","N/A",IF(G81&gt;15,"No",IF(G81&lt;-15,"No","Yes")))</f>
        <v>N/A</v>
      </c>
      <c r="I81" s="10">
        <v>7.87</v>
      </c>
      <c r="J81" s="10">
        <v>5.2</v>
      </c>
      <c r="K81" s="9" t="str">
        <f t="shared" ref="K81:K86" si="17">IF(J81="Div by 0", "N/A", IF(J81="N/A","N/A", IF(J81&gt;30, "No", IF(J81&lt;-30, "No", "Yes"))))</f>
        <v>Yes</v>
      </c>
    </row>
    <row r="82" spans="1:11" x14ac:dyDescent="0.2">
      <c r="A82" s="91" t="s">
        <v>905</v>
      </c>
      <c r="B82" s="37" t="s">
        <v>213</v>
      </c>
      <c r="C82" s="97">
        <v>109.37645975</v>
      </c>
      <c r="D82" s="9" t="str">
        <f t="shared" si="16"/>
        <v>N/A</v>
      </c>
      <c r="E82" s="98">
        <v>116.56873638</v>
      </c>
      <c r="F82" s="9" t="str">
        <f t="shared" si="15"/>
        <v>N/A</v>
      </c>
      <c r="G82" s="98">
        <v>123.89356796</v>
      </c>
      <c r="H82" s="9" t="str">
        <f t="shared" si="12"/>
        <v>N/A</v>
      </c>
      <c r="I82" s="10">
        <v>6.5759999999999996</v>
      </c>
      <c r="J82" s="10">
        <v>6.2839999999999998</v>
      </c>
      <c r="K82" s="9" t="str">
        <f t="shared" si="17"/>
        <v>Yes</v>
      </c>
    </row>
    <row r="83" spans="1:11" x14ac:dyDescent="0.2">
      <c r="A83" s="91" t="s">
        <v>906</v>
      </c>
      <c r="B83" s="37" t="s">
        <v>213</v>
      </c>
      <c r="C83" s="97">
        <v>146.04897926999999</v>
      </c>
      <c r="D83" s="9" t="str">
        <f t="shared" si="16"/>
        <v>N/A</v>
      </c>
      <c r="E83" s="98">
        <v>151.71201704000001</v>
      </c>
      <c r="F83" s="9" t="str">
        <f t="shared" si="15"/>
        <v>N/A</v>
      </c>
      <c r="G83" s="98">
        <v>151.61237578000001</v>
      </c>
      <c r="H83" s="9" t="str">
        <f t="shared" si="12"/>
        <v>N/A</v>
      </c>
      <c r="I83" s="10">
        <v>3.8769999999999998</v>
      </c>
      <c r="J83" s="10">
        <v>-6.6000000000000003E-2</v>
      </c>
      <c r="K83" s="9" t="str">
        <f t="shared" si="17"/>
        <v>Yes</v>
      </c>
    </row>
    <row r="84" spans="1:11" x14ac:dyDescent="0.2">
      <c r="A84" s="91" t="s">
        <v>907</v>
      </c>
      <c r="B84" s="37" t="s">
        <v>213</v>
      </c>
      <c r="C84" s="97" t="s">
        <v>1747</v>
      </c>
      <c r="D84" s="9" t="str">
        <f t="shared" si="16"/>
        <v>N/A</v>
      </c>
      <c r="E84" s="98">
        <v>288.39603959999999</v>
      </c>
      <c r="F84" s="9" t="str">
        <f t="shared" si="15"/>
        <v>N/A</v>
      </c>
      <c r="G84" s="98">
        <v>293.22941176</v>
      </c>
      <c r="H84" s="9" t="str">
        <f t="shared" si="12"/>
        <v>N/A</v>
      </c>
      <c r="I84" s="10" t="s">
        <v>1747</v>
      </c>
      <c r="J84" s="10">
        <v>1.6759999999999999</v>
      </c>
      <c r="K84" s="9" t="str">
        <f t="shared" si="17"/>
        <v>Yes</v>
      </c>
    </row>
    <row r="85" spans="1:11" x14ac:dyDescent="0.2">
      <c r="A85" s="91" t="s">
        <v>908</v>
      </c>
      <c r="B85" s="37" t="s">
        <v>213</v>
      </c>
      <c r="C85" s="97">
        <v>586.90948295999999</v>
      </c>
      <c r="D85" s="9" t="str">
        <f t="shared" si="16"/>
        <v>N/A</v>
      </c>
      <c r="E85" s="98">
        <v>599.95498325000005</v>
      </c>
      <c r="F85" s="9" t="str">
        <f t="shared" si="15"/>
        <v>N/A</v>
      </c>
      <c r="G85" s="98">
        <v>648.25934164</v>
      </c>
      <c r="H85" s="9" t="str">
        <f t="shared" si="12"/>
        <v>N/A</v>
      </c>
      <c r="I85" s="10">
        <v>2.2229999999999999</v>
      </c>
      <c r="J85" s="10">
        <v>8.0510000000000002</v>
      </c>
      <c r="K85" s="9" t="str">
        <f t="shared" si="17"/>
        <v>Yes</v>
      </c>
    </row>
    <row r="86" spans="1:11" ht="25.5" x14ac:dyDescent="0.2">
      <c r="A86" s="91" t="s">
        <v>909</v>
      </c>
      <c r="B86" s="37" t="s">
        <v>213</v>
      </c>
      <c r="C86" s="99" t="s">
        <v>213</v>
      </c>
      <c r="D86" s="9" t="str">
        <f t="shared" si="16"/>
        <v>N/A</v>
      </c>
      <c r="E86" s="99">
        <v>599.95498325000005</v>
      </c>
      <c r="F86" s="9" t="str">
        <f t="shared" si="15"/>
        <v>N/A</v>
      </c>
      <c r="G86" s="99">
        <v>648.25934164</v>
      </c>
      <c r="H86" s="9" t="str">
        <f t="shared" si="12"/>
        <v>N/A</v>
      </c>
      <c r="I86" s="10" t="s">
        <v>213</v>
      </c>
      <c r="J86" s="10">
        <v>8.0510000000000002</v>
      </c>
      <c r="K86" s="9" t="str">
        <f t="shared" si="17"/>
        <v>Yes</v>
      </c>
    </row>
    <row r="87" spans="1:11" x14ac:dyDescent="0.2">
      <c r="A87" s="91" t="s">
        <v>32</v>
      </c>
      <c r="B87" s="37" t="s">
        <v>266</v>
      </c>
      <c r="C87" s="90">
        <v>88.732439632999998</v>
      </c>
      <c r="D87" s="9" t="str">
        <f>IF($B87="N/A","N/A",IF(C87&gt;60,"Yes","No"))</f>
        <v>Yes</v>
      </c>
      <c r="E87" s="8">
        <v>88.868094346999996</v>
      </c>
      <c r="F87" s="9" t="str">
        <f>IF($B87="N/A","N/A",IF(E87&gt;60,"Yes","No"))</f>
        <v>Yes</v>
      </c>
      <c r="G87" s="8">
        <v>89.407877929999998</v>
      </c>
      <c r="H87" s="9" t="str">
        <f>IF($B87="N/A","N/A",IF(G87&gt;60,"Yes","No"))</f>
        <v>Yes</v>
      </c>
      <c r="I87" s="10">
        <v>0.15290000000000001</v>
      </c>
      <c r="J87" s="10">
        <v>0.60740000000000005</v>
      </c>
      <c r="K87" s="9" t="str">
        <f t="shared" ref="K87:K105" si="18">IF(J87="Div by 0", "N/A", IF(J87="N/A","N/A", IF(J87&gt;30, "No", IF(J87&lt;-30, "No", "Yes"))))</f>
        <v>Yes</v>
      </c>
    </row>
    <row r="88" spans="1:11" x14ac:dyDescent="0.2">
      <c r="A88" s="91" t="s">
        <v>39</v>
      </c>
      <c r="B88" s="37" t="s">
        <v>267</v>
      </c>
      <c r="C88" s="90">
        <v>99.996282473999997</v>
      </c>
      <c r="D88" s="9" t="str">
        <f>IF($B88="N/A","N/A",IF(C88&gt;100,"No",IF(C88&lt;85,"No","Yes")))</f>
        <v>Yes</v>
      </c>
      <c r="E88" s="8">
        <v>99.997884055</v>
      </c>
      <c r="F88" s="9" t="str">
        <f>IF($B88="N/A","N/A",IF(E88&gt;100,"No",IF(E88&lt;85,"No","Yes")))</f>
        <v>Yes</v>
      </c>
      <c r="G88" s="8">
        <v>99.998368931000002</v>
      </c>
      <c r="H88" s="9" t="str">
        <f>IF($B88="N/A","N/A",IF(G88&gt;100,"No",IF(G88&lt;85,"No","Yes")))</f>
        <v>Yes</v>
      </c>
      <c r="I88" s="10">
        <v>1.6000000000000001E-3</v>
      </c>
      <c r="J88" s="10">
        <v>5.0000000000000001E-4</v>
      </c>
      <c r="K88" s="9" t="str">
        <f t="shared" si="18"/>
        <v>Yes</v>
      </c>
    </row>
    <row r="89" spans="1:11" x14ac:dyDescent="0.2">
      <c r="A89" s="91" t="s">
        <v>910</v>
      </c>
      <c r="B89" s="37" t="s">
        <v>213</v>
      </c>
      <c r="C89" s="90">
        <v>39.094355440999998</v>
      </c>
      <c r="D89" s="9" t="str">
        <f>IF($B89="N/A","N/A",IF(C89&gt;15,"No",IF(C89&lt;-15,"No","Yes")))</f>
        <v>N/A</v>
      </c>
      <c r="E89" s="8">
        <v>37.711257859</v>
      </c>
      <c r="F89" s="9" t="str">
        <f>IF($B89="N/A","N/A",IF(E89&gt;15,"No",IF(E89&lt;-15,"No","Yes")))</f>
        <v>N/A</v>
      </c>
      <c r="G89" s="8">
        <v>37.260805554999997</v>
      </c>
      <c r="H89" s="9" t="str">
        <f>IF($B89="N/A","N/A",IF(G89&gt;15,"No",IF(G89&lt;-15,"No","Yes")))</f>
        <v>N/A</v>
      </c>
      <c r="I89" s="10">
        <v>-3.54</v>
      </c>
      <c r="J89" s="10">
        <v>-1.19</v>
      </c>
      <c r="K89" s="9" t="str">
        <f t="shared" si="18"/>
        <v>Yes</v>
      </c>
    </row>
    <row r="90" spans="1:11" x14ac:dyDescent="0.2">
      <c r="A90" s="91" t="s">
        <v>851</v>
      </c>
      <c r="B90" s="37" t="s">
        <v>268</v>
      </c>
      <c r="C90" s="90">
        <v>4.1667463661999999</v>
      </c>
      <c r="D90" s="9" t="str">
        <f>IF($B90="N/A","N/A",IF(C90&gt;25,"No",IF(C90&lt;5,"No","Yes")))</f>
        <v>No</v>
      </c>
      <c r="E90" s="8">
        <v>3.9089133981000002</v>
      </c>
      <c r="F90" s="9" t="str">
        <f>IF($B90="N/A","N/A",IF(E90&gt;25,"No",IF(E90&lt;5,"No","Yes")))</f>
        <v>No</v>
      </c>
      <c r="G90" s="8">
        <v>3.8128537169999999</v>
      </c>
      <c r="H90" s="9" t="str">
        <f>IF($B90="N/A","N/A",IF(G90&gt;25,"No",IF(G90&lt;5,"No","Yes")))</f>
        <v>No</v>
      </c>
      <c r="I90" s="10">
        <v>-6.19</v>
      </c>
      <c r="J90" s="10">
        <v>-2.46</v>
      </c>
      <c r="K90" s="9" t="str">
        <f t="shared" si="18"/>
        <v>Yes</v>
      </c>
    </row>
    <row r="91" spans="1:11" x14ac:dyDescent="0.2">
      <c r="A91" s="91" t="s">
        <v>852</v>
      </c>
      <c r="B91" s="37" t="s">
        <v>269</v>
      </c>
      <c r="C91" s="90">
        <v>45.372658104999999</v>
      </c>
      <c r="D91" s="9" t="str">
        <f>IF($B91="N/A","N/A",IF(C91&gt;70,"No",IF(C91&lt;40,"No","Yes")))</f>
        <v>Yes</v>
      </c>
      <c r="E91" s="8">
        <v>43.854878067999998</v>
      </c>
      <c r="F91" s="9" t="str">
        <f>IF($B91="N/A","N/A",IF(E91&gt;70,"No",IF(E91&lt;40,"No","Yes")))</f>
        <v>Yes</v>
      </c>
      <c r="G91" s="8">
        <v>41.933335620999998</v>
      </c>
      <c r="H91" s="9" t="str">
        <f>IF($B91="N/A","N/A",IF(G91&gt;70,"No",IF(G91&lt;40,"No","Yes")))</f>
        <v>Yes</v>
      </c>
      <c r="I91" s="10">
        <v>-3.35</v>
      </c>
      <c r="J91" s="10">
        <v>-4.38</v>
      </c>
      <c r="K91" s="9" t="str">
        <f t="shared" si="18"/>
        <v>Yes</v>
      </c>
    </row>
    <row r="92" spans="1:11" x14ac:dyDescent="0.2">
      <c r="A92" s="91" t="s">
        <v>853</v>
      </c>
      <c r="B92" s="37" t="s">
        <v>270</v>
      </c>
      <c r="C92" s="90">
        <v>50.460330994000003</v>
      </c>
      <c r="D92" s="9" t="str">
        <f>IF($B92="N/A","N/A",IF(C92&gt;55,"No",IF(C92&lt;20,"No","Yes")))</f>
        <v>Yes</v>
      </c>
      <c r="E92" s="8">
        <v>52.235979700000001</v>
      </c>
      <c r="F92" s="9" t="str">
        <f>IF($B92="N/A","N/A",IF(E92&gt;55,"No",IF(E92&lt;20,"No","Yes")))</f>
        <v>Yes</v>
      </c>
      <c r="G92" s="8">
        <v>54.253785620000002</v>
      </c>
      <c r="H92" s="9" t="str">
        <f>IF($B92="N/A","N/A",IF(G92&gt;55,"No",IF(G92&lt;20,"No","Yes")))</f>
        <v>Yes</v>
      </c>
      <c r="I92" s="10">
        <v>3.5190000000000001</v>
      </c>
      <c r="J92" s="10">
        <v>3.863</v>
      </c>
      <c r="K92" s="9" t="str">
        <f t="shared" si="18"/>
        <v>Yes</v>
      </c>
    </row>
    <row r="93" spans="1:11" x14ac:dyDescent="0.2">
      <c r="A93" s="91" t="s">
        <v>163</v>
      </c>
      <c r="B93" s="37" t="s">
        <v>246</v>
      </c>
      <c r="C93" s="90">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
      <c r="A99" s="91" t="s">
        <v>44</v>
      </c>
      <c r="B99" s="37" t="s">
        <v>213</v>
      </c>
      <c r="C99" s="90">
        <v>60.641179534000003</v>
      </c>
      <c r="D99" s="9" t="str">
        <f>IF($B99="N/A","N/A",IF(C99&gt;15,"No",IF(C99&lt;-15,"No","Yes")))</f>
        <v>N/A</v>
      </c>
      <c r="E99" s="8">
        <v>59.539483607000001</v>
      </c>
      <c r="F99" s="9" t="str">
        <f>IF($B99="N/A","N/A",IF(E99&gt;15,"No",IF(E99&lt;-15,"No","Yes")))</f>
        <v>N/A</v>
      </c>
      <c r="G99" s="8">
        <v>56.41723245</v>
      </c>
      <c r="H99" s="9" t="str">
        <f>IF($B99="N/A","N/A",IF(G99&gt;15,"No",IF(G99&lt;-15,"No","Yes")))</f>
        <v>N/A</v>
      </c>
      <c r="I99" s="10">
        <v>-1.82</v>
      </c>
      <c r="J99" s="10">
        <v>-5.24</v>
      </c>
      <c r="K99" s="9" t="str">
        <f t="shared" si="18"/>
        <v>Yes</v>
      </c>
    </row>
    <row r="100" spans="1:11" x14ac:dyDescent="0.2">
      <c r="A100" s="91" t="s">
        <v>45</v>
      </c>
      <c r="B100" s="37" t="s">
        <v>213</v>
      </c>
      <c r="C100" s="90">
        <v>31.555512101000001</v>
      </c>
      <c r="D100" s="9" t="str">
        <f>IF($B100="N/A","N/A",IF(C100&gt;15,"No",IF(C100&lt;-15,"No","Yes")))</f>
        <v>N/A</v>
      </c>
      <c r="E100" s="8">
        <v>33.811978740999997</v>
      </c>
      <c r="F100" s="9" t="str">
        <f>IF($B100="N/A","N/A",IF(E100&gt;15,"No",IF(E100&lt;-15,"No","Yes")))</f>
        <v>N/A</v>
      </c>
      <c r="G100" s="8">
        <v>37.271524534999998</v>
      </c>
      <c r="H100" s="9" t="str">
        <f>IF($B100="N/A","N/A",IF(G100&gt;15,"No",IF(G100&lt;-15,"No","Yes")))</f>
        <v>N/A</v>
      </c>
      <c r="I100" s="10">
        <v>7.1509999999999998</v>
      </c>
      <c r="J100" s="10">
        <v>10.23</v>
      </c>
      <c r="K100" s="9" t="str">
        <f t="shared" si="18"/>
        <v>Yes</v>
      </c>
    </row>
    <row r="101" spans="1:11" x14ac:dyDescent="0.2">
      <c r="A101" s="91" t="s">
        <v>355</v>
      </c>
      <c r="B101" s="37" t="s">
        <v>213</v>
      </c>
      <c r="C101" s="90" t="s">
        <v>213</v>
      </c>
      <c r="D101" s="9" t="str">
        <f>IF($B101="N/A","N/A",IF(C101&gt;15,"No",IF(C101&lt;-15,"No","Yes")))</f>
        <v>N/A</v>
      </c>
      <c r="E101" s="8">
        <v>93.351462347999998</v>
      </c>
      <c r="F101" s="9" t="str">
        <f>IF($B101="N/A","N/A",IF(E101&gt;15,"No",IF(E101&lt;-15,"No","Yes")))</f>
        <v>N/A</v>
      </c>
      <c r="G101" s="8">
        <v>93.688756984999998</v>
      </c>
      <c r="H101" s="9" t="str">
        <f>IF($B101="N/A","N/A",IF(G101&gt;15,"No",IF(G101&lt;-15,"No","Yes")))</f>
        <v>N/A</v>
      </c>
      <c r="I101" s="10" t="s">
        <v>213</v>
      </c>
      <c r="J101" s="10">
        <v>0.36130000000000001</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7.8033083655000004</v>
      </c>
      <c r="D103" s="9" t="str">
        <f>IF($B103="N/A","N/A",IF(C103&gt;15,"No",IF(C103&lt;-15,"No","Yes")))</f>
        <v>N/A</v>
      </c>
      <c r="E103" s="8">
        <v>6.6485376522999999</v>
      </c>
      <c r="F103" s="9" t="str">
        <f>IF($B103="N/A","N/A",IF(E103&gt;15,"No",IF(E103&lt;-15,"No","Yes")))</f>
        <v>N/A</v>
      </c>
      <c r="G103" s="8">
        <v>6.3112430149999996</v>
      </c>
      <c r="H103" s="9" t="str">
        <f>IF($B103="N/A","N/A",IF(G103&gt;15,"No",IF(G103&lt;-15,"No","Yes")))</f>
        <v>N/A</v>
      </c>
      <c r="I103" s="10">
        <v>-14.8</v>
      </c>
      <c r="J103" s="10">
        <v>-5.07</v>
      </c>
      <c r="K103" s="9" t="str">
        <f t="shared" si="18"/>
        <v>Yes</v>
      </c>
    </row>
    <row r="104" spans="1:11" x14ac:dyDescent="0.2">
      <c r="A104" s="91" t="s">
        <v>33</v>
      </c>
      <c r="B104" s="37" t="s">
        <v>223</v>
      </c>
      <c r="C104" s="90">
        <v>99.999106745000006</v>
      </c>
      <c r="D104" s="9" t="str">
        <f>IF($B104="N/A","N/A",IF(C104&gt;100,"No",IF(C104&lt;98,"No","Yes")))</f>
        <v>Yes</v>
      </c>
      <c r="E104" s="8">
        <v>99.999316888999999</v>
      </c>
      <c r="F104" s="9" t="str">
        <f>IF($B104="N/A","N/A",IF(E104&gt;100,"No",IF(E104&lt;98,"No","Yes")))</f>
        <v>Yes</v>
      </c>
      <c r="G104" s="8">
        <v>99.999272422000004</v>
      </c>
      <c r="H104" s="9" t="str">
        <f>IF($B104="N/A","N/A",IF(G104&gt;100,"No",IF(G104&lt;98,"No","Yes")))</f>
        <v>Yes</v>
      </c>
      <c r="I104" s="10">
        <v>2.0000000000000001E-4</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99.904517451999993</v>
      </c>
      <c r="D106" s="9" t="str">
        <f>IF($B106="N/A","N/A",IF(C106&gt;15,"No",IF(C106&lt;-15,"No","Yes")))</f>
        <v>N/A</v>
      </c>
      <c r="E106" s="8">
        <v>99.897219973000006</v>
      </c>
      <c r="F106" s="9" t="str">
        <f>IF($B106="N/A","N/A",IF(E106&gt;15,"No",IF(E106&lt;-15,"No","Yes")))</f>
        <v>N/A</v>
      </c>
      <c r="G106" s="8">
        <v>99.892200603000006</v>
      </c>
      <c r="H106" s="9" t="str">
        <f>IF($B106="N/A","N/A",IF(G106&gt;15,"No",IF(G106&lt;-15,"No","Yes")))</f>
        <v>N/A</v>
      </c>
      <c r="I106" s="10">
        <v>-7.0000000000000001E-3</v>
      </c>
      <c r="J106" s="10">
        <v>-5.0000000000000001E-3</v>
      </c>
      <c r="K106" s="9" t="str">
        <f>IF(J106="Div by 0", "N/A", IF(J106="N/A","N/A", IF(J106&gt;30, "No", IF(J106&lt;-30, "No", "Yes"))))</f>
        <v>Yes</v>
      </c>
    </row>
    <row r="107" spans="1:11" x14ac:dyDescent="0.2">
      <c r="A107" s="91" t="s">
        <v>913</v>
      </c>
      <c r="B107" s="37" t="s">
        <v>213</v>
      </c>
      <c r="C107" s="100">
        <v>82.265934603999995</v>
      </c>
      <c r="D107" s="9" t="str">
        <f t="shared" ref="D107:D130" si="19">IF($B107="N/A","N/A",IF(C107&gt;15,"No",IF(C107&lt;-15,"No","Yes")))</f>
        <v>N/A</v>
      </c>
      <c r="E107" s="9">
        <v>83.017847924999998</v>
      </c>
      <c r="F107" s="9" t="str">
        <f t="shared" ref="F107:F130" si="20">IF($B107="N/A","N/A",IF(E107&gt;15,"No",IF(E107&lt;-15,"No","Yes")))</f>
        <v>N/A</v>
      </c>
      <c r="G107" s="8">
        <v>83.820936478999997</v>
      </c>
      <c r="H107" s="9" t="str">
        <f t="shared" ref="H107:H130" si="21">IF($B107="N/A","N/A",IF(G107&gt;15,"No",IF(G107&lt;-15,"No","Yes")))</f>
        <v>N/A</v>
      </c>
      <c r="I107" s="10">
        <v>0.91400000000000003</v>
      </c>
      <c r="J107" s="10">
        <v>0.96740000000000004</v>
      </c>
      <c r="K107" s="9" t="str">
        <f t="shared" ref="K107:K130" si="22">IF(J107="Div by 0", "N/A", IF(J107="N/A","N/A", IF(J107&gt;30, "No", IF(J107&lt;-30, "No", "Yes"))))</f>
        <v>Yes</v>
      </c>
    </row>
    <row r="108" spans="1:11" x14ac:dyDescent="0.2">
      <c r="A108" s="91" t="s">
        <v>914</v>
      </c>
      <c r="B108" s="37" t="s">
        <v>213</v>
      </c>
      <c r="C108" s="100">
        <v>10.838504573</v>
      </c>
      <c r="D108" s="37" t="s">
        <v>213</v>
      </c>
      <c r="E108" s="9">
        <v>10.505598002999999</v>
      </c>
      <c r="F108" s="37" t="s">
        <v>213</v>
      </c>
      <c r="G108" s="8">
        <v>10.66289613</v>
      </c>
      <c r="H108" s="37" t="s">
        <v>213</v>
      </c>
      <c r="I108" s="10">
        <v>-3.07</v>
      </c>
      <c r="J108" s="10">
        <v>1.4970000000000001</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0.26570312610000002</v>
      </c>
      <c r="D111" s="9" t="str">
        <f t="shared" si="19"/>
        <v>N/A</v>
      </c>
      <c r="E111" s="9">
        <v>0.28478928640000001</v>
      </c>
      <c r="F111" s="9" t="str">
        <f t="shared" si="20"/>
        <v>N/A</v>
      </c>
      <c r="G111" s="8">
        <v>0.58316392360000002</v>
      </c>
      <c r="H111" s="9" t="str">
        <f t="shared" si="21"/>
        <v>N/A</v>
      </c>
      <c r="I111" s="10">
        <v>7.1829999999999998</v>
      </c>
      <c r="J111" s="10">
        <v>104.8</v>
      </c>
      <c r="K111" s="9" t="str">
        <f t="shared" si="22"/>
        <v>No</v>
      </c>
    </row>
    <row r="112" spans="1:11" x14ac:dyDescent="0.2">
      <c r="A112" s="91" t="s">
        <v>918</v>
      </c>
      <c r="B112" s="37" t="s">
        <v>213</v>
      </c>
      <c r="C112" s="100">
        <v>5.0170502844999998</v>
      </c>
      <c r="D112" s="9" t="str">
        <f t="shared" si="19"/>
        <v>N/A</v>
      </c>
      <c r="E112" s="9">
        <v>4.2017138536000003</v>
      </c>
      <c r="F112" s="9" t="str">
        <f t="shared" si="20"/>
        <v>N/A</v>
      </c>
      <c r="G112" s="8">
        <v>3.5064169450999998</v>
      </c>
      <c r="H112" s="9" t="str">
        <f t="shared" si="21"/>
        <v>N/A</v>
      </c>
      <c r="I112" s="10">
        <v>-16.3</v>
      </c>
      <c r="J112" s="10">
        <v>-16.5</v>
      </c>
      <c r="K112" s="9" t="str">
        <f t="shared" si="22"/>
        <v>Yes</v>
      </c>
    </row>
    <row r="113" spans="1:11" x14ac:dyDescent="0.2">
      <c r="A113" s="91" t="s">
        <v>919</v>
      </c>
      <c r="B113" s="37" t="s">
        <v>213</v>
      </c>
      <c r="C113" s="100">
        <v>0</v>
      </c>
      <c r="D113" s="9" t="str">
        <f t="shared" si="19"/>
        <v>N/A</v>
      </c>
      <c r="E113" s="9">
        <v>0</v>
      </c>
      <c r="F113" s="9" t="str">
        <f t="shared" si="20"/>
        <v>N/A</v>
      </c>
      <c r="G113" s="8">
        <v>7.4632562999999996E-6</v>
      </c>
      <c r="H113" s="9" t="str">
        <f t="shared" si="21"/>
        <v>N/A</v>
      </c>
      <c r="I113" s="10" t="s">
        <v>1747</v>
      </c>
      <c r="J113" s="10" t="s">
        <v>1747</v>
      </c>
      <c r="K113" s="9" t="str">
        <f t="shared" si="22"/>
        <v>N/A</v>
      </c>
    </row>
    <row r="114" spans="1:11" x14ac:dyDescent="0.2">
      <c r="A114" s="91" t="s">
        <v>920</v>
      </c>
      <c r="B114" s="37" t="s">
        <v>213</v>
      </c>
      <c r="C114" s="100">
        <v>0.73041952759999995</v>
      </c>
      <c r="D114" s="9" t="str">
        <f t="shared" si="19"/>
        <v>N/A</v>
      </c>
      <c r="E114" s="9">
        <v>0.67935929269999995</v>
      </c>
      <c r="F114" s="9" t="str">
        <f t="shared" si="20"/>
        <v>N/A</v>
      </c>
      <c r="G114" s="8">
        <v>2.9599274599999999E-2</v>
      </c>
      <c r="H114" s="9" t="str">
        <f t="shared" si="21"/>
        <v>N/A</v>
      </c>
      <c r="I114" s="10">
        <v>-6.99</v>
      </c>
      <c r="J114" s="10">
        <v>-95.6</v>
      </c>
      <c r="K114" s="9" t="str">
        <f t="shared" si="22"/>
        <v>No</v>
      </c>
    </row>
    <row r="115" spans="1:11" x14ac:dyDescent="0.2">
      <c r="A115" s="91" t="s">
        <v>921</v>
      </c>
      <c r="B115" s="37" t="s">
        <v>213</v>
      </c>
      <c r="C115" s="100">
        <v>1.1716902081</v>
      </c>
      <c r="D115" s="9" t="str">
        <f t="shared" si="19"/>
        <v>N/A</v>
      </c>
      <c r="E115" s="9">
        <v>1.7376044212999999</v>
      </c>
      <c r="F115" s="9" t="str">
        <f t="shared" si="20"/>
        <v>N/A</v>
      </c>
      <c r="G115" s="8">
        <v>2.9495012940000001</v>
      </c>
      <c r="H115" s="9" t="str">
        <f t="shared" si="21"/>
        <v>N/A</v>
      </c>
      <c r="I115" s="10">
        <v>48.3</v>
      </c>
      <c r="J115" s="10">
        <v>69.75</v>
      </c>
      <c r="K115" s="9" t="str">
        <f t="shared" si="22"/>
        <v>No</v>
      </c>
    </row>
    <row r="116" spans="1:11" x14ac:dyDescent="0.2">
      <c r="A116" s="91" t="s">
        <v>922</v>
      </c>
      <c r="B116" s="37" t="s">
        <v>213</v>
      </c>
      <c r="C116" s="100">
        <v>0.1732563859</v>
      </c>
      <c r="D116" s="9" t="str">
        <f t="shared" si="19"/>
        <v>N/A</v>
      </c>
      <c r="E116" s="9">
        <v>0.14277594399999999</v>
      </c>
      <c r="F116" s="9" t="str">
        <f t="shared" si="20"/>
        <v>N/A</v>
      </c>
      <c r="G116" s="8">
        <v>3.3241343700000002E-2</v>
      </c>
      <c r="H116" s="9" t="str">
        <f t="shared" si="21"/>
        <v>N/A</v>
      </c>
      <c r="I116" s="10">
        <v>-17.600000000000001</v>
      </c>
      <c r="J116" s="10">
        <v>-76.7</v>
      </c>
      <c r="K116" s="9" t="str">
        <f t="shared" si="22"/>
        <v>No</v>
      </c>
    </row>
    <row r="117" spans="1:11" x14ac:dyDescent="0.2">
      <c r="A117" s="91" t="s">
        <v>923</v>
      </c>
      <c r="B117" s="37" t="s">
        <v>213</v>
      </c>
      <c r="C117" s="100">
        <v>0</v>
      </c>
      <c r="D117" s="9" t="str">
        <f t="shared" si="19"/>
        <v>N/A</v>
      </c>
      <c r="E117" s="9">
        <v>0.14744475970000001</v>
      </c>
      <c r="F117" s="9" t="str">
        <f t="shared" si="20"/>
        <v>N/A</v>
      </c>
      <c r="G117" s="8">
        <v>0.58801504029999996</v>
      </c>
      <c r="H117" s="9" t="str">
        <f t="shared" si="21"/>
        <v>N/A</v>
      </c>
      <c r="I117" s="10" t="s">
        <v>1747</v>
      </c>
      <c r="J117" s="10">
        <v>298.8</v>
      </c>
      <c r="K117" s="9" t="str">
        <f t="shared" si="22"/>
        <v>No</v>
      </c>
    </row>
    <row r="118" spans="1:11" x14ac:dyDescent="0.2">
      <c r="A118" s="91" t="s">
        <v>924</v>
      </c>
      <c r="B118" s="37" t="s">
        <v>213</v>
      </c>
      <c r="C118" s="100">
        <v>3.4803850406999999</v>
      </c>
      <c r="D118" s="9" t="str">
        <f t="shared" si="19"/>
        <v>N/A</v>
      </c>
      <c r="E118" s="9">
        <v>3.3119104455000001</v>
      </c>
      <c r="F118" s="9" t="str">
        <f t="shared" si="20"/>
        <v>N/A</v>
      </c>
      <c r="G118" s="8">
        <v>2.9729508454000002</v>
      </c>
      <c r="H118" s="9" t="str">
        <f t="shared" si="21"/>
        <v>N/A</v>
      </c>
      <c r="I118" s="10">
        <v>-4.84</v>
      </c>
      <c r="J118" s="10">
        <v>-10.199999999999999</v>
      </c>
      <c r="K118" s="9" t="str">
        <f t="shared" si="22"/>
        <v>Yes</v>
      </c>
    </row>
    <row r="119" spans="1:11" x14ac:dyDescent="0.2">
      <c r="A119" s="91" t="s">
        <v>925</v>
      </c>
      <c r="B119" s="37" t="s">
        <v>213</v>
      </c>
      <c r="C119" s="100">
        <v>6.8955608231000003</v>
      </c>
      <c r="D119" s="9" t="str">
        <f t="shared" si="19"/>
        <v>N/A</v>
      </c>
      <c r="E119" s="9">
        <v>6.4765540716999999</v>
      </c>
      <c r="F119" s="9" t="str">
        <f t="shared" si="20"/>
        <v>N/A</v>
      </c>
      <c r="G119" s="8">
        <v>5.5161673909999998</v>
      </c>
      <c r="H119" s="9" t="str">
        <f t="shared" si="21"/>
        <v>N/A</v>
      </c>
      <c r="I119" s="10">
        <v>-6.08</v>
      </c>
      <c r="J119" s="10">
        <v>-14.8</v>
      </c>
      <c r="K119" s="9" t="str">
        <f t="shared" si="22"/>
        <v>Yes</v>
      </c>
    </row>
    <row r="120" spans="1:11" x14ac:dyDescent="0.2">
      <c r="A120" s="91" t="s">
        <v>926</v>
      </c>
      <c r="B120" s="37" t="s">
        <v>213</v>
      </c>
      <c r="C120" s="100">
        <v>4.8215308457999999</v>
      </c>
      <c r="D120" s="9" t="str">
        <f t="shared" si="19"/>
        <v>N/A</v>
      </c>
      <c r="E120" s="9">
        <v>4.4529317282000003</v>
      </c>
      <c r="F120" s="9" t="str">
        <f t="shared" si="20"/>
        <v>N/A</v>
      </c>
      <c r="G120" s="8">
        <v>3.3479794762999999</v>
      </c>
      <c r="H120" s="9" t="str">
        <f t="shared" si="21"/>
        <v>N/A</v>
      </c>
      <c r="I120" s="10">
        <v>-7.64</v>
      </c>
      <c r="J120" s="10">
        <v>-24.8</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0.44547772940000002</v>
      </c>
      <c r="D123" s="9" t="str">
        <f t="shared" si="19"/>
        <v>N/A</v>
      </c>
      <c r="E123" s="9">
        <v>0.46062824130000002</v>
      </c>
      <c r="F123" s="9" t="str">
        <f t="shared" si="20"/>
        <v>N/A</v>
      </c>
      <c r="G123" s="8">
        <v>0.42462943250000001</v>
      </c>
      <c r="H123" s="9" t="str">
        <f t="shared" si="21"/>
        <v>N/A</v>
      </c>
      <c r="I123" s="10">
        <v>3.4009999999999998</v>
      </c>
      <c r="J123" s="10">
        <v>-7.82</v>
      </c>
      <c r="K123" s="9" t="str">
        <f t="shared" si="22"/>
        <v>Yes</v>
      </c>
    </row>
    <row r="124" spans="1:11" x14ac:dyDescent="0.2">
      <c r="A124" s="91" t="s">
        <v>930</v>
      </c>
      <c r="B124" s="37" t="s">
        <v>213</v>
      </c>
      <c r="C124" s="100">
        <v>0</v>
      </c>
      <c r="D124" s="9" t="str">
        <f t="shared" si="19"/>
        <v>N/A</v>
      </c>
      <c r="E124" s="9">
        <v>6.5609147399999998E-2</v>
      </c>
      <c r="F124" s="9" t="str">
        <f t="shared" si="20"/>
        <v>N/A</v>
      </c>
      <c r="G124" s="8">
        <v>0.44321294080000001</v>
      </c>
      <c r="H124" s="9" t="str">
        <f t="shared" si="21"/>
        <v>N/A</v>
      </c>
      <c r="I124" s="10" t="s">
        <v>1747</v>
      </c>
      <c r="J124" s="10">
        <v>575.5</v>
      </c>
      <c r="K124" s="9" t="str">
        <f t="shared" si="22"/>
        <v>No</v>
      </c>
    </row>
    <row r="125" spans="1:11" x14ac:dyDescent="0.2">
      <c r="A125" s="91" t="s">
        <v>931</v>
      </c>
      <c r="B125" s="37" t="s">
        <v>213</v>
      </c>
      <c r="C125" s="100">
        <v>1.4791568713000001</v>
      </c>
      <c r="D125" s="9" t="str">
        <f t="shared" si="19"/>
        <v>N/A</v>
      </c>
      <c r="E125" s="9">
        <v>1.3748857369</v>
      </c>
      <c r="F125" s="9" t="str">
        <f t="shared" si="20"/>
        <v>N/A</v>
      </c>
      <c r="G125" s="8">
        <v>1.1993005137999999</v>
      </c>
      <c r="H125" s="9" t="str">
        <f t="shared" si="21"/>
        <v>N/A</v>
      </c>
      <c r="I125" s="10">
        <v>-7.05</v>
      </c>
      <c r="J125" s="10">
        <v>-12.8</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0.1493953767</v>
      </c>
      <c r="D130" s="9" t="str">
        <f t="shared" si="19"/>
        <v>N/A</v>
      </c>
      <c r="E130" s="9">
        <v>0.1224992179</v>
      </c>
      <c r="F130" s="9" t="str">
        <f t="shared" si="20"/>
        <v>N/A</v>
      </c>
      <c r="G130" s="8">
        <v>0.1010450275</v>
      </c>
      <c r="H130" s="9" t="str">
        <f t="shared" si="21"/>
        <v>N/A</v>
      </c>
      <c r="I130" s="10">
        <v>-18</v>
      </c>
      <c r="J130" s="10">
        <v>-17.5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3505431</v>
      </c>
      <c r="D6" s="9" t="str">
        <f>IF($B6="N/A","N/A",IF(C6&gt;15,"No",IF(C6&lt;-15,"No","Yes")))</f>
        <v>N/A</v>
      </c>
      <c r="E6" s="38">
        <v>3548724</v>
      </c>
      <c r="F6" s="9" t="str">
        <f>IF($B6="N/A","N/A",IF(E6&gt;15,"No",IF(E6&lt;-15,"No","Yes")))</f>
        <v>N/A</v>
      </c>
      <c r="G6" s="38">
        <v>3757248</v>
      </c>
      <c r="H6" s="9" t="str">
        <f>IF($B6="N/A","N/A",IF(G6&gt;15,"No",IF(G6&lt;-15,"No","Yes")))</f>
        <v>N/A</v>
      </c>
      <c r="I6" s="10">
        <v>1.2350000000000001</v>
      </c>
      <c r="J6" s="10">
        <v>5.8760000000000003</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21.971307665000001</v>
      </c>
      <c r="D9" s="9" t="str">
        <f t="shared" ref="D9:D17" si="1">IF($B9="N/A","N/A",IF(C9&gt;15,"No",IF(C9&lt;-15,"No","Yes")))</f>
        <v>N/A</v>
      </c>
      <c r="E9" s="39">
        <v>23.030658062000001</v>
      </c>
      <c r="F9" s="9" t="str">
        <f>IF($B9="N/A","N/A",IF(E9&gt;15,"No",IF(E9&lt;-15,"No","Yes")))</f>
        <v>N/A</v>
      </c>
      <c r="G9" s="39">
        <v>22.934717112000001</v>
      </c>
      <c r="H9" s="9" t="str">
        <f>IF($B9="N/A","N/A",IF(G9&gt;15,"No",IF(G9&lt;-15,"No","Yes")))</f>
        <v>N/A</v>
      </c>
      <c r="I9" s="10">
        <v>4.8220000000000001</v>
      </c>
      <c r="J9" s="10">
        <v>-0.41699999999999998</v>
      </c>
      <c r="K9" s="9" t="str">
        <f t="shared" si="0"/>
        <v>Yes</v>
      </c>
    </row>
    <row r="10" spans="1:11" x14ac:dyDescent="0.2">
      <c r="A10" s="91" t="s">
        <v>16</v>
      </c>
      <c r="B10" s="37" t="s">
        <v>213</v>
      </c>
      <c r="C10" s="90">
        <v>20.037450458999999</v>
      </c>
      <c r="D10" s="9" t="str">
        <f t="shared" si="1"/>
        <v>N/A</v>
      </c>
      <c r="E10" s="8">
        <v>19.114983300999999</v>
      </c>
      <c r="F10" s="9" t="str">
        <f>IF($B10="N/A","N/A",IF(E10&gt;15,"No",IF(E10&lt;-15,"No","Yes")))</f>
        <v>N/A</v>
      </c>
      <c r="G10" s="8">
        <v>21.335961853000001</v>
      </c>
      <c r="H10" s="9" t="str">
        <f>IF($B10="N/A","N/A",IF(G10&gt;15,"No",IF(G10&lt;-15,"No","Yes")))</f>
        <v>N/A</v>
      </c>
      <c r="I10" s="10">
        <v>-4.5999999999999996</v>
      </c>
      <c r="J10" s="10">
        <v>11.62</v>
      </c>
      <c r="K10" s="9" t="str">
        <f t="shared" si="0"/>
        <v>Yes</v>
      </c>
    </row>
    <row r="11" spans="1:11" x14ac:dyDescent="0.2">
      <c r="A11" s="91" t="s">
        <v>36</v>
      </c>
      <c r="B11" s="37" t="s">
        <v>213</v>
      </c>
      <c r="C11" s="90">
        <v>36.630905282000001</v>
      </c>
      <c r="D11" s="9" t="str">
        <f t="shared" si="1"/>
        <v>N/A</v>
      </c>
      <c r="E11" s="8">
        <v>38.324825629999999</v>
      </c>
      <c r="F11" s="9" t="str">
        <f>IF($B11="N/A","N/A",IF(E11&gt;15,"No",IF(E11&lt;-15,"No","Yes")))</f>
        <v>N/A</v>
      </c>
      <c r="G11" s="8">
        <v>54.461803850999999</v>
      </c>
      <c r="H11" s="9" t="str">
        <f>IF($B11="N/A","N/A",IF(G11&gt;15,"No",IF(G11&lt;-15,"No","Yes")))</f>
        <v>N/A</v>
      </c>
      <c r="I11" s="10">
        <v>4.6239999999999997</v>
      </c>
      <c r="J11" s="10">
        <v>42.11</v>
      </c>
      <c r="K11" s="9" t="str">
        <f t="shared" si="0"/>
        <v>No</v>
      </c>
    </row>
    <row r="12" spans="1:11" x14ac:dyDescent="0.2">
      <c r="A12" s="91" t="s">
        <v>37</v>
      </c>
      <c r="B12" s="37" t="s">
        <v>213</v>
      </c>
      <c r="C12" s="90">
        <v>24.150433800999998</v>
      </c>
      <c r="D12" s="9" t="str">
        <f t="shared" si="1"/>
        <v>N/A</v>
      </c>
      <c r="E12" s="8">
        <v>23.128350298000001</v>
      </c>
      <c r="F12" s="9" t="str">
        <f>IF($B12="N/A","N/A",IF(E12&gt;15,"No",IF(E12&lt;-15,"No","Yes")))</f>
        <v>N/A</v>
      </c>
      <c r="G12" s="8">
        <v>88.671875</v>
      </c>
      <c r="H12" s="9" t="str">
        <f>IF($B12="N/A","N/A",IF(G12&gt;15,"No",IF(G12&lt;-15,"No","Yes")))</f>
        <v>N/A</v>
      </c>
      <c r="I12" s="10">
        <v>-4.2300000000000004</v>
      </c>
      <c r="J12" s="10">
        <v>283.39999999999998</v>
      </c>
      <c r="K12" s="9" t="str">
        <f t="shared" si="0"/>
        <v>No</v>
      </c>
    </row>
    <row r="13" spans="1:11" x14ac:dyDescent="0.2">
      <c r="A13" s="91" t="s">
        <v>38</v>
      </c>
      <c r="B13" s="37" t="s">
        <v>213</v>
      </c>
      <c r="C13" s="90">
        <v>16.494162916000001</v>
      </c>
      <c r="D13" s="9" t="str">
        <f t="shared" si="1"/>
        <v>N/A</v>
      </c>
      <c r="E13" s="8">
        <v>14.642419899</v>
      </c>
      <c r="F13" s="9" t="str">
        <f>IF($B13="N/A","N/A",IF(E13&gt;15,"No",IF(E13&lt;-15,"No","Yes")))</f>
        <v>N/A</v>
      </c>
      <c r="G13" s="8">
        <v>9.9973207874999996</v>
      </c>
      <c r="H13" s="9" t="str">
        <f>IF($B13="N/A","N/A",IF(G13&gt;15,"No",IF(G13&lt;-15,"No","Yes")))</f>
        <v>N/A</v>
      </c>
      <c r="I13" s="10">
        <v>-11.2</v>
      </c>
      <c r="J13" s="10">
        <v>-31.7</v>
      </c>
      <c r="K13" s="9" t="str">
        <f t="shared" si="0"/>
        <v>No</v>
      </c>
    </row>
    <row r="14" spans="1:11" x14ac:dyDescent="0.2">
      <c r="A14" s="91" t="s">
        <v>676</v>
      </c>
      <c r="B14" s="37" t="s">
        <v>213</v>
      </c>
      <c r="C14" s="90">
        <v>26.564379673000001</v>
      </c>
      <c r="D14" s="9" t="str">
        <f t="shared" si="1"/>
        <v>N/A</v>
      </c>
      <c r="E14" s="8">
        <v>27.254021444999999</v>
      </c>
      <c r="F14" s="9" t="str">
        <f t="shared" ref="F14:F33" si="2">IF($B14="N/A","N/A",IF(E14&gt;15,"No",IF(E14&lt;-15,"No","Yes")))</f>
        <v>N/A</v>
      </c>
      <c r="G14" s="8">
        <v>25.940209429999999</v>
      </c>
      <c r="H14" s="9" t="str">
        <f t="shared" ref="H14:H33" si="3">IF($B14="N/A","N/A",IF(G14&gt;15,"No",IF(G14&lt;-15,"No","Yes")))</f>
        <v>N/A</v>
      </c>
      <c r="I14" s="10">
        <v>2.5960000000000001</v>
      </c>
      <c r="J14" s="10">
        <v>-4.82</v>
      </c>
      <c r="K14" s="9" t="str">
        <f t="shared" ref="K14:K30" si="4">IF(J14="Div by 0", "N/A", IF(J14="N/A","N/A", IF(J14&gt;30, "No", IF(J14&lt;-30, "No", "Yes"))))</f>
        <v>Yes</v>
      </c>
    </row>
    <row r="15" spans="1:11" x14ac:dyDescent="0.2">
      <c r="A15" s="91" t="s">
        <v>677</v>
      </c>
      <c r="B15" s="37" t="s">
        <v>213</v>
      </c>
      <c r="C15" s="90">
        <v>4.5833165736000003</v>
      </c>
      <c r="D15" s="9" t="str">
        <f t="shared" si="1"/>
        <v>N/A</v>
      </c>
      <c r="E15" s="8">
        <v>4.5427314155999996</v>
      </c>
      <c r="F15" s="9" t="str">
        <f t="shared" si="2"/>
        <v>N/A</v>
      </c>
      <c r="G15" s="8">
        <v>4.2545501388</v>
      </c>
      <c r="H15" s="9" t="str">
        <f t="shared" si="3"/>
        <v>N/A</v>
      </c>
      <c r="I15" s="10">
        <v>-0.88500000000000001</v>
      </c>
      <c r="J15" s="10">
        <v>-6.34</v>
      </c>
      <c r="K15" s="9" t="str">
        <f t="shared" si="4"/>
        <v>Yes</v>
      </c>
    </row>
    <row r="16" spans="1:11" x14ac:dyDescent="0.2">
      <c r="A16" s="91" t="s">
        <v>381</v>
      </c>
      <c r="B16" s="37" t="s">
        <v>213</v>
      </c>
      <c r="C16" s="90">
        <v>17.009805642</v>
      </c>
      <c r="D16" s="9" t="str">
        <f t="shared" si="1"/>
        <v>N/A</v>
      </c>
      <c r="E16" s="8">
        <v>18.382663740999998</v>
      </c>
      <c r="F16" s="9" t="str">
        <f t="shared" si="2"/>
        <v>N/A</v>
      </c>
      <c r="G16" s="8">
        <v>25.488389374</v>
      </c>
      <c r="H16" s="9" t="str">
        <f t="shared" si="3"/>
        <v>N/A</v>
      </c>
      <c r="I16" s="10">
        <v>8.0709999999999997</v>
      </c>
      <c r="J16" s="10">
        <v>38.65</v>
      </c>
      <c r="K16" s="9" t="str">
        <f t="shared" si="4"/>
        <v>No</v>
      </c>
    </row>
    <row r="17" spans="1:11" x14ac:dyDescent="0.2">
      <c r="A17" s="91" t="s">
        <v>382</v>
      </c>
      <c r="B17" s="37" t="s">
        <v>213</v>
      </c>
      <c r="C17" s="90">
        <v>1.1824508884</v>
      </c>
      <c r="D17" s="9" t="str">
        <f t="shared" si="1"/>
        <v>N/A</v>
      </c>
      <c r="E17" s="8">
        <v>1.104650573</v>
      </c>
      <c r="F17" s="9" t="str">
        <f t="shared" si="2"/>
        <v>N/A</v>
      </c>
      <c r="G17" s="8">
        <v>1.1066344303</v>
      </c>
      <c r="H17" s="9" t="str">
        <f t="shared" si="3"/>
        <v>N/A</v>
      </c>
      <c r="I17" s="10">
        <v>-6.58</v>
      </c>
      <c r="J17" s="10">
        <v>0.17960000000000001</v>
      </c>
      <c r="K17" s="9" t="str">
        <f t="shared" si="4"/>
        <v>Yes</v>
      </c>
    </row>
    <row r="18" spans="1:11" x14ac:dyDescent="0.2">
      <c r="A18" s="91" t="s">
        <v>383</v>
      </c>
      <c r="B18" s="37" t="s">
        <v>213</v>
      </c>
      <c r="C18" s="90">
        <v>1.5420928268</v>
      </c>
      <c r="D18" s="9" t="str">
        <f t="shared" ref="D18:D33" si="5">IF($B18="N/A","N/A",IF(C18&gt;15,"No",IF(C18&lt;-15,"No","Yes")))</f>
        <v>N/A</v>
      </c>
      <c r="E18" s="8">
        <v>1.4035749188</v>
      </c>
      <c r="F18" s="9" t="str">
        <f t="shared" si="2"/>
        <v>N/A</v>
      </c>
      <c r="G18" s="8">
        <v>6.8134974999999997E-3</v>
      </c>
      <c r="H18" s="9" t="str">
        <f t="shared" si="3"/>
        <v>N/A</v>
      </c>
      <c r="I18" s="10">
        <v>-8.98</v>
      </c>
      <c r="J18" s="10">
        <v>-99.5</v>
      </c>
      <c r="K18" s="9" t="str">
        <f t="shared" si="4"/>
        <v>No</v>
      </c>
    </row>
    <row r="19" spans="1:11" x14ac:dyDescent="0.2">
      <c r="A19" s="91" t="s">
        <v>384</v>
      </c>
      <c r="B19" s="37" t="s">
        <v>213</v>
      </c>
      <c r="C19" s="90">
        <v>24.498071706000001</v>
      </c>
      <c r="D19" s="9" t="str">
        <f t="shared" si="5"/>
        <v>N/A</v>
      </c>
      <c r="E19" s="8">
        <v>24.126531113999999</v>
      </c>
      <c r="F19" s="9" t="str">
        <f t="shared" si="2"/>
        <v>N/A</v>
      </c>
      <c r="G19" s="8">
        <v>23.987743157000001</v>
      </c>
      <c r="H19" s="9" t="str">
        <f t="shared" si="3"/>
        <v>N/A</v>
      </c>
      <c r="I19" s="10">
        <v>-1.52</v>
      </c>
      <c r="J19" s="10">
        <v>-0.57499999999999996</v>
      </c>
      <c r="K19" s="9" t="str">
        <f t="shared" si="4"/>
        <v>Yes</v>
      </c>
    </row>
    <row r="20" spans="1:11" x14ac:dyDescent="0.2">
      <c r="A20" s="91" t="s">
        <v>386</v>
      </c>
      <c r="B20" s="37" t="s">
        <v>213</v>
      </c>
      <c r="C20" s="90">
        <v>8.1514084858999993</v>
      </c>
      <c r="D20" s="9" t="str">
        <f t="shared" si="5"/>
        <v>N/A</v>
      </c>
      <c r="E20" s="8">
        <v>7.3023993976000003</v>
      </c>
      <c r="F20" s="9" t="str">
        <f t="shared" si="2"/>
        <v>N/A</v>
      </c>
      <c r="G20" s="8">
        <v>5.6116072188999997</v>
      </c>
      <c r="H20" s="9" t="str">
        <f t="shared" si="3"/>
        <v>N/A</v>
      </c>
      <c r="I20" s="10">
        <v>-10.4</v>
      </c>
      <c r="J20" s="10">
        <v>-23.2</v>
      </c>
      <c r="K20" s="9" t="str">
        <f t="shared" si="4"/>
        <v>Yes</v>
      </c>
    </row>
    <row r="21" spans="1:11" x14ac:dyDescent="0.2">
      <c r="A21" s="91" t="s">
        <v>387</v>
      </c>
      <c r="B21" s="37" t="s">
        <v>213</v>
      </c>
      <c r="C21" s="90">
        <v>9.4496225998999996</v>
      </c>
      <c r="D21" s="9" t="str">
        <f t="shared" si="5"/>
        <v>N/A</v>
      </c>
      <c r="E21" s="8">
        <v>9.3407376849000006</v>
      </c>
      <c r="F21" s="9" t="str">
        <f t="shared" si="2"/>
        <v>N/A</v>
      </c>
      <c r="G21" s="8">
        <v>8.8964582587999992</v>
      </c>
      <c r="H21" s="9" t="str">
        <f t="shared" si="3"/>
        <v>N/A</v>
      </c>
      <c r="I21" s="10">
        <v>-1.1499999999999999</v>
      </c>
      <c r="J21" s="10">
        <v>-4.76</v>
      </c>
      <c r="K21" s="9" t="str">
        <f t="shared" si="4"/>
        <v>Yes</v>
      </c>
    </row>
    <row r="22" spans="1:11" x14ac:dyDescent="0.2">
      <c r="A22" s="91" t="s">
        <v>388</v>
      </c>
      <c r="B22" s="37" t="s">
        <v>213</v>
      </c>
      <c r="C22" s="90">
        <v>1.0667732441</v>
      </c>
      <c r="D22" s="9" t="str">
        <f t="shared" si="5"/>
        <v>N/A</v>
      </c>
      <c r="E22" s="8">
        <v>0.90880553119999996</v>
      </c>
      <c r="F22" s="9" t="str">
        <f t="shared" si="2"/>
        <v>N/A</v>
      </c>
      <c r="G22" s="8">
        <v>0</v>
      </c>
      <c r="H22" s="9" t="str">
        <f t="shared" si="3"/>
        <v>N/A</v>
      </c>
      <c r="I22" s="10">
        <v>-14.8</v>
      </c>
      <c r="J22" s="10">
        <v>-100</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0.1072621312</v>
      </c>
      <c r="D25" s="9" t="str">
        <f t="shared" si="5"/>
        <v>N/A</v>
      </c>
      <c r="E25" s="8">
        <v>0.1073061754</v>
      </c>
      <c r="F25" s="9" t="str">
        <f t="shared" si="2"/>
        <v>N/A</v>
      </c>
      <c r="G25" s="8">
        <v>0</v>
      </c>
      <c r="H25" s="9" t="str">
        <f t="shared" si="3"/>
        <v>N/A</v>
      </c>
      <c r="I25" s="10">
        <v>4.1099999999999998E-2</v>
      </c>
      <c r="J25" s="10">
        <v>-100</v>
      </c>
      <c r="K25" s="9" t="str">
        <f t="shared" si="4"/>
        <v>No</v>
      </c>
    </row>
    <row r="26" spans="1:11" x14ac:dyDescent="0.2">
      <c r="A26" s="91" t="s">
        <v>394</v>
      </c>
      <c r="B26" s="37" t="s">
        <v>213</v>
      </c>
      <c r="C26" s="90">
        <v>0.72390527729999998</v>
      </c>
      <c r="D26" s="9" t="str">
        <f t="shared" si="5"/>
        <v>N/A</v>
      </c>
      <c r="E26" s="8">
        <v>0.68548582530000002</v>
      </c>
      <c r="F26" s="9" t="str">
        <f t="shared" si="2"/>
        <v>N/A</v>
      </c>
      <c r="G26" s="8">
        <v>0</v>
      </c>
      <c r="H26" s="9" t="str">
        <f t="shared" si="3"/>
        <v>N/A</v>
      </c>
      <c r="I26" s="10">
        <v>-5.31</v>
      </c>
      <c r="J26" s="10">
        <v>-100</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4.7020751513999999</v>
      </c>
      <c r="D29" s="9" t="str">
        <f t="shared" si="5"/>
        <v>N/A</v>
      </c>
      <c r="E29" s="8">
        <v>4.3712049740000003</v>
      </c>
      <c r="F29" s="9" t="str">
        <f t="shared" si="2"/>
        <v>N/A</v>
      </c>
      <c r="G29" s="8">
        <v>4.3129173267000001</v>
      </c>
      <c r="H29" s="9" t="str">
        <f t="shared" si="3"/>
        <v>N/A</v>
      </c>
      <c r="I29" s="10">
        <v>-7.04</v>
      </c>
      <c r="J29" s="10">
        <v>-1.33</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92.276784223999996</v>
      </c>
      <c r="D31" s="9" t="str">
        <f t="shared" si="5"/>
        <v>N/A</v>
      </c>
      <c r="E31" s="8">
        <v>92.801750713999994</v>
      </c>
      <c r="F31" s="9" t="str">
        <f t="shared" si="2"/>
        <v>N/A</v>
      </c>
      <c r="G31" s="8">
        <v>94.818521427999997</v>
      </c>
      <c r="H31" s="9" t="str">
        <f t="shared" si="3"/>
        <v>N/A</v>
      </c>
      <c r="I31" s="10">
        <v>0.56889999999999996</v>
      </c>
      <c r="J31" s="10">
        <v>2.173</v>
      </c>
      <c r="K31" s="9" t="str">
        <f t="shared" ref="K31:K43" si="6">IF(J31="Div by 0", "N/A", IF(J31="N/A","N/A", IF(J31&gt;30, "No", IF(J31&lt;-30, "No", "Yes"))))</f>
        <v>Yes</v>
      </c>
    </row>
    <row r="32" spans="1:11" x14ac:dyDescent="0.2">
      <c r="A32" s="91" t="s">
        <v>39</v>
      </c>
      <c r="B32" s="37" t="s">
        <v>267</v>
      </c>
      <c r="C32" s="90">
        <v>90.349241800000001</v>
      </c>
      <c r="D32" s="9" t="str">
        <f>IF($B32="N/A","N/A",IF(C32&gt;100,"No",IF(C32&lt;85,"No","Yes")))</f>
        <v>Yes</v>
      </c>
      <c r="E32" s="8">
        <v>90.936993021000006</v>
      </c>
      <c r="F32" s="9" t="str">
        <f>IF($B32="N/A","N/A",IF(E32&gt;100,"No",IF(E32&lt;85,"No","Yes")))</f>
        <v>Yes</v>
      </c>
      <c r="G32" s="8">
        <v>94.469671140000003</v>
      </c>
      <c r="H32" s="9" t="str">
        <f>IF($B32="N/A","N/A",IF(G32&gt;100,"No",IF(G32&lt;85,"No","Yes")))</f>
        <v>Yes</v>
      </c>
      <c r="I32" s="10">
        <v>0.65049999999999997</v>
      </c>
      <c r="J32" s="10">
        <v>3.8849999999999998</v>
      </c>
      <c r="K32" s="9" t="str">
        <f t="shared" si="6"/>
        <v>Yes</v>
      </c>
    </row>
    <row r="33" spans="1:11" x14ac:dyDescent="0.2">
      <c r="A33" s="91" t="s">
        <v>910</v>
      </c>
      <c r="B33" s="37" t="s">
        <v>213</v>
      </c>
      <c r="C33" s="90">
        <v>55.233701807000003</v>
      </c>
      <c r="D33" s="9" t="str">
        <f t="shared" si="5"/>
        <v>N/A</v>
      </c>
      <c r="E33" s="8">
        <v>55.894400654999998</v>
      </c>
      <c r="F33" s="9" t="str">
        <f t="shared" si="2"/>
        <v>N/A</v>
      </c>
      <c r="G33" s="8">
        <v>57.790323663000002</v>
      </c>
      <c r="H33" s="9" t="str">
        <f t="shared" si="3"/>
        <v>N/A</v>
      </c>
      <c r="I33" s="10">
        <v>1.196</v>
      </c>
      <c r="J33" s="10">
        <v>3.3919999999999999</v>
      </c>
      <c r="K33" s="9" t="str">
        <f t="shared" si="6"/>
        <v>Yes</v>
      </c>
    </row>
    <row r="34" spans="1:11" x14ac:dyDescent="0.2">
      <c r="A34" s="91" t="s">
        <v>851</v>
      </c>
      <c r="B34" s="37" t="s">
        <v>268</v>
      </c>
      <c r="C34" s="90">
        <v>5.7537038222000003</v>
      </c>
      <c r="D34" s="9" t="str">
        <f>IF($B34="N/A","N/A",IF(C34&gt;25,"No",IF(C34&lt;5,"No","Yes")))</f>
        <v>Yes</v>
      </c>
      <c r="E34" s="8">
        <v>5.7390235503999998</v>
      </c>
      <c r="F34" s="9" t="str">
        <f>IF($B34="N/A","N/A",IF(E34&gt;25,"No",IF(E34&lt;5,"No","Yes")))</f>
        <v>Yes</v>
      </c>
      <c r="G34" s="8">
        <v>5.7095627956000001</v>
      </c>
      <c r="H34" s="9" t="str">
        <f>IF($B34="N/A","N/A",IF(G34&gt;25,"No",IF(G34&lt;5,"No","Yes")))</f>
        <v>Yes</v>
      </c>
      <c r="I34" s="10">
        <v>-0.255</v>
      </c>
      <c r="J34" s="10">
        <v>-0.51300000000000001</v>
      </c>
      <c r="K34" s="9" t="str">
        <f t="shared" si="6"/>
        <v>Yes</v>
      </c>
    </row>
    <row r="35" spans="1:11" x14ac:dyDescent="0.2">
      <c r="A35" s="91" t="s">
        <v>852</v>
      </c>
      <c r="B35" s="37" t="s">
        <v>269</v>
      </c>
      <c r="C35" s="90">
        <v>44.483737126999998</v>
      </c>
      <c r="D35" s="9" t="str">
        <f>IF($B35="N/A","N/A",IF(C35&gt;70,"No",IF(C35&lt;40,"No","Yes")))</f>
        <v>Yes</v>
      </c>
      <c r="E35" s="8">
        <v>43.806171237000001</v>
      </c>
      <c r="F35" s="9" t="str">
        <f>IF($B35="N/A","N/A",IF(E35&gt;70,"No",IF(E35&lt;40,"No","Yes")))</f>
        <v>Yes</v>
      </c>
      <c r="G35" s="8">
        <v>43.740510704999998</v>
      </c>
      <c r="H35" s="9" t="str">
        <f>IF($B35="N/A","N/A",IF(G35&gt;70,"No",IF(G35&lt;40,"No","Yes")))</f>
        <v>Yes</v>
      </c>
      <c r="I35" s="10">
        <v>-1.52</v>
      </c>
      <c r="J35" s="10">
        <v>-0.15</v>
      </c>
      <c r="K35" s="9" t="str">
        <f t="shared" si="6"/>
        <v>Yes</v>
      </c>
    </row>
    <row r="36" spans="1:11" x14ac:dyDescent="0.2">
      <c r="A36" s="91" t="s">
        <v>853</v>
      </c>
      <c r="B36" s="37" t="s">
        <v>270</v>
      </c>
      <c r="C36" s="90">
        <v>49.762559050999997</v>
      </c>
      <c r="D36" s="9" t="str">
        <f>IF($B36="N/A","N/A",IF(C36&gt;55,"No",IF(C36&lt;20,"No","Yes")))</f>
        <v>Yes</v>
      </c>
      <c r="E36" s="8">
        <v>50.454805211999997</v>
      </c>
      <c r="F36" s="9" t="str">
        <f>IF($B36="N/A","N/A",IF(E36&gt;55,"No",IF(E36&lt;20,"No","Yes")))</f>
        <v>Yes</v>
      </c>
      <c r="G36" s="8">
        <v>50.549926499999998</v>
      </c>
      <c r="H36" s="9" t="str">
        <f>IF($B36="N/A","N/A",IF(G36&gt;55,"No",IF(G36&lt;20,"No","Yes")))</f>
        <v>Yes</v>
      </c>
      <c r="I36" s="10">
        <v>1.391</v>
      </c>
      <c r="J36" s="10">
        <v>0.1885</v>
      </c>
      <c r="K36" s="9" t="str">
        <f t="shared" si="6"/>
        <v>Yes</v>
      </c>
    </row>
    <row r="37" spans="1:11" x14ac:dyDescent="0.2">
      <c r="A37" s="91" t="s">
        <v>163</v>
      </c>
      <c r="B37" s="37" t="s">
        <v>246</v>
      </c>
      <c r="C37" s="90">
        <v>56.715450967000002</v>
      </c>
      <c r="D37" s="9" t="str">
        <f>IF($B37="N/A","N/A",IF(C37&gt;95,"Yes","No"))</f>
        <v>No</v>
      </c>
      <c r="E37" s="8">
        <v>56.930378355999999</v>
      </c>
      <c r="F37" s="9" t="str">
        <f>IF($B37="N/A","N/A",IF(E37&gt;95,"Yes","No"))</f>
        <v>No</v>
      </c>
      <c r="G37" s="8">
        <v>54.084239316000001</v>
      </c>
      <c r="H37" s="9" t="str">
        <f>IF($B37="N/A","N/A",IF(G37&gt;95,"Yes","No"))</f>
        <v>No</v>
      </c>
      <c r="I37" s="10">
        <v>0.379</v>
      </c>
      <c r="J37" s="10">
        <v>-5</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69.633642452000004</v>
      </c>
      <c r="D40" s="9" t="str">
        <f>IF($B40="N/A","N/A",IF(C40&gt;100,"No",IF(C40&lt;98,"No","Yes")))</f>
        <v>No</v>
      </c>
      <c r="E40" s="8">
        <v>70.972523022999994</v>
      </c>
      <c r="F40" s="9" t="str">
        <f>IF($B40="N/A","N/A",IF(E40&gt;100,"No",IF(E40&lt;98,"No","Yes")))</f>
        <v>No</v>
      </c>
      <c r="G40" s="8">
        <v>72.591120017999998</v>
      </c>
      <c r="H40" s="9" t="str">
        <f>IF($B40="N/A","N/A",IF(G40&gt;100,"No",IF(G40&lt;98,"No","Yes")))</f>
        <v>No</v>
      </c>
      <c r="I40" s="10">
        <v>1.923</v>
      </c>
      <c r="J40" s="10">
        <v>2.2810000000000001</v>
      </c>
      <c r="K40" s="9" t="str">
        <f t="shared" si="6"/>
        <v>Yes</v>
      </c>
    </row>
    <row r="41" spans="1:11" x14ac:dyDescent="0.2">
      <c r="A41" s="91" t="s">
        <v>44</v>
      </c>
      <c r="B41" s="37" t="s">
        <v>213</v>
      </c>
      <c r="C41" s="90">
        <v>79.552602683999993</v>
      </c>
      <c r="D41" s="9" t="str">
        <f t="shared" si="7"/>
        <v>N/A</v>
      </c>
      <c r="E41" s="8">
        <v>79.171034825000007</v>
      </c>
      <c r="F41" s="9" t="str">
        <f t="shared" ref="F41:F47" si="8">IF($B41="N/A","N/A",IF(E41&gt;15,"No",IF(E41&lt;-15,"No","Yes")))</f>
        <v>N/A</v>
      </c>
      <c r="G41" s="8">
        <v>78.944371748999998</v>
      </c>
      <c r="H41" s="9" t="str">
        <f t="shared" ref="H41:H47" si="9">IF($B41="N/A","N/A",IF(G41&gt;15,"No",IF(G41&lt;-15,"No","Yes")))</f>
        <v>N/A</v>
      </c>
      <c r="I41" s="10">
        <v>-0.48</v>
      </c>
      <c r="J41" s="10">
        <v>-0.28599999999999998</v>
      </c>
      <c r="K41" s="9" t="str">
        <f t="shared" si="6"/>
        <v>Yes</v>
      </c>
    </row>
    <row r="42" spans="1:11" x14ac:dyDescent="0.2">
      <c r="A42" s="91" t="s">
        <v>45</v>
      </c>
      <c r="B42" s="37" t="s">
        <v>213</v>
      </c>
      <c r="C42" s="90">
        <v>20.443574610999999</v>
      </c>
      <c r="D42" s="9" t="str">
        <f t="shared" si="7"/>
        <v>N/A</v>
      </c>
      <c r="E42" s="8">
        <v>20.827381252999999</v>
      </c>
      <c r="F42" s="9" t="str">
        <f t="shared" si="8"/>
        <v>N/A</v>
      </c>
      <c r="G42" s="8">
        <v>21.054742458</v>
      </c>
      <c r="H42" s="9" t="str">
        <f t="shared" si="9"/>
        <v>N/A</v>
      </c>
      <c r="I42" s="10">
        <v>1.877</v>
      </c>
      <c r="J42" s="10">
        <v>1.0920000000000001</v>
      </c>
      <c r="K42" s="9" t="str">
        <f t="shared" si="6"/>
        <v>Yes</v>
      </c>
    </row>
    <row r="43" spans="1:11" x14ac:dyDescent="0.2">
      <c r="A43" s="91" t="s">
        <v>50</v>
      </c>
      <c r="B43" s="37" t="s">
        <v>213</v>
      </c>
      <c r="C43" s="90">
        <v>3.822705E-3</v>
      </c>
      <c r="D43" s="9" t="str">
        <f t="shared" si="7"/>
        <v>N/A</v>
      </c>
      <c r="E43" s="8">
        <v>1.5839216000000001E-3</v>
      </c>
      <c r="F43" s="9" t="str">
        <f t="shared" si="8"/>
        <v>N/A</v>
      </c>
      <c r="G43" s="8">
        <v>8.8579230000000004E-4</v>
      </c>
      <c r="H43" s="9" t="str">
        <f t="shared" si="9"/>
        <v>N/A</v>
      </c>
      <c r="I43" s="10">
        <v>-58.6</v>
      </c>
      <c r="J43" s="10">
        <v>-44.1</v>
      </c>
      <c r="K43" s="9" t="str">
        <f t="shared" si="6"/>
        <v>No</v>
      </c>
    </row>
    <row r="44" spans="1:11" x14ac:dyDescent="0.2">
      <c r="A44" s="91" t="s">
        <v>913</v>
      </c>
      <c r="B44" s="37" t="s">
        <v>213</v>
      </c>
      <c r="C44" s="90">
        <v>87.853105651999996</v>
      </c>
      <c r="D44" s="9" t="str">
        <f t="shared" si="7"/>
        <v>N/A</v>
      </c>
      <c r="E44" s="8">
        <v>88.253665260999995</v>
      </c>
      <c r="F44" s="9" t="str">
        <f t="shared" si="8"/>
        <v>N/A</v>
      </c>
      <c r="G44" s="8">
        <v>91.109130938000007</v>
      </c>
      <c r="H44" s="9" t="str">
        <f t="shared" si="9"/>
        <v>N/A</v>
      </c>
      <c r="I44" s="10">
        <v>0.45590000000000003</v>
      </c>
      <c r="J44" s="10">
        <v>3.2360000000000002</v>
      </c>
      <c r="K44" s="9" t="str">
        <f>IF(J44="Div by 0", "N/A", IF(J44="N/A","N/A", IF(J44&gt;30, "No", IF(J44&lt;-30, "No", "Yes"))))</f>
        <v>Yes</v>
      </c>
    </row>
    <row r="45" spans="1:11" x14ac:dyDescent="0.2">
      <c r="A45" s="91" t="s">
        <v>914</v>
      </c>
      <c r="B45" s="37" t="s">
        <v>213</v>
      </c>
      <c r="C45" s="90">
        <v>12.146894348</v>
      </c>
      <c r="D45" s="9" t="str">
        <f t="shared" si="7"/>
        <v>N/A</v>
      </c>
      <c r="E45" s="8">
        <v>11.746334739</v>
      </c>
      <c r="F45" s="9" t="str">
        <f t="shared" si="8"/>
        <v>N/A</v>
      </c>
      <c r="G45" s="8">
        <v>8.8908690616000001</v>
      </c>
      <c r="H45" s="9" t="str">
        <f t="shared" si="9"/>
        <v>N/A</v>
      </c>
      <c r="I45" s="10">
        <v>-3.3</v>
      </c>
      <c r="J45" s="10">
        <v>-24.3</v>
      </c>
      <c r="K45" s="9" t="str">
        <f>IF(J45="Div by 0", "N/A", IF(J45="N/A","N/A", IF(J45&gt;30, "No", IF(J45&lt;-30, "No", "Yes"))))</f>
        <v>Yes</v>
      </c>
    </row>
    <row r="46" spans="1:11" x14ac:dyDescent="0.2">
      <c r="A46" s="91" t="s">
        <v>937</v>
      </c>
      <c r="B46" s="37" t="s">
        <v>213</v>
      </c>
      <c r="C46" s="90">
        <v>1.5420928268</v>
      </c>
      <c r="D46" s="9" t="str">
        <f t="shared" si="7"/>
        <v>N/A</v>
      </c>
      <c r="E46" s="8">
        <v>1.4035749188</v>
      </c>
      <c r="F46" s="9" t="str">
        <f t="shared" si="8"/>
        <v>N/A</v>
      </c>
      <c r="G46" s="8">
        <v>6.8134974999999997E-3</v>
      </c>
      <c r="H46" s="9" t="str">
        <f t="shared" si="9"/>
        <v>N/A</v>
      </c>
      <c r="I46" s="10">
        <v>-8.98</v>
      </c>
      <c r="J46" s="10">
        <v>-99.5</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764845</v>
      </c>
      <c r="D6" s="9" t="str">
        <f t="shared" ref="D6:D15" si="0">IF($B6="N/A","N/A",IF(C6&lt;0,"No","Yes"))</f>
        <v>N/A</v>
      </c>
      <c r="E6" s="89">
        <v>822326</v>
      </c>
      <c r="F6" s="9" t="str">
        <f t="shared" ref="F6:F15" si="1">IF($B6="N/A","N/A",IF(E6&lt;0,"No","Yes"))</f>
        <v>N/A</v>
      </c>
      <c r="G6" s="89">
        <v>1201213</v>
      </c>
      <c r="H6" s="9" t="str">
        <f t="shared" ref="H6:H15" si="2">IF($B6="N/A","N/A",IF(G6&lt;0,"No","Yes"))</f>
        <v>N/A</v>
      </c>
      <c r="I6" s="10">
        <v>7.5149999999999997</v>
      </c>
      <c r="J6" s="10">
        <v>46.08</v>
      </c>
      <c r="K6" s="9" t="str">
        <f t="shared" ref="K6:K15" si="3">IF(J6="Div by 0", "N/A", IF(J6="N/A","N/A", IF(J6&gt;30, "No", IF(J6&lt;-30, "No", "Yes"))))</f>
        <v>No</v>
      </c>
    </row>
    <row r="7" spans="1:11" x14ac:dyDescent="0.2">
      <c r="A7" s="88" t="s">
        <v>445</v>
      </c>
      <c r="B7" s="5" t="s">
        <v>213</v>
      </c>
      <c r="C7" s="90">
        <v>1.176709E-3</v>
      </c>
      <c r="D7" s="9" t="str">
        <f t="shared" si="0"/>
        <v>N/A</v>
      </c>
      <c r="E7" s="90">
        <v>0.26826343809999997</v>
      </c>
      <c r="F7" s="9" t="str">
        <f t="shared" si="1"/>
        <v>N/A</v>
      </c>
      <c r="G7" s="90">
        <v>0.59098594500000001</v>
      </c>
      <c r="H7" s="9" t="str">
        <f t="shared" si="2"/>
        <v>N/A</v>
      </c>
      <c r="I7" s="10">
        <v>22698</v>
      </c>
      <c r="J7" s="10">
        <v>120.3</v>
      </c>
      <c r="K7" s="9" t="str">
        <f t="shared" si="3"/>
        <v>No</v>
      </c>
    </row>
    <row r="8" spans="1:11" x14ac:dyDescent="0.2">
      <c r="A8" s="88" t="s">
        <v>446</v>
      </c>
      <c r="B8" s="5" t="s">
        <v>213</v>
      </c>
      <c r="C8" s="90">
        <v>40.370140354999997</v>
      </c>
      <c r="D8" s="9" t="str">
        <f t="shared" si="0"/>
        <v>N/A</v>
      </c>
      <c r="E8" s="90">
        <v>42.614607831999997</v>
      </c>
      <c r="F8" s="9" t="str">
        <f t="shared" si="1"/>
        <v>N/A</v>
      </c>
      <c r="G8" s="90">
        <v>35.998944399999999</v>
      </c>
      <c r="H8" s="9" t="str">
        <f t="shared" si="2"/>
        <v>N/A</v>
      </c>
      <c r="I8" s="10">
        <v>5.56</v>
      </c>
      <c r="J8" s="10">
        <v>-15.5</v>
      </c>
      <c r="K8" s="9" t="str">
        <f t="shared" si="3"/>
        <v>Yes</v>
      </c>
    </row>
    <row r="9" spans="1:11" x14ac:dyDescent="0.2">
      <c r="A9" s="88" t="s">
        <v>447</v>
      </c>
      <c r="B9" s="5" t="s">
        <v>213</v>
      </c>
      <c r="C9" s="90">
        <v>42.230386549000002</v>
      </c>
      <c r="D9" s="9" t="str">
        <f t="shared" si="0"/>
        <v>N/A</v>
      </c>
      <c r="E9" s="90">
        <v>40.433842538999997</v>
      </c>
      <c r="F9" s="9" t="str">
        <f t="shared" si="1"/>
        <v>N/A</v>
      </c>
      <c r="G9" s="90">
        <v>50.898217052</v>
      </c>
      <c r="H9" s="9" t="str">
        <f t="shared" si="2"/>
        <v>N/A</v>
      </c>
      <c r="I9" s="10">
        <v>-4.25</v>
      </c>
      <c r="J9" s="10">
        <v>25.88</v>
      </c>
      <c r="K9" s="9" t="str">
        <f t="shared" si="3"/>
        <v>Yes</v>
      </c>
    </row>
    <row r="10" spans="1:11" x14ac:dyDescent="0.2">
      <c r="A10" s="88" t="s">
        <v>448</v>
      </c>
      <c r="B10" s="5" t="s">
        <v>213</v>
      </c>
      <c r="C10" s="90">
        <v>16.620883970000001</v>
      </c>
      <c r="D10" s="9" t="str">
        <f t="shared" si="0"/>
        <v>N/A</v>
      </c>
      <c r="E10" s="90">
        <v>15.935407612000001</v>
      </c>
      <c r="F10" s="9" t="str">
        <f t="shared" si="1"/>
        <v>N/A</v>
      </c>
      <c r="G10" s="90">
        <v>11.615425407</v>
      </c>
      <c r="H10" s="9" t="str">
        <f t="shared" si="2"/>
        <v>N/A</v>
      </c>
      <c r="I10" s="10">
        <v>-4.12</v>
      </c>
      <c r="J10" s="10">
        <v>-27.1</v>
      </c>
      <c r="K10" s="9" t="str">
        <f t="shared" si="3"/>
        <v>Yes</v>
      </c>
    </row>
    <row r="11" spans="1:11" x14ac:dyDescent="0.2">
      <c r="A11" s="88" t="s">
        <v>1642</v>
      </c>
      <c r="B11" s="5" t="s">
        <v>213</v>
      </c>
      <c r="C11" s="90">
        <v>99.382881499000007</v>
      </c>
      <c r="D11" s="9" t="str">
        <f t="shared" si="0"/>
        <v>N/A</v>
      </c>
      <c r="E11" s="90">
        <v>98.367800604999999</v>
      </c>
      <c r="F11" s="9" t="str">
        <f t="shared" si="1"/>
        <v>N/A</v>
      </c>
      <c r="G11" s="90">
        <v>98.932329237000005</v>
      </c>
      <c r="H11" s="9" t="str">
        <f t="shared" si="2"/>
        <v>N/A</v>
      </c>
      <c r="I11" s="10">
        <v>-1.02</v>
      </c>
      <c r="J11" s="10">
        <v>0.57389999999999997</v>
      </c>
      <c r="K11" s="9" t="str">
        <f t="shared" si="3"/>
        <v>Yes</v>
      </c>
    </row>
    <row r="12" spans="1:11" x14ac:dyDescent="0.2">
      <c r="A12" s="88" t="s">
        <v>16</v>
      </c>
      <c r="B12" s="5" t="s">
        <v>213</v>
      </c>
      <c r="C12" s="90">
        <v>8.6434506338000006</v>
      </c>
      <c r="D12" s="9" t="str">
        <f t="shared" si="0"/>
        <v>N/A</v>
      </c>
      <c r="E12" s="90">
        <v>7.3890403562999998</v>
      </c>
      <c r="F12" s="9" t="str">
        <f t="shared" si="1"/>
        <v>N/A</v>
      </c>
      <c r="G12" s="90">
        <v>3.6431507152</v>
      </c>
      <c r="H12" s="9" t="str">
        <f t="shared" si="2"/>
        <v>N/A</v>
      </c>
      <c r="I12" s="10">
        <v>-14.5</v>
      </c>
      <c r="J12" s="10">
        <v>-50.7</v>
      </c>
      <c r="K12" s="9" t="str">
        <f t="shared" si="3"/>
        <v>No</v>
      </c>
    </row>
    <row r="13" spans="1:11" x14ac:dyDescent="0.2">
      <c r="A13" s="88" t="s">
        <v>36</v>
      </c>
      <c r="B13" s="5" t="s">
        <v>213</v>
      </c>
      <c r="C13" s="90">
        <v>4.2589889876999996</v>
      </c>
      <c r="D13" s="9" t="str">
        <f t="shared" si="0"/>
        <v>N/A</v>
      </c>
      <c r="E13" s="90">
        <v>4.9949924887000003</v>
      </c>
      <c r="F13" s="9" t="str">
        <f t="shared" si="1"/>
        <v>N/A</v>
      </c>
      <c r="G13" s="90">
        <v>5.1370269308000003</v>
      </c>
      <c r="H13" s="9" t="str">
        <f t="shared" si="2"/>
        <v>N/A</v>
      </c>
      <c r="I13" s="10">
        <v>17.28</v>
      </c>
      <c r="J13" s="10">
        <v>2.8439999999999999</v>
      </c>
      <c r="K13" s="9" t="str">
        <f t="shared" si="3"/>
        <v>Yes</v>
      </c>
    </row>
    <row r="14" spans="1:11" x14ac:dyDescent="0.2">
      <c r="A14" s="88" t="s">
        <v>37</v>
      </c>
      <c r="B14" s="5" t="s">
        <v>213</v>
      </c>
      <c r="C14" s="90">
        <v>0.36977396080000002</v>
      </c>
      <c r="D14" s="9" t="str">
        <f t="shared" si="0"/>
        <v>N/A</v>
      </c>
      <c r="E14" s="90">
        <v>3.4460478099999997E-2</v>
      </c>
      <c r="F14" s="9" t="str">
        <f t="shared" si="1"/>
        <v>N/A</v>
      </c>
      <c r="G14" s="90">
        <v>0.1204287263</v>
      </c>
      <c r="H14" s="9" t="str">
        <f t="shared" si="2"/>
        <v>N/A</v>
      </c>
      <c r="I14" s="10">
        <v>-90.7</v>
      </c>
      <c r="J14" s="10">
        <v>249.5</v>
      </c>
      <c r="K14" s="9" t="str">
        <f t="shared" si="3"/>
        <v>No</v>
      </c>
    </row>
    <row r="15" spans="1:11" x14ac:dyDescent="0.2">
      <c r="A15" s="88" t="s">
        <v>38</v>
      </c>
      <c r="B15" s="5" t="s">
        <v>213</v>
      </c>
      <c r="C15" s="90">
        <v>8.8754032525</v>
      </c>
      <c r="D15" s="9" t="str">
        <f t="shared" si="0"/>
        <v>N/A</v>
      </c>
      <c r="E15" s="90">
        <v>7.6290286086999997</v>
      </c>
      <c r="F15" s="9" t="str">
        <f t="shared" si="1"/>
        <v>N/A</v>
      </c>
      <c r="G15" s="90">
        <v>3.7075092925000002</v>
      </c>
      <c r="H15" s="9" t="str">
        <f t="shared" si="2"/>
        <v>N/A</v>
      </c>
      <c r="I15" s="10">
        <v>-14</v>
      </c>
      <c r="J15" s="10">
        <v>-51.4</v>
      </c>
      <c r="K15" s="9" t="str">
        <f t="shared" si="3"/>
        <v>No</v>
      </c>
    </row>
    <row r="16" spans="1:11" x14ac:dyDescent="0.2">
      <c r="A16" s="88" t="s">
        <v>378</v>
      </c>
      <c r="B16" s="5" t="s">
        <v>213</v>
      </c>
      <c r="C16" s="8">
        <v>0.46780720279999999</v>
      </c>
      <c r="D16" s="9" t="str">
        <f t="shared" ref="D16:D41" si="4">IF($B16="N/A","N/A",IF(C16&lt;0,"No","Yes"))</f>
        <v>N/A</v>
      </c>
      <c r="E16" s="8">
        <v>0</v>
      </c>
      <c r="F16" s="9" t="str">
        <f t="shared" ref="F16:F41" si="5">IF($B16="N/A","N/A",IF(E16&lt;0,"No","Yes"))</f>
        <v>N/A</v>
      </c>
      <c r="G16" s="8">
        <v>0</v>
      </c>
      <c r="H16" s="9" t="str">
        <f t="shared" ref="H16:H41" si="6">IF($B16="N/A","N/A",IF(G16&lt;0,"No","Yes"))</f>
        <v>N/A</v>
      </c>
      <c r="I16" s="10">
        <v>-100</v>
      </c>
      <c r="J16" s="10" t="s">
        <v>1747</v>
      </c>
      <c r="K16" s="9" t="str">
        <f t="shared" ref="K16:K41" si="7">IF(J16="Div by 0", "N/A", IF(J16="N/A","N/A", IF(J16&gt;30, "No", IF(J16&lt;-30, "No", "Yes"))))</f>
        <v>N/A</v>
      </c>
    </row>
    <row r="17" spans="1:11" x14ac:dyDescent="0.2">
      <c r="A17" s="88"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8" t="s">
        <v>380</v>
      </c>
      <c r="B18" s="5" t="s">
        <v>213</v>
      </c>
      <c r="C18" s="8">
        <v>9.7809360065999993</v>
      </c>
      <c r="D18" s="9" t="str">
        <f t="shared" si="4"/>
        <v>N/A</v>
      </c>
      <c r="E18" s="8">
        <v>5.9790156215000003</v>
      </c>
      <c r="F18" s="9" t="str">
        <f t="shared" si="5"/>
        <v>N/A</v>
      </c>
      <c r="G18" s="8">
        <v>4.2995705175000003</v>
      </c>
      <c r="H18" s="9" t="str">
        <f t="shared" si="6"/>
        <v>N/A</v>
      </c>
      <c r="I18" s="10">
        <v>-38.9</v>
      </c>
      <c r="J18" s="10">
        <v>-28.1</v>
      </c>
      <c r="K18" s="9" t="str">
        <f t="shared" si="7"/>
        <v>Yes</v>
      </c>
    </row>
    <row r="19" spans="1:11" x14ac:dyDescent="0.2">
      <c r="A19" s="88" t="s">
        <v>381</v>
      </c>
      <c r="B19" s="5" t="s">
        <v>213</v>
      </c>
      <c r="C19" s="8">
        <v>0.98542842009999998</v>
      </c>
      <c r="D19" s="9" t="str">
        <f t="shared" si="4"/>
        <v>N/A</v>
      </c>
      <c r="E19" s="8">
        <v>0.97139090819999996</v>
      </c>
      <c r="F19" s="9" t="str">
        <f t="shared" si="5"/>
        <v>N/A</v>
      </c>
      <c r="G19" s="8">
        <v>0.70170735750000002</v>
      </c>
      <c r="H19" s="9" t="str">
        <f t="shared" si="6"/>
        <v>N/A</v>
      </c>
      <c r="I19" s="10">
        <v>-1.42</v>
      </c>
      <c r="J19" s="10">
        <v>-27.8</v>
      </c>
      <c r="K19" s="9" t="str">
        <f t="shared" si="7"/>
        <v>Yes</v>
      </c>
    </row>
    <row r="20" spans="1:11" x14ac:dyDescent="0.2">
      <c r="A20" s="88" t="s">
        <v>382</v>
      </c>
      <c r="B20" s="5" t="s">
        <v>213</v>
      </c>
      <c r="C20" s="8">
        <v>8.0539194199999997E-2</v>
      </c>
      <c r="D20" s="9" t="str">
        <f t="shared" si="4"/>
        <v>N/A</v>
      </c>
      <c r="E20" s="8">
        <v>7.7463195900000004E-2</v>
      </c>
      <c r="F20" s="9" t="str">
        <f t="shared" si="5"/>
        <v>N/A</v>
      </c>
      <c r="G20" s="8">
        <v>5.7691683299999998E-2</v>
      </c>
      <c r="H20" s="9" t="str">
        <f t="shared" si="6"/>
        <v>N/A</v>
      </c>
      <c r="I20" s="10">
        <v>-3.82</v>
      </c>
      <c r="J20" s="10">
        <v>-25.5</v>
      </c>
      <c r="K20" s="9" t="str">
        <f t="shared" si="7"/>
        <v>Yes</v>
      </c>
    </row>
    <row r="21" spans="1:11" x14ac:dyDescent="0.2">
      <c r="A21" s="88" t="s">
        <v>383</v>
      </c>
      <c r="B21" s="5" t="s">
        <v>213</v>
      </c>
      <c r="C21" s="8">
        <v>2.1922088788999998</v>
      </c>
      <c r="D21" s="9" t="str">
        <f t="shared" si="4"/>
        <v>N/A</v>
      </c>
      <c r="E21" s="8">
        <v>2.8230896262999998</v>
      </c>
      <c r="F21" s="9" t="str">
        <f t="shared" si="5"/>
        <v>N/A</v>
      </c>
      <c r="G21" s="8">
        <v>2.0738203798999999</v>
      </c>
      <c r="H21" s="9" t="str">
        <f t="shared" si="6"/>
        <v>N/A</v>
      </c>
      <c r="I21" s="10">
        <v>28.78</v>
      </c>
      <c r="J21" s="10">
        <v>-26.5</v>
      </c>
      <c r="K21" s="9" t="str">
        <f t="shared" si="7"/>
        <v>Yes</v>
      </c>
    </row>
    <row r="22" spans="1:11" x14ac:dyDescent="0.2">
      <c r="A22" s="88" t="s">
        <v>384</v>
      </c>
      <c r="B22" s="5" t="s">
        <v>213</v>
      </c>
      <c r="C22" s="8">
        <v>1.6335335918</v>
      </c>
      <c r="D22" s="9" t="str">
        <f t="shared" si="4"/>
        <v>N/A</v>
      </c>
      <c r="E22" s="8">
        <v>1.3836361735</v>
      </c>
      <c r="F22" s="9" t="str">
        <f t="shared" si="5"/>
        <v>N/A</v>
      </c>
      <c r="G22" s="8">
        <v>0.99882368909999997</v>
      </c>
      <c r="H22" s="9" t="str">
        <f t="shared" si="6"/>
        <v>N/A</v>
      </c>
      <c r="I22" s="10">
        <v>-15.3</v>
      </c>
      <c r="J22" s="10">
        <v>-27.8</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3.7441573129000001</v>
      </c>
      <c r="D24" s="9" t="str">
        <f t="shared" si="4"/>
        <v>N/A</v>
      </c>
      <c r="E24" s="8">
        <v>5.2549718724999996</v>
      </c>
      <c r="F24" s="9" t="str">
        <f t="shared" si="5"/>
        <v>N/A</v>
      </c>
      <c r="G24" s="8">
        <v>7.9824310925999997</v>
      </c>
      <c r="H24" s="9" t="str">
        <f t="shared" si="6"/>
        <v>N/A</v>
      </c>
      <c r="I24" s="10">
        <v>40.35</v>
      </c>
      <c r="J24" s="10">
        <v>51.9</v>
      </c>
      <c r="K24" s="9" t="str">
        <f t="shared" si="7"/>
        <v>No</v>
      </c>
    </row>
    <row r="25" spans="1:11" x14ac:dyDescent="0.2">
      <c r="A25" s="88" t="s">
        <v>387</v>
      </c>
      <c r="B25" s="5" t="s">
        <v>213</v>
      </c>
      <c r="C25" s="8">
        <v>2.35341801E-2</v>
      </c>
      <c r="D25" s="9" t="str">
        <f t="shared" si="4"/>
        <v>N/A</v>
      </c>
      <c r="E25" s="8">
        <v>0</v>
      </c>
      <c r="F25" s="9" t="str">
        <f t="shared" si="5"/>
        <v>N/A</v>
      </c>
      <c r="G25" s="8">
        <v>0</v>
      </c>
      <c r="H25" s="9" t="str">
        <f t="shared" si="6"/>
        <v>N/A</v>
      </c>
      <c r="I25" s="10">
        <v>-100</v>
      </c>
      <c r="J25" s="10" t="s">
        <v>1747</v>
      </c>
      <c r="K25" s="9" t="str">
        <f t="shared" si="7"/>
        <v>N/A</v>
      </c>
    </row>
    <row r="26" spans="1:11" x14ac:dyDescent="0.2">
      <c r="A26" s="88" t="s">
        <v>388</v>
      </c>
      <c r="B26" s="5" t="s">
        <v>213</v>
      </c>
      <c r="C26" s="8">
        <v>0</v>
      </c>
      <c r="D26" s="9" t="str">
        <f t="shared" si="4"/>
        <v>N/A</v>
      </c>
      <c r="E26" s="8">
        <v>0</v>
      </c>
      <c r="F26" s="9" t="str">
        <f t="shared" si="5"/>
        <v>N/A</v>
      </c>
      <c r="G26" s="8">
        <v>0</v>
      </c>
      <c r="H26" s="9" t="str">
        <f t="shared" si="6"/>
        <v>N/A</v>
      </c>
      <c r="I26" s="10" t="s">
        <v>1747</v>
      </c>
      <c r="J26" s="10" t="s">
        <v>1747</v>
      </c>
      <c r="K26" s="9" t="str">
        <f t="shared" si="7"/>
        <v>N/A</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0</v>
      </c>
      <c r="D32" s="9" t="str">
        <f t="shared" si="4"/>
        <v>N/A</v>
      </c>
      <c r="E32" s="8">
        <v>0</v>
      </c>
      <c r="F32" s="9" t="str">
        <f t="shared" si="5"/>
        <v>N/A</v>
      </c>
      <c r="G32" s="8">
        <v>0</v>
      </c>
      <c r="H32" s="9" t="str">
        <f t="shared" si="6"/>
        <v>N/A</v>
      </c>
      <c r="I32" s="10" t="s">
        <v>1747</v>
      </c>
      <c r="J32" s="10" t="s">
        <v>1747</v>
      </c>
      <c r="K32" s="9" t="str">
        <f t="shared" si="7"/>
        <v>N/A</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0</v>
      </c>
      <c r="D35" s="9" t="str">
        <f t="shared" si="4"/>
        <v>N/A</v>
      </c>
      <c r="E35" s="8">
        <v>0</v>
      </c>
      <c r="F35" s="9" t="str">
        <f t="shared" si="5"/>
        <v>N/A</v>
      </c>
      <c r="G35" s="8">
        <v>0</v>
      </c>
      <c r="H35" s="9" t="str">
        <f t="shared" si="6"/>
        <v>N/A</v>
      </c>
      <c r="I35" s="10" t="s">
        <v>1747</v>
      </c>
      <c r="J35" s="10" t="s">
        <v>1747</v>
      </c>
      <c r="K35" s="9" t="str">
        <f t="shared" si="7"/>
        <v>N/A</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3.9354379000000002E-2</v>
      </c>
      <c r="D38" s="9" t="str">
        <f t="shared" si="4"/>
        <v>N/A</v>
      </c>
      <c r="E38" s="8">
        <v>1.9700216199999999E-2</v>
      </c>
      <c r="F38" s="9" t="str">
        <f t="shared" si="5"/>
        <v>N/A</v>
      </c>
      <c r="G38" s="8">
        <v>8.3249200000000002E-5</v>
      </c>
      <c r="H38" s="9" t="str">
        <f t="shared" si="6"/>
        <v>N/A</v>
      </c>
      <c r="I38" s="10">
        <v>-49.9</v>
      </c>
      <c r="J38" s="10">
        <v>-99.6</v>
      </c>
      <c r="K38" s="9" t="str">
        <f t="shared" si="7"/>
        <v>No</v>
      </c>
    </row>
    <row r="39" spans="1:11" x14ac:dyDescent="0.2">
      <c r="A39" s="88" t="s">
        <v>401</v>
      </c>
      <c r="B39" s="5" t="s">
        <v>213</v>
      </c>
      <c r="C39" s="8">
        <v>81.023606090000001</v>
      </c>
      <c r="D39" s="9" t="str">
        <f t="shared" si="4"/>
        <v>N/A</v>
      </c>
      <c r="E39" s="8">
        <v>83.490732386000005</v>
      </c>
      <c r="F39" s="9" t="str">
        <f t="shared" si="5"/>
        <v>N/A</v>
      </c>
      <c r="G39" s="8">
        <v>83.885872031000005</v>
      </c>
      <c r="H39" s="9" t="str">
        <f t="shared" si="6"/>
        <v>N/A</v>
      </c>
      <c r="I39" s="10">
        <v>3.0449999999999999</v>
      </c>
      <c r="J39" s="10">
        <v>0.4733</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2.8894743399999999E-2</v>
      </c>
      <c r="D41" s="9" t="str">
        <f t="shared" si="4"/>
        <v>N/A</v>
      </c>
      <c r="E41" s="8">
        <v>0</v>
      </c>
      <c r="F41" s="9" t="str">
        <f t="shared" si="5"/>
        <v>N/A</v>
      </c>
      <c r="G41" s="8">
        <v>0</v>
      </c>
      <c r="H41" s="9" t="str">
        <f t="shared" si="6"/>
        <v>N/A</v>
      </c>
      <c r="I41" s="10">
        <v>-100</v>
      </c>
      <c r="J41" s="10" t="s">
        <v>1747</v>
      </c>
      <c r="K41" s="9" t="str">
        <f t="shared" si="7"/>
        <v>N/A</v>
      </c>
    </row>
    <row r="42" spans="1:11" x14ac:dyDescent="0.2">
      <c r="A42" s="88"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100</v>
      </c>
      <c r="D44" s="9" t="str">
        <f t="shared" si="8"/>
        <v>N/A</v>
      </c>
      <c r="E44" s="8">
        <v>100</v>
      </c>
      <c r="F44" s="9" t="str">
        <f t="shared" si="9"/>
        <v>N/A</v>
      </c>
      <c r="G44" s="8">
        <v>100</v>
      </c>
      <c r="H44" s="9" t="str">
        <f t="shared" si="10"/>
        <v>N/A</v>
      </c>
      <c r="I44" s="10">
        <v>0</v>
      </c>
      <c r="J44" s="10">
        <v>0</v>
      </c>
      <c r="K44" s="9" t="str">
        <f t="shared" si="11"/>
        <v>Yes</v>
      </c>
    </row>
    <row r="45" spans="1:11" x14ac:dyDescent="0.2">
      <c r="A45" s="88" t="s">
        <v>163</v>
      </c>
      <c r="B45" s="5" t="s">
        <v>213</v>
      </c>
      <c r="C45" s="8">
        <v>99.995685399999999</v>
      </c>
      <c r="D45" s="9" t="str">
        <f t="shared" si="8"/>
        <v>N/A</v>
      </c>
      <c r="E45" s="8">
        <v>99.991487561</v>
      </c>
      <c r="F45" s="9" t="str">
        <f t="shared" si="9"/>
        <v>N/A</v>
      </c>
      <c r="G45" s="8">
        <v>100</v>
      </c>
      <c r="H45" s="9" t="str">
        <f t="shared" si="10"/>
        <v>N/A</v>
      </c>
      <c r="I45" s="10">
        <v>-4.0000000000000001E-3</v>
      </c>
      <c r="J45" s="10">
        <v>8.5000000000000006E-3</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99.995543798</v>
      </c>
      <c r="D48" s="9" t="str">
        <f t="shared" si="8"/>
        <v>N/A</v>
      </c>
      <c r="E48" s="8">
        <v>99.991151818000006</v>
      </c>
      <c r="F48" s="9" t="str">
        <f t="shared" si="9"/>
        <v>N/A</v>
      </c>
      <c r="G48" s="8">
        <v>100</v>
      </c>
      <c r="H48" s="9" t="str">
        <f t="shared" si="10"/>
        <v>N/A</v>
      </c>
      <c r="I48" s="10">
        <v>-4.0000000000000001E-3</v>
      </c>
      <c r="J48" s="10">
        <v>8.8000000000000005E-3</v>
      </c>
      <c r="K48" s="9" t="str">
        <f t="shared" si="11"/>
        <v>Yes</v>
      </c>
    </row>
    <row r="49" spans="1:12" x14ac:dyDescent="0.2">
      <c r="A49" s="88" t="s">
        <v>44</v>
      </c>
      <c r="B49" s="5" t="s">
        <v>213</v>
      </c>
      <c r="C49" s="8">
        <v>75.626036201999995</v>
      </c>
      <c r="D49" s="9" t="str">
        <f t="shared" si="8"/>
        <v>N/A</v>
      </c>
      <c r="E49" s="8">
        <v>75.174884707000004</v>
      </c>
      <c r="F49" s="9" t="str">
        <f t="shared" si="9"/>
        <v>N/A</v>
      </c>
      <c r="G49" s="8">
        <v>52.688573966</v>
      </c>
      <c r="H49" s="9" t="str">
        <f t="shared" si="10"/>
        <v>N/A</v>
      </c>
      <c r="I49" s="10">
        <v>-0.59699999999999998</v>
      </c>
      <c r="J49" s="10">
        <v>-29.9</v>
      </c>
      <c r="K49" s="9" t="str">
        <f t="shared" si="11"/>
        <v>Yes</v>
      </c>
    </row>
    <row r="50" spans="1:12" x14ac:dyDescent="0.2">
      <c r="A50" s="88" t="s">
        <v>45</v>
      </c>
      <c r="B50" s="5" t="s">
        <v>213</v>
      </c>
      <c r="C50" s="8">
        <v>24.243604963999999</v>
      </c>
      <c r="D50" s="9" t="str">
        <f t="shared" si="8"/>
        <v>N/A</v>
      </c>
      <c r="E50" s="8">
        <v>24.819277695</v>
      </c>
      <c r="F50" s="9" t="str">
        <f t="shared" si="9"/>
        <v>N/A</v>
      </c>
      <c r="G50" s="8">
        <v>47.257480563000001</v>
      </c>
      <c r="H50" s="9" t="str">
        <f t="shared" si="10"/>
        <v>N/A</v>
      </c>
      <c r="I50" s="10">
        <v>2.375</v>
      </c>
      <c r="J50" s="10">
        <v>90.41</v>
      </c>
      <c r="K50" s="9" t="str">
        <f t="shared" si="11"/>
        <v>No</v>
      </c>
    </row>
    <row r="51" spans="1:12" x14ac:dyDescent="0.2">
      <c r="A51" s="88" t="s">
        <v>50</v>
      </c>
      <c r="B51" s="5" t="s">
        <v>213</v>
      </c>
      <c r="C51" s="8">
        <v>0.1303588333</v>
      </c>
      <c r="D51" s="9" t="str">
        <f t="shared" si="8"/>
        <v>N/A</v>
      </c>
      <c r="E51" s="8">
        <v>5.8375980000000003E-3</v>
      </c>
      <c r="F51" s="9" t="str">
        <f t="shared" si="9"/>
        <v>N/A</v>
      </c>
      <c r="G51" s="8">
        <v>5.3945470099999997E-2</v>
      </c>
      <c r="H51" s="9" t="str">
        <f t="shared" si="10"/>
        <v>N/A</v>
      </c>
      <c r="I51" s="10">
        <v>-95.5</v>
      </c>
      <c r="J51" s="10">
        <v>824.1</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4001347</v>
      </c>
      <c r="D7" s="34" t="str">
        <f>IF($B7="N/A","N/A",IF(C7&gt;15,"No",IF(C7&lt;-15,"No","Yes")))</f>
        <v>N/A</v>
      </c>
      <c r="E7" s="33">
        <v>4183659</v>
      </c>
      <c r="F7" s="34" t="str">
        <f>IF($B7="N/A","N/A",IF(E7&gt;15,"No",IF(E7&lt;-15,"No","Yes")))</f>
        <v>N/A</v>
      </c>
      <c r="G7" s="33">
        <v>4488017</v>
      </c>
      <c r="H7" s="34" t="str">
        <f>IF($B7="N/A","N/A",IF(G7&gt;15,"No",IF(G7&lt;-15,"No","Yes")))</f>
        <v>N/A</v>
      </c>
      <c r="I7" s="35">
        <v>4.556</v>
      </c>
      <c r="J7" s="35">
        <v>7.2750000000000004</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84.282392904000005</v>
      </c>
      <c r="D11" s="9" t="str">
        <f>IF(OR($B11="N/A",$C11="N/A"),"N/A",IF(C11&gt;100,"No",IF(C11&lt;95,"No","Yes")))</f>
        <v>No</v>
      </c>
      <c r="E11" s="9">
        <v>83.754436009000003</v>
      </c>
      <c r="F11" s="9" t="str">
        <f>IF(OR($B11="N/A",$E11="N/A"),"N/A",IF(E11&gt;100,"No",IF(E11&lt;95,"No","Yes")))</f>
        <v>No</v>
      </c>
      <c r="G11" s="9">
        <v>90.423899908999999</v>
      </c>
      <c r="H11" s="9" t="str">
        <f>IF($B11="N/A","N/A",IF(G11&gt;100,"No",IF(G11&lt;95,"No","Yes")))</f>
        <v>No</v>
      </c>
      <c r="I11" s="10">
        <v>-0.626</v>
      </c>
      <c r="J11" s="10">
        <v>7.9630000000000001</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25.159252622</v>
      </c>
      <c r="D13" s="9" t="str">
        <f t="shared" si="1"/>
        <v>No</v>
      </c>
      <c r="E13" s="9">
        <v>25.283728908000001</v>
      </c>
      <c r="F13" s="9" t="str">
        <f t="shared" si="2"/>
        <v>No</v>
      </c>
      <c r="G13" s="9">
        <v>56.128664397000001</v>
      </c>
      <c r="H13" s="9" t="str">
        <f t="shared" si="3"/>
        <v>No</v>
      </c>
      <c r="I13" s="10">
        <v>0.49480000000000002</v>
      </c>
      <c r="J13" s="10">
        <v>122</v>
      </c>
      <c r="K13" s="9" t="str">
        <f t="shared" si="0"/>
        <v>No</v>
      </c>
    </row>
    <row r="14" spans="1:11" x14ac:dyDescent="0.2">
      <c r="A14" s="3" t="s">
        <v>13</v>
      </c>
      <c r="B14" s="37" t="s">
        <v>213</v>
      </c>
      <c r="C14" s="38">
        <v>4001347</v>
      </c>
      <c r="D14" s="9" t="str">
        <f>IF($B14="N/A","N/A",IF(C14&gt;15,"No",IF(C14&lt;-15,"No","Yes")))</f>
        <v>N/A</v>
      </c>
      <c r="E14" s="38">
        <v>4183659</v>
      </c>
      <c r="F14" s="9" t="str">
        <f>IF($B14="N/A","N/A",IF(E14&gt;15,"No",IF(E14&lt;-15,"No","Yes")))</f>
        <v>N/A</v>
      </c>
      <c r="G14" s="38">
        <v>4488017</v>
      </c>
      <c r="H14" s="9" t="str">
        <f>IF($B14="N/A","N/A",IF(G14&gt;15,"No",IF(G14&lt;-15,"No","Yes")))</f>
        <v>N/A</v>
      </c>
      <c r="I14" s="10">
        <v>4.556</v>
      </c>
      <c r="J14" s="10">
        <v>7.2750000000000004</v>
      </c>
      <c r="K14" s="9" t="str">
        <f t="shared" si="0"/>
        <v>Yes</v>
      </c>
    </row>
    <row r="15" spans="1:11" ht="14.25" customHeight="1" x14ac:dyDescent="0.2">
      <c r="A15" s="3" t="s">
        <v>444</v>
      </c>
      <c r="B15" s="37" t="s">
        <v>213</v>
      </c>
      <c r="C15" s="9">
        <v>1.9398967398</v>
      </c>
      <c r="D15" s="9" t="str">
        <f>IF($B15="N/A","N/A",IF(C15&gt;15,"No",IF(C15&lt;-15,"No","Yes")))</f>
        <v>N/A</v>
      </c>
      <c r="E15" s="9">
        <v>1.0404289642</v>
      </c>
      <c r="F15" s="9" t="str">
        <f>IF($B15="N/A","N/A",IF(E15&gt;15,"No",IF(E15&lt;-15,"No","Yes")))</f>
        <v>N/A</v>
      </c>
      <c r="G15" s="9">
        <v>1.1130973879999999</v>
      </c>
      <c r="H15" s="9" t="str">
        <f>IF($B15="N/A","N/A",IF(G15&gt;15,"No",IF(G15&lt;-15,"No","Yes")))</f>
        <v>N/A</v>
      </c>
      <c r="I15" s="10">
        <v>-46.4</v>
      </c>
      <c r="J15" s="10">
        <v>6.984</v>
      </c>
      <c r="K15" s="9" t="str">
        <f t="shared" si="0"/>
        <v>Yes</v>
      </c>
    </row>
    <row r="16" spans="1:11" ht="12.75" customHeight="1" x14ac:dyDescent="0.2">
      <c r="A16" s="3" t="s">
        <v>862</v>
      </c>
      <c r="B16" s="37" t="s">
        <v>213</v>
      </c>
      <c r="C16" s="39">
        <v>39.180696193999999</v>
      </c>
      <c r="D16" s="9" t="str">
        <f>IF($B16="N/A","N/A",IF(C16&gt;15,"No",IF(C16&lt;-15,"No","Yes")))</f>
        <v>N/A</v>
      </c>
      <c r="E16" s="39">
        <v>27.275684617</v>
      </c>
      <c r="F16" s="9" t="str">
        <f>IF($B16="N/A","N/A",IF(E16&gt;15,"No",IF(E16&lt;-15,"No","Yes")))</f>
        <v>N/A</v>
      </c>
      <c r="G16" s="39">
        <v>26.751060934000002</v>
      </c>
      <c r="H16" s="9" t="str">
        <f>IF($B16="N/A","N/A",IF(G16&gt;15,"No",IF(G16&lt;-15,"No","Yes")))</f>
        <v>N/A</v>
      </c>
      <c r="I16" s="10">
        <v>-30.4</v>
      </c>
      <c r="J16" s="10">
        <v>-1.92</v>
      </c>
      <c r="K16" s="9" t="str">
        <f t="shared" si="0"/>
        <v>Yes</v>
      </c>
    </row>
    <row r="17" spans="1:11" x14ac:dyDescent="0.2">
      <c r="A17" s="3" t="s">
        <v>131</v>
      </c>
      <c r="B17" s="37" t="s">
        <v>213</v>
      </c>
      <c r="C17" s="38">
        <v>1278</v>
      </c>
      <c r="D17" s="9" t="str">
        <f>IF($B17="N/A","N/A",IF(C17&gt;15,"No",IF(C17&lt;-15,"No","Yes")))</f>
        <v>N/A</v>
      </c>
      <c r="E17" s="38">
        <v>1478</v>
      </c>
      <c r="F17" s="9" t="str">
        <f>IF($B17="N/A","N/A",IF(E17&gt;15,"No",IF(E17&lt;-15,"No","Yes")))</f>
        <v>N/A</v>
      </c>
      <c r="G17" s="38">
        <v>186</v>
      </c>
      <c r="H17" s="9" t="str">
        <f>IF($B17="N/A","N/A",IF(G17&gt;15,"No",IF(G17&lt;-15,"No","Yes")))</f>
        <v>N/A</v>
      </c>
      <c r="I17" s="10">
        <v>15.65</v>
      </c>
      <c r="J17" s="10">
        <v>-87.4</v>
      </c>
      <c r="K17" s="9" t="str">
        <f t="shared" si="0"/>
        <v>No</v>
      </c>
    </row>
    <row r="18" spans="1:11" x14ac:dyDescent="0.2">
      <c r="A18" s="3" t="s">
        <v>346</v>
      </c>
      <c r="B18" s="37" t="s">
        <v>213</v>
      </c>
      <c r="C18" s="8" t="s">
        <v>213</v>
      </c>
      <c r="D18" s="9" t="str">
        <f>IF($B18="N/A","N/A",IF(C18&gt;15,"No",IF(C18&lt;-15,"No","Yes")))</f>
        <v>N/A</v>
      </c>
      <c r="E18" s="8">
        <v>3.5327927100000003E-2</v>
      </c>
      <c r="F18" s="9" t="str">
        <f>IF($B18="N/A","N/A",IF(E18&gt;15,"No",IF(E18&lt;-15,"No","Yes")))</f>
        <v>N/A</v>
      </c>
      <c r="G18" s="8">
        <v>4.1443692999999998E-3</v>
      </c>
      <c r="H18" s="9" t="str">
        <f>IF($B18="N/A","N/A",IF(G18&gt;15,"No",IF(G18&lt;-15,"No","Yes")))</f>
        <v>N/A</v>
      </c>
      <c r="I18" s="10" t="s">
        <v>213</v>
      </c>
      <c r="J18" s="10">
        <v>-88.3</v>
      </c>
      <c r="K18" s="9" t="str">
        <f t="shared" si="0"/>
        <v>No</v>
      </c>
    </row>
    <row r="19" spans="1:11" ht="27.75" customHeight="1" x14ac:dyDescent="0.2">
      <c r="A19" s="3" t="s">
        <v>841</v>
      </c>
      <c r="B19" s="37" t="s">
        <v>213</v>
      </c>
      <c r="C19" s="39">
        <v>19.498435055000002</v>
      </c>
      <c r="D19" s="9" t="str">
        <f>IF($B19="N/A","N/A",IF(C19&gt;60,"No",IF(C19&lt;15,"No","Yes")))</f>
        <v>N/A</v>
      </c>
      <c r="E19" s="39">
        <v>14.671177266999999</v>
      </c>
      <c r="F19" s="9" t="str">
        <f>IF($B19="N/A","N/A",IF(E19&gt;60,"No",IF(E19&lt;15,"No","Yes")))</f>
        <v>N/A</v>
      </c>
      <c r="G19" s="39">
        <v>24.532258065000001</v>
      </c>
      <c r="H19" s="9" t="str">
        <f>IF($B19="N/A","N/A",IF(G19&gt;60,"No",IF(G19&lt;15,"No","Yes")))</f>
        <v>N/A</v>
      </c>
      <c r="I19" s="10">
        <v>-24.8</v>
      </c>
      <c r="J19" s="10">
        <v>67.209999999999994</v>
      </c>
      <c r="K19" s="9" t="str">
        <f t="shared" si="0"/>
        <v>No</v>
      </c>
    </row>
    <row r="20" spans="1:11" x14ac:dyDescent="0.2">
      <c r="A20" s="3" t="s">
        <v>27</v>
      </c>
      <c r="B20" s="37" t="s">
        <v>217</v>
      </c>
      <c r="C20" s="38">
        <v>0</v>
      </c>
      <c r="D20" s="9" t="str">
        <f>IF($B20="N/A","N/A",IF(C20="N/A","N/A",IF(C20=0,"Yes","No")))</f>
        <v>Yes</v>
      </c>
      <c r="E20" s="38">
        <v>0</v>
      </c>
      <c r="F20" s="9" t="str">
        <f>IF($B20="N/A","N/A",IF(E20="N/A","N/A",IF(E20=0,"Yes","No")))</f>
        <v>Yes</v>
      </c>
      <c r="G20" s="38">
        <v>11</v>
      </c>
      <c r="H20" s="9" t="str">
        <f>IF($B20="N/A","N/A",IF(G20=0,"Yes","No"))</f>
        <v>No</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4001347</v>
      </c>
      <c r="D6" s="9" t="str">
        <f>IF($B6="N/A","N/A",IF(C6&gt;15,"No",IF(C6&lt;-15,"No","Yes")))</f>
        <v>N/A</v>
      </c>
      <c r="E6" s="38">
        <v>4183659</v>
      </c>
      <c r="F6" s="9" t="str">
        <f>IF($B6="N/A","N/A",IF(E6&gt;15,"No",IF(E6&lt;-15,"No","Yes")))</f>
        <v>N/A</v>
      </c>
      <c r="G6" s="38">
        <v>4488017</v>
      </c>
      <c r="H6" s="9" t="str">
        <f>IF($B6="N/A","N/A",IF(G6&gt;15,"No",IF(G6&lt;-15,"No","Yes")))</f>
        <v>N/A</v>
      </c>
      <c r="I6" s="10">
        <v>4.556</v>
      </c>
      <c r="J6" s="10">
        <v>7.2750000000000004</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61.084313356999999</v>
      </c>
      <c r="D9" s="9" t="str">
        <f>IF($B9="N/A","N/A",IF(C9&gt;60,"No",IF(C9&lt;15,"No","Yes")))</f>
        <v>No</v>
      </c>
      <c r="E9" s="39">
        <v>57.297251998999997</v>
      </c>
      <c r="F9" s="9" t="str">
        <f>IF($B9="N/A","N/A",IF(E9&gt;60,"No",IF(E9&lt;15,"No","Yes")))</f>
        <v>Yes</v>
      </c>
      <c r="G9" s="39">
        <v>59.582780323999998</v>
      </c>
      <c r="H9" s="9" t="str">
        <f>IF($B9="N/A","N/A",IF(G9&gt;60,"No",IF(G9&lt;15,"No","Yes")))</f>
        <v>Yes</v>
      </c>
      <c r="I9" s="10">
        <v>-6.2</v>
      </c>
      <c r="J9" s="10">
        <v>3.9889999999999999</v>
      </c>
      <c r="K9" s="9" t="str">
        <f t="shared" si="0"/>
        <v>Yes</v>
      </c>
    </row>
    <row r="10" spans="1:11" x14ac:dyDescent="0.2">
      <c r="A10" s="3" t="s">
        <v>14</v>
      </c>
      <c r="B10" s="37" t="s">
        <v>272</v>
      </c>
      <c r="C10" s="9">
        <v>5.0826884046999998</v>
      </c>
      <c r="D10" s="9" t="str">
        <f>IF($B10="N/A","N/A",IF(C10&gt;15,"No",IF(C10&lt;=0,"No","Yes")))</f>
        <v>Yes</v>
      </c>
      <c r="E10" s="9">
        <v>4.0578354976000002</v>
      </c>
      <c r="F10" s="9" t="str">
        <f>IF($B10="N/A","N/A",IF(E10&gt;15,"No",IF(E10&lt;=0,"No","Yes")))</f>
        <v>Yes</v>
      </c>
      <c r="G10" s="9">
        <v>4.1815795261000002</v>
      </c>
      <c r="H10" s="9" t="str">
        <f>IF($B10="N/A","N/A",IF(G10&gt;15,"No",IF(G10&lt;=0,"No","Yes")))</f>
        <v>Yes</v>
      </c>
      <c r="I10" s="10">
        <v>-20.2</v>
      </c>
      <c r="J10" s="10">
        <v>3.05</v>
      </c>
      <c r="K10" s="9" t="str">
        <f t="shared" si="0"/>
        <v>Yes</v>
      </c>
    </row>
    <row r="11" spans="1:11" x14ac:dyDescent="0.2">
      <c r="A11" s="3" t="s">
        <v>877</v>
      </c>
      <c r="B11" s="37" t="s">
        <v>213</v>
      </c>
      <c r="C11" s="39">
        <v>94.407422705000002</v>
      </c>
      <c r="D11" s="9" t="str">
        <f>IF($B11="N/A","N/A",IF(C11&gt;15,"No",IF(C11&lt;-15,"No","Yes")))</f>
        <v>N/A</v>
      </c>
      <c r="E11" s="39">
        <v>95.994604338000002</v>
      </c>
      <c r="F11" s="9" t="str">
        <f>IF($B11="N/A","N/A",IF(E11&gt;15,"No",IF(E11&lt;-15,"No","Yes")))</f>
        <v>N/A</v>
      </c>
      <c r="G11" s="39">
        <v>99.487392764000006</v>
      </c>
      <c r="H11" s="9" t="str">
        <f>IF($B11="N/A","N/A",IF(G11&gt;15,"No",IF(G11&lt;-15,"No","Yes")))</f>
        <v>N/A</v>
      </c>
      <c r="I11" s="10">
        <v>1.681</v>
      </c>
      <c r="J11" s="10">
        <v>3.6389999999999998</v>
      </c>
      <c r="K11" s="9" t="str">
        <f t="shared" si="0"/>
        <v>Yes</v>
      </c>
    </row>
    <row r="12" spans="1:11" x14ac:dyDescent="0.2">
      <c r="A12" s="3" t="s">
        <v>939</v>
      </c>
      <c r="B12" s="37" t="s">
        <v>213</v>
      </c>
      <c r="C12" s="9">
        <v>2.0109728049000002</v>
      </c>
      <c r="D12" s="9" t="str">
        <f>IF($B12="N/A","N/A",IF(C12&gt;15,"No",IF(C12&lt;-15,"No","Yes")))</f>
        <v>N/A</v>
      </c>
      <c r="E12" s="9">
        <v>2.0458885391999999</v>
      </c>
      <c r="F12" s="9" t="str">
        <f>IF($B12="N/A","N/A",IF(E12&gt;15,"No",IF(E12&lt;-15,"No","Yes")))</f>
        <v>N/A</v>
      </c>
      <c r="G12" s="9">
        <v>2.0339940780000001</v>
      </c>
      <c r="H12" s="9" t="str">
        <f>IF($B12="N/A","N/A",IF(G12&gt;15,"No",IF(G12&lt;-15,"No","Yes")))</f>
        <v>N/A</v>
      </c>
      <c r="I12" s="10">
        <v>1.736</v>
      </c>
      <c r="J12" s="10">
        <v>-0.58099999999999996</v>
      </c>
      <c r="K12" s="9" t="str">
        <f t="shared" si="0"/>
        <v>Yes</v>
      </c>
    </row>
    <row r="13" spans="1:11" x14ac:dyDescent="0.2">
      <c r="A13" s="3" t="s">
        <v>51</v>
      </c>
      <c r="B13" s="37" t="s">
        <v>273</v>
      </c>
      <c r="C13" s="9">
        <v>99.998650454</v>
      </c>
      <c r="D13" s="9" t="str">
        <f>IF($B13="N/A","N/A",IF(C13&gt;99,"No",IF(C13&lt;95,"No","Yes")))</f>
        <v>No</v>
      </c>
      <c r="E13" s="9">
        <v>99.988741911999995</v>
      </c>
      <c r="F13" s="9" t="str">
        <f>IF($B13="N/A","N/A",IF(E13&gt;99,"No",IF(E13&lt;95,"No","Yes")))</f>
        <v>No</v>
      </c>
      <c r="G13" s="9">
        <v>88.799039754000006</v>
      </c>
      <c r="H13" s="9" t="str">
        <f>IF($B13="N/A","N/A",IF(G13&gt;99,"No",IF(G13&lt;95,"No","Yes")))</f>
        <v>No</v>
      </c>
      <c r="I13" s="10">
        <v>-0.01</v>
      </c>
      <c r="J13" s="10">
        <v>-11.2</v>
      </c>
      <c r="K13" s="9" t="str">
        <f t="shared" si="0"/>
        <v>Yes</v>
      </c>
    </row>
    <row r="14" spans="1:11" x14ac:dyDescent="0.2">
      <c r="A14" s="3" t="s">
        <v>52</v>
      </c>
      <c r="B14" s="37" t="s">
        <v>274</v>
      </c>
      <c r="C14" s="9">
        <v>1.3495454999999999E-3</v>
      </c>
      <c r="D14" s="9" t="str">
        <f>IF($B14="N/A","N/A",IF(C14&gt;6,"No",IF(C14&lt;=0,"No","Yes")))</f>
        <v>Yes</v>
      </c>
      <c r="E14" s="9">
        <v>1.1258087700000001E-2</v>
      </c>
      <c r="F14" s="9" t="str">
        <f>IF($B14="N/A","N/A",IF(E14&gt;6,"No",IF(E14&lt;=0,"No","Yes")))</f>
        <v>Yes</v>
      </c>
      <c r="G14" s="9">
        <v>11.200960245999999</v>
      </c>
      <c r="H14" s="9" t="str">
        <f>IF($B14="N/A","N/A",IF(G14&gt;6,"No",IF(G14&lt;=0,"No","Yes")))</f>
        <v>No</v>
      </c>
      <c r="I14" s="10">
        <v>734.2</v>
      </c>
      <c r="J14" s="10">
        <v>99393</v>
      </c>
      <c r="K14" s="9" t="str">
        <f t="shared" si="0"/>
        <v>No</v>
      </c>
    </row>
    <row r="15" spans="1:11" x14ac:dyDescent="0.2">
      <c r="A15" s="3" t="s">
        <v>164</v>
      </c>
      <c r="B15" s="37" t="s">
        <v>213</v>
      </c>
      <c r="C15" s="9">
        <v>100</v>
      </c>
      <c r="D15" s="9" t="str">
        <f>IF($B15="N/A","N/A",IF(C15&gt;15,"No",IF(C15&lt;-15,"No","Yes")))</f>
        <v>N/A</v>
      </c>
      <c r="E15" s="9">
        <v>100</v>
      </c>
      <c r="F15" s="9" t="str">
        <f>IF($B15="N/A","N/A",IF(E15&gt;15,"No",IF(E15&lt;-15,"No","Yes")))</f>
        <v>N/A</v>
      </c>
      <c r="G15" s="9">
        <v>95.760035088999999</v>
      </c>
      <c r="H15" s="9" t="str">
        <f>IF($B15="N/A","N/A",IF(G15&gt;15,"No",IF(G15&lt;-15,"No","Yes")))</f>
        <v>N/A</v>
      </c>
      <c r="I15" s="10">
        <v>0</v>
      </c>
      <c r="J15" s="10">
        <v>-4.24</v>
      </c>
      <c r="K15" s="9" t="str">
        <f t="shared" si="0"/>
        <v>Yes</v>
      </c>
    </row>
    <row r="16" spans="1:11" x14ac:dyDescent="0.2">
      <c r="A16" s="3" t="s">
        <v>165</v>
      </c>
      <c r="B16" s="37" t="s">
        <v>275</v>
      </c>
      <c r="C16" s="9">
        <v>99.999725088999995</v>
      </c>
      <c r="D16" s="9" t="str">
        <f>IF($B16="N/A","N/A",IF(C16&gt;98,"Yes","No"))</f>
        <v>Yes</v>
      </c>
      <c r="E16" s="9">
        <v>99.999784852999994</v>
      </c>
      <c r="F16" s="9" t="str">
        <f>IF($B16="N/A","N/A",IF(E16&gt;98,"Yes","No"))</f>
        <v>Yes</v>
      </c>
      <c r="G16" s="9">
        <v>99.999799263</v>
      </c>
      <c r="H16" s="9" t="str">
        <f>IF($B16="N/A","N/A",IF(G16&gt;98,"Yes","No"))</f>
        <v>Yes</v>
      </c>
      <c r="I16" s="10">
        <v>1E-4</v>
      </c>
      <c r="J16" s="10">
        <v>0</v>
      </c>
      <c r="K16" s="9" t="str">
        <f t="shared" si="0"/>
        <v>Yes</v>
      </c>
    </row>
    <row r="17" spans="1:11" x14ac:dyDescent="0.2">
      <c r="A17" s="3" t="s">
        <v>21</v>
      </c>
      <c r="B17" s="37" t="s">
        <v>275</v>
      </c>
      <c r="C17" s="9">
        <v>99.945392651999995</v>
      </c>
      <c r="D17" s="9" t="str">
        <f>IF($B17="N/A","N/A",IF(C17&gt;98,"Yes","No"))</f>
        <v>Yes</v>
      </c>
      <c r="E17" s="9">
        <v>99.939639337000003</v>
      </c>
      <c r="F17" s="9" t="str">
        <f>IF($B17="N/A","N/A",IF(E17&gt;98,"Yes","No"))</f>
        <v>Yes</v>
      </c>
      <c r="G17" s="9">
        <v>99.947607668000003</v>
      </c>
      <c r="H17" s="9" t="str">
        <f>IF($B17="N/A","N/A",IF(G17&gt;98,"Yes","No"))</f>
        <v>Yes</v>
      </c>
      <c r="I17" s="10">
        <v>-6.0000000000000001E-3</v>
      </c>
      <c r="J17" s="10">
        <v>8.0000000000000002E-3</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99.561947513999996</v>
      </c>
      <c r="D19" s="9" t="str">
        <f>IF($B19="N/A","N/A",IF(C19&gt;100,"No",IF(C19&lt;98,"No","Yes")))</f>
        <v>Yes</v>
      </c>
      <c r="E19" s="9">
        <v>99.769340666000005</v>
      </c>
      <c r="F19" s="9" t="str">
        <f>IF($B19="N/A","N/A",IF(E19&gt;100,"No",IF(E19&lt;98,"No","Yes")))</f>
        <v>Yes</v>
      </c>
      <c r="G19" s="9">
        <v>99.664640308000003</v>
      </c>
      <c r="H19" s="9" t="str">
        <f>IF($B19="N/A","N/A",IF(G19&gt;100,"No",IF(G19&lt;98,"No","Yes")))</f>
        <v>Yes</v>
      </c>
      <c r="I19" s="10">
        <v>0.20830000000000001</v>
      </c>
      <c r="J19" s="10">
        <v>-0.105</v>
      </c>
      <c r="K19" s="9" t="str">
        <f>IF(J19="Div by 0", "N/A", IF(J19="N/A","N/A", IF(J19&gt;30, "No", IF(J19&lt;-30, "No", "Yes"))))</f>
        <v>Yes</v>
      </c>
    </row>
    <row r="20" spans="1:11" x14ac:dyDescent="0.2">
      <c r="A20" s="3" t="s">
        <v>679</v>
      </c>
      <c r="B20" s="37" t="s">
        <v>223</v>
      </c>
      <c r="C20" s="9">
        <v>99.992077667999993</v>
      </c>
      <c r="D20" s="9" t="str">
        <f>IF($B20="N/A","N/A",IF(C20&gt;100,"No",IF(C20&lt;98,"No","Yes")))</f>
        <v>Yes</v>
      </c>
      <c r="E20" s="9">
        <v>99.994741445000002</v>
      </c>
      <c r="F20" s="9" t="str">
        <f>IF($B20="N/A","N/A",IF(E20&gt;100,"No",IF(E20&lt;98,"No","Yes")))</f>
        <v>Yes</v>
      </c>
      <c r="G20" s="9">
        <v>99.994496455999993</v>
      </c>
      <c r="H20" s="9" t="str">
        <f>IF($B20="N/A","N/A",IF(G20&gt;100,"No",IF(G20&lt;98,"No","Yes")))</f>
        <v>Yes</v>
      </c>
      <c r="I20" s="10">
        <v>2.7000000000000001E-3</v>
      </c>
      <c r="J20" s="10">
        <v>0</v>
      </c>
      <c r="K20" s="9" t="str">
        <f>IF(J20="Div by 0", "N/A", IF(J20="N/A","N/A", IF(J20&gt;30, "No", IF(J20&lt;-30, "No", "Yes"))))</f>
        <v>Yes</v>
      </c>
    </row>
    <row r="21" spans="1:11" x14ac:dyDescent="0.2">
      <c r="A21" s="3" t="s">
        <v>680</v>
      </c>
      <c r="B21" s="37" t="s">
        <v>223</v>
      </c>
      <c r="C21" s="9">
        <v>99.992077667999993</v>
      </c>
      <c r="D21" s="9" t="str">
        <f>IF($B21="N/A","N/A",IF(C21&gt;100,"No",IF(C21&lt;98,"No","Yes")))</f>
        <v>Yes</v>
      </c>
      <c r="E21" s="9">
        <v>99.994741445000002</v>
      </c>
      <c r="F21" s="9" t="str">
        <f>IF($B21="N/A","N/A",IF(E21&gt;100,"No",IF(E21&lt;98,"No","Yes")))</f>
        <v>Yes</v>
      </c>
      <c r="G21" s="9">
        <v>99.994496455999993</v>
      </c>
      <c r="H21" s="9" t="str">
        <f>IF($B21="N/A","N/A",IF(G21&gt;100,"No",IF(G21&lt;98,"No","Yes")))</f>
        <v>Yes</v>
      </c>
      <c r="I21" s="10">
        <v>2.7000000000000001E-3</v>
      </c>
      <c r="J21" s="10">
        <v>0</v>
      </c>
      <c r="K21" s="9" t="str">
        <f>IF(J21="Div by 0", "N/A", IF(J21="N/A","N/A", IF(J21&gt;30, "No", IF(J21&lt;-30, "No", "Yes"))))</f>
        <v>Yes</v>
      </c>
    </row>
    <row r="22" spans="1:11" ht="15" customHeight="1" x14ac:dyDescent="0.2">
      <c r="A22" s="3" t="s">
        <v>1714</v>
      </c>
      <c r="B22" s="37" t="s">
        <v>213</v>
      </c>
      <c r="C22" s="9">
        <v>65.997350392000001</v>
      </c>
      <c r="D22" s="9" t="str">
        <f>IF($B22="N/A","N/A",IF(C22&gt;15,"No",IF(C22&lt;-15,"No","Yes")))</f>
        <v>N/A</v>
      </c>
      <c r="E22" s="9">
        <v>64.416865715</v>
      </c>
      <c r="F22" s="9" t="str">
        <f>IF($B22="N/A","N/A",IF(E22&gt;15,"No",IF(E22&lt;-15,"No","Yes")))</f>
        <v>N/A</v>
      </c>
      <c r="G22" s="9">
        <v>63.268922555000003</v>
      </c>
      <c r="H22" s="9" t="str">
        <f>IF($B22="N/A","N/A",IF(G22&gt;15,"No",IF(G22&lt;-15,"No","Yes")))</f>
        <v>N/A</v>
      </c>
      <c r="I22" s="10">
        <v>-2.39</v>
      </c>
      <c r="J22" s="10">
        <v>-1.78</v>
      </c>
      <c r="K22" s="9" t="str">
        <f t="shared" ref="K22:K31" si="1">IF(J22="Div by 0", "N/A", IF(J22="N/A","N/A", IF(J22&gt;30, "No", IF(J22&lt;-30, "No", "Yes"))))</f>
        <v>Yes</v>
      </c>
    </row>
    <row r="23" spans="1:11" x14ac:dyDescent="0.2">
      <c r="A23" s="3" t="s">
        <v>940</v>
      </c>
      <c r="B23" s="37" t="s">
        <v>213</v>
      </c>
      <c r="C23" s="9">
        <v>33.885539045000002</v>
      </c>
      <c r="D23" s="9" t="str">
        <f>IF($B23="N/A","N/A",IF(C23&gt;15,"No",IF(C23&lt;-15,"No","Yes")))</f>
        <v>N/A</v>
      </c>
      <c r="E23" s="9">
        <v>35.349678355999998</v>
      </c>
      <c r="F23" s="9" t="str">
        <f>IF($B23="N/A","N/A",IF(E23&gt;15,"No",IF(E23&lt;-15,"No","Yes")))</f>
        <v>N/A</v>
      </c>
      <c r="G23" s="9">
        <v>36.505231598000002</v>
      </c>
      <c r="H23" s="9" t="str">
        <f>IF($B23="N/A","N/A",IF(G23&gt;15,"No",IF(G23&lt;-15,"No","Yes")))</f>
        <v>N/A</v>
      </c>
      <c r="I23" s="10">
        <v>4.3209999999999997</v>
      </c>
      <c r="J23" s="10">
        <v>3.2690000000000001</v>
      </c>
      <c r="K23" s="9" t="str">
        <f t="shared" si="1"/>
        <v>Yes</v>
      </c>
    </row>
    <row r="24" spans="1:11" ht="25.5" x14ac:dyDescent="0.2">
      <c r="A24" s="3" t="s">
        <v>941</v>
      </c>
      <c r="B24" s="37" t="s">
        <v>213</v>
      </c>
      <c r="C24" s="9">
        <v>0</v>
      </c>
      <c r="D24" s="9" t="str">
        <f>IF($B24="N/A","N/A",IF(C24&gt;15,"No",IF(C24&lt;-15,"No","Yes")))</f>
        <v>N/A</v>
      </c>
      <c r="E24" s="9">
        <v>0</v>
      </c>
      <c r="F24" s="9" t="str">
        <f>IF($B24="N/A","N/A",IF(E24&gt;15,"No",IF(E24&lt;-15,"No","Yes")))</f>
        <v>N/A</v>
      </c>
      <c r="G24" s="9">
        <v>2.4732526999999998E-3</v>
      </c>
      <c r="H24" s="9" t="str">
        <f>IF($B24="N/A","N/A",IF(G24&gt;15,"No",IF(G24&lt;-15,"No","Yes")))</f>
        <v>N/A</v>
      </c>
      <c r="I24" s="10" t="s">
        <v>1747</v>
      </c>
      <c r="J24" s="10" t="s">
        <v>1747</v>
      </c>
      <c r="K24" s="9" t="str">
        <f t="shared" si="1"/>
        <v>N/A</v>
      </c>
    </row>
    <row r="25" spans="1:11" x14ac:dyDescent="0.2">
      <c r="A25" s="3" t="s">
        <v>166</v>
      </c>
      <c r="B25" s="37" t="s">
        <v>213</v>
      </c>
      <c r="C25" s="9">
        <v>99.992077667999993</v>
      </c>
      <c r="D25" s="9" t="str">
        <f t="shared" ref="D25:D27" si="2">IF($B25="N/A","N/A",IF(C25&gt;15,"No",IF(C25&lt;-15,"No","Yes")))</f>
        <v>N/A</v>
      </c>
      <c r="E25" s="9">
        <v>99.994741445000002</v>
      </c>
      <c r="F25" s="9" t="str">
        <f t="shared" ref="F25:F27" si="3">IF($B25="N/A","N/A",IF(E25&gt;15,"No",IF(E25&lt;-15,"No","Yes")))</f>
        <v>N/A</v>
      </c>
      <c r="G25" s="9">
        <v>99.994496455999993</v>
      </c>
      <c r="H25" s="9" t="str">
        <f t="shared" ref="H25:H27" si="4">IF($B25="N/A","N/A",IF(G25&gt;15,"No",IF(G25&lt;-15,"No","Yes")))</f>
        <v>N/A</v>
      </c>
      <c r="I25" s="10">
        <v>2.7000000000000001E-3</v>
      </c>
      <c r="J25" s="10">
        <v>0</v>
      </c>
      <c r="K25" s="9" t="str">
        <f t="shared" si="1"/>
        <v>Yes</v>
      </c>
    </row>
    <row r="26" spans="1:11" x14ac:dyDescent="0.2">
      <c r="A26" s="3" t="s">
        <v>167</v>
      </c>
      <c r="B26" s="37" t="s">
        <v>213</v>
      </c>
      <c r="C26" s="9">
        <v>99.992077667999993</v>
      </c>
      <c r="D26" s="9" t="str">
        <f t="shared" si="2"/>
        <v>N/A</v>
      </c>
      <c r="E26" s="9">
        <v>99.994741445000002</v>
      </c>
      <c r="F26" s="9" t="str">
        <f t="shared" si="3"/>
        <v>N/A</v>
      </c>
      <c r="G26" s="9">
        <v>99.994496455999993</v>
      </c>
      <c r="H26" s="9" t="str">
        <f t="shared" si="4"/>
        <v>N/A</v>
      </c>
      <c r="I26" s="10">
        <v>2.7000000000000001E-3</v>
      </c>
      <c r="J26" s="10">
        <v>0</v>
      </c>
      <c r="K26" s="9" t="str">
        <f t="shared" si="1"/>
        <v>Yes</v>
      </c>
    </row>
    <row r="27" spans="1:11" x14ac:dyDescent="0.2">
      <c r="A27" s="3" t="s">
        <v>168</v>
      </c>
      <c r="B27" s="37" t="s">
        <v>213</v>
      </c>
      <c r="C27" s="9">
        <v>99.992077667999993</v>
      </c>
      <c r="D27" s="9" t="str">
        <f t="shared" si="2"/>
        <v>N/A</v>
      </c>
      <c r="E27" s="9">
        <v>99.994741445000002</v>
      </c>
      <c r="F27" s="9" t="str">
        <f t="shared" si="3"/>
        <v>N/A</v>
      </c>
      <c r="G27" s="9">
        <v>99.994496455999993</v>
      </c>
      <c r="H27" s="9" t="str">
        <f t="shared" si="4"/>
        <v>N/A</v>
      </c>
      <c r="I27" s="10">
        <v>2.7000000000000001E-3</v>
      </c>
      <c r="J27" s="10">
        <v>0</v>
      </c>
      <c r="K27" s="9" t="str">
        <f t="shared" si="1"/>
        <v>Yes</v>
      </c>
    </row>
    <row r="28" spans="1:11" x14ac:dyDescent="0.2">
      <c r="A28" s="3" t="s">
        <v>54</v>
      </c>
      <c r="B28" s="37" t="s">
        <v>213</v>
      </c>
      <c r="C28" s="9">
        <v>11.274578286000001</v>
      </c>
      <c r="D28" s="9" t="str">
        <f>IF($B28="N/A","N/A",IF(C28&gt;15,"No",IF(C28&lt;-15,"No","Yes")))</f>
        <v>N/A</v>
      </c>
      <c r="E28" s="9">
        <v>11.31394791</v>
      </c>
      <c r="F28" s="9" t="str">
        <f>IF($B28="N/A","N/A",IF(E28&gt;15,"No",IF(E28&lt;-15,"No","Yes")))</f>
        <v>N/A</v>
      </c>
      <c r="G28" s="9">
        <v>11.172194758</v>
      </c>
      <c r="H28" s="9" t="str">
        <f>IF($B28="N/A","N/A",IF(G28&gt;15,"No",IF(G28&lt;-15,"No","Yes")))</f>
        <v>N/A</v>
      </c>
      <c r="I28" s="10">
        <v>0.34920000000000001</v>
      </c>
      <c r="J28" s="10">
        <v>-1.25</v>
      </c>
      <c r="K28" s="9" t="str">
        <f t="shared" si="1"/>
        <v>Yes</v>
      </c>
    </row>
    <row r="29" spans="1:11" x14ac:dyDescent="0.2">
      <c r="A29" s="3" t="s">
        <v>55</v>
      </c>
      <c r="B29" s="37" t="s">
        <v>213</v>
      </c>
      <c r="C29" s="9">
        <v>88.717499382</v>
      </c>
      <c r="D29" s="9" t="str">
        <f>IF($B29="N/A","N/A",IF(C29&gt;15,"No",IF(C29&lt;-15,"No","Yes")))</f>
        <v>N/A</v>
      </c>
      <c r="E29" s="9">
        <v>88.680793535000007</v>
      </c>
      <c r="F29" s="9" t="str">
        <f>IF($B29="N/A","N/A",IF(E29&gt;15,"No",IF(E29&lt;-15,"No","Yes")))</f>
        <v>N/A</v>
      </c>
      <c r="G29" s="9">
        <v>88.822301698000004</v>
      </c>
      <c r="H29" s="9" t="str">
        <f>IF($B29="N/A","N/A",IF(G29&gt;15,"No",IF(G29&lt;-15,"No","Yes")))</f>
        <v>N/A</v>
      </c>
      <c r="I29" s="10">
        <v>-4.1000000000000002E-2</v>
      </c>
      <c r="J29" s="10">
        <v>0.15959999999999999</v>
      </c>
      <c r="K29" s="9" t="str">
        <f t="shared" si="1"/>
        <v>Yes</v>
      </c>
    </row>
    <row r="30" spans="1:11" x14ac:dyDescent="0.2">
      <c r="A30" s="3" t="s">
        <v>56</v>
      </c>
      <c r="B30" s="37" t="s">
        <v>213</v>
      </c>
      <c r="C30" s="9">
        <v>70.462571729000004</v>
      </c>
      <c r="D30" s="9" t="str">
        <f>IF($B30="N/A","N/A",IF(C30&gt;15,"No",IF(C30&lt;-15,"No","Yes")))</f>
        <v>N/A</v>
      </c>
      <c r="E30" s="9">
        <v>74.496033256999993</v>
      </c>
      <c r="F30" s="9" t="str">
        <f>IF($B30="N/A","N/A",IF(E30&gt;15,"No",IF(E30&lt;-15,"No","Yes")))</f>
        <v>N/A</v>
      </c>
      <c r="G30" s="9">
        <v>76.059694070000006</v>
      </c>
      <c r="H30" s="9" t="str">
        <f>IF($B30="N/A","N/A",IF(G30&gt;15,"No",IF(G30&lt;-15,"No","Yes")))</f>
        <v>N/A</v>
      </c>
      <c r="I30" s="10">
        <v>5.7240000000000002</v>
      </c>
      <c r="J30" s="10">
        <v>2.0990000000000002</v>
      </c>
      <c r="K30" s="9" t="str">
        <f t="shared" si="1"/>
        <v>Yes</v>
      </c>
    </row>
    <row r="31" spans="1:11" x14ac:dyDescent="0.2">
      <c r="A31" s="3" t="s">
        <v>57</v>
      </c>
      <c r="B31" s="37" t="s">
        <v>213</v>
      </c>
      <c r="C31" s="9">
        <v>21.339563901999998</v>
      </c>
      <c r="D31" s="9" t="str">
        <f>IF($B31="N/A","N/A",IF(C31&gt;15,"No",IF(C31&lt;-15,"No","Yes")))</f>
        <v>N/A</v>
      </c>
      <c r="E31" s="9">
        <v>18.320494094000001</v>
      </c>
      <c r="F31" s="9" t="str">
        <f>IF($B31="N/A","N/A",IF(E31&gt;15,"No",IF(E31&lt;-15,"No","Yes")))</f>
        <v>N/A</v>
      </c>
      <c r="G31" s="9">
        <v>13.588807707000001</v>
      </c>
      <c r="H31" s="9" t="str">
        <f>IF($B31="N/A","N/A",IF(G31&gt;15,"No",IF(G31&lt;-15,"No","Yes")))</f>
        <v>N/A</v>
      </c>
      <c r="I31" s="10">
        <v>-14.1</v>
      </c>
      <c r="J31" s="10">
        <v>-25.8</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2" t="s">
        <v>650</v>
      </c>
      <c r="B4" s="173"/>
      <c r="C4" s="173"/>
      <c r="D4" s="173"/>
      <c r="E4" s="173"/>
      <c r="F4" s="173"/>
      <c r="G4" s="173"/>
      <c r="H4" s="173"/>
      <c r="I4" s="173"/>
      <c r="J4" s="173"/>
      <c r="K4" s="173"/>
      <c r="L4" s="174"/>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6</v>
      </c>
      <c r="D6" s="46" t="s">
        <v>213</v>
      </c>
      <c r="E6" s="29">
        <v>7</v>
      </c>
      <c r="F6" s="46" t="s">
        <v>213</v>
      </c>
      <c r="G6" s="29">
        <v>7</v>
      </c>
      <c r="H6" s="46" t="s">
        <v>213</v>
      </c>
      <c r="I6" s="133" t="s">
        <v>213</v>
      </c>
      <c r="J6" s="133" t="s">
        <v>213</v>
      </c>
      <c r="K6" s="46" t="s">
        <v>213</v>
      </c>
      <c r="L6" s="46" t="s">
        <v>213</v>
      </c>
    </row>
    <row r="7" spans="1:12" x14ac:dyDescent="0.2">
      <c r="A7" s="3" t="s">
        <v>17</v>
      </c>
      <c r="B7" s="32" t="s">
        <v>213</v>
      </c>
      <c r="C7" s="33">
        <v>545646</v>
      </c>
      <c r="D7" s="84" t="str">
        <f>IF($B7="N/A","N/A",IF(C7&gt;10,"No",IF(C7&lt;-10,"No","Yes")))</f>
        <v>N/A</v>
      </c>
      <c r="E7" s="33">
        <v>584554</v>
      </c>
      <c r="F7" s="84" t="str">
        <f>IF($B7="N/A","N/A",IF(E7&gt;10,"No",IF(E7&lt;-10,"No","Yes")))</f>
        <v>N/A</v>
      </c>
      <c r="G7" s="33">
        <v>619479</v>
      </c>
      <c r="H7" s="84" t="str">
        <f>IF($B7="N/A","N/A",IF(G7&gt;10,"No",IF(G7&lt;-10,"No","Yes")))</f>
        <v>N/A</v>
      </c>
      <c r="I7" s="85">
        <v>7.1310000000000002</v>
      </c>
      <c r="J7" s="85">
        <v>5.9749999999999996</v>
      </c>
      <c r="K7" s="86" t="s">
        <v>739</v>
      </c>
      <c r="L7" s="34" t="str">
        <f>IF(J7="Div by 0", "N/A", IF(K7="N/A","N/A", IF(J7&gt;VALUE(MID(K7,1,2)), "No", IF(J7&lt;-1*VALUE(MID(K7,1,2)), "No", "Yes"))))</f>
        <v>Yes</v>
      </c>
    </row>
    <row r="8" spans="1:12" x14ac:dyDescent="0.2">
      <c r="A8" s="3" t="s">
        <v>58</v>
      </c>
      <c r="B8" s="37" t="s">
        <v>213</v>
      </c>
      <c r="C8" s="49">
        <v>2942494285</v>
      </c>
      <c r="D8" s="46" t="str">
        <f>IF($B8="N/A","N/A",IF(C8&gt;10,"No",IF(C8&lt;-10,"No","Yes")))</f>
        <v>N/A</v>
      </c>
      <c r="E8" s="49">
        <v>3030235364</v>
      </c>
      <c r="F8" s="46" t="str">
        <f>IF($B8="N/A","N/A",IF(E8&gt;10,"No",IF(E8&lt;-10,"No","Yes")))</f>
        <v>N/A</v>
      </c>
      <c r="G8" s="49">
        <v>3216139533</v>
      </c>
      <c r="H8" s="46" t="str">
        <f>IF($B8="N/A","N/A",IF(G8&gt;10,"No",IF(G8&lt;-10,"No","Yes")))</f>
        <v>N/A</v>
      </c>
      <c r="I8" s="12">
        <v>2.9820000000000002</v>
      </c>
      <c r="J8" s="12">
        <v>6.1349999999999998</v>
      </c>
      <c r="K8" s="47" t="s">
        <v>739</v>
      </c>
      <c r="L8" s="9" t="str">
        <f>IF(J8="Div by 0", "N/A", IF(K8="N/A","N/A", IF(J8&gt;VALUE(MID(K8,1,2)), "No", IF(J8&lt;-1*VALUE(MID(K8,1,2)), "No", "Yes"))))</f>
        <v>Yes</v>
      </c>
    </row>
    <row r="9" spans="1:12" x14ac:dyDescent="0.2">
      <c r="A9" s="61" t="s">
        <v>944</v>
      </c>
      <c r="B9" s="9" t="s">
        <v>213</v>
      </c>
      <c r="C9" s="8">
        <v>12.810136975000001</v>
      </c>
      <c r="D9" s="46" t="str">
        <f>IF($B9="N/A","N/A",IF(C9&gt;10,"No",IF(C9&lt;-10,"No","Yes")))</f>
        <v>N/A</v>
      </c>
      <c r="E9" s="8">
        <v>13.843374606999999</v>
      </c>
      <c r="F9" s="46" t="str">
        <f>IF($B9="N/A","N/A",IF(E9&gt;10,"No",IF(E9&lt;-10,"No","Yes")))</f>
        <v>N/A</v>
      </c>
      <c r="G9" s="8">
        <v>13.793526496</v>
      </c>
      <c r="H9" s="46" t="str">
        <f>IF($B9="N/A","N/A",IF(G9&gt;10,"No",IF(G9&lt;-10,"No","Yes")))</f>
        <v>N/A</v>
      </c>
      <c r="I9" s="12">
        <v>8.0660000000000007</v>
      </c>
      <c r="J9" s="12">
        <v>-0.36</v>
      </c>
      <c r="K9" s="9" t="s">
        <v>213</v>
      </c>
      <c r="L9" s="9" t="str">
        <f>IF(J9="Div by 0", "N/A", IF(K9="N/A","N/A", IF(J9&gt;VALUE(MID(K9,1,2)), "No", IF(J9&lt;-1*VALUE(MID(K9,1,2)), "No", "Yes"))))</f>
        <v>N/A</v>
      </c>
    </row>
    <row r="10" spans="1:12" x14ac:dyDescent="0.2">
      <c r="A10" s="61" t="s">
        <v>945</v>
      </c>
      <c r="B10" s="9" t="s">
        <v>213</v>
      </c>
      <c r="C10" s="8">
        <v>12.563823430999999</v>
      </c>
      <c r="D10" s="46" t="str">
        <f t="shared" ref="D10:D19" si="0">IF($B10="N/A","N/A",IF(C10&gt;10,"No",IF(C10&lt;-10,"No","Yes")))</f>
        <v>N/A</v>
      </c>
      <c r="E10" s="8">
        <v>6.6734638716000001</v>
      </c>
      <c r="F10" s="46" t="str">
        <f t="shared" ref="F10:F19" si="1">IF($B10="N/A","N/A",IF(E10&gt;10,"No",IF(E10&lt;-10,"No","Yes")))</f>
        <v>N/A</v>
      </c>
      <c r="G10" s="8">
        <v>5.5901814267000001</v>
      </c>
      <c r="H10" s="46" t="str">
        <f t="shared" ref="H10:H19" si="2">IF($B10="N/A","N/A",IF(G10&gt;10,"No",IF(G10&lt;-10,"No","Yes")))</f>
        <v>N/A</v>
      </c>
      <c r="I10" s="12">
        <v>-46.9</v>
      </c>
      <c r="J10" s="12">
        <v>-16.2</v>
      </c>
      <c r="K10" s="9" t="s">
        <v>213</v>
      </c>
      <c r="L10" s="9" t="str">
        <f t="shared" ref="L10:L26" si="3">IF(J10="Div by 0", "N/A", IF(K10="N/A","N/A", IF(J10&gt;VALUE(MID(K10,1,2)), "No", IF(J10&lt;-1*VALUE(MID(K10,1,2)), "No", "Yes"))))</f>
        <v>N/A</v>
      </c>
    </row>
    <row r="11" spans="1:12" x14ac:dyDescent="0.2">
      <c r="A11" s="61" t="s">
        <v>946</v>
      </c>
      <c r="B11" s="9" t="s">
        <v>213</v>
      </c>
      <c r="C11" s="8">
        <v>6.7560286338999997</v>
      </c>
      <c r="D11" s="46" t="str">
        <f t="shared" si="0"/>
        <v>N/A</v>
      </c>
      <c r="E11" s="8">
        <v>7.3541537651000004</v>
      </c>
      <c r="F11" s="46" t="str">
        <f t="shared" si="1"/>
        <v>N/A</v>
      </c>
      <c r="G11" s="8">
        <v>7.7026017024</v>
      </c>
      <c r="H11" s="46" t="str">
        <f t="shared" si="2"/>
        <v>N/A</v>
      </c>
      <c r="I11" s="12">
        <v>8.8529999999999998</v>
      </c>
      <c r="J11" s="12">
        <v>4.7380000000000004</v>
      </c>
      <c r="K11" s="9" t="s">
        <v>213</v>
      </c>
      <c r="L11" s="9" t="str">
        <f t="shared" si="3"/>
        <v>N/A</v>
      </c>
    </row>
    <row r="12" spans="1:12" x14ac:dyDescent="0.2">
      <c r="A12" s="61" t="s">
        <v>947</v>
      </c>
      <c r="B12" s="9" t="s">
        <v>213</v>
      </c>
      <c r="C12" s="8">
        <v>0.31613903519999997</v>
      </c>
      <c r="D12" s="46" t="str">
        <f t="shared" si="0"/>
        <v>N/A</v>
      </c>
      <c r="E12" s="8">
        <v>0.26772547959999998</v>
      </c>
      <c r="F12" s="46" t="str">
        <f t="shared" si="1"/>
        <v>N/A</v>
      </c>
      <c r="G12" s="8">
        <v>8.7815728999999995E-2</v>
      </c>
      <c r="H12" s="46" t="str">
        <f t="shared" si="2"/>
        <v>N/A</v>
      </c>
      <c r="I12" s="12">
        <v>-15.3</v>
      </c>
      <c r="J12" s="12">
        <v>-67.2</v>
      </c>
      <c r="K12" s="9" t="s">
        <v>213</v>
      </c>
      <c r="L12" s="9" t="str">
        <f t="shared" si="3"/>
        <v>N/A</v>
      </c>
    </row>
    <row r="13" spans="1:12" x14ac:dyDescent="0.2">
      <c r="A13" s="61" t="s">
        <v>948</v>
      </c>
      <c r="B13" s="11" t="s">
        <v>213</v>
      </c>
      <c r="C13" s="8">
        <v>54.757663393000001</v>
      </c>
      <c r="D13" s="46" t="str">
        <f t="shared" si="0"/>
        <v>N/A</v>
      </c>
      <c r="E13" s="8">
        <v>59.427871504999999</v>
      </c>
      <c r="F13" s="46" t="str">
        <f t="shared" si="1"/>
        <v>N/A</v>
      </c>
      <c r="G13" s="8">
        <v>60.574450466000002</v>
      </c>
      <c r="H13" s="46" t="str">
        <f t="shared" si="2"/>
        <v>N/A</v>
      </c>
      <c r="I13" s="12">
        <v>8.5289999999999999</v>
      </c>
      <c r="J13" s="12">
        <v>1.929</v>
      </c>
      <c r="K13" s="9" t="s">
        <v>213</v>
      </c>
      <c r="L13" s="9" t="str">
        <f t="shared" si="3"/>
        <v>N/A</v>
      </c>
    </row>
    <row r="14" spans="1:12" ht="12.75" customHeight="1" x14ac:dyDescent="0.2">
      <c r="A14" s="61" t="s">
        <v>949</v>
      </c>
      <c r="B14" s="11" t="s">
        <v>213</v>
      </c>
      <c r="C14" s="8">
        <v>0.23091894739999999</v>
      </c>
      <c r="D14" s="46" t="str">
        <f t="shared" si="0"/>
        <v>N/A</v>
      </c>
      <c r="E14" s="8">
        <v>0.21606216019999999</v>
      </c>
      <c r="F14" s="46" t="str">
        <f t="shared" si="1"/>
        <v>N/A</v>
      </c>
      <c r="G14" s="8">
        <v>0.22502780559999999</v>
      </c>
      <c r="H14" s="46" t="str">
        <f t="shared" si="2"/>
        <v>N/A</v>
      </c>
      <c r="I14" s="12">
        <v>-6.43</v>
      </c>
      <c r="J14" s="12">
        <v>4.1500000000000004</v>
      </c>
      <c r="K14" s="9" t="s">
        <v>213</v>
      </c>
      <c r="L14" s="9" t="str">
        <f t="shared" si="3"/>
        <v>N/A</v>
      </c>
    </row>
    <row r="15" spans="1:12" x14ac:dyDescent="0.2">
      <c r="A15" s="61" t="s">
        <v>950</v>
      </c>
      <c r="B15" s="11" t="s">
        <v>213</v>
      </c>
      <c r="C15" s="8">
        <v>7.3307601999999996E-3</v>
      </c>
      <c r="D15" s="46" t="str">
        <f t="shared" si="0"/>
        <v>N/A</v>
      </c>
      <c r="E15" s="8">
        <v>8.5535296999999996E-2</v>
      </c>
      <c r="F15" s="46" t="str">
        <f t="shared" si="1"/>
        <v>N/A</v>
      </c>
      <c r="G15" s="8">
        <v>1.4528338E-3</v>
      </c>
      <c r="H15" s="46" t="str">
        <f t="shared" si="2"/>
        <v>N/A</v>
      </c>
      <c r="I15" s="12">
        <v>1067</v>
      </c>
      <c r="J15" s="12">
        <v>-98.3</v>
      </c>
      <c r="K15" s="9" t="s">
        <v>213</v>
      </c>
      <c r="L15" s="9" t="str">
        <f t="shared" si="3"/>
        <v>N/A</v>
      </c>
    </row>
    <row r="16" spans="1:12" ht="12.75" customHeight="1" x14ac:dyDescent="0.2">
      <c r="A16" s="61" t="s">
        <v>951</v>
      </c>
      <c r="B16" s="11" t="s">
        <v>213</v>
      </c>
      <c r="C16" s="8">
        <v>12.557958823</v>
      </c>
      <c r="D16" s="46" t="str">
        <f t="shared" si="0"/>
        <v>N/A</v>
      </c>
      <c r="E16" s="8">
        <v>12.131813314</v>
      </c>
      <c r="F16" s="46" t="str">
        <f t="shared" si="1"/>
        <v>N/A</v>
      </c>
      <c r="G16" s="8">
        <v>12.024943541000001</v>
      </c>
      <c r="H16" s="46" t="str">
        <f t="shared" si="2"/>
        <v>N/A</v>
      </c>
      <c r="I16" s="12">
        <v>-3.39</v>
      </c>
      <c r="J16" s="12">
        <v>-0.88100000000000001</v>
      </c>
      <c r="K16" s="9" t="s">
        <v>213</v>
      </c>
      <c r="L16" s="9" t="str">
        <f t="shared" si="3"/>
        <v>N/A</v>
      </c>
    </row>
    <row r="17" spans="1:12" ht="12.75" customHeight="1" x14ac:dyDescent="0.2">
      <c r="A17" s="4" t="s">
        <v>952</v>
      </c>
      <c r="B17" s="11" t="s">
        <v>213</v>
      </c>
      <c r="C17" s="8" t="s">
        <v>213</v>
      </c>
      <c r="D17" s="46" t="str">
        <f t="shared" si="0"/>
        <v>N/A</v>
      </c>
      <c r="E17" s="8">
        <v>78.318683988000004</v>
      </c>
      <c r="F17" s="46" t="str">
        <f t="shared" si="1"/>
        <v>N/A</v>
      </c>
      <c r="G17" s="8">
        <v>78.191028266999993</v>
      </c>
      <c r="H17" s="46" t="str">
        <f t="shared" si="2"/>
        <v>N/A</v>
      </c>
      <c r="I17" s="12" t="s">
        <v>213</v>
      </c>
      <c r="J17" s="12">
        <v>-0.16300000000000001</v>
      </c>
      <c r="K17" s="9" t="s">
        <v>213</v>
      </c>
      <c r="L17" s="9" t="str">
        <f t="shared" si="3"/>
        <v>N/A</v>
      </c>
    </row>
    <row r="18" spans="1:12" ht="12.75" customHeight="1" x14ac:dyDescent="0.2">
      <c r="A18" s="4" t="s">
        <v>953</v>
      </c>
      <c r="B18" s="11" t="s">
        <v>213</v>
      </c>
      <c r="C18" s="8" t="s">
        <v>213</v>
      </c>
      <c r="D18" s="46" t="str">
        <f t="shared" si="0"/>
        <v>N/A</v>
      </c>
      <c r="E18" s="8">
        <v>7.8379414048999996</v>
      </c>
      <c r="F18" s="46" t="str">
        <f t="shared" si="1"/>
        <v>N/A</v>
      </c>
      <c r="G18" s="8">
        <v>8.0154452369999998</v>
      </c>
      <c r="H18" s="46" t="str">
        <f t="shared" si="2"/>
        <v>N/A</v>
      </c>
      <c r="I18" s="12" t="s">
        <v>213</v>
      </c>
      <c r="J18" s="12">
        <v>2.2650000000000001</v>
      </c>
      <c r="K18" s="9" t="s">
        <v>213</v>
      </c>
      <c r="L18" s="9" t="str">
        <f t="shared" si="3"/>
        <v>N/A</v>
      </c>
    </row>
    <row r="19" spans="1:12" ht="12.75" customHeight="1" x14ac:dyDescent="0.2">
      <c r="A19" s="18" t="s">
        <v>132</v>
      </c>
      <c r="B19" s="1" t="s">
        <v>213</v>
      </c>
      <c r="C19" s="38">
        <v>3654</v>
      </c>
      <c r="D19" s="46" t="str">
        <f t="shared" si="0"/>
        <v>N/A</v>
      </c>
      <c r="E19" s="38">
        <v>3841</v>
      </c>
      <c r="F19" s="46" t="str">
        <f t="shared" si="1"/>
        <v>N/A</v>
      </c>
      <c r="G19" s="38">
        <v>886</v>
      </c>
      <c r="H19" s="46" t="str">
        <f t="shared" si="2"/>
        <v>N/A</v>
      </c>
      <c r="I19" s="12">
        <v>5.1180000000000003</v>
      </c>
      <c r="J19" s="12">
        <v>-76.900000000000006</v>
      </c>
      <c r="K19" s="38" t="s">
        <v>213</v>
      </c>
      <c r="L19" s="9" t="str">
        <f t="shared" si="3"/>
        <v>N/A</v>
      </c>
    </row>
    <row r="20" spans="1:12" ht="12.75" customHeight="1" x14ac:dyDescent="0.2">
      <c r="A20" s="18" t="s">
        <v>133</v>
      </c>
      <c r="B20" s="50" t="s">
        <v>276</v>
      </c>
      <c r="C20" s="8">
        <v>0.66966494759999995</v>
      </c>
      <c r="D20" s="46" t="str">
        <f>IF($B20="N/A","N/A",IF(C20&gt;=2,"No",IF(C20&lt;0,"No","Yes")))</f>
        <v>Yes</v>
      </c>
      <c r="E20" s="8">
        <v>0.65708215150000004</v>
      </c>
      <c r="F20" s="46" t="str">
        <f>IF($B20="N/A","N/A",IF(E20&gt;=2,"No",IF(E20&lt;0,"No","Yes")))</f>
        <v>Yes</v>
      </c>
      <c r="G20" s="8">
        <v>0.14302341160000001</v>
      </c>
      <c r="H20" s="46" t="str">
        <f>IF($B20="N/A","N/A",IF(G20&gt;=2,"No",IF(G20&lt;0,"No","Yes")))</f>
        <v>Yes</v>
      </c>
      <c r="I20" s="12">
        <v>-1.88</v>
      </c>
      <c r="J20" s="12">
        <v>-78.2</v>
      </c>
      <c r="K20" s="9" t="s">
        <v>213</v>
      </c>
      <c r="L20" s="9" t="str">
        <f t="shared" si="3"/>
        <v>N/A</v>
      </c>
    </row>
    <row r="21" spans="1:12" ht="25.5" x14ac:dyDescent="0.2">
      <c r="A21" s="2" t="s">
        <v>134</v>
      </c>
      <c r="B21" s="50" t="s">
        <v>213</v>
      </c>
      <c r="C21" s="49">
        <v>6925208</v>
      </c>
      <c r="D21" s="46" t="str">
        <f t="shared" ref="D21:D26" si="4">IF($B21="N/A","N/A",IF(C21&gt;10,"No",IF(C21&lt;-10,"No","Yes")))</f>
        <v>N/A</v>
      </c>
      <c r="E21" s="49">
        <v>8392462</v>
      </c>
      <c r="F21" s="46" t="str">
        <f t="shared" ref="F21:F26" si="5">IF($B21="N/A","N/A",IF(E21&gt;10,"No",IF(E21&lt;-10,"No","Yes")))</f>
        <v>N/A</v>
      </c>
      <c r="G21" s="49">
        <v>1993207</v>
      </c>
      <c r="H21" s="46" t="str">
        <f t="shared" ref="H21:H26" si="6">IF($B21="N/A","N/A",IF(G21&gt;10,"No",IF(G21&lt;-10,"No","Yes")))</f>
        <v>N/A</v>
      </c>
      <c r="I21" s="12">
        <v>21.19</v>
      </c>
      <c r="J21" s="12">
        <v>-76.3</v>
      </c>
      <c r="K21" s="9" t="s">
        <v>213</v>
      </c>
      <c r="L21" s="9" t="str">
        <f t="shared" si="3"/>
        <v>N/A</v>
      </c>
    </row>
    <row r="22" spans="1:12" ht="25.5" x14ac:dyDescent="0.2">
      <c r="A22" s="2" t="s">
        <v>1708</v>
      </c>
      <c r="B22" s="50" t="s">
        <v>213</v>
      </c>
      <c r="C22" s="49">
        <v>1895.2402846</v>
      </c>
      <c r="D22" s="46" t="str">
        <f t="shared" si="4"/>
        <v>N/A</v>
      </c>
      <c r="E22" s="49">
        <v>2184.9679771000001</v>
      </c>
      <c r="F22" s="46" t="str">
        <f t="shared" si="5"/>
        <v>N/A</v>
      </c>
      <c r="G22" s="49">
        <v>2249.6693002000002</v>
      </c>
      <c r="H22" s="46" t="str">
        <f t="shared" si="6"/>
        <v>N/A</v>
      </c>
      <c r="I22" s="12">
        <v>15.29</v>
      </c>
      <c r="J22" s="12">
        <v>2.9609999999999999</v>
      </c>
      <c r="K22" s="9" t="s">
        <v>213</v>
      </c>
      <c r="L22" s="9" t="str">
        <f t="shared" si="3"/>
        <v>N/A</v>
      </c>
    </row>
    <row r="23" spans="1:12" ht="12.75" customHeight="1" x14ac:dyDescent="0.2">
      <c r="A23" s="18" t="s">
        <v>135</v>
      </c>
      <c r="B23" s="37" t="s">
        <v>213</v>
      </c>
      <c r="C23" s="1">
        <v>2427</v>
      </c>
      <c r="D23" s="46" t="str">
        <f t="shared" si="4"/>
        <v>N/A</v>
      </c>
      <c r="E23" s="1">
        <v>2540</v>
      </c>
      <c r="F23" s="46" t="str">
        <f t="shared" si="5"/>
        <v>N/A</v>
      </c>
      <c r="G23" s="1">
        <v>354</v>
      </c>
      <c r="H23" s="46" t="str">
        <f t="shared" si="6"/>
        <v>N/A</v>
      </c>
      <c r="I23" s="12">
        <v>4.6559999999999997</v>
      </c>
      <c r="J23" s="12">
        <v>-86.1</v>
      </c>
      <c r="K23" s="38" t="s">
        <v>213</v>
      </c>
      <c r="L23" s="9" t="str">
        <f t="shared" si="3"/>
        <v>N/A</v>
      </c>
    </row>
    <row r="24" spans="1:12" ht="12.75" customHeight="1" x14ac:dyDescent="0.2">
      <c r="A24" s="18" t="s">
        <v>136</v>
      </c>
      <c r="B24" s="37" t="s">
        <v>213</v>
      </c>
      <c r="C24" s="13">
        <v>0.44479387729999997</v>
      </c>
      <c r="D24" s="46" t="str">
        <f t="shared" si="4"/>
        <v>N/A</v>
      </c>
      <c r="E24" s="13">
        <v>0.4345193087</v>
      </c>
      <c r="F24" s="46" t="str">
        <f t="shared" si="5"/>
        <v>N/A</v>
      </c>
      <c r="G24" s="13">
        <v>5.7144794300000003E-2</v>
      </c>
      <c r="H24" s="46" t="str">
        <f t="shared" si="6"/>
        <v>N/A</v>
      </c>
      <c r="I24" s="12">
        <v>-2.31</v>
      </c>
      <c r="J24" s="12">
        <v>-86.8</v>
      </c>
      <c r="K24" s="9" t="s">
        <v>213</v>
      </c>
      <c r="L24" s="9" t="str">
        <f t="shared" si="3"/>
        <v>N/A</v>
      </c>
    </row>
    <row r="25" spans="1:12" ht="25.5" x14ac:dyDescent="0.2">
      <c r="A25" s="2" t="s">
        <v>137</v>
      </c>
      <c r="B25" s="37" t="s">
        <v>213</v>
      </c>
      <c r="C25" s="14">
        <v>6905317</v>
      </c>
      <c r="D25" s="46" t="str">
        <f t="shared" si="4"/>
        <v>N/A</v>
      </c>
      <c r="E25" s="14">
        <v>8375315</v>
      </c>
      <c r="F25" s="46" t="str">
        <f t="shared" si="5"/>
        <v>N/A</v>
      </c>
      <c r="G25" s="14">
        <v>1991443</v>
      </c>
      <c r="H25" s="46" t="str">
        <f t="shared" si="6"/>
        <v>N/A</v>
      </c>
      <c r="I25" s="12">
        <v>21.29</v>
      </c>
      <c r="J25" s="12">
        <v>-76.2</v>
      </c>
      <c r="K25" s="9" t="s">
        <v>213</v>
      </c>
      <c r="L25" s="9" t="str">
        <f t="shared" si="3"/>
        <v>N/A</v>
      </c>
    </row>
    <row r="26" spans="1:12" ht="25.5" x14ac:dyDescent="0.2">
      <c r="A26" s="2" t="s">
        <v>954</v>
      </c>
      <c r="B26" s="37" t="s">
        <v>213</v>
      </c>
      <c r="C26" s="14">
        <v>2845.2068396999998</v>
      </c>
      <c r="D26" s="46" t="str">
        <f t="shared" si="4"/>
        <v>N/A</v>
      </c>
      <c r="E26" s="14">
        <v>3297.3681102</v>
      </c>
      <c r="F26" s="46" t="str">
        <f t="shared" si="5"/>
        <v>N/A</v>
      </c>
      <c r="G26" s="14">
        <v>5625.5451977000002</v>
      </c>
      <c r="H26" s="46" t="str">
        <f t="shared" si="6"/>
        <v>N/A</v>
      </c>
      <c r="I26" s="12">
        <v>15.89</v>
      </c>
      <c r="J26" s="12">
        <v>70.61</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9" t="s">
        <v>1743</v>
      </c>
      <c r="B34" s="170"/>
      <c r="C34" s="170"/>
      <c r="D34" s="170"/>
      <c r="E34" s="170"/>
      <c r="F34" s="170"/>
      <c r="G34" s="170"/>
      <c r="H34" s="170"/>
      <c r="I34" s="170"/>
      <c r="J34" s="170"/>
      <c r="K34" s="170"/>
      <c r="L34" s="171"/>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54"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5" t="s">
        <v>1605</v>
      </c>
      <c r="B2" s="176"/>
      <c r="C2" s="176"/>
      <c r="D2" s="176"/>
      <c r="E2" s="176"/>
      <c r="F2" s="176"/>
      <c r="G2" s="176"/>
      <c r="H2" s="176"/>
      <c r="I2" s="176"/>
      <c r="J2" s="176"/>
      <c r="K2" s="176"/>
      <c r="L2" s="177"/>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541992</v>
      </c>
      <c r="D6" s="46" t="str">
        <f>IF($B6="N/A","N/A",IF(C6&gt;10,"No",IF(C6&lt;-10,"No","Yes")))</f>
        <v>N/A</v>
      </c>
      <c r="E6" s="38">
        <v>580713</v>
      </c>
      <c r="F6" s="46" t="str">
        <f>IF($B6="N/A","N/A",IF(E6&gt;10,"No",IF(E6&lt;-10,"No","Yes")))</f>
        <v>N/A</v>
      </c>
      <c r="G6" s="38">
        <v>618593</v>
      </c>
      <c r="H6" s="46" t="str">
        <f>IF($B6="N/A","N/A",IF(G6&gt;10,"No",IF(G6&lt;-10,"No","Yes")))</f>
        <v>N/A</v>
      </c>
      <c r="I6" s="12">
        <v>7.1440000000000001</v>
      </c>
      <c r="J6" s="12">
        <v>6.5229999999999997</v>
      </c>
      <c r="K6" s="52" t="s">
        <v>739</v>
      </c>
      <c r="L6" s="9" t="str">
        <f>IF(J6="Div by 0", "N/A", IF(K6="N/A","N/A", IF(J6&gt;VALUE(MID(K6,1,2)), "No", IF(J6&lt;-1*VALUE(MID(K6,1,2)), "No", "Yes"))))</f>
        <v>Yes</v>
      </c>
    </row>
    <row r="7" spans="1:14" x14ac:dyDescent="0.2">
      <c r="A7" s="18" t="s">
        <v>59</v>
      </c>
      <c r="B7" s="38" t="s">
        <v>213</v>
      </c>
      <c r="C7" s="38">
        <v>431900.41</v>
      </c>
      <c r="D7" s="46" t="str">
        <f>IF($B7="N/A","N/A",IF(C7&gt;10,"No",IF(C7&lt;-10,"No","Yes")))</f>
        <v>N/A</v>
      </c>
      <c r="E7" s="38">
        <v>466986.26</v>
      </c>
      <c r="F7" s="46" t="str">
        <f>IF($B7="N/A","N/A",IF(E7&gt;10,"No",IF(E7&lt;-10,"No","Yes")))</f>
        <v>N/A</v>
      </c>
      <c r="G7" s="38">
        <v>497753.81</v>
      </c>
      <c r="H7" s="46" t="str">
        <f>IF($B7="N/A","N/A",IF(G7&gt;10,"No",IF(G7&lt;-10,"No","Yes")))</f>
        <v>N/A</v>
      </c>
      <c r="I7" s="12">
        <v>8.1240000000000006</v>
      </c>
      <c r="J7" s="12">
        <v>6.5890000000000004</v>
      </c>
      <c r="K7" s="52" t="s">
        <v>740</v>
      </c>
      <c r="L7" s="9" t="str">
        <f>IF(J7="Div by 0", "N/A", IF(K7="N/A","N/A", IF(J7&gt;VALUE(MID(K7,1,2)), "No", IF(J7&lt;-1*VALUE(MID(K7,1,2)), "No", "Yes"))))</f>
        <v>Yes</v>
      </c>
    </row>
    <row r="8" spans="1:14" x14ac:dyDescent="0.2">
      <c r="A8" s="72" t="s">
        <v>143</v>
      </c>
      <c r="B8" s="38" t="s">
        <v>213</v>
      </c>
      <c r="C8" s="38">
        <v>29761</v>
      </c>
      <c r="D8" s="46" t="str">
        <f>IF($B8="N/A","N/A",IF(C8&gt;10,"No",IF(C8&lt;-10,"No","Yes")))</f>
        <v>N/A</v>
      </c>
      <c r="E8" s="38">
        <v>29697</v>
      </c>
      <c r="F8" s="46" t="str">
        <f>IF($B8="N/A","N/A",IF(E8&gt;10,"No",IF(E8&lt;-10,"No","Yes")))</f>
        <v>N/A</v>
      </c>
      <c r="G8" s="38">
        <v>31727</v>
      </c>
      <c r="H8" s="46" t="str">
        <f>IF($B8="N/A","N/A",IF(G8&gt;10,"No",IF(G8&lt;-10,"No","Yes")))</f>
        <v>N/A</v>
      </c>
      <c r="I8" s="12">
        <v>-0.215</v>
      </c>
      <c r="J8" s="12">
        <v>6.8360000000000003</v>
      </c>
      <c r="K8" s="38" t="s">
        <v>213</v>
      </c>
      <c r="L8" s="9" t="str">
        <f>IF(J8="Div by 0", "N/A", IF(K8="N/A","N/A", IF(J8&gt;VALUE(MID(K8,1,2)), "No", IF(J8&lt;-1*VALUE(MID(K8,1,2)), "No", "Yes"))))</f>
        <v>N/A</v>
      </c>
    </row>
    <row r="9" spans="1:14" x14ac:dyDescent="0.2">
      <c r="A9" s="18" t="s">
        <v>681</v>
      </c>
      <c r="B9" s="38" t="s">
        <v>213</v>
      </c>
      <c r="C9" s="38">
        <v>28598</v>
      </c>
      <c r="D9" s="46" t="str">
        <f t="shared" ref="D9:D11" si="0">IF($B9="N/A","N/A",IF(C9&gt;10,"No",IF(C9&lt;-10,"No","Yes")))</f>
        <v>N/A</v>
      </c>
      <c r="E9" s="38">
        <v>28583</v>
      </c>
      <c r="F9" s="46" t="str">
        <f t="shared" ref="F9:F11" si="1">IF($B9="N/A","N/A",IF(E9&gt;10,"No",IF(E9&lt;-10,"No","Yes")))</f>
        <v>N/A</v>
      </c>
      <c r="G9" s="38">
        <v>30578</v>
      </c>
      <c r="H9" s="46" t="str">
        <f t="shared" ref="H9:H11" si="2">IF($B9="N/A","N/A",IF(G9&gt;10,"No",IF(G9&lt;-10,"No","Yes")))</f>
        <v>N/A</v>
      </c>
      <c r="I9" s="12">
        <v>-5.1999999999999998E-2</v>
      </c>
      <c r="J9" s="12">
        <v>6.98</v>
      </c>
      <c r="K9" s="38" t="s">
        <v>213</v>
      </c>
      <c r="L9" s="9" t="str">
        <f t="shared" ref="L9:L11" si="3">IF(J9="Div by 0", "N/A", IF(K9="N/A","N/A", IF(J9&gt;VALUE(MID(K9,1,2)), "No", IF(J9&lt;-1*VALUE(MID(K9,1,2)), "No", "Yes"))))</f>
        <v>N/A</v>
      </c>
    </row>
    <row r="10" spans="1:14" x14ac:dyDescent="0.2">
      <c r="A10" s="18" t="s">
        <v>425</v>
      </c>
      <c r="B10" s="38" t="s">
        <v>213</v>
      </c>
      <c r="C10" s="38">
        <v>1163</v>
      </c>
      <c r="D10" s="46" t="str">
        <f t="shared" si="0"/>
        <v>N/A</v>
      </c>
      <c r="E10" s="38">
        <v>1114</v>
      </c>
      <c r="F10" s="46" t="str">
        <f t="shared" si="1"/>
        <v>N/A</v>
      </c>
      <c r="G10" s="38">
        <v>1149</v>
      </c>
      <c r="H10" s="46" t="str">
        <f t="shared" si="2"/>
        <v>N/A</v>
      </c>
      <c r="I10" s="12">
        <v>-4.21</v>
      </c>
      <c r="J10" s="12">
        <v>3.1419999999999999</v>
      </c>
      <c r="K10" s="38" t="s">
        <v>213</v>
      </c>
      <c r="L10" s="9" t="str">
        <f t="shared" si="3"/>
        <v>N/A</v>
      </c>
    </row>
    <row r="11" spans="1:14" x14ac:dyDescent="0.2">
      <c r="A11" s="18" t="s">
        <v>169</v>
      </c>
      <c r="B11" s="38" t="s">
        <v>213</v>
      </c>
      <c r="C11" s="8">
        <v>5.4910404581999996</v>
      </c>
      <c r="D11" s="46" t="str">
        <f t="shared" si="0"/>
        <v>N/A</v>
      </c>
      <c r="E11" s="8">
        <v>5.113885861</v>
      </c>
      <c r="F11" s="46" t="str">
        <f t="shared" si="1"/>
        <v>N/A</v>
      </c>
      <c r="G11" s="8">
        <v>5.1288973525000001</v>
      </c>
      <c r="H11" s="46" t="str">
        <f t="shared" si="2"/>
        <v>N/A</v>
      </c>
      <c r="I11" s="12">
        <v>-6.87</v>
      </c>
      <c r="J11" s="12">
        <v>0.29349999999999998</v>
      </c>
      <c r="K11" s="38" t="s">
        <v>213</v>
      </c>
      <c r="L11" s="9" t="str">
        <f t="shared" si="3"/>
        <v>N/A</v>
      </c>
    </row>
    <row r="12" spans="1:14" x14ac:dyDescent="0.2">
      <c r="A12" s="18" t="s">
        <v>144</v>
      </c>
      <c r="B12" s="38" t="s">
        <v>213</v>
      </c>
      <c r="C12" s="38">
        <v>14820.75</v>
      </c>
      <c r="D12" s="46" t="str">
        <f>IF($B12="N/A","N/A",IF(C12&gt;10,"No",IF(C12&lt;-10,"No","Yes")))</f>
        <v>N/A</v>
      </c>
      <c r="E12" s="38">
        <v>15645.5</v>
      </c>
      <c r="F12" s="46" t="str">
        <f>IF($B12="N/A","N/A",IF(E12&gt;10,"No",IF(E12&lt;-10,"No","Yes")))</f>
        <v>N/A</v>
      </c>
      <c r="G12" s="38">
        <v>16642.5</v>
      </c>
      <c r="H12" s="46" t="str">
        <f>IF($B12="N/A","N/A",IF(G12&gt;10,"No",IF(G12&lt;-10,"No","Yes")))</f>
        <v>N/A</v>
      </c>
      <c r="I12" s="12">
        <v>5.5650000000000004</v>
      </c>
      <c r="J12" s="12">
        <v>6.3719999999999999</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99.000958627000003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0.99823308700000002</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8.0828590000000004E-4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6180</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0.99904137289999995</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70.598705502000001</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39.190938510999999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20.145631068</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6.47249191E-2</v>
      </c>
      <c r="H21" s="78" t="str">
        <f t="shared" si="7"/>
        <v>N/A</v>
      </c>
      <c r="I21" s="12" t="s">
        <v>213</v>
      </c>
      <c r="J21" s="12" t="s">
        <v>213</v>
      </c>
      <c r="K21" s="77" t="s">
        <v>213</v>
      </c>
      <c r="L21" s="9" t="str">
        <f t="shared" si="4"/>
        <v>N/A</v>
      </c>
    </row>
    <row r="22" spans="1:14" x14ac:dyDescent="0.2">
      <c r="A22" s="2" t="s">
        <v>1715</v>
      </c>
      <c r="B22" s="50" t="s">
        <v>217</v>
      </c>
      <c r="C22" s="1">
        <v>645</v>
      </c>
      <c r="D22" s="46" t="str">
        <f>IF($B22="N/A","N/A",IF(C22&gt;0,"No",IF(C22&lt;0,"No","Yes")))</f>
        <v>No</v>
      </c>
      <c r="E22" s="1">
        <v>580</v>
      </c>
      <c r="F22" s="46" t="str">
        <f>IF($B22="N/A","N/A",IF(E22&gt;0,"No",IF(E22&lt;0,"No","Yes")))</f>
        <v>No</v>
      </c>
      <c r="G22" s="1">
        <v>904</v>
      </c>
      <c r="H22" s="46" t="str">
        <f>IF($B22="N/A","N/A",IF(G22&gt;0,"No",IF(G22&lt;0,"No","Yes")))</f>
        <v>No</v>
      </c>
      <c r="I22" s="12">
        <v>-10.1</v>
      </c>
      <c r="J22" s="12">
        <v>55.86</v>
      </c>
      <c r="K22" s="47" t="s">
        <v>213</v>
      </c>
      <c r="L22" s="9" t="str">
        <f t="shared" si="4"/>
        <v>N/A</v>
      </c>
    </row>
    <row r="23" spans="1:14" x14ac:dyDescent="0.2">
      <c r="A23" s="6" t="s">
        <v>145</v>
      </c>
      <c r="B23" s="50" t="s">
        <v>279</v>
      </c>
      <c r="C23" s="8">
        <v>0.2385644069</v>
      </c>
      <c r="D23" s="46" t="str">
        <f>IF($B23="N/A","N/A",IF(C23&gt;=10,"No",IF(C23&lt;0,"No","Yes")))</f>
        <v>Yes</v>
      </c>
      <c r="E23" s="8">
        <v>0.19992664190000001</v>
      </c>
      <c r="F23" s="46" t="str">
        <f>IF($B23="N/A","N/A",IF(E23&gt;=10,"No",IF(E23&lt;0,"No","Yes")))</f>
        <v>Yes</v>
      </c>
      <c r="G23" s="8">
        <v>0.29227618160000002</v>
      </c>
      <c r="H23" s="46" t="str">
        <f>IF($B23="N/A","N/A",IF(G23&gt;=10,"No",IF(G23&lt;0,"No","Yes")))</f>
        <v>Yes</v>
      </c>
      <c r="I23" s="12">
        <v>-16.2</v>
      </c>
      <c r="J23" s="12">
        <v>46.19</v>
      </c>
      <c r="K23" s="47" t="s">
        <v>213</v>
      </c>
      <c r="L23" s="9" t="str">
        <f t="shared" si="4"/>
        <v>N/A</v>
      </c>
    </row>
    <row r="24" spans="1:14" x14ac:dyDescent="0.2">
      <c r="A24" s="2" t="s">
        <v>426</v>
      </c>
      <c r="B24" s="37" t="s">
        <v>213</v>
      </c>
      <c r="C24" s="13">
        <v>93.735498840000005</v>
      </c>
      <c r="D24" s="78" t="str">
        <f t="shared" ref="D24:D27" si="8">IF($B24="N/A","N/A",IF(C24&gt;10,"No",IF(C24&lt;-10,"No","Yes")))</f>
        <v>N/A</v>
      </c>
      <c r="E24" s="13">
        <v>94.487510767000003</v>
      </c>
      <c r="F24" s="46" t="str">
        <f t="shared" ref="F24:F27" si="9">IF($B24="N/A","N/A",IF(E24&gt;10,"No",IF(E24&lt;-10,"No","Yes")))</f>
        <v>N/A</v>
      </c>
      <c r="G24" s="13">
        <v>95.464601770000002</v>
      </c>
      <c r="H24" s="46" t="str">
        <f t="shared" ref="H24:H27" si="10">IF($B24="N/A","N/A",IF(G24&gt;10,"No",IF(G24&lt;-10,"No","Yes")))</f>
        <v>N/A</v>
      </c>
      <c r="I24" s="12">
        <v>0.80230000000000001</v>
      </c>
      <c r="J24" s="12">
        <v>1.034</v>
      </c>
      <c r="K24" s="47" t="s">
        <v>213</v>
      </c>
      <c r="L24" s="9" t="str">
        <f t="shared" si="4"/>
        <v>N/A</v>
      </c>
    </row>
    <row r="25" spans="1:14" x14ac:dyDescent="0.2">
      <c r="A25" s="2" t="s">
        <v>427</v>
      </c>
      <c r="B25" s="37" t="s">
        <v>213</v>
      </c>
      <c r="C25" s="13">
        <v>2.3201856148000002</v>
      </c>
      <c r="D25" s="78" t="str">
        <f t="shared" si="8"/>
        <v>N/A</v>
      </c>
      <c r="E25" s="13">
        <v>4.3066322136000004</v>
      </c>
      <c r="F25" s="46" t="str">
        <f t="shared" si="9"/>
        <v>N/A</v>
      </c>
      <c r="G25" s="13">
        <v>3.3185840708000001</v>
      </c>
      <c r="H25" s="46" t="str">
        <f t="shared" si="10"/>
        <v>N/A</v>
      </c>
      <c r="I25" s="12">
        <v>85.62</v>
      </c>
      <c r="J25" s="12">
        <v>-22.9</v>
      </c>
      <c r="K25" s="47" t="s">
        <v>213</v>
      </c>
      <c r="L25" s="9" t="str">
        <f t="shared" si="4"/>
        <v>N/A</v>
      </c>
    </row>
    <row r="26" spans="1:14" x14ac:dyDescent="0.2">
      <c r="A26" s="2" t="s">
        <v>423</v>
      </c>
      <c r="B26" s="37" t="s">
        <v>213</v>
      </c>
      <c r="C26" s="13">
        <v>0.38669760250000002</v>
      </c>
      <c r="D26" s="78" t="str">
        <f t="shared" si="8"/>
        <v>N/A</v>
      </c>
      <c r="E26" s="13">
        <v>8.6132644300000005E-2</v>
      </c>
      <c r="F26" s="46" t="str">
        <f t="shared" si="9"/>
        <v>N/A</v>
      </c>
      <c r="G26" s="13">
        <v>0.38716814160000002</v>
      </c>
      <c r="H26" s="46" t="str">
        <f t="shared" si="10"/>
        <v>N/A</v>
      </c>
      <c r="I26" s="12">
        <v>-77.7</v>
      </c>
      <c r="J26" s="12">
        <v>349.5</v>
      </c>
      <c r="K26" s="47" t="s">
        <v>213</v>
      </c>
      <c r="L26" s="9" t="str">
        <f t="shared" si="4"/>
        <v>N/A</v>
      </c>
    </row>
    <row r="27" spans="1:14" x14ac:dyDescent="0.2">
      <c r="A27" s="2" t="s">
        <v>424</v>
      </c>
      <c r="B27" s="37" t="s">
        <v>213</v>
      </c>
      <c r="C27" s="13">
        <v>4.0989945861999999</v>
      </c>
      <c r="D27" s="78" t="str">
        <f t="shared" si="8"/>
        <v>N/A</v>
      </c>
      <c r="E27" s="13">
        <v>3.8759689921999998</v>
      </c>
      <c r="F27" s="46" t="str">
        <f t="shared" si="9"/>
        <v>N/A</v>
      </c>
      <c r="G27" s="13">
        <v>1.935840708</v>
      </c>
      <c r="H27" s="46" t="str">
        <f t="shared" si="10"/>
        <v>N/A</v>
      </c>
      <c r="I27" s="12">
        <v>-5.44</v>
      </c>
      <c r="J27" s="12">
        <v>-50.1</v>
      </c>
      <c r="K27" s="47" t="s">
        <v>213</v>
      </c>
      <c r="L27" s="9" t="str">
        <f t="shared" si="4"/>
        <v>N/A</v>
      </c>
    </row>
    <row r="28" spans="1:14" x14ac:dyDescent="0.2">
      <c r="A28" s="2" t="s">
        <v>955</v>
      </c>
      <c r="B28" s="37" t="s">
        <v>213</v>
      </c>
      <c r="C28" s="74">
        <v>16.783827068000001</v>
      </c>
      <c r="D28" s="78" t="str">
        <f>IF($B28="N/A","N/A",IF(C28&gt;10,"No",IF(C28&lt;-10,"No","Yes")))</f>
        <v>N/A</v>
      </c>
      <c r="E28" s="74">
        <v>16.146358012</v>
      </c>
      <c r="F28" s="78" t="str">
        <f>IF($B28="N/A","N/A",IF(E28&gt;10,"No",IF(E28&lt;-10,"No","Yes")))</f>
        <v>N/A</v>
      </c>
      <c r="G28" s="74">
        <v>15.926627039</v>
      </c>
      <c r="H28" s="78" t="str">
        <f>IF($B28="N/A","N/A",IF(G28&gt;10,"No",IF(G28&lt;-10,"No","Yes")))</f>
        <v>N/A</v>
      </c>
      <c r="I28" s="12">
        <v>-3.8</v>
      </c>
      <c r="J28" s="12">
        <v>-1.36</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100</v>
      </c>
      <c r="D31" s="46" t="str">
        <f>IF($B31="N/A","N/A",IF(C31&gt;=95,"Yes","No"))</f>
        <v>Yes</v>
      </c>
      <c r="E31" s="13">
        <v>99.999827797999998</v>
      </c>
      <c r="F31" s="46" t="str">
        <f>IF($B31="N/A","N/A",IF(E31&gt;=95,"Yes","No"))</f>
        <v>Yes</v>
      </c>
      <c r="G31" s="13">
        <v>99.999838342999993</v>
      </c>
      <c r="H31" s="46" t="str">
        <f>IF($B31="N/A","N/A",IF(G31&gt;=95,"Yes","No"))</f>
        <v>Yes</v>
      </c>
      <c r="I31" s="12">
        <v>0</v>
      </c>
      <c r="J31" s="12">
        <v>0</v>
      </c>
      <c r="K31" s="47" t="s">
        <v>740</v>
      </c>
      <c r="L31" s="9" t="str">
        <f t="shared" si="4"/>
        <v>Yes</v>
      </c>
    </row>
    <row r="32" spans="1:14" x14ac:dyDescent="0.2">
      <c r="A32" s="2" t="s">
        <v>23</v>
      </c>
      <c r="B32" s="37" t="s">
        <v>213</v>
      </c>
      <c r="C32" s="13">
        <v>50.272513246999999</v>
      </c>
      <c r="D32" s="46" t="str">
        <f t="shared" ref="D32:D37" si="11">IF($B32="N/A","N/A",IF(C32&gt;10,"No",IF(C32&lt;-10,"No","Yes")))</f>
        <v>N/A</v>
      </c>
      <c r="E32" s="13">
        <v>46.963990817999999</v>
      </c>
      <c r="F32" s="46" t="str">
        <f t="shared" ref="F32:F37" si="12">IF($B32="N/A","N/A",IF(E32&gt;10,"No",IF(E32&lt;-10,"No","Yes")))</f>
        <v>N/A</v>
      </c>
      <c r="G32" s="13">
        <v>47.376061481000001</v>
      </c>
      <c r="H32" s="46" t="str">
        <f t="shared" ref="H32:H37" si="13">IF($B32="N/A","N/A",IF(G32&gt;10,"No",IF(G32&lt;-10,"No","Yes")))</f>
        <v>N/A</v>
      </c>
      <c r="I32" s="12">
        <v>-6.58</v>
      </c>
      <c r="J32" s="12">
        <v>0.87739999999999996</v>
      </c>
      <c r="K32" s="47" t="s">
        <v>740</v>
      </c>
      <c r="L32" s="9" t="str">
        <f t="shared" si="4"/>
        <v>Yes</v>
      </c>
    </row>
    <row r="33" spans="1:12" x14ac:dyDescent="0.2">
      <c r="A33" s="2" t="s">
        <v>24</v>
      </c>
      <c r="B33" s="37" t="s">
        <v>213</v>
      </c>
      <c r="C33" s="13">
        <v>6.2869931660000002</v>
      </c>
      <c r="D33" s="46" t="str">
        <f t="shared" si="11"/>
        <v>N/A</v>
      </c>
      <c r="E33" s="13">
        <v>6.0170858926999999</v>
      </c>
      <c r="F33" s="46" t="str">
        <f t="shared" si="12"/>
        <v>N/A</v>
      </c>
      <c r="G33" s="13">
        <v>5.9580370291999998</v>
      </c>
      <c r="H33" s="46" t="str">
        <f t="shared" si="13"/>
        <v>N/A</v>
      </c>
      <c r="I33" s="12">
        <v>-4.29</v>
      </c>
      <c r="J33" s="12">
        <v>-0.98099999999999998</v>
      </c>
      <c r="K33" s="47" t="s">
        <v>740</v>
      </c>
      <c r="L33" s="9" t="str">
        <f t="shared" si="4"/>
        <v>Yes</v>
      </c>
    </row>
    <row r="34" spans="1:12" x14ac:dyDescent="0.2">
      <c r="A34" s="2" t="s">
        <v>25</v>
      </c>
      <c r="B34" s="37" t="s">
        <v>213</v>
      </c>
      <c r="C34" s="13">
        <v>0.43044915789999999</v>
      </c>
      <c r="D34" s="46" t="str">
        <f t="shared" si="11"/>
        <v>N/A</v>
      </c>
      <c r="E34" s="13">
        <v>0.42482258880000001</v>
      </c>
      <c r="F34" s="46" t="str">
        <f t="shared" si="12"/>
        <v>N/A</v>
      </c>
      <c r="G34" s="13">
        <v>0.44989193220000001</v>
      </c>
      <c r="H34" s="46" t="str">
        <f t="shared" si="13"/>
        <v>N/A</v>
      </c>
      <c r="I34" s="12">
        <v>-1.31</v>
      </c>
      <c r="J34" s="12">
        <v>5.9009999999999998</v>
      </c>
      <c r="K34" s="47" t="s">
        <v>740</v>
      </c>
      <c r="L34" s="9" t="str">
        <f t="shared" si="4"/>
        <v>Yes</v>
      </c>
    </row>
    <row r="35" spans="1:12" x14ac:dyDescent="0.2">
      <c r="A35" s="2" t="s">
        <v>26</v>
      </c>
      <c r="B35" s="50" t="s">
        <v>213</v>
      </c>
      <c r="C35" s="13">
        <v>0.81883127430000002</v>
      </c>
      <c r="D35" s="11" t="str">
        <f t="shared" si="11"/>
        <v>N/A</v>
      </c>
      <c r="E35" s="13">
        <v>0.83466359459999995</v>
      </c>
      <c r="F35" s="11" t="str">
        <f t="shared" si="12"/>
        <v>N/A</v>
      </c>
      <c r="G35" s="13">
        <v>0.91514129649999998</v>
      </c>
      <c r="H35" s="11" t="str">
        <f t="shared" si="13"/>
        <v>N/A</v>
      </c>
      <c r="I35" s="12">
        <v>1.9339999999999999</v>
      </c>
      <c r="J35" s="12">
        <v>9.6419999999999995</v>
      </c>
      <c r="K35" s="50" t="s">
        <v>213</v>
      </c>
      <c r="L35" s="9" t="str">
        <f t="shared" si="4"/>
        <v>N/A</v>
      </c>
    </row>
    <row r="36" spans="1:12" x14ac:dyDescent="0.2">
      <c r="A36" s="2" t="s">
        <v>60</v>
      </c>
      <c r="B36" s="50" t="s">
        <v>213</v>
      </c>
      <c r="C36" s="13">
        <v>7.3248313600000003E-2</v>
      </c>
      <c r="D36" s="11" t="str">
        <f t="shared" si="11"/>
        <v>N/A</v>
      </c>
      <c r="E36" s="13">
        <v>8.1451594799999999E-2</v>
      </c>
      <c r="F36" s="11" t="str">
        <f t="shared" si="12"/>
        <v>N/A</v>
      </c>
      <c r="G36" s="13">
        <v>9.4084478799999996E-2</v>
      </c>
      <c r="H36" s="11" t="str">
        <f t="shared" si="13"/>
        <v>N/A</v>
      </c>
      <c r="I36" s="12">
        <v>11.2</v>
      </c>
      <c r="J36" s="12">
        <v>15.51</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42.117964841000003</v>
      </c>
      <c r="D38" s="11" t="str">
        <f>IF($B38="N/A","N/A",IF(C38&gt;=5,"No",IF(C38&lt;0,"No","Yes")))</f>
        <v>No</v>
      </c>
      <c r="E38" s="13">
        <v>45.677985511000003</v>
      </c>
      <c r="F38" s="11" t="str">
        <f>IF($B38="N/A","N/A",IF(E38&gt;=5,"No",IF(E38&lt;0,"No","Yes")))</f>
        <v>No</v>
      </c>
      <c r="G38" s="13">
        <v>45.206783782000002</v>
      </c>
      <c r="H38" s="11" t="str">
        <f>IF($B38="N/A","N/A",IF(G38&gt;=5,"No",IF(G38&lt;0,"No","Yes")))</f>
        <v>No</v>
      </c>
      <c r="I38" s="12">
        <v>8.452</v>
      </c>
      <c r="J38" s="12">
        <v>-1.03</v>
      </c>
      <c r="K38" s="47" t="s">
        <v>740</v>
      </c>
      <c r="L38" s="9" t="str">
        <f t="shared" si="4"/>
        <v>Yes</v>
      </c>
    </row>
    <row r="39" spans="1:12" x14ac:dyDescent="0.2">
      <c r="A39" s="2" t="s">
        <v>63</v>
      </c>
      <c r="B39" s="50" t="s">
        <v>213</v>
      </c>
      <c r="C39" s="13">
        <v>6.4737117891000002</v>
      </c>
      <c r="D39" s="11" t="str">
        <f>IF($B39="N/A","N/A",IF(C39&gt;10,"No",IF(C39&lt;-10,"No","Yes")))</f>
        <v>N/A</v>
      </c>
      <c r="E39" s="13">
        <v>6.2020309516000003</v>
      </c>
      <c r="F39" s="11" t="str">
        <f>IF($B39="N/A","N/A",IF(E39&gt;10,"No",IF(E39&lt;-10,"No","Yes")))</f>
        <v>N/A</v>
      </c>
      <c r="G39" s="13">
        <v>6.1179159803000003</v>
      </c>
      <c r="H39" s="11" t="str">
        <f>IF($B39="N/A","N/A",IF(G39&gt;10,"No",IF(G39&lt;-10,"No","Yes")))</f>
        <v>N/A</v>
      </c>
      <c r="I39" s="12">
        <v>-4.2</v>
      </c>
      <c r="J39" s="12">
        <v>-1.36</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3.6271753089000001</v>
      </c>
      <c r="D41" s="46" t="str">
        <f>IF($B41="N/A","N/A",IF(C41&gt;8,"No",IF(C41&lt;2,"No","Yes")))</f>
        <v>Yes</v>
      </c>
      <c r="E41" s="8">
        <v>3.4052965923</v>
      </c>
      <c r="F41" s="46" t="str">
        <f>IF($B41="N/A","N/A",IF(E41&gt;8,"No",IF(E41&lt;2,"No","Yes")))</f>
        <v>Yes</v>
      </c>
      <c r="G41" s="8">
        <v>3.2822873844</v>
      </c>
      <c r="H41" s="46" t="str">
        <f>IF($B41="N/A","N/A",IF(G41&gt;8,"No",IF(G41&lt;2,"No","Yes")))</f>
        <v>Yes</v>
      </c>
      <c r="I41" s="12">
        <v>-6.12</v>
      </c>
      <c r="J41" s="12">
        <v>-3.61</v>
      </c>
      <c r="K41" s="47" t="s">
        <v>740</v>
      </c>
      <c r="L41" s="9" t="str">
        <f t="shared" si="4"/>
        <v>Yes</v>
      </c>
    </row>
    <row r="42" spans="1:12" x14ac:dyDescent="0.2">
      <c r="A42" s="3" t="s">
        <v>170</v>
      </c>
      <c r="B42" s="37" t="s">
        <v>213</v>
      </c>
      <c r="C42" s="8">
        <v>16.516664453000001</v>
      </c>
      <c r="D42" s="11" t="str">
        <f t="shared" ref="D42:D49" si="14">IF($B42="N/A","N/A",IF(C42&gt;10,"No",IF(C42&lt;-10,"No","Yes")))</f>
        <v>N/A</v>
      </c>
      <c r="E42" s="8">
        <v>16.530024298000001</v>
      </c>
      <c r="F42" s="11" t="str">
        <f t="shared" ref="F42:F49" si="15">IF($B42="N/A","N/A",IF(E42&gt;10,"No",IF(E42&lt;-10,"No","Yes")))</f>
        <v>N/A</v>
      </c>
      <c r="G42" s="8">
        <v>16.010850430000001</v>
      </c>
      <c r="H42" s="11" t="str">
        <f t="shared" ref="H42:H49" si="16">IF($B42="N/A","N/A",IF(G42&gt;10,"No",IF(G42&lt;-10,"No","Yes")))</f>
        <v>N/A</v>
      </c>
      <c r="I42" s="12">
        <v>8.09E-2</v>
      </c>
      <c r="J42" s="12">
        <v>-3.14</v>
      </c>
      <c r="K42" s="47" t="s">
        <v>740</v>
      </c>
      <c r="L42" s="9" t="str">
        <f>IF(J42="Div by 0", "N/A", IF(OR(J42="N/A",K42="N/A"),"N/A", IF(J42&gt;VALUE(MID(K42,1,2)), "No", IF(J42&lt;-1*VALUE(MID(K42,1,2)), "No", "Yes"))))</f>
        <v>Yes</v>
      </c>
    </row>
    <row r="43" spans="1:12" x14ac:dyDescent="0.2">
      <c r="A43" s="3" t="s">
        <v>171</v>
      </c>
      <c r="B43" s="37" t="s">
        <v>213</v>
      </c>
      <c r="C43" s="8">
        <v>28.863341156000001</v>
      </c>
      <c r="D43" s="11" t="str">
        <f t="shared" si="14"/>
        <v>N/A</v>
      </c>
      <c r="E43" s="8">
        <v>29.055488684</v>
      </c>
      <c r="F43" s="11" t="str">
        <f t="shared" si="15"/>
        <v>N/A</v>
      </c>
      <c r="G43" s="8">
        <v>28.883126708999999</v>
      </c>
      <c r="H43" s="11" t="str">
        <f t="shared" si="16"/>
        <v>N/A</v>
      </c>
      <c r="I43" s="12">
        <v>0.66569999999999996</v>
      </c>
      <c r="J43" s="12">
        <v>-0.59299999999999997</v>
      </c>
      <c r="K43" s="47" t="s">
        <v>740</v>
      </c>
      <c r="L43" s="9" t="str">
        <f>IF(J43="Div by 0", "N/A", IF(OR(J43="N/A",K43="N/A"),"N/A", IF(J43&gt;VALUE(MID(K43,1,2)), "No", IF(J43&lt;-1*VALUE(MID(K43,1,2)), "No", "Yes"))))</f>
        <v>Yes</v>
      </c>
    </row>
    <row r="44" spans="1:12" x14ac:dyDescent="0.2">
      <c r="A44" s="3" t="s">
        <v>172</v>
      </c>
      <c r="B44" s="37" t="s">
        <v>213</v>
      </c>
      <c r="C44" s="8">
        <v>4.3974818817000001</v>
      </c>
      <c r="D44" s="11" t="str">
        <f t="shared" si="14"/>
        <v>N/A</v>
      </c>
      <c r="E44" s="8">
        <v>4.3487919160999997</v>
      </c>
      <c r="F44" s="11" t="str">
        <f t="shared" si="15"/>
        <v>N/A</v>
      </c>
      <c r="G44" s="8">
        <v>4.0655164219</v>
      </c>
      <c r="H44" s="11" t="str">
        <f t="shared" si="16"/>
        <v>N/A</v>
      </c>
      <c r="I44" s="12">
        <v>-1.1100000000000001</v>
      </c>
      <c r="J44" s="12">
        <v>-6.51</v>
      </c>
      <c r="K44" s="47" t="s">
        <v>740</v>
      </c>
      <c r="L44" s="9" t="str">
        <f t="shared" ref="L44:L53" si="17">IF(J44="Div by 0", "N/A", IF(OR(J44="N/A",K44="N/A"),"N/A", IF(J44&gt;VALUE(MID(K44,1,2)), "No", IF(J44&lt;-1*VALUE(MID(K44,1,2)), "No", "Yes"))))</f>
        <v>Yes</v>
      </c>
    </row>
    <row r="45" spans="1:12" x14ac:dyDescent="0.2">
      <c r="A45" s="3" t="s">
        <v>173</v>
      </c>
      <c r="B45" s="37" t="s">
        <v>213</v>
      </c>
      <c r="C45" s="8">
        <v>26.60906434</v>
      </c>
      <c r="D45" s="11" t="str">
        <f t="shared" si="14"/>
        <v>N/A</v>
      </c>
      <c r="E45" s="8">
        <v>26.810834268000001</v>
      </c>
      <c r="F45" s="11" t="str">
        <f t="shared" si="15"/>
        <v>N/A</v>
      </c>
      <c r="G45" s="8">
        <v>27.371632075000001</v>
      </c>
      <c r="H45" s="11" t="str">
        <f t="shared" si="16"/>
        <v>N/A</v>
      </c>
      <c r="I45" s="12">
        <v>0.75829999999999997</v>
      </c>
      <c r="J45" s="12">
        <v>2.0920000000000001</v>
      </c>
      <c r="K45" s="47" t="s">
        <v>740</v>
      </c>
      <c r="L45" s="9" t="str">
        <f t="shared" si="17"/>
        <v>Yes</v>
      </c>
    </row>
    <row r="46" spans="1:12" x14ac:dyDescent="0.2">
      <c r="A46" s="3" t="s">
        <v>174</v>
      </c>
      <c r="B46" s="37" t="s">
        <v>213</v>
      </c>
      <c r="C46" s="8">
        <v>12.074347961000001</v>
      </c>
      <c r="D46" s="11" t="str">
        <f t="shared" si="14"/>
        <v>N/A</v>
      </c>
      <c r="E46" s="8">
        <v>12.444529397</v>
      </c>
      <c r="F46" s="11" t="str">
        <f t="shared" si="15"/>
        <v>N/A</v>
      </c>
      <c r="G46" s="8">
        <v>13.147740112999999</v>
      </c>
      <c r="H46" s="11" t="str">
        <f t="shared" si="16"/>
        <v>N/A</v>
      </c>
      <c r="I46" s="12">
        <v>3.0659999999999998</v>
      </c>
      <c r="J46" s="12">
        <v>5.6509999999999998</v>
      </c>
      <c r="K46" s="47" t="s">
        <v>740</v>
      </c>
      <c r="L46" s="9" t="str">
        <f t="shared" si="17"/>
        <v>Yes</v>
      </c>
    </row>
    <row r="47" spans="1:12" x14ac:dyDescent="0.2">
      <c r="A47" s="3" t="s">
        <v>175</v>
      </c>
      <c r="B47" s="37" t="s">
        <v>213</v>
      </c>
      <c r="C47" s="8">
        <v>2.9063159604000002</v>
      </c>
      <c r="D47" s="11" t="str">
        <f t="shared" si="14"/>
        <v>N/A</v>
      </c>
      <c r="E47" s="8">
        <v>2.7846802121000001</v>
      </c>
      <c r="F47" s="11" t="str">
        <f t="shared" si="15"/>
        <v>N/A</v>
      </c>
      <c r="G47" s="8">
        <v>2.793597729</v>
      </c>
      <c r="H47" s="11" t="str">
        <f t="shared" si="16"/>
        <v>N/A</v>
      </c>
      <c r="I47" s="12">
        <v>-4.1900000000000004</v>
      </c>
      <c r="J47" s="12">
        <v>0.32019999999999998</v>
      </c>
      <c r="K47" s="47" t="s">
        <v>740</v>
      </c>
      <c r="L47" s="9" t="str">
        <f t="shared" si="17"/>
        <v>Yes</v>
      </c>
    </row>
    <row r="48" spans="1:12" x14ac:dyDescent="0.2">
      <c r="A48" s="3" t="s">
        <v>176</v>
      </c>
      <c r="B48" s="37" t="s">
        <v>213</v>
      </c>
      <c r="C48" s="8">
        <v>2.5727317007999999</v>
      </c>
      <c r="D48" s="11" t="str">
        <f t="shared" si="14"/>
        <v>N/A</v>
      </c>
      <c r="E48" s="8">
        <v>2.3741503978999998</v>
      </c>
      <c r="F48" s="11" t="str">
        <f t="shared" si="15"/>
        <v>N/A</v>
      </c>
      <c r="G48" s="8">
        <v>2.2716066945</v>
      </c>
      <c r="H48" s="11" t="str">
        <f t="shared" si="16"/>
        <v>N/A</v>
      </c>
      <c r="I48" s="12">
        <v>-7.72</v>
      </c>
      <c r="J48" s="12">
        <v>-4.32</v>
      </c>
      <c r="K48" s="47" t="s">
        <v>740</v>
      </c>
      <c r="L48" s="9" t="str">
        <f t="shared" si="17"/>
        <v>Yes</v>
      </c>
    </row>
    <row r="49" spans="1:12" x14ac:dyDescent="0.2">
      <c r="A49" s="3" t="s">
        <v>957</v>
      </c>
      <c r="B49" s="37" t="s">
        <v>213</v>
      </c>
      <c r="C49" s="8">
        <v>2.4328772380000001</v>
      </c>
      <c r="D49" s="11" t="str">
        <f t="shared" si="14"/>
        <v>N/A</v>
      </c>
      <c r="E49" s="8">
        <v>2.2462042351</v>
      </c>
      <c r="F49" s="11" t="str">
        <f t="shared" si="15"/>
        <v>N/A</v>
      </c>
      <c r="G49" s="8">
        <v>2.1734807861999998</v>
      </c>
      <c r="H49" s="11" t="str">
        <f t="shared" si="16"/>
        <v>N/A</v>
      </c>
      <c r="I49" s="12">
        <v>-7.67</v>
      </c>
      <c r="J49" s="12">
        <v>-3.24</v>
      </c>
      <c r="K49" s="47" t="s">
        <v>740</v>
      </c>
      <c r="L49" s="9" t="str">
        <f t="shared" si="17"/>
        <v>Yes</v>
      </c>
    </row>
    <row r="50" spans="1:12" x14ac:dyDescent="0.2">
      <c r="A50" s="2" t="s">
        <v>208</v>
      </c>
      <c r="B50" s="37" t="s">
        <v>213</v>
      </c>
      <c r="C50" s="38">
        <v>264340</v>
      </c>
      <c r="D50" s="9" t="str">
        <f t="shared" ref="D50:D53" si="18">IF($B50="N/A","N/A",IF(C50&lt;0,"No","Yes"))</f>
        <v>N/A</v>
      </c>
      <c r="E50" s="38">
        <v>283279</v>
      </c>
      <c r="F50" s="9" t="str">
        <f t="shared" ref="F50:F53" si="19">IF($B50="N/A","N/A",IF(E50&lt;0,"No","Yes"))</f>
        <v>N/A</v>
      </c>
      <c r="G50" s="38">
        <v>296838</v>
      </c>
      <c r="H50" s="9" t="str">
        <f t="shared" ref="H50:H53" si="20">IF($B50="N/A","N/A",IF(G50&lt;0,"No","Yes"))</f>
        <v>N/A</v>
      </c>
      <c r="I50" s="12">
        <v>7.165</v>
      </c>
      <c r="J50" s="12">
        <v>4.7859999999999996</v>
      </c>
      <c r="K50" s="47" t="s">
        <v>740</v>
      </c>
      <c r="L50" s="9" t="str">
        <f t="shared" si="17"/>
        <v>Yes</v>
      </c>
    </row>
    <row r="51" spans="1:12" x14ac:dyDescent="0.2">
      <c r="A51" s="2" t="s">
        <v>209</v>
      </c>
      <c r="B51" s="37" t="s">
        <v>213</v>
      </c>
      <c r="C51" s="38">
        <v>23739</v>
      </c>
      <c r="D51" s="9" t="str">
        <f t="shared" si="18"/>
        <v>N/A</v>
      </c>
      <c r="E51" s="38">
        <v>25163</v>
      </c>
      <c r="F51" s="9" t="str">
        <f t="shared" si="19"/>
        <v>N/A</v>
      </c>
      <c r="G51" s="38">
        <v>25053</v>
      </c>
      <c r="H51" s="9" t="str">
        <f t="shared" si="20"/>
        <v>N/A</v>
      </c>
      <c r="I51" s="12">
        <v>5.9989999999999997</v>
      </c>
      <c r="J51" s="12">
        <v>-0.437</v>
      </c>
      <c r="K51" s="47" t="s">
        <v>740</v>
      </c>
      <c r="L51" s="9" t="str">
        <f t="shared" si="17"/>
        <v>Yes</v>
      </c>
    </row>
    <row r="52" spans="1:12" x14ac:dyDescent="0.2">
      <c r="A52" s="2" t="s">
        <v>210</v>
      </c>
      <c r="B52" s="37" t="s">
        <v>213</v>
      </c>
      <c r="C52" s="38">
        <v>205432</v>
      </c>
      <c r="D52" s="9" t="str">
        <f t="shared" si="18"/>
        <v>N/A</v>
      </c>
      <c r="E52" s="38">
        <v>223714</v>
      </c>
      <c r="F52" s="9" t="str">
        <f t="shared" si="19"/>
        <v>N/A</v>
      </c>
      <c r="G52" s="38">
        <v>246357</v>
      </c>
      <c r="H52" s="9" t="str">
        <f t="shared" si="20"/>
        <v>N/A</v>
      </c>
      <c r="I52" s="12">
        <v>8.8989999999999991</v>
      </c>
      <c r="J52" s="12">
        <v>10.119999999999999</v>
      </c>
      <c r="K52" s="47" t="s">
        <v>740</v>
      </c>
      <c r="L52" s="9" t="str">
        <f t="shared" si="17"/>
        <v>No</v>
      </c>
    </row>
    <row r="53" spans="1:12" x14ac:dyDescent="0.2">
      <c r="A53" s="2" t="s">
        <v>958</v>
      </c>
      <c r="B53" s="37" t="s">
        <v>213</v>
      </c>
      <c r="C53" s="38">
        <v>27682</v>
      </c>
      <c r="D53" s="9" t="str">
        <f t="shared" si="18"/>
        <v>N/A</v>
      </c>
      <c r="E53" s="38">
        <v>28215</v>
      </c>
      <c r="F53" s="9" t="str">
        <f t="shared" si="19"/>
        <v>N/A</v>
      </c>
      <c r="G53" s="38">
        <v>29900</v>
      </c>
      <c r="H53" s="9" t="str">
        <f t="shared" si="20"/>
        <v>N/A</v>
      </c>
      <c r="I53" s="12">
        <v>1.925</v>
      </c>
      <c r="J53" s="12">
        <v>5.9720000000000004</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99.999838342999993</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58.592746755999997</v>
      </c>
      <c r="D56" s="46" t="str">
        <f t="shared" ref="D56:D57" si="21">IF($B56="N/A","N/A",IF(C56&gt;10,"No",IF(C56&lt;-10,"No","Yes")))</f>
        <v>N/A</v>
      </c>
      <c r="E56" s="8">
        <v>57.923277075000001</v>
      </c>
      <c r="F56" s="46" t="str">
        <f t="shared" ref="F56:F57" si="22">IF($B56="N/A","N/A",IF(E56&gt;10,"No",IF(E56&lt;-10,"No","Yes")))</f>
        <v>N/A</v>
      </c>
      <c r="G56" s="8">
        <v>57.581640917000001</v>
      </c>
      <c r="H56" s="46" t="str">
        <f t="shared" ref="H56:H57" si="23">IF($B56="N/A","N/A",IF(G56&gt;10,"No",IF(G56&lt;-10,"No","Yes")))</f>
        <v>N/A</v>
      </c>
      <c r="I56" s="12">
        <v>-1.1399999999999999</v>
      </c>
      <c r="J56" s="12">
        <v>-0.59</v>
      </c>
      <c r="K56" s="47" t="s">
        <v>740</v>
      </c>
      <c r="L56" s="9" t="str">
        <f>IF(J56="Div by 0", "N/A", IF(OR(J56="N/A",K56="N/A"),"N/A", IF(J56&gt;VALUE(MID(K56,1,2)), "No", IF(J56&lt;-1*VALUE(MID(K56,1,2)), "No", "Yes"))))</f>
        <v>Yes</v>
      </c>
    </row>
    <row r="57" spans="1:12" x14ac:dyDescent="0.2">
      <c r="A57" s="6" t="s">
        <v>178</v>
      </c>
      <c r="B57" s="37" t="s">
        <v>213</v>
      </c>
      <c r="C57" s="8">
        <v>41.407253244000003</v>
      </c>
      <c r="D57" s="46" t="str">
        <f t="shared" si="21"/>
        <v>N/A</v>
      </c>
      <c r="E57" s="8">
        <v>42.076722924999999</v>
      </c>
      <c r="F57" s="46" t="str">
        <f t="shared" si="22"/>
        <v>N/A</v>
      </c>
      <c r="G57" s="8">
        <v>42.418359082999999</v>
      </c>
      <c r="H57" s="46" t="str">
        <f t="shared" si="23"/>
        <v>N/A</v>
      </c>
      <c r="I57" s="12">
        <v>1.617</v>
      </c>
      <c r="J57" s="12">
        <v>0.81189999999999996</v>
      </c>
      <c r="K57" s="47" t="s">
        <v>740</v>
      </c>
      <c r="L57" s="9" t="str">
        <f>IF(J57="Div by 0", "N/A", IF(OR(J57="N/A",K57="N/A"),"N/A", IF(J57&gt;VALUE(MID(K57,1,2)), "No", IF(J57&lt;-1*VALUE(MID(K57,1,2)), "No", "Yes"))))</f>
        <v>Yes</v>
      </c>
    </row>
    <row r="58" spans="1:12" x14ac:dyDescent="0.2">
      <c r="A58" s="7" t="s">
        <v>686</v>
      </c>
      <c r="B58" s="37" t="s">
        <v>282</v>
      </c>
      <c r="C58" s="8">
        <v>56.983682416000001</v>
      </c>
      <c r="D58" s="46" t="str">
        <f>IF($B58="N/A","N/A",IF(C58&gt;70,"No",IF(C58&lt;40,"No","Yes")))</f>
        <v>Yes</v>
      </c>
      <c r="E58" s="8">
        <v>58.438677970000001</v>
      </c>
      <c r="F58" s="46" t="str">
        <f>IF($B58="N/A","N/A",IF(E58&gt;70,"No",IF(E58&lt;40,"No","Yes")))</f>
        <v>Yes</v>
      </c>
      <c r="G58" s="8">
        <v>58.704835005</v>
      </c>
      <c r="H58" s="46" t="str">
        <f>IF($B58="N/A","N/A",IF(G58&gt;70,"No",IF(G58&lt;40,"No","Yes")))</f>
        <v>Yes</v>
      </c>
      <c r="I58" s="12">
        <v>2.5529999999999999</v>
      </c>
      <c r="J58" s="12">
        <v>0.45540000000000003</v>
      </c>
      <c r="K58" s="47" t="s">
        <v>740</v>
      </c>
      <c r="L58" s="9" t="str">
        <f t="shared" si="4"/>
        <v>Yes</v>
      </c>
    </row>
    <row r="59" spans="1:12" x14ac:dyDescent="0.2">
      <c r="A59" s="2" t="s">
        <v>687</v>
      </c>
      <c r="B59" s="37" t="s">
        <v>213</v>
      </c>
      <c r="C59" s="8">
        <v>71.504676215999993</v>
      </c>
      <c r="D59" s="46" t="str">
        <f>IF($B59="N/A","N/A",IF(C59&gt;10,"No",IF(C59&lt;-10,"No","Yes")))</f>
        <v>N/A</v>
      </c>
      <c r="E59" s="8">
        <v>71.578200733000003</v>
      </c>
      <c r="F59" s="46" t="str">
        <f>IF($B59="N/A","N/A",IF(E59&gt;10,"No",IF(E59&lt;-10,"No","Yes")))</f>
        <v>N/A</v>
      </c>
      <c r="G59" s="8">
        <v>70.650612300999995</v>
      </c>
      <c r="H59" s="46" t="str">
        <f>IF($B59="N/A","N/A",IF(G59&gt;10,"No",IF(G59&lt;-10,"No","Yes")))</f>
        <v>N/A</v>
      </c>
      <c r="I59" s="12">
        <v>0.1028</v>
      </c>
      <c r="J59" s="12">
        <v>-1.3</v>
      </c>
      <c r="K59" s="37" t="s">
        <v>213</v>
      </c>
      <c r="L59" s="9" t="str">
        <f t="shared" si="4"/>
        <v>N/A</v>
      </c>
    </row>
    <row r="60" spans="1:12" x14ac:dyDescent="0.2">
      <c r="A60" s="2" t="s">
        <v>688</v>
      </c>
      <c r="B60" s="37" t="s">
        <v>213</v>
      </c>
      <c r="C60" s="8">
        <v>83.777478689999995</v>
      </c>
      <c r="D60" s="46" t="str">
        <f t="shared" ref="D60:D66" si="24">IF($B60="N/A","N/A",IF(C60&gt;10,"No",IF(C60&lt;-10,"No","Yes")))</f>
        <v>N/A</v>
      </c>
      <c r="E60" s="8">
        <v>84.177738301999995</v>
      </c>
      <c r="F60" s="46" t="str">
        <f t="shared" ref="F60:F66" si="25">IF($B60="N/A","N/A",IF(E60&gt;10,"No",IF(E60&lt;-10,"No","Yes")))</f>
        <v>N/A</v>
      </c>
      <c r="G60" s="8">
        <v>83.706350040000004</v>
      </c>
      <c r="H60" s="46" t="str">
        <f t="shared" ref="H60:H66" si="26">IF($B60="N/A","N/A",IF(G60&gt;10,"No",IF(G60&lt;-10,"No","Yes")))</f>
        <v>N/A</v>
      </c>
      <c r="I60" s="12">
        <v>0.4778</v>
      </c>
      <c r="J60" s="12">
        <v>-0.56000000000000005</v>
      </c>
      <c r="K60" s="37" t="s">
        <v>213</v>
      </c>
      <c r="L60" s="9" t="str">
        <f t="shared" si="4"/>
        <v>N/A</v>
      </c>
    </row>
    <row r="61" spans="1:12" x14ac:dyDescent="0.2">
      <c r="A61" s="2" t="s">
        <v>1748</v>
      </c>
      <c r="B61" s="37" t="s">
        <v>213</v>
      </c>
      <c r="C61" s="8">
        <v>58.661239600999998</v>
      </c>
      <c r="D61" s="46" t="str">
        <f t="shared" si="24"/>
        <v>N/A</v>
      </c>
      <c r="E61" s="8">
        <v>60.062927010999999</v>
      </c>
      <c r="F61" s="46" t="str">
        <f t="shared" si="25"/>
        <v>N/A</v>
      </c>
      <c r="G61" s="8">
        <v>60.452069301000002</v>
      </c>
      <c r="H61" s="46" t="str">
        <f t="shared" si="26"/>
        <v>N/A</v>
      </c>
      <c r="I61" s="12">
        <v>2.3889999999999998</v>
      </c>
      <c r="J61" s="12">
        <v>0.64790000000000003</v>
      </c>
      <c r="K61" s="37" t="s">
        <v>213</v>
      </c>
      <c r="L61" s="9" t="str">
        <f t="shared" si="4"/>
        <v>N/A</v>
      </c>
    </row>
    <row r="62" spans="1:12" x14ac:dyDescent="0.2">
      <c r="A62" s="2" t="s">
        <v>689</v>
      </c>
      <c r="B62" s="37" t="s">
        <v>213</v>
      </c>
      <c r="C62" s="8">
        <v>37.089011857999999</v>
      </c>
      <c r="D62" s="46" t="str">
        <f t="shared" si="24"/>
        <v>N/A</v>
      </c>
      <c r="E62" s="8">
        <v>40.155141792000002</v>
      </c>
      <c r="F62" s="46" t="str">
        <f t="shared" si="25"/>
        <v>N/A</v>
      </c>
      <c r="G62" s="8">
        <v>41.714754167999999</v>
      </c>
      <c r="H62" s="46" t="str">
        <f t="shared" si="26"/>
        <v>N/A</v>
      </c>
      <c r="I62" s="12">
        <v>8.2669999999999995</v>
      </c>
      <c r="J62" s="12">
        <v>3.8839999999999999</v>
      </c>
      <c r="K62" s="37" t="s">
        <v>213</v>
      </c>
      <c r="L62" s="9" t="str">
        <f t="shared" si="4"/>
        <v>N/A</v>
      </c>
    </row>
    <row r="63" spans="1:12" x14ac:dyDescent="0.2">
      <c r="A63" s="2" t="s">
        <v>179</v>
      </c>
      <c r="B63" s="73" t="s">
        <v>217</v>
      </c>
      <c r="C63" s="38">
        <v>24</v>
      </c>
      <c r="D63" s="46" t="str">
        <f>IF(OR($B63="N/A",$C63="N/A"),"N/A",IF(C63&gt;0,"No",IF(C63&lt;0,"No","Yes")))</f>
        <v>No</v>
      </c>
      <c r="E63" s="38">
        <v>19</v>
      </c>
      <c r="F63" s="46" t="str">
        <f>IF(OR($B63="N/A",$E63="N/A"),"N/A",IF(E63&gt;0,"No",IF(E63&lt;0,"No","Yes")))</f>
        <v>No</v>
      </c>
      <c r="G63" s="38">
        <v>55</v>
      </c>
      <c r="H63" s="46" t="str">
        <f>IF($B63="N/A","N/A",IF(G63&gt;0,"No",IF(G63&lt;0,"No","Yes")))</f>
        <v>No</v>
      </c>
      <c r="I63" s="12">
        <v>-20.8</v>
      </c>
      <c r="J63" s="12">
        <v>189.5</v>
      </c>
      <c r="K63" s="37" t="s">
        <v>213</v>
      </c>
      <c r="L63" s="9" t="str">
        <f>IF(J63="Div by 0", "N/A", IF(K63="N/A","N/A", IF(J63&gt;VALUE(MID(K63,1,2)), "No", IF(J63&lt;-1*VALUE(MID(K63,1,2)), "No", "Yes"))))</f>
        <v>N/A</v>
      </c>
    </row>
    <row r="64" spans="1:12" x14ac:dyDescent="0.2">
      <c r="A64" s="3" t="s">
        <v>146</v>
      </c>
      <c r="B64" s="37" t="s">
        <v>213</v>
      </c>
      <c r="C64" s="8">
        <v>1.3199456818999999</v>
      </c>
      <c r="D64" s="46" t="str">
        <f t="shared" si="24"/>
        <v>N/A</v>
      </c>
      <c r="E64" s="8">
        <v>1.2269399858000001</v>
      </c>
      <c r="F64" s="46" t="str">
        <f t="shared" si="25"/>
        <v>N/A</v>
      </c>
      <c r="G64" s="8">
        <v>1.2617342906</v>
      </c>
      <c r="H64" s="46" t="str">
        <f t="shared" si="26"/>
        <v>N/A</v>
      </c>
      <c r="I64" s="12">
        <v>-7.05</v>
      </c>
      <c r="J64" s="12">
        <v>2.8359999999999999</v>
      </c>
      <c r="K64" s="37" t="s">
        <v>213</v>
      </c>
      <c r="L64" s="9" t="str">
        <f t="shared" si="4"/>
        <v>N/A</v>
      </c>
    </row>
    <row r="65" spans="1:12" x14ac:dyDescent="0.2">
      <c r="A65" s="3" t="s">
        <v>147</v>
      </c>
      <c r="B65" s="37" t="s">
        <v>213</v>
      </c>
      <c r="C65" s="8">
        <v>1.3751125477999999</v>
      </c>
      <c r="D65" s="46" t="str">
        <f t="shared" si="24"/>
        <v>N/A</v>
      </c>
      <c r="E65" s="8">
        <v>1.2891049451000001</v>
      </c>
      <c r="F65" s="46" t="str">
        <f t="shared" si="25"/>
        <v>N/A</v>
      </c>
      <c r="G65" s="8">
        <v>1.2447602867000001</v>
      </c>
      <c r="H65" s="46" t="str">
        <f t="shared" si="26"/>
        <v>N/A</v>
      </c>
      <c r="I65" s="12">
        <v>-6.25</v>
      </c>
      <c r="J65" s="12">
        <v>-3.44</v>
      </c>
      <c r="K65" s="37" t="s">
        <v>213</v>
      </c>
      <c r="L65" s="9" t="str">
        <f t="shared" si="4"/>
        <v>N/A</v>
      </c>
    </row>
    <row r="66" spans="1:12" x14ac:dyDescent="0.2">
      <c r="A66" s="3" t="s">
        <v>148</v>
      </c>
      <c r="B66" s="37" t="s">
        <v>213</v>
      </c>
      <c r="C66" s="8">
        <v>1.4490988797</v>
      </c>
      <c r="D66" s="46" t="str">
        <f t="shared" si="24"/>
        <v>N/A</v>
      </c>
      <c r="E66" s="8">
        <v>1.3493756813</v>
      </c>
      <c r="F66" s="46" t="str">
        <f t="shared" si="25"/>
        <v>N/A</v>
      </c>
      <c r="G66" s="8">
        <v>1.3010169853</v>
      </c>
      <c r="H66" s="46" t="str">
        <f t="shared" si="26"/>
        <v>N/A</v>
      </c>
      <c r="I66" s="12">
        <v>-6.88</v>
      </c>
      <c r="J66" s="12">
        <v>-3.58</v>
      </c>
      <c r="K66" s="37" t="s">
        <v>213</v>
      </c>
      <c r="L66" s="9" t="str">
        <f t="shared" si="4"/>
        <v>N/A</v>
      </c>
    </row>
    <row r="67" spans="1:12" x14ac:dyDescent="0.2">
      <c r="A67" s="2" t="s">
        <v>961</v>
      </c>
      <c r="B67" s="50" t="s">
        <v>213</v>
      </c>
      <c r="C67" s="1">
        <v>1549</v>
      </c>
      <c r="D67" s="11" t="str">
        <f>IF($B67="N/A","N/A",IF(C67&gt;10,"No",IF(C67&lt;-10,"No","Yes")))</f>
        <v>N/A</v>
      </c>
      <c r="E67" s="1">
        <v>1258</v>
      </c>
      <c r="F67" s="11" t="str">
        <f>IF($B67="N/A","N/A",IF(E67&gt;10,"No",IF(E67&lt;-10,"No","Yes")))</f>
        <v>N/A</v>
      </c>
      <c r="G67" s="1">
        <v>881</v>
      </c>
      <c r="H67" s="11" t="str">
        <f>IF($B67="N/A","N/A",IF(G67&gt;10,"No",IF(G67&lt;-10,"No","Yes")))</f>
        <v>N/A</v>
      </c>
      <c r="I67" s="12">
        <v>-18.8</v>
      </c>
      <c r="J67" s="12">
        <v>-30</v>
      </c>
      <c r="K67" s="37" t="s">
        <v>213</v>
      </c>
      <c r="L67" s="9" t="str">
        <f t="shared" si="4"/>
        <v>N/A</v>
      </c>
    </row>
    <row r="68" spans="1:12" x14ac:dyDescent="0.2">
      <c r="A68" s="3" t="s">
        <v>201</v>
      </c>
      <c r="B68" s="50" t="s">
        <v>217</v>
      </c>
      <c r="C68" s="1">
        <v>603</v>
      </c>
      <c r="D68" s="46" t="str">
        <f t="shared" ref="D68:D69" si="27">IF($B68="N/A","N/A",IF(C68&gt;0,"No",IF(C68&lt;0,"No","Yes")))</f>
        <v>No</v>
      </c>
      <c r="E68" s="1">
        <v>574</v>
      </c>
      <c r="F68" s="46" t="str">
        <f t="shared" ref="F68:F69" si="28">IF($B68="N/A","N/A",IF(E68&gt;0,"No",IF(E68&lt;0,"No","Yes")))</f>
        <v>No</v>
      </c>
      <c r="G68" s="1">
        <v>676</v>
      </c>
      <c r="H68" s="46" t="str">
        <f t="shared" ref="H68:H69" si="29">IF($B68="N/A","N/A",IF(G68&gt;0,"No",IF(G68&lt;0,"No","Yes")))</f>
        <v>No</v>
      </c>
      <c r="I68" s="12">
        <v>-4.8099999999999996</v>
      </c>
      <c r="J68" s="12">
        <v>17.77</v>
      </c>
      <c r="K68" s="37" t="s">
        <v>213</v>
      </c>
      <c r="L68" s="9" t="str">
        <f t="shared" si="4"/>
        <v>N/A</v>
      </c>
    </row>
    <row r="69" spans="1:12" x14ac:dyDescent="0.2">
      <c r="A69" s="3" t="s">
        <v>202</v>
      </c>
      <c r="B69" s="50" t="s">
        <v>217</v>
      </c>
      <c r="C69" s="1">
        <v>601</v>
      </c>
      <c r="D69" s="46" t="str">
        <f t="shared" si="27"/>
        <v>No</v>
      </c>
      <c r="E69" s="1">
        <v>577</v>
      </c>
      <c r="F69" s="46" t="str">
        <f t="shared" si="28"/>
        <v>No</v>
      </c>
      <c r="G69" s="1">
        <v>676</v>
      </c>
      <c r="H69" s="46" t="str">
        <f t="shared" si="29"/>
        <v>No</v>
      </c>
      <c r="I69" s="12">
        <v>-3.99</v>
      </c>
      <c r="J69" s="12">
        <v>17.16</v>
      </c>
      <c r="K69" s="37" t="s">
        <v>213</v>
      </c>
      <c r="L69" s="9" t="str">
        <f t="shared" si="4"/>
        <v>N/A</v>
      </c>
    </row>
    <row r="70" spans="1:12" x14ac:dyDescent="0.2">
      <c r="A70" s="3" t="s">
        <v>203</v>
      </c>
      <c r="B70" s="73" t="s">
        <v>213</v>
      </c>
      <c r="C70" s="13">
        <v>96.006655574000007</v>
      </c>
      <c r="D70" s="11" t="str">
        <f>IF($B70="N/A","N/A",IF(C70&gt;10,"No",IF(C70&lt;-10,"No","Yes")))</f>
        <v>N/A</v>
      </c>
      <c r="E70" s="13">
        <v>96.707105718999998</v>
      </c>
      <c r="F70" s="11" t="str">
        <f>IF($B70="N/A","N/A",IF(E70&gt;10,"No",IF(E70&lt;-10,"No","Yes")))</f>
        <v>N/A</v>
      </c>
      <c r="G70" s="13">
        <v>96.153846153999993</v>
      </c>
      <c r="H70" s="11" t="str">
        <f>IF($B70="N/A","N/A",IF(G70&gt;10,"No",IF(G70&lt;-10,"No","Yes")))</f>
        <v>N/A</v>
      </c>
      <c r="I70" s="12">
        <v>0.72960000000000003</v>
      </c>
      <c r="J70" s="12">
        <v>-0.57199999999999995</v>
      </c>
      <c r="K70" s="73" t="s">
        <v>213</v>
      </c>
      <c r="L70" s="9" t="str">
        <f t="shared" si="4"/>
        <v>N/A</v>
      </c>
    </row>
    <row r="71" spans="1:12" x14ac:dyDescent="0.2">
      <c r="A71" s="2" t="s">
        <v>65</v>
      </c>
      <c r="B71" s="50" t="s">
        <v>213</v>
      </c>
      <c r="C71" s="1">
        <v>83063</v>
      </c>
      <c r="D71" s="11" t="str">
        <f>IF($B71="N/A","N/A",IF(C71&gt;10,"No",IF(C71&lt;-10,"No","Yes")))</f>
        <v>N/A</v>
      </c>
      <c r="E71" s="1">
        <v>84867</v>
      </c>
      <c r="F71" s="11" t="str">
        <f>IF($B71="N/A","N/A",IF(E71&gt;10,"No",IF(E71&lt;-10,"No","Yes")))</f>
        <v>N/A</v>
      </c>
      <c r="G71" s="1">
        <v>88886</v>
      </c>
      <c r="H71" s="11" t="str">
        <f>IF($B71="N/A","N/A",IF(G71&gt;10,"No",IF(G71&lt;-10,"No","Yes")))</f>
        <v>N/A</v>
      </c>
      <c r="I71" s="12">
        <v>2.1720000000000002</v>
      </c>
      <c r="J71" s="12">
        <v>4.7359999999999998</v>
      </c>
      <c r="K71" s="50" t="s">
        <v>740</v>
      </c>
      <c r="L71" s="9" t="str">
        <f t="shared" ref="L71:L103" si="30">IF(J71="Div by 0", "N/A", IF(K71="N/A","N/A", IF(J71&gt;VALUE(MID(K71,1,2)), "No", IF(J71&lt;-1*VALUE(MID(K71,1,2)), "No", "Yes"))))</f>
        <v>Yes</v>
      </c>
    </row>
    <row r="72" spans="1:12" x14ac:dyDescent="0.2">
      <c r="A72" s="4" t="s">
        <v>66</v>
      </c>
      <c r="B72" s="50" t="s">
        <v>213</v>
      </c>
      <c r="C72" s="1">
        <v>74433.78</v>
      </c>
      <c r="D72" s="11" t="str">
        <f>IF($B72="N/A","N/A",IF(C72&gt;10,"No",IF(C72&lt;-10,"No","Yes")))</f>
        <v>N/A</v>
      </c>
      <c r="E72" s="1">
        <v>76387.41</v>
      </c>
      <c r="F72" s="11" t="str">
        <f>IF($B72="N/A","N/A",IF(E72&gt;10,"No",IF(E72&lt;-10,"No","Yes")))</f>
        <v>N/A</v>
      </c>
      <c r="G72" s="1">
        <v>79491.44</v>
      </c>
      <c r="H72" s="11" t="str">
        <f>IF($B72="N/A","N/A",IF(G72&gt;10,"No",IF(G72&lt;-10,"No","Yes")))</f>
        <v>N/A</v>
      </c>
      <c r="I72" s="12">
        <v>2.625</v>
      </c>
      <c r="J72" s="12">
        <v>4.0640000000000001</v>
      </c>
      <c r="K72" s="50" t="s">
        <v>741</v>
      </c>
      <c r="L72" s="9" t="str">
        <f t="shared" si="30"/>
        <v>Yes</v>
      </c>
    </row>
    <row r="73" spans="1:12" x14ac:dyDescent="0.2">
      <c r="A73" s="3" t="s">
        <v>67</v>
      </c>
      <c r="B73" s="37" t="s">
        <v>283</v>
      </c>
      <c r="C73" s="8">
        <v>97.229606828000001</v>
      </c>
      <c r="D73" s="46" t="str">
        <f>IF($B73="N/A","N/A",IF(C73&gt;=90,"Yes","No"))</f>
        <v>Yes</v>
      </c>
      <c r="E73" s="8">
        <v>97.244314218</v>
      </c>
      <c r="F73" s="46" t="str">
        <f>IF($B73="N/A","N/A",IF(E73&gt;=90,"Yes","No"))</f>
        <v>Yes</v>
      </c>
      <c r="G73" s="8">
        <v>96.790834785000001</v>
      </c>
      <c r="H73" s="46" t="str">
        <f>IF($B73="N/A","N/A",IF(G73&gt;=90,"Yes","No"))</f>
        <v>Yes</v>
      </c>
      <c r="I73" s="12">
        <v>1.5100000000000001E-2</v>
      </c>
      <c r="J73" s="12">
        <v>-0.46600000000000003</v>
      </c>
      <c r="K73" s="47" t="s">
        <v>740</v>
      </c>
      <c r="L73" s="9" t="str">
        <f t="shared" si="30"/>
        <v>Yes</v>
      </c>
    </row>
    <row r="74" spans="1:12" x14ac:dyDescent="0.2">
      <c r="A74" s="2" t="s">
        <v>962</v>
      </c>
      <c r="B74" s="37" t="s">
        <v>283</v>
      </c>
      <c r="C74" s="8">
        <v>97.490233219000004</v>
      </c>
      <c r="D74" s="46" t="str">
        <f>IF($B74="N/A","N/A",IF(C74&gt;=90,"Yes","No"))</f>
        <v>Yes</v>
      </c>
      <c r="E74" s="8">
        <v>97.498522284000003</v>
      </c>
      <c r="F74" s="46" t="str">
        <f>IF($B74="N/A","N/A",IF(E74&gt;=90,"Yes","No"))</f>
        <v>Yes</v>
      </c>
      <c r="G74" s="8">
        <v>97.160840117999996</v>
      </c>
      <c r="H74" s="46" t="str">
        <f>IF($B74="N/A","N/A",IF(G74&gt;=90,"Yes","No"))</f>
        <v>Yes</v>
      </c>
      <c r="I74" s="12">
        <v>8.5000000000000006E-3</v>
      </c>
      <c r="J74" s="12">
        <v>-0.34599999999999997</v>
      </c>
      <c r="K74" s="47" t="s">
        <v>740</v>
      </c>
      <c r="L74" s="9" t="str">
        <f t="shared" si="30"/>
        <v>Yes</v>
      </c>
    </row>
    <row r="75" spans="1:12" x14ac:dyDescent="0.2">
      <c r="A75" s="6" t="s">
        <v>963</v>
      </c>
      <c r="B75" s="50" t="s">
        <v>284</v>
      </c>
      <c r="C75" s="13">
        <v>51.822085496</v>
      </c>
      <c r="D75" s="46" t="str">
        <f>IF($B75="N/A","N/A",IF(C75&gt;55,"No",IF(C75&lt;30,"No","Yes")))</f>
        <v>Yes</v>
      </c>
      <c r="E75" s="13">
        <v>52.076779789</v>
      </c>
      <c r="F75" s="46" t="str">
        <f>IF($B75="N/A","N/A",IF(E75&gt;55,"No",IF(E75&lt;30,"No","Yes")))</f>
        <v>Yes</v>
      </c>
      <c r="G75" s="13">
        <v>52.231678983999998</v>
      </c>
      <c r="H75" s="46" t="str">
        <f>IF($B75="N/A","N/A",IF(G75&gt;55,"No",IF(G75&lt;30,"No","Yes")))</f>
        <v>Yes</v>
      </c>
      <c r="I75" s="12">
        <v>0.49149999999999999</v>
      </c>
      <c r="J75" s="12">
        <v>0.2974</v>
      </c>
      <c r="K75" s="50" t="s">
        <v>740</v>
      </c>
      <c r="L75" s="9" t="str">
        <f t="shared" si="30"/>
        <v>Yes</v>
      </c>
    </row>
    <row r="76" spans="1:12" ht="25.5" x14ac:dyDescent="0.2">
      <c r="A76" s="2" t="s">
        <v>964</v>
      </c>
      <c r="B76" s="50" t="s">
        <v>278</v>
      </c>
      <c r="C76" s="13">
        <v>0.89329785829999997</v>
      </c>
      <c r="D76" s="46" t="str">
        <f>IF($B76="N/A","N/A",IF(C76&gt;=5,"No",IF(C76&lt;0,"No","Yes")))</f>
        <v>Yes</v>
      </c>
      <c r="E76" s="13">
        <v>0.64571623830000002</v>
      </c>
      <c r="F76" s="46" t="str">
        <f>IF($B76="N/A","N/A",IF(E76&gt;=5,"No",IF(E76&lt;0,"No","Yes")))</f>
        <v>Yes</v>
      </c>
      <c r="G76" s="13">
        <v>0.79990099680000004</v>
      </c>
      <c r="H76" s="46" t="str">
        <f>IF($B76="N/A","N/A",IF(G76&gt;=5,"No",IF(G76&lt;0,"No","Yes")))</f>
        <v>Yes</v>
      </c>
      <c r="I76" s="12">
        <v>-27.7</v>
      </c>
      <c r="J76" s="12">
        <v>23.88</v>
      </c>
      <c r="K76" s="50" t="s">
        <v>213</v>
      </c>
      <c r="L76" s="9" t="str">
        <f t="shared" si="30"/>
        <v>N/A</v>
      </c>
    </row>
    <row r="77" spans="1:12" ht="25.5" x14ac:dyDescent="0.2">
      <c r="A77" s="2" t="s">
        <v>965</v>
      </c>
      <c r="B77" s="50" t="s">
        <v>213</v>
      </c>
      <c r="C77" s="13">
        <v>8.0420885351999996</v>
      </c>
      <c r="D77" s="50" t="s">
        <v>213</v>
      </c>
      <c r="E77" s="13">
        <v>8.7100993319000004</v>
      </c>
      <c r="F77" s="50" t="s">
        <v>213</v>
      </c>
      <c r="G77" s="13">
        <v>9.4761829759000005</v>
      </c>
      <c r="H77" s="50" t="s">
        <v>213</v>
      </c>
      <c r="I77" s="12">
        <v>8.3059999999999992</v>
      </c>
      <c r="J77" s="12">
        <v>8.7949999999999999</v>
      </c>
      <c r="K77" s="50" t="s">
        <v>213</v>
      </c>
      <c r="L77" s="9" t="str">
        <f t="shared" si="30"/>
        <v>N/A</v>
      </c>
    </row>
    <row r="78" spans="1:12" ht="25.5" x14ac:dyDescent="0.2">
      <c r="A78" s="2" t="s">
        <v>966</v>
      </c>
      <c r="B78" s="50" t="s">
        <v>213</v>
      </c>
      <c r="C78" s="13">
        <v>47.482031710999998</v>
      </c>
      <c r="D78" s="50" t="s">
        <v>213</v>
      </c>
      <c r="E78" s="13">
        <v>46.498639046999998</v>
      </c>
      <c r="F78" s="50" t="s">
        <v>213</v>
      </c>
      <c r="G78" s="13">
        <v>44.964336340999999</v>
      </c>
      <c r="H78" s="50" t="s">
        <v>213</v>
      </c>
      <c r="I78" s="12">
        <v>-2.0699999999999998</v>
      </c>
      <c r="J78" s="12">
        <v>-3.3</v>
      </c>
      <c r="K78" s="50" t="s">
        <v>213</v>
      </c>
      <c r="L78" s="9" t="str">
        <f t="shared" si="30"/>
        <v>N/A</v>
      </c>
    </row>
    <row r="79" spans="1:12" ht="25.5" x14ac:dyDescent="0.2">
      <c r="A79" s="2" t="s">
        <v>967</v>
      </c>
      <c r="B79" s="50" t="s">
        <v>213</v>
      </c>
      <c r="C79" s="13">
        <v>5.1442880705</v>
      </c>
      <c r="D79" s="50" t="s">
        <v>213</v>
      </c>
      <c r="E79" s="13">
        <v>5.6464821426</v>
      </c>
      <c r="F79" s="50" t="s">
        <v>213</v>
      </c>
      <c r="G79" s="13">
        <v>6.2147019777999999</v>
      </c>
      <c r="H79" s="50" t="s">
        <v>213</v>
      </c>
      <c r="I79" s="12">
        <v>9.7620000000000005</v>
      </c>
      <c r="J79" s="12">
        <v>10.06</v>
      </c>
      <c r="K79" s="50" t="s">
        <v>213</v>
      </c>
      <c r="L79" s="9" t="str">
        <f t="shared" si="30"/>
        <v>N/A</v>
      </c>
    </row>
    <row r="80" spans="1:12" ht="25.5" x14ac:dyDescent="0.2">
      <c r="A80" s="2" t="s">
        <v>968</v>
      </c>
      <c r="B80" s="50" t="s">
        <v>213</v>
      </c>
      <c r="C80" s="13">
        <v>11.535822207000001</v>
      </c>
      <c r="D80" s="50" t="s">
        <v>213</v>
      </c>
      <c r="E80" s="13">
        <v>11.231691941999999</v>
      </c>
      <c r="F80" s="50" t="s">
        <v>213</v>
      </c>
      <c r="G80" s="13">
        <v>10.844227437000001</v>
      </c>
      <c r="H80" s="50" t="s">
        <v>213</v>
      </c>
      <c r="I80" s="12">
        <v>-2.64</v>
      </c>
      <c r="J80" s="12">
        <v>-3.45</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3.4552086970000002</v>
      </c>
      <c r="D82" s="50" t="s">
        <v>213</v>
      </c>
      <c r="E82" s="13">
        <v>3.7187599420000002</v>
      </c>
      <c r="F82" s="50" t="s">
        <v>213</v>
      </c>
      <c r="G82" s="13">
        <v>4.1603852124999996</v>
      </c>
      <c r="H82" s="50" t="s">
        <v>213</v>
      </c>
      <c r="I82" s="12">
        <v>7.6280000000000001</v>
      </c>
      <c r="J82" s="12">
        <v>11.88</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23.447262921</v>
      </c>
      <c r="D84" s="50" t="s">
        <v>213</v>
      </c>
      <c r="E84" s="13">
        <v>23.548611356999999</v>
      </c>
      <c r="F84" s="50" t="s">
        <v>213</v>
      </c>
      <c r="G84" s="13">
        <v>23.540265058999999</v>
      </c>
      <c r="H84" s="50" t="s">
        <v>213</v>
      </c>
      <c r="I84" s="12">
        <v>0.43219999999999997</v>
      </c>
      <c r="J84" s="12">
        <v>-3.5000000000000003E-2</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83.358414697000001</v>
      </c>
      <c r="D87" s="50" t="s">
        <v>213</v>
      </c>
      <c r="E87" s="13">
        <v>81.924658582999996</v>
      </c>
      <c r="F87" s="50" t="s">
        <v>213</v>
      </c>
      <c r="G87" s="13">
        <v>80.148729833999994</v>
      </c>
      <c r="H87" s="50" t="s">
        <v>213</v>
      </c>
      <c r="I87" s="12">
        <v>-1.72</v>
      </c>
      <c r="J87" s="12">
        <v>-2.17</v>
      </c>
      <c r="K87" s="50" t="s">
        <v>213</v>
      </c>
      <c r="L87" s="9" t="str">
        <f t="shared" si="30"/>
        <v>N/A</v>
      </c>
    </row>
    <row r="88" spans="1:12" x14ac:dyDescent="0.2">
      <c r="A88" s="2" t="s">
        <v>976</v>
      </c>
      <c r="B88" s="50" t="s">
        <v>213</v>
      </c>
      <c r="C88" s="13">
        <v>16.641585302999999</v>
      </c>
      <c r="D88" s="50" t="s">
        <v>213</v>
      </c>
      <c r="E88" s="13">
        <v>18.075341417000001</v>
      </c>
      <c r="F88" s="50" t="s">
        <v>213</v>
      </c>
      <c r="G88" s="13">
        <v>19.851270165999999</v>
      </c>
      <c r="H88" s="50" t="s">
        <v>213</v>
      </c>
      <c r="I88" s="12">
        <v>8.6159999999999997</v>
      </c>
      <c r="J88" s="12">
        <v>9.8249999999999993</v>
      </c>
      <c r="K88" s="50" t="s">
        <v>213</v>
      </c>
      <c r="L88" s="9" t="str">
        <f t="shared" si="30"/>
        <v>N/A</v>
      </c>
    </row>
    <row r="89" spans="1:12" x14ac:dyDescent="0.2">
      <c r="A89" s="6" t="s">
        <v>68</v>
      </c>
      <c r="B89" s="50" t="s">
        <v>213</v>
      </c>
      <c r="C89" s="1">
        <v>946</v>
      </c>
      <c r="D89" s="11" t="str">
        <f>IF($B89="N/A","N/A",IF(C89&gt;10,"No",IF(C89&lt;-10,"No","Yes")))</f>
        <v>N/A</v>
      </c>
      <c r="E89" s="1">
        <v>906</v>
      </c>
      <c r="F89" s="11" t="str">
        <f>IF($B89="N/A","N/A",IF(E89&gt;10,"No",IF(E89&lt;-10,"No","Yes")))</f>
        <v>N/A</v>
      </c>
      <c r="G89" s="1">
        <v>1019</v>
      </c>
      <c r="H89" s="11" t="str">
        <f>IF($B89="N/A","N/A",IF(G89&gt;10,"No",IF(G89&lt;-10,"No","Yes")))</f>
        <v>N/A</v>
      </c>
      <c r="I89" s="12">
        <v>-4.2300000000000004</v>
      </c>
      <c r="J89" s="12">
        <v>12.47</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3.1712473573</v>
      </c>
      <c r="D91" s="46" t="str">
        <f>IF($B91="N/A","N/A",IF(C91&gt;10,"No",IF(C91&lt;-10,"No","Yes")))</f>
        <v>N/A</v>
      </c>
      <c r="E91" s="13">
        <v>1.4348785872000001</v>
      </c>
      <c r="F91" s="46" t="str">
        <f>IF($B91="N/A","N/A",IF(E91&gt;10,"No",IF(E91&lt;-10,"No","Yes")))</f>
        <v>N/A</v>
      </c>
      <c r="G91" s="13">
        <v>0.58881256130000004</v>
      </c>
      <c r="H91" s="46" t="str">
        <f>IF($B91="N/A","N/A",IF(G91&gt;10,"No",IF(G91&lt;-10,"No","Yes")))</f>
        <v>N/A</v>
      </c>
      <c r="I91" s="12">
        <v>-54.8</v>
      </c>
      <c r="J91" s="12">
        <v>-59</v>
      </c>
      <c r="K91" s="50" t="s">
        <v>740</v>
      </c>
      <c r="L91" s="9" t="str">
        <f t="shared" si="30"/>
        <v>No</v>
      </c>
    </row>
    <row r="92" spans="1:12" x14ac:dyDescent="0.2">
      <c r="A92" s="4" t="s">
        <v>7</v>
      </c>
      <c r="B92" s="50" t="s">
        <v>213</v>
      </c>
      <c r="C92" s="13">
        <v>0.45748407839999999</v>
      </c>
      <c r="D92" s="11" t="str">
        <f>IF($B92="N/A","N/A",IF(C92&gt;10,"No",IF(C92&lt;-10,"No","Yes")))</f>
        <v>N/A</v>
      </c>
      <c r="E92" s="13">
        <v>0.51138840770000005</v>
      </c>
      <c r="F92" s="11" t="str">
        <f>IF($B92="N/A","N/A",IF(E92&gt;10,"No",IF(E92&lt;-10,"No","Yes")))</f>
        <v>N/A</v>
      </c>
      <c r="G92" s="13">
        <v>0.60076952500000003</v>
      </c>
      <c r="H92" s="11" t="str">
        <f>IF($B92="N/A","N/A",IF(G92&gt;10,"No",IF(G92&lt;-10,"No","Yes")))</f>
        <v>N/A</v>
      </c>
      <c r="I92" s="12">
        <v>11.78</v>
      </c>
      <c r="J92" s="12">
        <v>17.48</v>
      </c>
      <c r="K92" s="50" t="s">
        <v>741</v>
      </c>
      <c r="L92" s="9" t="str">
        <f t="shared" si="30"/>
        <v>No</v>
      </c>
    </row>
    <row r="93" spans="1:12" x14ac:dyDescent="0.2">
      <c r="A93" s="4" t="s">
        <v>180</v>
      </c>
      <c r="B93" s="50" t="s">
        <v>213</v>
      </c>
      <c r="C93" s="13">
        <v>60.249449212999998</v>
      </c>
      <c r="D93" s="11" t="str">
        <f t="shared" ref="D93:D94" si="31">IF($B93="N/A","N/A",IF(C93&gt;10,"No",IF(C93&lt;-10,"No","Yes")))</f>
        <v>N/A</v>
      </c>
      <c r="E93" s="13">
        <v>60.061036680999997</v>
      </c>
      <c r="F93" s="11" t="str">
        <f t="shared" ref="F93:F94" si="32">IF($B93="N/A","N/A",IF(E93&gt;10,"No",IF(E93&lt;-10,"No","Yes")))</f>
        <v>N/A</v>
      </c>
      <c r="G93" s="13">
        <v>59.630312985000003</v>
      </c>
      <c r="H93" s="11" t="str">
        <f t="shared" ref="H93:H94" si="33">IF($B93="N/A","N/A",IF(G93&gt;10,"No",IF(G93&lt;-10,"No","Yes")))</f>
        <v>N/A</v>
      </c>
      <c r="I93" s="12">
        <v>-0.313</v>
      </c>
      <c r="J93" s="12">
        <v>-0.71699999999999997</v>
      </c>
      <c r="K93" s="50" t="s">
        <v>740</v>
      </c>
      <c r="L93" s="9" t="str">
        <f>IF(J93="Div by 0", "N/A", IF(OR(J93="N/A",K93="N/A"),"N/A", IF(J93&gt;VALUE(MID(K93,1,2)), "No", IF(J93&lt;-1*VALUE(MID(K93,1,2)), "No", "Yes"))))</f>
        <v>Yes</v>
      </c>
    </row>
    <row r="94" spans="1:12" x14ac:dyDescent="0.2">
      <c r="A94" s="4" t="s">
        <v>181</v>
      </c>
      <c r="B94" s="50" t="s">
        <v>213</v>
      </c>
      <c r="C94" s="13">
        <v>39.750550787000002</v>
      </c>
      <c r="D94" s="11" t="str">
        <f t="shared" si="31"/>
        <v>N/A</v>
      </c>
      <c r="E94" s="13">
        <v>39.938963319000003</v>
      </c>
      <c r="F94" s="11" t="str">
        <f t="shared" si="32"/>
        <v>N/A</v>
      </c>
      <c r="G94" s="13">
        <v>40.369687014999997</v>
      </c>
      <c r="H94" s="11" t="str">
        <f t="shared" si="33"/>
        <v>N/A</v>
      </c>
      <c r="I94" s="12">
        <v>0.47399999999999998</v>
      </c>
      <c r="J94" s="12">
        <v>1.0780000000000001</v>
      </c>
      <c r="K94" s="50" t="s">
        <v>740</v>
      </c>
      <c r="L94" s="9" t="str">
        <f>IF(J94="Div by 0", "N/A", IF(OR(J94="N/A",K94="N/A"),"N/A", IF(J94&gt;VALUE(MID(K94,1,2)), "No", IF(J94&lt;-1*VALUE(MID(K94,1,2)), "No", "Yes"))))</f>
        <v>Yes</v>
      </c>
    </row>
    <row r="95" spans="1:12" x14ac:dyDescent="0.2">
      <c r="A95" s="2" t="s">
        <v>8</v>
      </c>
      <c r="B95" s="50" t="s">
        <v>285</v>
      </c>
      <c r="C95" s="13">
        <v>7.7856566701999999</v>
      </c>
      <c r="D95" s="46" t="str">
        <f>IF($B95="N/A","N/A",IF(C95&gt;10,"No",IF(C95&lt;5,"No","Yes")))</f>
        <v>Yes</v>
      </c>
      <c r="E95" s="13">
        <v>7.5600645715999999</v>
      </c>
      <c r="F95" s="46" t="str">
        <f>IF($B95="N/A","N/A",IF(E95&gt;10,"No",IF(E95&lt;5,"No","Yes")))</f>
        <v>Yes</v>
      </c>
      <c r="G95" s="13">
        <v>7.4263663569</v>
      </c>
      <c r="H95" s="46" t="str">
        <f t="shared" ref="H95:H98" si="34">IF($B95="N/A","N/A",IF(G95&gt;10,"No",IF(G95&lt;5,"No","Yes")))</f>
        <v>Yes</v>
      </c>
      <c r="I95" s="12">
        <v>-2.9</v>
      </c>
      <c r="J95" s="12">
        <v>-1.77</v>
      </c>
      <c r="K95" s="50" t="s">
        <v>741</v>
      </c>
      <c r="L95" s="9" t="str">
        <f t="shared" si="30"/>
        <v>Yes</v>
      </c>
    </row>
    <row r="96" spans="1:12" x14ac:dyDescent="0.2">
      <c r="A96" s="2" t="s">
        <v>149</v>
      </c>
      <c r="B96" s="50" t="s">
        <v>285</v>
      </c>
      <c r="C96" s="13">
        <v>7.2318601542999996</v>
      </c>
      <c r="D96" s="46" t="str">
        <f>IF($B96="N/A","N/A",IF(C96&gt;10,"No",IF(C96&lt;5,"No","Yes")))</f>
        <v>Yes</v>
      </c>
      <c r="E96" s="13">
        <v>7.0097917918999997</v>
      </c>
      <c r="F96" s="46" t="str">
        <f t="shared" ref="F96:F98" si="35">IF($B96="N/A","N/A",IF(E96&gt;10,"No",IF(E96&lt;5,"No","Yes")))</f>
        <v>Yes</v>
      </c>
      <c r="G96" s="13">
        <v>7.2778615305000001</v>
      </c>
      <c r="H96" s="46" t="str">
        <f t="shared" si="34"/>
        <v>Yes</v>
      </c>
      <c r="I96" s="12">
        <v>-3.07</v>
      </c>
      <c r="J96" s="12">
        <v>3.8239999999999998</v>
      </c>
      <c r="K96" s="50" t="s">
        <v>741</v>
      </c>
      <c r="L96" s="9" t="str">
        <f t="shared" si="30"/>
        <v>Yes</v>
      </c>
    </row>
    <row r="97" spans="1:12" x14ac:dyDescent="0.2">
      <c r="A97" s="2" t="s">
        <v>150</v>
      </c>
      <c r="B97" s="50" t="s">
        <v>285</v>
      </c>
      <c r="C97" s="13">
        <v>7.4882920193000002</v>
      </c>
      <c r="D97" s="46" t="str">
        <f>IF($B97="N/A","N/A",IF(C97&gt;10,"No",IF(C97&lt;5,"No","Yes")))</f>
        <v>Yes</v>
      </c>
      <c r="E97" s="13">
        <v>7.2949438533000004</v>
      </c>
      <c r="F97" s="46" t="str">
        <f t="shared" si="35"/>
        <v>Yes</v>
      </c>
      <c r="G97" s="13">
        <v>7.1867335688000002</v>
      </c>
      <c r="H97" s="46" t="str">
        <f t="shared" si="34"/>
        <v>Yes</v>
      </c>
      <c r="I97" s="12">
        <v>-2.58</v>
      </c>
      <c r="J97" s="12">
        <v>-1.48</v>
      </c>
      <c r="K97" s="50" t="s">
        <v>741</v>
      </c>
      <c r="L97" s="9" t="str">
        <f t="shared" si="30"/>
        <v>Yes</v>
      </c>
    </row>
    <row r="98" spans="1:12" x14ac:dyDescent="0.2">
      <c r="A98" s="2" t="s">
        <v>151</v>
      </c>
      <c r="B98" s="50" t="s">
        <v>285</v>
      </c>
      <c r="C98" s="13">
        <v>7.7892683865999999</v>
      </c>
      <c r="D98" s="46" t="str">
        <f>IF($B98="N/A","N/A",IF(C98&gt;10,"No",IF(C98&lt;5,"No","Yes")))</f>
        <v>Yes</v>
      </c>
      <c r="E98" s="13">
        <v>7.5683127716999996</v>
      </c>
      <c r="F98" s="46" t="str">
        <f t="shared" si="35"/>
        <v>Yes</v>
      </c>
      <c r="G98" s="13">
        <v>7.4263663569</v>
      </c>
      <c r="H98" s="46" t="str">
        <f t="shared" si="34"/>
        <v>Yes</v>
      </c>
      <c r="I98" s="12">
        <v>-2.84</v>
      </c>
      <c r="J98" s="12">
        <v>-1.88</v>
      </c>
      <c r="K98" s="50" t="s">
        <v>741</v>
      </c>
      <c r="L98" s="9" t="str">
        <f t="shared" si="30"/>
        <v>Yes</v>
      </c>
    </row>
    <row r="99" spans="1:12" x14ac:dyDescent="0.2">
      <c r="A99" s="2" t="s">
        <v>977</v>
      </c>
      <c r="B99" s="50" t="s">
        <v>213</v>
      </c>
      <c r="C99" s="1">
        <v>848</v>
      </c>
      <c r="D99" s="11" t="str">
        <f t="shared" ref="D99:D110" si="36">IF($B99="N/A","N/A",IF(C99&gt;10,"No",IF(C99&lt;-10,"No","Yes")))</f>
        <v>N/A</v>
      </c>
      <c r="E99" s="1">
        <v>675</v>
      </c>
      <c r="F99" s="11" t="str">
        <f t="shared" ref="F99:F110" si="37">IF($B99="N/A","N/A",IF(E99&gt;10,"No",IF(E99&lt;-10,"No","Yes")))</f>
        <v>N/A</v>
      </c>
      <c r="G99" s="1">
        <v>372</v>
      </c>
      <c r="H99" s="11" t="str">
        <f t="shared" ref="H99:H110" si="38">IF($B99="N/A","N/A",IF(G99&gt;10,"No",IF(G99&lt;-10,"No","Yes")))</f>
        <v>N/A</v>
      </c>
      <c r="I99" s="12">
        <v>-20.399999999999999</v>
      </c>
      <c r="J99" s="12">
        <v>-44.9</v>
      </c>
      <c r="K99" s="47" t="s">
        <v>740</v>
      </c>
      <c r="L99" s="9" t="str">
        <f t="shared" si="30"/>
        <v>No</v>
      </c>
    </row>
    <row r="100" spans="1:12" x14ac:dyDescent="0.2">
      <c r="A100" s="2" t="s">
        <v>978</v>
      </c>
      <c r="B100" s="50" t="s">
        <v>213</v>
      </c>
      <c r="C100" s="1">
        <v>348</v>
      </c>
      <c r="D100" s="11" t="str">
        <f t="shared" si="36"/>
        <v>N/A</v>
      </c>
      <c r="E100" s="1">
        <v>329</v>
      </c>
      <c r="F100" s="11" t="str">
        <f t="shared" si="37"/>
        <v>N/A</v>
      </c>
      <c r="G100" s="1">
        <v>293</v>
      </c>
      <c r="H100" s="11" t="str">
        <f t="shared" si="38"/>
        <v>N/A</v>
      </c>
      <c r="I100" s="12">
        <v>-5.46</v>
      </c>
      <c r="J100" s="12">
        <v>-10.9</v>
      </c>
      <c r="K100" s="47" t="s">
        <v>740</v>
      </c>
      <c r="L100" s="9" t="str">
        <f t="shared" si="30"/>
        <v>No</v>
      </c>
    </row>
    <row r="101" spans="1:12" x14ac:dyDescent="0.2">
      <c r="A101" s="2" t="s">
        <v>1</v>
      </c>
      <c r="B101" s="50" t="s">
        <v>213</v>
      </c>
      <c r="C101" s="13">
        <v>98.598654034000006</v>
      </c>
      <c r="D101" s="11" t="str">
        <f t="shared" si="36"/>
        <v>N/A</v>
      </c>
      <c r="E101" s="13">
        <v>98.756878409999999</v>
      </c>
      <c r="F101" s="11" t="str">
        <f t="shared" si="37"/>
        <v>N/A</v>
      </c>
      <c r="G101" s="13">
        <v>99.180973382000005</v>
      </c>
      <c r="H101" s="11" t="str">
        <f t="shared" si="38"/>
        <v>N/A</v>
      </c>
      <c r="I101" s="12">
        <v>0.1605</v>
      </c>
      <c r="J101" s="12">
        <v>0.4294</v>
      </c>
      <c r="K101" s="50" t="s">
        <v>741</v>
      </c>
      <c r="L101" s="9" t="str">
        <f t="shared" si="30"/>
        <v>Yes</v>
      </c>
    </row>
    <row r="102" spans="1:12" x14ac:dyDescent="0.2">
      <c r="A102" s="2" t="s">
        <v>69</v>
      </c>
      <c r="B102" s="50" t="s">
        <v>213</v>
      </c>
      <c r="C102" s="13">
        <v>98.630019903000004</v>
      </c>
      <c r="D102" s="11" t="str">
        <f t="shared" si="36"/>
        <v>N/A</v>
      </c>
      <c r="E102" s="13">
        <v>98.699470242999993</v>
      </c>
      <c r="F102" s="11" t="str">
        <f t="shared" si="37"/>
        <v>N/A</v>
      </c>
      <c r="G102" s="13">
        <v>98.853195399000001</v>
      </c>
      <c r="H102" s="11" t="str">
        <f t="shared" si="38"/>
        <v>N/A</v>
      </c>
      <c r="I102" s="12">
        <v>7.0400000000000004E-2</v>
      </c>
      <c r="J102" s="12">
        <v>0.15579999999999999</v>
      </c>
      <c r="K102" s="50" t="s">
        <v>741</v>
      </c>
      <c r="L102" s="9" t="str">
        <f t="shared" si="30"/>
        <v>Yes</v>
      </c>
    </row>
    <row r="103" spans="1:12" x14ac:dyDescent="0.2">
      <c r="A103" s="4" t="s">
        <v>70</v>
      </c>
      <c r="B103" s="50" t="s">
        <v>213</v>
      </c>
      <c r="C103" s="1">
        <v>78336</v>
      </c>
      <c r="D103" s="11" t="str">
        <f t="shared" si="36"/>
        <v>N/A</v>
      </c>
      <c r="E103" s="1">
        <v>80076</v>
      </c>
      <c r="F103" s="11" t="str">
        <f t="shared" si="37"/>
        <v>N/A</v>
      </c>
      <c r="G103" s="1">
        <v>83474</v>
      </c>
      <c r="H103" s="11" t="str">
        <f t="shared" si="38"/>
        <v>N/A</v>
      </c>
      <c r="I103" s="12">
        <v>2.2210000000000001</v>
      </c>
      <c r="J103" s="12">
        <v>4.2430000000000003</v>
      </c>
      <c r="K103" s="50" t="s">
        <v>740</v>
      </c>
      <c r="L103" s="9" t="str">
        <f t="shared" si="30"/>
        <v>Yes</v>
      </c>
    </row>
    <row r="104" spans="1:12" x14ac:dyDescent="0.2">
      <c r="A104" s="2" t="s">
        <v>692</v>
      </c>
      <c r="B104" s="50" t="s">
        <v>213</v>
      </c>
      <c r="C104" s="13">
        <v>0.82848243460000004</v>
      </c>
      <c r="D104" s="11" t="str">
        <f t="shared" si="36"/>
        <v>N/A</v>
      </c>
      <c r="E104" s="13">
        <v>0.70058444480000004</v>
      </c>
      <c r="F104" s="11" t="str">
        <f t="shared" si="37"/>
        <v>N/A</v>
      </c>
      <c r="G104" s="13">
        <v>0.80504109059999995</v>
      </c>
      <c r="H104" s="11" t="str">
        <f t="shared" si="38"/>
        <v>N/A</v>
      </c>
      <c r="I104" s="12">
        <v>-15.4</v>
      </c>
      <c r="J104" s="12">
        <v>14.91</v>
      </c>
      <c r="K104" s="50" t="s">
        <v>741</v>
      </c>
      <c r="L104" s="9" t="str">
        <f t="shared" ref="L104:L110" si="39">IF(J104="Div by 0", "N/A", IF(K104="N/A","N/A", IF(J104&gt;VALUE(MID(K104,1,2)), "No", IF(J104&lt;-1*VALUE(MID(K104,1,2)), "No", "Yes"))))</f>
        <v>Yes</v>
      </c>
    </row>
    <row r="105" spans="1:12" x14ac:dyDescent="0.2">
      <c r="A105" s="2" t="s">
        <v>691</v>
      </c>
      <c r="B105" s="50" t="s">
        <v>213</v>
      </c>
      <c r="C105" s="13">
        <v>1.2433619280999999</v>
      </c>
      <c r="D105" s="11" t="str">
        <f t="shared" si="36"/>
        <v>N/A</v>
      </c>
      <c r="E105" s="13">
        <v>0.97782106999999996</v>
      </c>
      <c r="F105" s="11" t="str">
        <f t="shared" si="37"/>
        <v>N/A</v>
      </c>
      <c r="G105" s="13">
        <v>0.39653065630000001</v>
      </c>
      <c r="H105" s="11" t="str">
        <f t="shared" si="38"/>
        <v>N/A</v>
      </c>
      <c r="I105" s="12">
        <v>-21.4</v>
      </c>
      <c r="J105" s="12">
        <v>-59.4</v>
      </c>
      <c r="K105" s="50" t="s">
        <v>741</v>
      </c>
      <c r="L105" s="9" t="str">
        <f t="shared" si="39"/>
        <v>No</v>
      </c>
    </row>
    <row r="106" spans="1:12" x14ac:dyDescent="0.2">
      <c r="A106" s="2" t="s">
        <v>690</v>
      </c>
      <c r="B106" s="50" t="s">
        <v>213</v>
      </c>
      <c r="C106" s="13">
        <v>97.928155637000003</v>
      </c>
      <c r="D106" s="11" t="str">
        <f t="shared" si="36"/>
        <v>N/A</v>
      </c>
      <c r="E106" s="13">
        <v>98.321594485000006</v>
      </c>
      <c r="F106" s="11" t="str">
        <f t="shared" si="37"/>
        <v>N/A</v>
      </c>
      <c r="G106" s="13">
        <v>98.798428252999997</v>
      </c>
      <c r="H106" s="11" t="str">
        <f t="shared" si="38"/>
        <v>N/A</v>
      </c>
      <c r="I106" s="12">
        <v>0.40179999999999999</v>
      </c>
      <c r="J106" s="12">
        <v>0.48499999999999999</v>
      </c>
      <c r="K106" s="50" t="s">
        <v>741</v>
      </c>
      <c r="L106" s="9" t="str">
        <f t="shared" si="39"/>
        <v>Yes</v>
      </c>
    </row>
    <row r="107" spans="1:12" ht="25.5" x14ac:dyDescent="0.2">
      <c r="A107" s="4" t="s">
        <v>979</v>
      </c>
      <c r="B107" s="50" t="s">
        <v>213</v>
      </c>
      <c r="C107" s="13">
        <v>38.833174819</v>
      </c>
      <c r="D107" s="11" t="str">
        <f t="shared" si="36"/>
        <v>N/A</v>
      </c>
      <c r="E107" s="13">
        <v>37.816819258000002</v>
      </c>
      <c r="F107" s="11" t="str">
        <f t="shared" si="37"/>
        <v>N/A</v>
      </c>
      <c r="G107" s="13">
        <v>37.246585514000003</v>
      </c>
      <c r="H107" s="11" t="str">
        <f t="shared" si="38"/>
        <v>N/A</v>
      </c>
      <c r="I107" s="12">
        <v>-2.62</v>
      </c>
      <c r="J107" s="12">
        <v>-1.51</v>
      </c>
      <c r="K107" s="50" t="s">
        <v>741</v>
      </c>
      <c r="L107" s="9" t="str">
        <f t="shared" si="39"/>
        <v>Yes</v>
      </c>
    </row>
    <row r="108" spans="1:12" ht="25.5" x14ac:dyDescent="0.2">
      <c r="A108" s="4" t="s">
        <v>980</v>
      </c>
      <c r="B108" s="50" t="s">
        <v>213</v>
      </c>
      <c r="C108" s="13">
        <v>60.018299362999997</v>
      </c>
      <c r="D108" s="11" t="str">
        <f t="shared" si="36"/>
        <v>N/A</v>
      </c>
      <c r="E108" s="13">
        <v>60.994261608999999</v>
      </c>
      <c r="F108" s="11" t="str">
        <f t="shared" si="37"/>
        <v>N/A</v>
      </c>
      <c r="G108" s="13">
        <v>61.575501203999998</v>
      </c>
      <c r="H108" s="11" t="str">
        <f t="shared" si="38"/>
        <v>N/A</v>
      </c>
      <c r="I108" s="12">
        <v>1.6259999999999999</v>
      </c>
      <c r="J108" s="12">
        <v>0.95289999999999997</v>
      </c>
      <c r="K108" s="50" t="s">
        <v>741</v>
      </c>
      <c r="L108" s="9" t="str">
        <f t="shared" si="39"/>
        <v>Yes</v>
      </c>
    </row>
    <row r="109" spans="1:12" ht="25.5" x14ac:dyDescent="0.2">
      <c r="A109" s="4" t="s">
        <v>981</v>
      </c>
      <c r="B109" s="50" t="s">
        <v>213</v>
      </c>
      <c r="C109" s="13">
        <v>0.37923022280000002</v>
      </c>
      <c r="D109" s="11" t="str">
        <f t="shared" si="36"/>
        <v>N/A</v>
      </c>
      <c r="E109" s="13">
        <v>0.42772809220000002</v>
      </c>
      <c r="F109" s="11" t="str">
        <f t="shared" si="37"/>
        <v>N/A</v>
      </c>
      <c r="G109" s="13">
        <v>0.40276308979999997</v>
      </c>
      <c r="H109" s="11" t="str">
        <f t="shared" si="38"/>
        <v>N/A</v>
      </c>
      <c r="I109" s="12">
        <v>12.79</v>
      </c>
      <c r="J109" s="12">
        <v>-5.84</v>
      </c>
      <c r="K109" s="50" t="s">
        <v>741</v>
      </c>
      <c r="L109" s="9" t="str">
        <f t="shared" si="39"/>
        <v>Yes</v>
      </c>
    </row>
    <row r="110" spans="1:12" ht="25.5" x14ac:dyDescent="0.2">
      <c r="A110" s="4" t="s">
        <v>982</v>
      </c>
      <c r="B110" s="50" t="s">
        <v>213</v>
      </c>
      <c r="C110" s="13">
        <v>0.76929559489999999</v>
      </c>
      <c r="D110" s="11" t="str">
        <f t="shared" si="36"/>
        <v>N/A</v>
      </c>
      <c r="E110" s="13">
        <v>0.76119104010000005</v>
      </c>
      <c r="F110" s="11" t="str">
        <f t="shared" si="37"/>
        <v>N/A</v>
      </c>
      <c r="G110" s="13">
        <v>0.77515019240000005</v>
      </c>
      <c r="H110" s="11" t="str">
        <f t="shared" si="38"/>
        <v>N/A</v>
      </c>
      <c r="I110" s="12">
        <v>-1.05</v>
      </c>
      <c r="J110" s="12">
        <v>1.8340000000000001</v>
      </c>
      <c r="K110" s="50" t="s">
        <v>741</v>
      </c>
      <c r="L110" s="9" t="str">
        <f t="shared" si="39"/>
        <v>Yes</v>
      </c>
    </row>
    <row r="111" spans="1:12" x14ac:dyDescent="0.2">
      <c r="A111" s="2" t="s">
        <v>983</v>
      </c>
      <c r="B111" s="50" t="s">
        <v>286</v>
      </c>
      <c r="C111" s="13">
        <v>99.964484432000006</v>
      </c>
      <c r="D111" s="46" t="str">
        <f>IF($B111="N/A","N/A",IF(C111&gt;=99,"Yes","No"))</f>
        <v>Yes</v>
      </c>
      <c r="E111" s="13">
        <v>99.959806123999996</v>
      </c>
      <c r="F111" s="46" t="str">
        <f>IF($B111="N/A","N/A",IF(E111&gt;=99,"Yes","No"))</f>
        <v>Yes</v>
      </c>
      <c r="G111" s="13">
        <v>99.952110555999994</v>
      </c>
      <c r="H111" s="46" t="str">
        <f>IF($B111="N/A","N/A",IF(G111&gt;=99,"Yes","No"))</f>
        <v>Yes</v>
      </c>
      <c r="I111" s="12">
        <v>-5.0000000000000001E-3</v>
      </c>
      <c r="J111" s="12">
        <v>-8.0000000000000002E-3</v>
      </c>
      <c r="K111" s="50" t="s">
        <v>740</v>
      </c>
      <c r="L111" s="9" t="str">
        <f t="shared" ref="L111:L145" si="40">IF(J111="Div by 0", "N/A", IF(K111="N/A","N/A", IF(J111&gt;VALUE(MID(K111,1,2)), "No", IF(J111&lt;-1*VALUE(MID(K111,1,2)), "No", "Yes"))))</f>
        <v>Yes</v>
      </c>
    </row>
    <row r="112" spans="1:12" x14ac:dyDescent="0.2">
      <c r="A112" s="2" t="s">
        <v>984</v>
      </c>
      <c r="B112" s="50" t="s">
        <v>213</v>
      </c>
      <c r="C112" s="13">
        <v>0.51913093639999996</v>
      </c>
      <c r="D112" s="46" t="str">
        <f>IF($B112="N/A","N/A",IF(C112&gt;10,"No",IF(C112&lt;-10,"No","Yes")))</f>
        <v>N/A</v>
      </c>
      <c r="E112" s="13">
        <v>0.53045162400000001</v>
      </c>
      <c r="F112" s="46" t="str">
        <f>IF($B112="N/A","N/A",IF(E112&gt;10,"No",IF(E112&lt;-10,"No","Yes")))</f>
        <v>N/A</v>
      </c>
      <c r="G112" s="13">
        <v>0.63979078369999998</v>
      </c>
      <c r="H112" s="46" t="str">
        <f>IF($B112="N/A","N/A",IF(G112&gt;10,"No",IF(G112&lt;-10,"No","Yes")))</f>
        <v>N/A</v>
      </c>
      <c r="I112" s="12">
        <v>2.181</v>
      </c>
      <c r="J112" s="12">
        <v>20.61</v>
      </c>
      <c r="K112" s="50" t="s">
        <v>740</v>
      </c>
      <c r="L112" s="9" t="str">
        <f t="shared" si="40"/>
        <v>No</v>
      </c>
    </row>
    <row r="113" spans="1:12" x14ac:dyDescent="0.2">
      <c r="A113" s="3" t="s">
        <v>985</v>
      </c>
      <c r="B113" s="50" t="s">
        <v>280</v>
      </c>
      <c r="C113" s="8">
        <v>99.143454329999997</v>
      </c>
      <c r="D113" s="46" t="str">
        <f>IF($B113="N/A","N/A",IF(C113&gt;=98,"Yes","No"))</f>
        <v>Yes</v>
      </c>
      <c r="E113" s="8">
        <v>99.082894503000006</v>
      </c>
      <c r="F113" s="46" t="str">
        <f>IF($B113="N/A","N/A",IF(E113&gt;=98,"Yes","No"))</f>
        <v>Yes</v>
      </c>
      <c r="G113" s="8">
        <v>99.024024272999995</v>
      </c>
      <c r="H113" s="46" t="str">
        <f>IF($B113="N/A","N/A",IF(G113&gt;=98,"Yes","No"))</f>
        <v>Yes</v>
      </c>
      <c r="I113" s="12">
        <v>-6.0999999999999999E-2</v>
      </c>
      <c r="J113" s="12">
        <v>-5.8999999999999997E-2</v>
      </c>
      <c r="K113" s="47" t="s">
        <v>740</v>
      </c>
      <c r="L113" s="9" t="str">
        <f t="shared" si="40"/>
        <v>Yes</v>
      </c>
    </row>
    <row r="114" spans="1:12" x14ac:dyDescent="0.2">
      <c r="A114" s="3" t="s">
        <v>986</v>
      </c>
      <c r="B114" s="50" t="s">
        <v>287</v>
      </c>
      <c r="C114" s="8">
        <v>91.184189723000003</v>
      </c>
      <c r="D114" s="46" t="str">
        <f>IF($B114="N/A","N/A",IF(C114&gt;=80,"Yes","No"))</f>
        <v>Yes</v>
      </c>
      <c r="E114" s="8">
        <v>93.766099342000004</v>
      </c>
      <c r="F114" s="46" t="str">
        <f>IF($B114="N/A","N/A",IF(E114&gt;=80,"Yes","No"))</f>
        <v>Yes</v>
      </c>
      <c r="G114" s="8">
        <v>94.798032493999997</v>
      </c>
      <c r="H114" s="46" t="str">
        <f>IF($B114="N/A","N/A",IF(G114&gt;=80,"Yes","No"))</f>
        <v>Yes</v>
      </c>
      <c r="I114" s="12">
        <v>2.8319999999999999</v>
      </c>
      <c r="J114" s="12">
        <v>1.101</v>
      </c>
      <c r="K114" s="47" t="s">
        <v>740</v>
      </c>
      <c r="L114" s="9" t="str">
        <f t="shared" si="40"/>
        <v>Yes</v>
      </c>
    </row>
    <row r="115" spans="1:12" ht="25.5" x14ac:dyDescent="0.2">
      <c r="A115" s="2" t="s">
        <v>987</v>
      </c>
      <c r="B115" s="50" t="s">
        <v>288</v>
      </c>
      <c r="C115" s="13">
        <v>99.996370192000001</v>
      </c>
      <c r="D115" s="46" t="str">
        <f>IF($B115="N/A","N/A",IF(C115&gt;=100,"Yes","No"))</f>
        <v>No</v>
      </c>
      <c r="E115" s="13">
        <v>100</v>
      </c>
      <c r="F115" s="46" t="str">
        <f t="shared" ref="F115:F116" si="41">IF($B115="N/A","N/A",IF(E115&gt;=100,"Yes","No"))</f>
        <v>Yes</v>
      </c>
      <c r="G115" s="13">
        <v>100</v>
      </c>
      <c r="H115" s="46" t="str">
        <f t="shared" ref="H115:H116" si="42">IF($B115="N/A","N/A",IF(G115&gt;=100,"Yes","No"))</f>
        <v>Yes</v>
      </c>
      <c r="I115" s="12">
        <v>3.5999999999999999E-3</v>
      </c>
      <c r="J115" s="12">
        <v>0</v>
      </c>
      <c r="K115" s="47" t="s">
        <v>739</v>
      </c>
      <c r="L115" s="9" t="str">
        <f t="shared" si="40"/>
        <v>Yes</v>
      </c>
    </row>
    <row r="116" spans="1:12" ht="25.5" x14ac:dyDescent="0.2">
      <c r="A116" s="3" t="s">
        <v>988</v>
      </c>
      <c r="B116" s="50" t="s">
        <v>288</v>
      </c>
      <c r="C116" s="13">
        <v>99.968407196000001</v>
      </c>
      <c r="D116" s="46" t="str">
        <f>IF($B116="N/A","N/A",IF(C116&gt;=100,"Yes","No"))</f>
        <v>No</v>
      </c>
      <c r="E116" s="13">
        <v>100</v>
      </c>
      <c r="F116" s="46" t="str">
        <f t="shared" si="41"/>
        <v>Yes</v>
      </c>
      <c r="G116" s="13">
        <v>100</v>
      </c>
      <c r="H116" s="46" t="str">
        <f t="shared" si="42"/>
        <v>Yes</v>
      </c>
      <c r="I116" s="12">
        <v>3.1600000000000003E-2</v>
      </c>
      <c r="J116" s="12">
        <v>0</v>
      </c>
      <c r="K116" s="47" t="s">
        <v>739</v>
      </c>
      <c r="L116" s="9" t="str">
        <f t="shared" si="40"/>
        <v>Yes</v>
      </c>
    </row>
    <row r="117" spans="1:12" ht="25.5" x14ac:dyDescent="0.2">
      <c r="A117" s="2" t="s">
        <v>989</v>
      </c>
      <c r="B117" s="50" t="s">
        <v>213</v>
      </c>
      <c r="C117" s="13">
        <v>90.488651418000003</v>
      </c>
      <c r="D117" s="38" t="s">
        <v>742</v>
      </c>
      <c r="E117" s="13">
        <v>90.446389328999999</v>
      </c>
      <c r="F117" s="38" t="s">
        <v>742</v>
      </c>
      <c r="G117" s="13">
        <v>90.129634409000005</v>
      </c>
      <c r="H117" s="46" t="str">
        <f>IF($B117="N/A","N/A",IF(G117&lt;100,"No",IF(G117=100,"No","Yes")))</f>
        <v>N/A</v>
      </c>
      <c r="I117" s="12">
        <v>-4.7E-2</v>
      </c>
      <c r="J117" s="12">
        <v>-0.35</v>
      </c>
      <c r="K117" s="47" t="s">
        <v>739</v>
      </c>
      <c r="L117" s="9" t="str">
        <f t="shared" si="40"/>
        <v>Yes</v>
      </c>
    </row>
    <row r="118" spans="1:12" ht="25.5" x14ac:dyDescent="0.2">
      <c r="A118" s="2" t="s">
        <v>990</v>
      </c>
      <c r="B118" s="37" t="s">
        <v>213</v>
      </c>
      <c r="C118" s="13">
        <v>98.806487986999997</v>
      </c>
      <c r="D118" s="46" t="str">
        <f>IF($B118="N/A","N/A",IF(C118&gt;10,"No",IF(C118&lt;-10,"No","Yes")))</f>
        <v>N/A</v>
      </c>
      <c r="E118" s="13">
        <v>98.788946042999996</v>
      </c>
      <c r="F118" s="46" t="str">
        <f>IF($B118="N/A","N/A",IF(E118&gt;10,"No",IF(E118&lt;-10,"No","Yes")))</f>
        <v>N/A</v>
      </c>
      <c r="G118" s="13">
        <v>98.982855345000004</v>
      </c>
      <c r="H118" s="46" t="str">
        <f>IF($B118="N/A","N/A",IF(G118&gt;10,"No",IF(G118&lt;-10,"No","Yes")))</f>
        <v>N/A</v>
      </c>
      <c r="I118" s="12">
        <v>-1.7999999999999999E-2</v>
      </c>
      <c r="J118" s="12">
        <v>0.1963</v>
      </c>
      <c r="K118" s="47" t="s">
        <v>739</v>
      </c>
      <c r="L118" s="9" t="str">
        <f>IF(J118="Div by 0", "N/A", IF(OR(J118="N/A",K118="N/A"),"N/A", IF(J118&gt;VALUE(MID(K118,1,2)), "No", IF(J118&lt;-1*VALUE(MID(K118,1,2)), "No", "Yes"))))</f>
        <v>Yes</v>
      </c>
    </row>
    <row r="119" spans="1:12" x14ac:dyDescent="0.2">
      <c r="A119" s="7" t="s">
        <v>100</v>
      </c>
      <c r="B119" s="37" t="s">
        <v>213</v>
      </c>
      <c r="C119" s="38">
        <v>42235</v>
      </c>
      <c r="D119" s="46" t="str">
        <f t="shared" ref="D119:D145" si="43">IF($B119="N/A","N/A",IF(C119&gt;10,"No",IF(C119&lt;-10,"No","Yes")))</f>
        <v>N/A</v>
      </c>
      <c r="E119" s="38">
        <v>42295</v>
      </c>
      <c r="F119" s="46" t="str">
        <f t="shared" ref="F119:F145" si="44">IF($B119="N/A","N/A",IF(E119&gt;10,"No",IF(E119&lt;-10,"No","Yes")))</f>
        <v>N/A</v>
      </c>
      <c r="G119" s="38">
        <v>43851</v>
      </c>
      <c r="H119" s="46" t="str">
        <f t="shared" ref="H119:H145" si="45">IF($B119="N/A","N/A",IF(G119&gt;10,"No",IF(G119&lt;-10,"No","Yes")))</f>
        <v>N/A</v>
      </c>
      <c r="I119" s="12">
        <v>0.1421</v>
      </c>
      <c r="J119" s="12">
        <v>3.6789999999999998</v>
      </c>
      <c r="K119" s="47" t="s">
        <v>740</v>
      </c>
      <c r="L119" s="9" t="str">
        <f t="shared" si="40"/>
        <v>Yes</v>
      </c>
    </row>
    <row r="120" spans="1:12" x14ac:dyDescent="0.2">
      <c r="A120" s="2" t="s">
        <v>991</v>
      </c>
      <c r="B120" s="37" t="s">
        <v>213</v>
      </c>
      <c r="C120" s="38">
        <v>5678</v>
      </c>
      <c r="D120" s="46" t="str">
        <f t="shared" si="43"/>
        <v>N/A</v>
      </c>
      <c r="E120" s="38">
        <v>5730</v>
      </c>
      <c r="F120" s="46" t="str">
        <f t="shared" si="44"/>
        <v>N/A</v>
      </c>
      <c r="G120" s="38">
        <v>5796</v>
      </c>
      <c r="H120" s="46" t="str">
        <f t="shared" si="45"/>
        <v>N/A</v>
      </c>
      <c r="I120" s="12">
        <v>0.91579999999999995</v>
      </c>
      <c r="J120" s="12">
        <v>1.1519999999999999</v>
      </c>
      <c r="K120" s="47" t="s">
        <v>740</v>
      </c>
      <c r="L120" s="9" t="str">
        <f t="shared" si="40"/>
        <v>Yes</v>
      </c>
    </row>
    <row r="121" spans="1:12" x14ac:dyDescent="0.2">
      <c r="A121" s="2" t="s">
        <v>992</v>
      </c>
      <c r="B121" s="37" t="s">
        <v>213</v>
      </c>
      <c r="C121" s="38">
        <v>548</v>
      </c>
      <c r="D121" s="46" t="str">
        <f t="shared" si="43"/>
        <v>N/A</v>
      </c>
      <c r="E121" s="38">
        <v>512</v>
      </c>
      <c r="F121" s="46" t="str">
        <f t="shared" si="44"/>
        <v>N/A</v>
      </c>
      <c r="G121" s="38">
        <v>544</v>
      </c>
      <c r="H121" s="46" t="str">
        <f t="shared" si="45"/>
        <v>N/A</v>
      </c>
      <c r="I121" s="12">
        <v>-6.57</v>
      </c>
      <c r="J121" s="12">
        <v>6.25</v>
      </c>
      <c r="K121" s="47" t="s">
        <v>740</v>
      </c>
      <c r="L121" s="9" t="str">
        <f t="shared" si="40"/>
        <v>Yes</v>
      </c>
    </row>
    <row r="122" spans="1:12" x14ac:dyDescent="0.2">
      <c r="A122" s="2" t="s">
        <v>993</v>
      </c>
      <c r="B122" s="37" t="s">
        <v>213</v>
      </c>
      <c r="C122" s="38">
        <v>8808</v>
      </c>
      <c r="D122" s="46" t="str">
        <f t="shared" si="43"/>
        <v>N/A</v>
      </c>
      <c r="E122" s="38">
        <v>9687</v>
      </c>
      <c r="F122" s="46" t="str">
        <f t="shared" si="44"/>
        <v>N/A</v>
      </c>
      <c r="G122" s="38">
        <v>11007</v>
      </c>
      <c r="H122" s="46" t="str">
        <f t="shared" si="45"/>
        <v>N/A</v>
      </c>
      <c r="I122" s="12">
        <v>9.98</v>
      </c>
      <c r="J122" s="12">
        <v>13.63</v>
      </c>
      <c r="K122" s="47" t="s">
        <v>740</v>
      </c>
      <c r="L122" s="9" t="str">
        <f t="shared" si="40"/>
        <v>No</v>
      </c>
    </row>
    <row r="123" spans="1:12" x14ac:dyDescent="0.2">
      <c r="A123" s="2" t="s">
        <v>994</v>
      </c>
      <c r="B123" s="37" t="s">
        <v>213</v>
      </c>
      <c r="C123" s="38">
        <v>27201</v>
      </c>
      <c r="D123" s="46" t="str">
        <f t="shared" si="43"/>
        <v>N/A</v>
      </c>
      <c r="E123" s="38">
        <v>26366</v>
      </c>
      <c r="F123" s="46" t="str">
        <f t="shared" si="44"/>
        <v>N/A</v>
      </c>
      <c r="G123" s="38">
        <v>26504</v>
      </c>
      <c r="H123" s="46" t="str">
        <f t="shared" si="45"/>
        <v>N/A</v>
      </c>
      <c r="I123" s="12">
        <v>-3.07</v>
      </c>
      <c r="J123" s="12">
        <v>0.52339999999999998</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78015</v>
      </c>
      <c r="D125" s="46" t="str">
        <f t="shared" si="43"/>
        <v>N/A</v>
      </c>
      <c r="E125" s="38">
        <v>81063</v>
      </c>
      <c r="F125" s="46" t="str">
        <f t="shared" si="44"/>
        <v>N/A</v>
      </c>
      <c r="G125" s="38">
        <v>85653</v>
      </c>
      <c r="H125" s="46" t="str">
        <f t="shared" si="45"/>
        <v>N/A</v>
      </c>
      <c r="I125" s="12">
        <v>3.907</v>
      </c>
      <c r="J125" s="12">
        <v>5.6619999999999999</v>
      </c>
      <c r="K125" s="47" t="s">
        <v>740</v>
      </c>
      <c r="L125" s="9" t="str">
        <f t="shared" si="40"/>
        <v>Yes</v>
      </c>
    </row>
    <row r="126" spans="1:12" x14ac:dyDescent="0.2">
      <c r="A126" s="2" t="s">
        <v>996</v>
      </c>
      <c r="B126" s="37" t="s">
        <v>213</v>
      </c>
      <c r="C126" s="38">
        <v>39144</v>
      </c>
      <c r="D126" s="46" t="str">
        <f t="shared" si="43"/>
        <v>N/A</v>
      </c>
      <c r="E126" s="38">
        <v>40430</v>
      </c>
      <c r="F126" s="46" t="str">
        <f t="shared" si="44"/>
        <v>N/A</v>
      </c>
      <c r="G126" s="38">
        <v>42067</v>
      </c>
      <c r="H126" s="46" t="str">
        <f t="shared" si="45"/>
        <v>N/A</v>
      </c>
      <c r="I126" s="12">
        <v>3.2850000000000001</v>
      </c>
      <c r="J126" s="12">
        <v>4.0490000000000004</v>
      </c>
      <c r="K126" s="47" t="s">
        <v>740</v>
      </c>
      <c r="L126" s="9" t="str">
        <f t="shared" si="40"/>
        <v>Yes</v>
      </c>
    </row>
    <row r="127" spans="1:12" x14ac:dyDescent="0.2">
      <c r="A127" s="2" t="s">
        <v>997</v>
      </c>
      <c r="B127" s="37" t="s">
        <v>213</v>
      </c>
      <c r="C127" s="38">
        <v>532</v>
      </c>
      <c r="D127" s="46" t="str">
        <f t="shared" si="43"/>
        <v>N/A</v>
      </c>
      <c r="E127" s="38">
        <v>576</v>
      </c>
      <c r="F127" s="46" t="str">
        <f t="shared" si="44"/>
        <v>N/A</v>
      </c>
      <c r="G127" s="38">
        <v>683</v>
      </c>
      <c r="H127" s="46" t="str">
        <f t="shared" si="45"/>
        <v>N/A</v>
      </c>
      <c r="I127" s="12">
        <v>8.2710000000000008</v>
      </c>
      <c r="J127" s="12">
        <v>18.579999999999998</v>
      </c>
      <c r="K127" s="47" t="s">
        <v>740</v>
      </c>
      <c r="L127" s="9" t="str">
        <f t="shared" si="40"/>
        <v>No</v>
      </c>
    </row>
    <row r="128" spans="1:12" x14ac:dyDescent="0.2">
      <c r="A128" s="2" t="s">
        <v>998</v>
      </c>
      <c r="B128" s="37" t="s">
        <v>213</v>
      </c>
      <c r="C128" s="38">
        <v>5540</v>
      </c>
      <c r="D128" s="46" t="str">
        <f t="shared" si="43"/>
        <v>N/A</v>
      </c>
      <c r="E128" s="38">
        <v>6313</v>
      </c>
      <c r="F128" s="46" t="str">
        <f t="shared" si="44"/>
        <v>N/A</v>
      </c>
      <c r="G128" s="38">
        <v>7396</v>
      </c>
      <c r="H128" s="46" t="str">
        <f t="shared" si="45"/>
        <v>N/A</v>
      </c>
      <c r="I128" s="12">
        <v>13.95</v>
      </c>
      <c r="J128" s="12">
        <v>17.16</v>
      </c>
      <c r="K128" s="47" t="s">
        <v>740</v>
      </c>
      <c r="L128" s="9" t="str">
        <f t="shared" si="40"/>
        <v>No</v>
      </c>
    </row>
    <row r="129" spans="1:12" x14ac:dyDescent="0.2">
      <c r="A129" s="2" t="s">
        <v>999</v>
      </c>
      <c r="B129" s="37" t="s">
        <v>213</v>
      </c>
      <c r="C129" s="38">
        <v>32799</v>
      </c>
      <c r="D129" s="46" t="str">
        <f t="shared" si="43"/>
        <v>N/A</v>
      </c>
      <c r="E129" s="38">
        <v>33744</v>
      </c>
      <c r="F129" s="46" t="str">
        <f t="shared" si="44"/>
        <v>N/A</v>
      </c>
      <c r="G129" s="38">
        <v>35507</v>
      </c>
      <c r="H129" s="46" t="str">
        <f t="shared" si="45"/>
        <v>N/A</v>
      </c>
      <c r="I129" s="12">
        <v>2.8809999999999998</v>
      </c>
      <c r="J129" s="12">
        <v>5.2249999999999996</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263617</v>
      </c>
      <c r="D131" s="46" t="str">
        <f t="shared" si="43"/>
        <v>N/A</v>
      </c>
      <c r="E131" s="38">
        <v>287317</v>
      </c>
      <c r="F131" s="46" t="str">
        <f t="shared" si="44"/>
        <v>N/A</v>
      </c>
      <c r="G131" s="38">
        <v>301237</v>
      </c>
      <c r="H131" s="46" t="str">
        <f t="shared" si="45"/>
        <v>N/A</v>
      </c>
      <c r="I131" s="12">
        <v>8.99</v>
      </c>
      <c r="J131" s="12">
        <v>4.8449999999999998</v>
      </c>
      <c r="K131" s="47" t="s">
        <v>740</v>
      </c>
      <c r="L131" s="9" t="str">
        <f t="shared" si="40"/>
        <v>Yes</v>
      </c>
    </row>
    <row r="132" spans="1:12" x14ac:dyDescent="0.2">
      <c r="A132" s="2" t="s">
        <v>1001</v>
      </c>
      <c r="B132" s="37" t="s">
        <v>213</v>
      </c>
      <c r="C132" s="38">
        <v>68631</v>
      </c>
      <c r="D132" s="46" t="str">
        <f t="shared" si="43"/>
        <v>N/A</v>
      </c>
      <c r="E132" s="38">
        <v>74680</v>
      </c>
      <c r="F132" s="46" t="str">
        <f t="shared" si="44"/>
        <v>N/A</v>
      </c>
      <c r="G132" s="38">
        <v>77603</v>
      </c>
      <c r="H132" s="46" t="str">
        <f t="shared" si="45"/>
        <v>N/A</v>
      </c>
      <c r="I132" s="12">
        <v>8.8140000000000001</v>
      </c>
      <c r="J132" s="12">
        <v>3.9140000000000001</v>
      </c>
      <c r="K132" s="47" t="s">
        <v>740</v>
      </c>
      <c r="L132" s="9" t="str">
        <f t="shared" si="40"/>
        <v>Yes</v>
      </c>
    </row>
    <row r="133" spans="1:12" x14ac:dyDescent="0.2">
      <c r="A133" s="2" t="s">
        <v>1002</v>
      </c>
      <c r="B133" s="37" t="s">
        <v>213</v>
      </c>
      <c r="C133" s="38">
        <v>4071</v>
      </c>
      <c r="D133" s="46" t="str">
        <f t="shared" si="43"/>
        <v>N/A</v>
      </c>
      <c r="E133" s="38">
        <v>4061</v>
      </c>
      <c r="F133" s="46" t="str">
        <f t="shared" si="44"/>
        <v>N/A</v>
      </c>
      <c r="G133" s="38">
        <v>3668</v>
      </c>
      <c r="H133" s="46" t="str">
        <f t="shared" si="45"/>
        <v>N/A</v>
      </c>
      <c r="I133" s="12">
        <v>-0.246</v>
      </c>
      <c r="J133" s="12">
        <v>-9.68</v>
      </c>
      <c r="K133" s="47" t="s">
        <v>740</v>
      </c>
      <c r="L133" s="9" t="str">
        <f t="shared" si="40"/>
        <v>Yes</v>
      </c>
    </row>
    <row r="134" spans="1:12" x14ac:dyDescent="0.2">
      <c r="A134" s="2" t="s">
        <v>1003</v>
      </c>
      <c r="B134" s="37" t="s">
        <v>213</v>
      </c>
      <c r="C134" s="38">
        <v>812</v>
      </c>
      <c r="D134" s="46" t="str">
        <f t="shared" si="43"/>
        <v>N/A</v>
      </c>
      <c r="E134" s="38">
        <v>779</v>
      </c>
      <c r="F134" s="46" t="str">
        <f t="shared" si="44"/>
        <v>N/A</v>
      </c>
      <c r="G134" s="38">
        <v>878</v>
      </c>
      <c r="H134" s="46" t="str">
        <f t="shared" si="45"/>
        <v>N/A</v>
      </c>
      <c r="I134" s="12">
        <v>-4.0599999999999996</v>
      </c>
      <c r="J134" s="12">
        <v>12.71</v>
      </c>
      <c r="K134" s="47" t="s">
        <v>740</v>
      </c>
      <c r="L134" s="9" t="str">
        <f t="shared" si="40"/>
        <v>No</v>
      </c>
    </row>
    <row r="135" spans="1:12" x14ac:dyDescent="0.2">
      <c r="A135" s="2" t="s">
        <v>1004</v>
      </c>
      <c r="B135" s="37" t="s">
        <v>213</v>
      </c>
      <c r="C135" s="38">
        <v>141648</v>
      </c>
      <c r="D135" s="46" t="str">
        <f t="shared" si="43"/>
        <v>N/A</v>
      </c>
      <c r="E135" s="38">
        <v>155639</v>
      </c>
      <c r="F135" s="46" t="str">
        <f t="shared" si="44"/>
        <v>N/A</v>
      </c>
      <c r="G135" s="38">
        <v>166174</v>
      </c>
      <c r="H135" s="46" t="str">
        <f t="shared" si="45"/>
        <v>N/A</v>
      </c>
      <c r="I135" s="12">
        <v>9.8770000000000007</v>
      </c>
      <c r="J135" s="12">
        <v>6.7690000000000001</v>
      </c>
      <c r="K135" s="47" t="s">
        <v>740</v>
      </c>
      <c r="L135" s="9" t="str">
        <f t="shared" si="40"/>
        <v>Yes</v>
      </c>
    </row>
    <row r="136" spans="1:12" x14ac:dyDescent="0.2">
      <c r="A136" s="2" t="s">
        <v>1005</v>
      </c>
      <c r="B136" s="37" t="s">
        <v>213</v>
      </c>
      <c r="C136" s="38">
        <v>33766</v>
      </c>
      <c r="D136" s="46" t="str">
        <f t="shared" si="43"/>
        <v>N/A</v>
      </c>
      <c r="E136" s="38">
        <v>35309</v>
      </c>
      <c r="F136" s="46" t="str">
        <f t="shared" si="44"/>
        <v>N/A</v>
      </c>
      <c r="G136" s="38">
        <v>36236</v>
      </c>
      <c r="H136" s="46" t="str">
        <f t="shared" si="45"/>
        <v>N/A</v>
      </c>
      <c r="I136" s="12">
        <v>4.57</v>
      </c>
      <c r="J136" s="12">
        <v>2.625</v>
      </c>
      <c r="K136" s="47" t="s">
        <v>740</v>
      </c>
      <c r="L136" s="9" t="str">
        <f t="shared" si="40"/>
        <v>Yes</v>
      </c>
    </row>
    <row r="137" spans="1:12" x14ac:dyDescent="0.2">
      <c r="A137" s="2" t="s">
        <v>1006</v>
      </c>
      <c r="B137" s="37" t="s">
        <v>213</v>
      </c>
      <c r="C137" s="38">
        <v>11303</v>
      </c>
      <c r="D137" s="46" t="str">
        <f t="shared" si="43"/>
        <v>N/A</v>
      </c>
      <c r="E137" s="38">
        <v>11285</v>
      </c>
      <c r="F137" s="46" t="str">
        <f t="shared" si="44"/>
        <v>N/A</v>
      </c>
      <c r="G137" s="38">
        <v>11885</v>
      </c>
      <c r="H137" s="46" t="str">
        <f t="shared" si="45"/>
        <v>N/A</v>
      </c>
      <c r="I137" s="12">
        <v>-0.159</v>
      </c>
      <c r="J137" s="12">
        <v>5.3170000000000002</v>
      </c>
      <c r="K137" s="47" t="s">
        <v>740</v>
      </c>
      <c r="L137" s="9" t="str">
        <f t="shared" si="40"/>
        <v>Yes</v>
      </c>
    </row>
    <row r="138" spans="1:12" x14ac:dyDescent="0.2">
      <c r="A138" s="2" t="s">
        <v>1007</v>
      </c>
      <c r="B138" s="37" t="s">
        <v>213</v>
      </c>
      <c r="C138" s="38">
        <v>3386</v>
      </c>
      <c r="D138" s="46" t="str">
        <f t="shared" si="43"/>
        <v>N/A</v>
      </c>
      <c r="E138" s="38">
        <v>5564</v>
      </c>
      <c r="F138" s="46" t="str">
        <f t="shared" si="44"/>
        <v>N/A</v>
      </c>
      <c r="G138" s="38">
        <v>4793</v>
      </c>
      <c r="H138" s="46" t="str">
        <f t="shared" si="45"/>
        <v>N/A</v>
      </c>
      <c r="I138" s="12">
        <v>64.319999999999993</v>
      </c>
      <c r="J138" s="12">
        <v>-13.9</v>
      </c>
      <c r="K138" s="47" t="s">
        <v>740</v>
      </c>
      <c r="L138" s="9" t="str">
        <f t="shared" si="40"/>
        <v>No</v>
      </c>
    </row>
    <row r="139" spans="1:12" x14ac:dyDescent="0.2">
      <c r="A139" s="7" t="s">
        <v>105</v>
      </c>
      <c r="B139" s="37" t="s">
        <v>213</v>
      </c>
      <c r="C139" s="38">
        <v>158125</v>
      </c>
      <c r="D139" s="46" t="str">
        <f t="shared" si="43"/>
        <v>N/A</v>
      </c>
      <c r="E139" s="38">
        <v>170038</v>
      </c>
      <c r="F139" s="46" t="str">
        <f t="shared" si="44"/>
        <v>N/A</v>
      </c>
      <c r="G139" s="38">
        <v>187852</v>
      </c>
      <c r="H139" s="46" t="str">
        <f t="shared" si="45"/>
        <v>N/A</v>
      </c>
      <c r="I139" s="12">
        <v>7.5339999999999998</v>
      </c>
      <c r="J139" s="12">
        <v>10.48</v>
      </c>
      <c r="K139" s="47" t="s">
        <v>740</v>
      </c>
      <c r="L139" s="9" t="str">
        <f t="shared" si="40"/>
        <v>No</v>
      </c>
    </row>
    <row r="140" spans="1:12" x14ac:dyDescent="0.2">
      <c r="A140" s="2" t="s">
        <v>1008</v>
      </c>
      <c r="B140" s="37" t="s">
        <v>213</v>
      </c>
      <c r="C140" s="38">
        <v>45209</v>
      </c>
      <c r="D140" s="46" t="str">
        <f t="shared" si="43"/>
        <v>N/A</v>
      </c>
      <c r="E140" s="38">
        <v>48285</v>
      </c>
      <c r="F140" s="46" t="str">
        <f t="shared" si="44"/>
        <v>N/A</v>
      </c>
      <c r="G140" s="38">
        <v>50865</v>
      </c>
      <c r="H140" s="46" t="str">
        <f t="shared" si="45"/>
        <v>N/A</v>
      </c>
      <c r="I140" s="12">
        <v>6.8040000000000003</v>
      </c>
      <c r="J140" s="12">
        <v>5.343</v>
      </c>
      <c r="K140" s="47" t="s">
        <v>740</v>
      </c>
      <c r="L140" s="9" t="str">
        <f t="shared" si="40"/>
        <v>Yes</v>
      </c>
    </row>
    <row r="141" spans="1:12" x14ac:dyDescent="0.2">
      <c r="A141" s="2" t="s">
        <v>1009</v>
      </c>
      <c r="B141" s="37" t="s">
        <v>213</v>
      </c>
      <c r="C141" s="38">
        <v>4034</v>
      </c>
      <c r="D141" s="46" t="str">
        <f t="shared" si="43"/>
        <v>N/A</v>
      </c>
      <c r="E141" s="38">
        <v>4023</v>
      </c>
      <c r="F141" s="46" t="str">
        <f t="shared" si="44"/>
        <v>N/A</v>
      </c>
      <c r="G141" s="38">
        <v>3579</v>
      </c>
      <c r="H141" s="46" t="str">
        <f t="shared" si="45"/>
        <v>N/A</v>
      </c>
      <c r="I141" s="12">
        <v>-0.27300000000000002</v>
      </c>
      <c r="J141" s="12">
        <v>-11</v>
      </c>
      <c r="K141" s="47" t="s">
        <v>740</v>
      </c>
      <c r="L141" s="9" t="str">
        <f t="shared" si="40"/>
        <v>No</v>
      </c>
    </row>
    <row r="142" spans="1:12" x14ac:dyDescent="0.2">
      <c r="A142" s="2" t="s">
        <v>1010</v>
      </c>
      <c r="B142" s="37" t="s">
        <v>213</v>
      </c>
      <c r="C142" s="38">
        <v>4888</v>
      </c>
      <c r="D142" s="46" t="str">
        <f t="shared" si="43"/>
        <v>N/A</v>
      </c>
      <c r="E142" s="38">
        <v>4961</v>
      </c>
      <c r="F142" s="46" t="str">
        <f t="shared" si="44"/>
        <v>N/A</v>
      </c>
      <c r="G142" s="38">
        <v>5389</v>
      </c>
      <c r="H142" s="46" t="str">
        <f t="shared" si="45"/>
        <v>N/A</v>
      </c>
      <c r="I142" s="12">
        <v>1.4930000000000001</v>
      </c>
      <c r="J142" s="12">
        <v>8.6270000000000007</v>
      </c>
      <c r="K142" s="47" t="s">
        <v>740</v>
      </c>
      <c r="L142" s="9" t="str">
        <f t="shared" si="40"/>
        <v>Yes</v>
      </c>
    </row>
    <row r="143" spans="1:12" x14ac:dyDescent="0.2">
      <c r="A143" s="2" t="s">
        <v>1011</v>
      </c>
      <c r="B143" s="37" t="s">
        <v>213</v>
      </c>
      <c r="C143" s="38">
        <v>12766</v>
      </c>
      <c r="D143" s="46" t="str">
        <f t="shared" si="43"/>
        <v>N/A</v>
      </c>
      <c r="E143" s="38">
        <v>11534</v>
      </c>
      <c r="F143" s="46" t="str">
        <f t="shared" si="44"/>
        <v>N/A</v>
      </c>
      <c r="G143" s="38">
        <v>11950</v>
      </c>
      <c r="H143" s="46" t="str">
        <f t="shared" si="45"/>
        <v>N/A</v>
      </c>
      <c r="I143" s="12">
        <v>-9.65</v>
      </c>
      <c r="J143" s="12">
        <v>3.6070000000000002</v>
      </c>
      <c r="K143" s="47" t="s">
        <v>740</v>
      </c>
      <c r="L143" s="9" t="str">
        <f t="shared" si="40"/>
        <v>Yes</v>
      </c>
    </row>
    <row r="144" spans="1:12" x14ac:dyDescent="0.2">
      <c r="A144" s="2" t="s">
        <v>1012</v>
      </c>
      <c r="B144" s="37" t="s">
        <v>213</v>
      </c>
      <c r="C144" s="38">
        <v>11965</v>
      </c>
      <c r="D144" s="46" t="str">
        <f t="shared" si="43"/>
        <v>N/A</v>
      </c>
      <c r="E144" s="38">
        <v>12136</v>
      </c>
      <c r="F144" s="46" t="str">
        <f t="shared" si="44"/>
        <v>N/A</v>
      </c>
      <c r="G144" s="38">
        <v>12610</v>
      </c>
      <c r="H144" s="46" t="str">
        <f t="shared" si="45"/>
        <v>N/A</v>
      </c>
      <c r="I144" s="12">
        <v>1.429</v>
      </c>
      <c r="J144" s="12">
        <v>3.9060000000000001</v>
      </c>
      <c r="K144" s="47" t="s">
        <v>740</v>
      </c>
      <c r="L144" s="9" t="str">
        <f t="shared" si="40"/>
        <v>Yes</v>
      </c>
    </row>
    <row r="145" spans="1:12" x14ac:dyDescent="0.2">
      <c r="A145" s="2" t="s">
        <v>1013</v>
      </c>
      <c r="B145" s="37" t="s">
        <v>213</v>
      </c>
      <c r="C145" s="38">
        <v>79263</v>
      </c>
      <c r="D145" s="46" t="str">
        <f t="shared" si="43"/>
        <v>N/A</v>
      </c>
      <c r="E145" s="38">
        <v>89099</v>
      </c>
      <c r="F145" s="46" t="str">
        <f t="shared" si="44"/>
        <v>N/A</v>
      </c>
      <c r="G145" s="38">
        <v>103459</v>
      </c>
      <c r="H145" s="46" t="str">
        <f t="shared" si="45"/>
        <v>N/A</v>
      </c>
      <c r="I145" s="12">
        <v>12.41</v>
      </c>
      <c r="J145" s="12">
        <v>16.12</v>
      </c>
      <c r="K145" s="47" t="s">
        <v>740</v>
      </c>
      <c r="L145" s="9" t="str">
        <f t="shared" si="40"/>
        <v>No</v>
      </c>
    </row>
    <row r="146" spans="1:12" ht="25.5" x14ac:dyDescent="0.2">
      <c r="A146" s="18" t="s">
        <v>1014</v>
      </c>
      <c r="B146" s="1" t="s">
        <v>213</v>
      </c>
      <c r="C146" s="1">
        <v>20799</v>
      </c>
      <c r="D146" s="11" t="str">
        <f t="shared" ref="D146:D151" si="46">IF($B146="N/A","N/A",IF(C146&gt;10,"No",IF(C146&lt;-10,"No","Yes")))</f>
        <v>N/A</v>
      </c>
      <c r="E146" s="1">
        <v>20342</v>
      </c>
      <c r="F146" s="11" t="str">
        <f t="shared" ref="F146:F151" si="47">IF($B146="N/A","N/A",IF(E146&gt;10,"No",IF(E146&lt;-10,"No","Yes")))</f>
        <v>N/A</v>
      </c>
      <c r="G146" s="1">
        <v>20444</v>
      </c>
      <c r="H146" s="11" t="str">
        <f t="shared" ref="H146:H151" si="48">IF($B146="N/A","N/A",IF(G146&gt;10,"No",IF(G146&lt;-10,"No","Yes")))</f>
        <v>N/A</v>
      </c>
      <c r="I146" s="59">
        <v>-2.2000000000000002</v>
      </c>
      <c r="J146" s="59">
        <v>0.50139999999999996</v>
      </c>
      <c r="K146" s="47" t="s">
        <v>739</v>
      </c>
      <c r="L146" s="9" t="str">
        <f t="shared" ref="L146:L151" si="49">IF(J146="Div by 0", "N/A", IF(K146="N/A","N/A", IF(J146&gt;VALUE(MID(K146,1,2)), "No", IF(J146&lt;-1*VALUE(MID(K146,1,2)), "No", "Yes"))))</f>
        <v>Yes</v>
      </c>
    </row>
    <row r="147" spans="1:12" x14ac:dyDescent="0.2">
      <c r="A147" s="6" t="s">
        <v>326</v>
      </c>
      <c r="B147" s="50" t="s">
        <v>213</v>
      </c>
      <c r="C147" s="13">
        <v>3.8375105168000001</v>
      </c>
      <c r="D147" s="11" t="str">
        <f t="shared" si="46"/>
        <v>N/A</v>
      </c>
      <c r="E147" s="13">
        <v>3.5029351849000001</v>
      </c>
      <c r="F147" s="11" t="str">
        <f t="shared" si="47"/>
        <v>N/A</v>
      </c>
      <c r="G147" s="13">
        <v>3.3049193896000002</v>
      </c>
      <c r="H147" s="11" t="str">
        <f t="shared" si="48"/>
        <v>N/A</v>
      </c>
      <c r="I147" s="59">
        <v>-8.7200000000000006</v>
      </c>
      <c r="J147" s="59">
        <v>-5.65</v>
      </c>
      <c r="K147" s="47" t="s">
        <v>739</v>
      </c>
      <c r="L147" s="9" t="str">
        <f t="shared" si="49"/>
        <v>Yes</v>
      </c>
    </row>
    <row r="148" spans="1:12" x14ac:dyDescent="0.2">
      <c r="A148" s="2" t="s">
        <v>327</v>
      </c>
      <c r="B148" s="50" t="s">
        <v>213</v>
      </c>
      <c r="C148" s="13">
        <v>35.887297265000001</v>
      </c>
      <c r="D148" s="11" t="str">
        <f t="shared" si="46"/>
        <v>N/A</v>
      </c>
      <c r="E148" s="13">
        <v>34.859912518999998</v>
      </c>
      <c r="F148" s="11" t="str">
        <f t="shared" si="47"/>
        <v>N/A</v>
      </c>
      <c r="G148" s="13">
        <v>33.809947321999999</v>
      </c>
      <c r="H148" s="11" t="str">
        <f t="shared" si="48"/>
        <v>N/A</v>
      </c>
      <c r="I148" s="59">
        <v>-2.86</v>
      </c>
      <c r="J148" s="59">
        <v>-3.01</v>
      </c>
      <c r="K148" s="47" t="s">
        <v>739</v>
      </c>
      <c r="L148" s="9" t="str">
        <f t="shared" si="49"/>
        <v>Yes</v>
      </c>
    </row>
    <row r="149" spans="1:12" x14ac:dyDescent="0.2">
      <c r="A149" s="2" t="s">
        <v>328</v>
      </c>
      <c r="B149" s="50" t="s">
        <v>213</v>
      </c>
      <c r="C149" s="13">
        <v>6.1821444593999999</v>
      </c>
      <c r="D149" s="11" t="str">
        <f t="shared" si="46"/>
        <v>N/A</v>
      </c>
      <c r="E149" s="13">
        <v>5.9681975746999996</v>
      </c>
      <c r="F149" s="11" t="str">
        <f t="shared" si="47"/>
        <v>N/A</v>
      </c>
      <c r="G149" s="13">
        <v>5.7324320222000003</v>
      </c>
      <c r="H149" s="11" t="str">
        <f t="shared" si="48"/>
        <v>N/A</v>
      </c>
      <c r="I149" s="59">
        <v>-3.46</v>
      </c>
      <c r="J149" s="59">
        <v>-3.95</v>
      </c>
      <c r="K149" s="47" t="s">
        <v>739</v>
      </c>
      <c r="L149" s="9" t="str">
        <f t="shared" si="49"/>
        <v>Yes</v>
      </c>
    </row>
    <row r="150" spans="1:12" x14ac:dyDescent="0.2">
      <c r="A150" s="2" t="s">
        <v>329</v>
      </c>
      <c r="B150" s="50" t="s">
        <v>213</v>
      </c>
      <c r="C150" s="13">
        <v>0.30043585960000002</v>
      </c>
      <c r="D150" s="11" t="str">
        <f t="shared" si="46"/>
        <v>N/A</v>
      </c>
      <c r="E150" s="13">
        <v>0.25372672000000002</v>
      </c>
      <c r="F150" s="11" t="str">
        <f t="shared" si="47"/>
        <v>N/A</v>
      </c>
      <c r="G150" s="13">
        <v>0.22639981140000001</v>
      </c>
      <c r="H150" s="11" t="str">
        <f t="shared" si="48"/>
        <v>N/A</v>
      </c>
      <c r="I150" s="59">
        <v>-15.5</v>
      </c>
      <c r="J150" s="59">
        <v>-10.8</v>
      </c>
      <c r="K150" s="47" t="s">
        <v>739</v>
      </c>
      <c r="L150" s="9" t="str">
        <f t="shared" si="49"/>
        <v>Yes</v>
      </c>
    </row>
    <row r="151" spans="1:12" x14ac:dyDescent="0.2">
      <c r="A151" s="2" t="s">
        <v>330</v>
      </c>
      <c r="B151" s="50" t="s">
        <v>213</v>
      </c>
      <c r="C151" s="13">
        <v>1.7075098800000001E-2</v>
      </c>
      <c r="D151" s="11" t="str">
        <f t="shared" si="46"/>
        <v>N/A</v>
      </c>
      <c r="E151" s="13">
        <v>1.8231218899999999E-2</v>
      </c>
      <c r="F151" s="11" t="str">
        <f t="shared" si="47"/>
        <v>N/A</v>
      </c>
      <c r="G151" s="13">
        <v>1.3840683100000001E-2</v>
      </c>
      <c r="H151" s="11" t="str">
        <f t="shared" si="48"/>
        <v>N/A</v>
      </c>
      <c r="I151" s="59">
        <v>6.7709999999999999</v>
      </c>
      <c r="J151" s="59">
        <v>-24.1</v>
      </c>
      <c r="K151" s="47" t="s">
        <v>739</v>
      </c>
      <c r="L151" s="9" t="str">
        <f t="shared" si="49"/>
        <v>Yes</v>
      </c>
    </row>
    <row r="152" spans="1:12" x14ac:dyDescent="0.2">
      <c r="A152" s="18" t="s">
        <v>1015</v>
      </c>
      <c r="B152" s="37" t="s">
        <v>213</v>
      </c>
      <c r="C152" s="38">
        <v>54261</v>
      </c>
      <c r="D152" s="46" t="str">
        <f t="shared" ref="D152:D158" si="50">IF($B152="N/A","N/A",IF(C152&gt;10,"No",IF(C152&lt;-10,"No","Yes")))</f>
        <v>N/A</v>
      </c>
      <c r="E152" s="38">
        <v>54766</v>
      </c>
      <c r="F152" s="46" t="str">
        <f t="shared" ref="F152:F158" si="51">IF($B152="N/A","N/A",IF(E152&gt;10,"No",IF(E152&lt;-10,"No","Yes")))</f>
        <v>N/A</v>
      </c>
      <c r="G152" s="38">
        <v>47223</v>
      </c>
      <c r="H152" s="46" t="str">
        <f t="shared" ref="H152:H158" si="52">IF($B152="N/A","N/A",IF(G152&gt;10,"No",IF(G152&lt;-10,"No","Yes")))</f>
        <v>N/A</v>
      </c>
      <c r="I152" s="12">
        <v>0.93069999999999997</v>
      </c>
      <c r="J152" s="12">
        <v>-13.8</v>
      </c>
      <c r="K152" s="47" t="s">
        <v>739</v>
      </c>
      <c r="L152" s="9" t="str">
        <f t="shared" ref="L152:L159" si="53">IF(J152="Div by 0", "N/A", IF(K152="N/A","N/A", IF(J152&gt;VALUE(MID(K152,1,2)), "No", IF(J152&lt;-1*VALUE(MID(K152,1,2)), "No", "Yes"))))</f>
        <v>Yes</v>
      </c>
    </row>
    <row r="153" spans="1:12" x14ac:dyDescent="0.2">
      <c r="A153" s="6" t="s">
        <v>1016</v>
      </c>
      <c r="B153" s="37" t="s">
        <v>213</v>
      </c>
      <c r="C153" s="8">
        <v>10.011402382</v>
      </c>
      <c r="D153" s="46" t="str">
        <f t="shared" si="50"/>
        <v>N/A</v>
      </c>
      <c r="E153" s="8">
        <v>9.4308203880000008</v>
      </c>
      <c r="F153" s="46" t="str">
        <f t="shared" si="51"/>
        <v>N/A</v>
      </c>
      <c r="G153" s="8">
        <v>7.6339370150999999</v>
      </c>
      <c r="H153" s="46" t="str">
        <f t="shared" si="52"/>
        <v>N/A</v>
      </c>
      <c r="I153" s="12">
        <v>-5.8</v>
      </c>
      <c r="J153" s="12">
        <v>-19.100000000000001</v>
      </c>
      <c r="K153" s="47" t="s">
        <v>739</v>
      </c>
      <c r="L153" s="9" t="str">
        <f t="shared" si="53"/>
        <v>Yes</v>
      </c>
    </row>
    <row r="154" spans="1:12" x14ac:dyDescent="0.2">
      <c r="A154" s="18" t="s">
        <v>1017</v>
      </c>
      <c r="B154" s="37" t="s">
        <v>213</v>
      </c>
      <c r="C154" s="8">
        <v>42.708653959999999</v>
      </c>
      <c r="D154" s="46" t="str">
        <f t="shared" si="50"/>
        <v>N/A</v>
      </c>
      <c r="E154" s="8">
        <v>40.751861922000003</v>
      </c>
      <c r="F154" s="46" t="str">
        <f t="shared" si="51"/>
        <v>N/A</v>
      </c>
      <c r="G154" s="8">
        <v>28.204601948000001</v>
      </c>
      <c r="H154" s="46" t="str">
        <f t="shared" si="52"/>
        <v>N/A</v>
      </c>
      <c r="I154" s="12">
        <v>-4.58</v>
      </c>
      <c r="J154" s="12">
        <v>-30.8</v>
      </c>
      <c r="K154" s="47" t="s">
        <v>739</v>
      </c>
      <c r="L154" s="9" t="str">
        <f t="shared" si="53"/>
        <v>No</v>
      </c>
    </row>
    <row r="155" spans="1:12" x14ac:dyDescent="0.2">
      <c r="A155" s="18" t="s">
        <v>1018</v>
      </c>
      <c r="B155" s="37" t="s">
        <v>213</v>
      </c>
      <c r="C155" s="8">
        <v>30.490290329</v>
      </c>
      <c r="D155" s="46" t="str">
        <f t="shared" si="50"/>
        <v>N/A</v>
      </c>
      <c r="E155" s="8">
        <v>29.942143765000001</v>
      </c>
      <c r="F155" s="46" t="str">
        <f t="shared" si="51"/>
        <v>N/A</v>
      </c>
      <c r="G155" s="8">
        <v>24.566565094000001</v>
      </c>
      <c r="H155" s="46" t="str">
        <f t="shared" si="52"/>
        <v>N/A</v>
      </c>
      <c r="I155" s="12">
        <v>-1.8</v>
      </c>
      <c r="J155" s="12">
        <v>-18</v>
      </c>
      <c r="K155" s="47" t="s">
        <v>739</v>
      </c>
      <c r="L155" s="9" t="str">
        <f t="shared" si="53"/>
        <v>Yes</v>
      </c>
    </row>
    <row r="156" spans="1:12" x14ac:dyDescent="0.2">
      <c r="A156" s="18" t="s">
        <v>1019</v>
      </c>
      <c r="B156" s="37" t="s">
        <v>213</v>
      </c>
      <c r="C156" s="8">
        <v>4.4276355470000004</v>
      </c>
      <c r="D156" s="46" t="str">
        <f t="shared" si="50"/>
        <v>N/A</v>
      </c>
      <c r="E156" s="8">
        <v>4.2980401437999998</v>
      </c>
      <c r="F156" s="46" t="str">
        <f t="shared" si="51"/>
        <v>N/A</v>
      </c>
      <c r="G156" s="8">
        <v>4.3254978637999999</v>
      </c>
      <c r="H156" s="46" t="str">
        <f t="shared" si="52"/>
        <v>N/A</v>
      </c>
      <c r="I156" s="12">
        <v>-2.93</v>
      </c>
      <c r="J156" s="12">
        <v>0.63880000000000003</v>
      </c>
      <c r="K156" s="47" t="s">
        <v>739</v>
      </c>
      <c r="L156" s="9" t="str">
        <f t="shared" si="53"/>
        <v>Yes</v>
      </c>
    </row>
    <row r="157" spans="1:12" x14ac:dyDescent="0.2">
      <c r="A157" s="18" t="s">
        <v>1020</v>
      </c>
      <c r="B157" s="37" t="s">
        <v>213</v>
      </c>
      <c r="C157" s="8">
        <v>0.4831620553</v>
      </c>
      <c r="D157" s="46" t="str">
        <f t="shared" si="50"/>
        <v>N/A</v>
      </c>
      <c r="E157" s="8">
        <v>0.53458638660000002</v>
      </c>
      <c r="F157" s="46" t="str">
        <f t="shared" si="51"/>
        <v>N/A</v>
      </c>
      <c r="G157" s="8">
        <v>0.4168174946</v>
      </c>
      <c r="H157" s="46" t="str">
        <f t="shared" si="52"/>
        <v>N/A</v>
      </c>
      <c r="I157" s="12">
        <v>10.64</v>
      </c>
      <c r="J157" s="12">
        <v>-22</v>
      </c>
      <c r="K157" s="47" t="s">
        <v>739</v>
      </c>
      <c r="L157" s="9" t="str">
        <f t="shared" si="53"/>
        <v>Yes</v>
      </c>
    </row>
    <row r="158" spans="1:12" x14ac:dyDescent="0.2">
      <c r="A158" s="2" t="s">
        <v>1021</v>
      </c>
      <c r="B158" s="37" t="s">
        <v>213</v>
      </c>
      <c r="C158" s="38">
        <v>5985</v>
      </c>
      <c r="D158" s="46" t="str">
        <f t="shared" si="50"/>
        <v>N/A</v>
      </c>
      <c r="E158" s="38">
        <v>5582</v>
      </c>
      <c r="F158" s="46" t="str">
        <f t="shared" si="51"/>
        <v>N/A</v>
      </c>
      <c r="G158" s="38">
        <v>2234</v>
      </c>
      <c r="H158" s="46" t="str">
        <f t="shared" si="52"/>
        <v>N/A</v>
      </c>
      <c r="I158" s="12">
        <v>-6.73</v>
      </c>
      <c r="J158" s="12">
        <v>-60</v>
      </c>
      <c r="K158" s="47" t="s">
        <v>739</v>
      </c>
      <c r="L158" s="9" t="str">
        <f t="shared" si="53"/>
        <v>No</v>
      </c>
    </row>
    <row r="159" spans="1:12" ht="25.5" x14ac:dyDescent="0.2">
      <c r="A159" s="18" t="s">
        <v>1022</v>
      </c>
      <c r="B159" s="37" t="s">
        <v>213</v>
      </c>
      <c r="C159" s="38">
        <v>54956</v>
      </c>
      <c r="D159" s="46" t="str">
        <f>IF($B159="N/A","N/A",IF(C159&gt;10,"No",IF(C159&lt;-10,"No","Yes")))</f>
        <v>N/A</v>
      </c>
      <c r="E159" s="38">
        <v>55518</v>
      </c>
      <c r="F159" s="46" t="str">
        <f>IF($B159="N/A","N/A",IF(E159&gt;10,"No",IF(E159&lt;-10,"No","Yes")))</f>
        <v>N/A</v>
      </c>
      <c r="G159" s="38">
        <v>48284</v>
      </c>
      <c r="H159" s="46" t="str">
        <f>IF($B159="N/A","N/A",IF(G159&gt;10,"No",IF(G159&lt;-10,"No","Yes")))</f>
        <v>N/A</v>
      </c>
      <c r="I159" s="12">
        <v>1.0229999999999999</v>
      </c>
      <c r="J159" s="12">
        <v>-13</v>
      </c>
      <c r="K159" s="47" t="s">
        <v>739</v>
      </c>
      <c r="L159" s="9" t="str">
        <f t="shared" si="53"/>
        <v>Yes</v>
      </c>
    </row>
    <row r="160" spans="1:12" x14ac:dyDescent="0.2">
      <c r="A160" s="4" t="s">
        <v>1023</v>
      </c>
      <c r="B160" s="37" t="s">
        <v>213</v>
      </c>
      <c r="C160" s="38">
        <v>28985</v>
      </c>
      <c r="D160" s="46" t="str">
        <f t="shared" ref="D160:D234" si="54">IF($B160="N/A","N/A",IF(C160&gt;10,"No",IF(C160&lt;-10,"No","Yes")))</f>
        <v>N/A</v>
      </c>
      <c r="E160" s="38">
        <v>28964</v>
      </c>
      <c r="F160" s="46" t="str">
        <f t="shared" ref="F160:F234" si="55">IF($B160="N/A","N/A",IF(E160&gt;10,"No",IF(E160&lt;-10,"No","Yes")))</f>
        <v>N/A</v>
      </c>
      <c r="G160" s="38">
        <v>28942</v>
      </c>
      <c r="H160" s="46" t="str">
        <f t="shared" ref="H160:H223" si="56">IF($B160="N/A","N/A",IF(G160&gt;10,"No",IF(G160&lt;-10,"No","Yes")))</f>
        <v>N/A</v>
      </c>
      <c r="I160" s="12">
        <v>-7.1999999999999995E-2</v>
      </c>
      <c r="J160" s="12">
        <v>-7.5999999999999998E-2</v>
      </c>
      <c r="K160" s="47" t="s">
        <v>739</v>
      </c>
      <c r="L160" s="9" t="str">
        <f t="shared" ref="L160:L223" si="57">IF(J160="Div by 0", "N/A", IF(K160="N/A","N/A", IF(J160&gt;VALUE(MID(K160,1,2)), "No", IF(J160&lt;-1*VALUE(MID(K160,1,2)), "No", "Yes"))))</f>
        <v>Yes</v>
      </c>
    </row>
    <row r="161" spans="1:12" x14ac:dyDescent="0.2">
      <c r="A161" s="65" t="s">
        <v>71</v>
      </c>
      <c r="B161" s="37" t="s">
        <v>213</v>
      </c>
      <c r="C161" s="8">
        <v>5.3478649130999996</v>
      </c>
      <c r="D161" s="46" t="str">
        <f t="shared" si="54"/>
        <v>N/A</v>
      </c>
      <c r="E161" s="8">
        <v>4.9876617193000001</v>
      </c>
      <c r="F161" s="46" t="str">
        <f t="shared" si="55"/>
        <v>N/A</v>
      </c>
      <c r="G161" s="8">
        <v>4.6786821060000001</v>
      </c>
      <c r="H161" s="46" t="str">
        <f t="shared" si="56"/>
        <v>N/A</v>
      </c>
      <c r="I161" s="12">
        <v>-6.74</v>
      </c>
      <c r="J161" s="12">
        <v>-6.19</v>
      </c>
      <c r="K161" s="47" t="s">
        <v>739</v>
      </c>
      <c r="L161" s="9" t="str">
        <f t="shared" si="57"/>
        <v>Yes</v>
      </c>
    </row>
    <row r="162" spans="1:12" x14ac:dyDescent="0.2">
      <c r="A162" s="4" t="s">
        <v>111</v>
      </c>
      <c r="B162" s="37" t="s">
        <v>213</v>
      </c>
      <c r="C162" s="8">
        <v>30.818041908000001</v>
      </c>
      <c r="D162" s="46" t="str">
        <f t="shared" si="54"/>
        <v>N/A</v>
      </c>
      <c r="E162" s="8">
        <v>30.251802814000001</v>
      </c>
      <c r="F162" s="46" t="str">
        <f t="shared" si="55"/>
        <v>N/A</v>
      </c>
      <c r="G162" s="8">
        <v>28.295819936000001</v>
      </c>
      <c r="H162" s="46" t="str">
        <f t="shared" si="56"/>
        <v>N/A</v>
      </c>
      <c r="I162" s="12">
        <v>-1.84</v>
      </c>
      <c r="J162" s="12">
        <v>-6.47</v>
      </c>
      <c r="K162" s="47" t="s">
        <v>739</v>
      </c>
      <c r="L162" s="9" t="str">
        <f t="shared" si="57"/>
        <v>Yes</v>
      </c>
    </row>
    <row r="163" spans="1:12" x14ac:dyDescent="0.2">
      <c r="A163" s="4" t="s">
        <v>112</v>
      </c>
      <c r="B163" s="37" t="s">
        <v>213</v>
      </c>
      <c r="C163" s="8">
        <v>19.97051849</v>
      </c>
      <c r="D163" s="46" t="str">
        <f t="shared" si="54"/>
        <v>N/A</v>
      </c>
      <c r="E163" s="8">
        <v>19.442902434000001</v>
      </c>
      <c r="F163" s="46" t="str">
        <f t="shared" si="55"/>
        <v>N/A</v>
      </c>
      <c r="G163" s="8">
        <v>18.815453048999998</v>
      </c>
      <c r="H163" s="46" t="str">
        <f t="shared" si="56"/>
        <v>N/A</v>
      </c>
      <c r="I163" s="12">
        <v>-2.64</v>
      </c>
      <c r="J163" s="12">
        <v>-3.23</v>
      </c>
      <c r="K163" s="47" t="s">
        <v>739</v>
      </c>
      <c r="L163" s="9" t="str">
        <f t="shared" si="57"/>
        <v>Yes</v>
      </c>
    </row>
    <row r="164" spans="1:12" x14ac:dyDescent="0.2">
      <c r="A164" s="4" t="s">
        <v>113</v>
      </c>
      <c r="B164" s="37" t="s">
        <v>213</v>
      </c>
      <c r="C164" s="8">
        <v>0.1452865331</v>
      </c>
      <c r="D164" s="46" t="str">
        <f t="shared" si="54"/>
        <v>N/A</v>
      </c>
      <c r="E164" s="8">
        <v>0.13991514599999999</v>
      </c>
      <c r="F164" s="46" t="str">
        <f t="shared" si="55"/>
        <v>N/A</v>
      </c>
      <c r="G164" s="8">
        <v>0.13710135209999999</v>
      </c>
      <c r="H164" s="46" t="str">
        <f t="shared" si="56"/>
        <v>N/A</v>
      </c>
      <c r="I164" s="12">
        <v>-3.7</v>
      </c>
      <c r="J164" s="12">
        <v>-2.0099999999999998</v>
      </c>
      <c r="K164" s="47" t="s">
        <v>739</v>
      </c>
      <c r="L164" s="9" t="str">
        <f t="shared" si="57"/>
        <v>Yes</v>
      </c>
    </row>
    <row r="165" spans="1:12" x14ac:dyDescent="0.2">
      <c r="A165" s="4" t="s">
        <v>114</v>
      </c>
      <c r="B165" s="37" t="s">
        <v>213</v>
      </c>
      <c r="C165" s="8">
        <v>3.7944663999999999E-3</v>
      </c>
      <c r="D165" s="46" t="str">
        <f t="shared" si="54"/>
        <v>N/A</v>
      </c>
      <c r="E165" s="8">
        <v>3.5286229999999998E-3</v>
      </c>
      <c r="F165" s="46" t="str">
        <f t="shared" si="55"/>
        <v>N/A</v>
      </c>
      <c r="G165" s="8">
        <v>2.6616698E-3</v>
      </c>
      <c r="H165" s="46" t="str">
        <f t="shared" si="56"/>
        <v>N/A</v>
      </c>
      <c r="I165" s="12">
        <v>-7.01</v>
      </c>
      <c r="J165" s="12">
        <v>-24.6</v>
      </c>
      <c r="K165" s="47" t="s">
        <v>739</v>
      </c>
      <c r="L165" s="9" t="str">
        <f t="shared" si="57"/>
        <v>Yes</v>
      </c>
    </row>
    <row r="166" spans="1:12" x14ac:dyDescent="0.2">
      <c r="A166" s="4" t="s">
        <v>428</v>
      </c>
      <c r="B166" s="37" t="s">
        <v>213</v>
      </c>
      <c r="C166" s="38">
        <v>12846</v>
      </c>
      <c r="D166" s="46" t="str">
        <f>IF($B166="N/A","N/A",IF(C166&gt;10,"No",IF(C166&lt;-10,"No","Yes")))</f>
        <v>N/A</v>
      </c>
      <c r="E166" s="38">
        <v>12625</v>
      </c>
      <c r="F166" s="46" t="str">
        <f>IF($B166="N/A","N/A",IF(E166&gt;10,"No",IF(E166&lt;-10,"No","Yes")))</f>
        <v>N/A</v>
      </c>
      <c r="G166" s="38">
        <v>12222</v>
      </c>
      <c r="H166" s="46" t="str">
        <f>IF($B166="N/A","N/A",IF(G166&gt;10,"No",IF(G166&lt;-10,"No","Yes")))</f>
        <v>N/A</v>
      </c>
      <c r="I166" s="12">
        <v>-1.72</v>
      </c>
      <c r="J166" s="12">
        <v>-3.19</v>
      </c>
      <c r="K166" s="47" t="s">
        <v>739</v>
      </c>
      <c r="L166" s="9" t="str">
        <f t="shared" si="57"/>
        <v>Yes</v>
      </c>
    </row>
    <row r="167" spans="1:12" x14ac:dyDescent="0.2">
      <c r="A167" s="4" t="s">
        <v>429</v>
      </c>
      <c r="B167" s="37" t="s">
        <v>213</v>
      </c>
      <c r="C167" s="38">
        <v>170</v>
      </c>
      <c r="D167" s="46" t="str">
        <f>IF($B167="N/A","N/A",IF(C167&gt;10,"No",IF(C167&lt;-10,"No","Yes")))</f>
        <v>N/A</v>
      </c>
      <c r="E167" s="38">
        <v>170</v>
      </c>
      <c r="F167" s="46" t="str">
        <f>IF($B167="N/A","N/A",IF(E167&gt;10,"No",IF(E167&lt;-10,"No","Yes")))</f>
        <v>N/A</v>
      </c>
      <c r="G167" s="38">
        <v>186</v>
      </c>
      <c r="H167" s="46" t="str">
        <f>IF($B167="N/A","N/A",IF(G167&gt;10,"No",IF(G167&lt;-10,"No","Yes")))</f>
        <v>N/A</v>
      </c>
      <c r="I167" s="12">
        <v>0</v>
      </c>
      <c r="J167" s="12">
        <v>9.4120000000000008</v>
      </c>
      <c r="K167" s="47" t="s">
        <v>739</v>
      </c>
      <c r="L167" s="9" t="str">
        <f t="shared" si="57"/>
        <v>Yes</v>
      </c>
    </row>
    <row r="168" spans="1:12" x14ac:dyDescent="0.2">
      <c r="A168" s="4" t="s">
        <v>430</v>
      </c>
      <c r="B168" s="37" t="s">
        <v>213</v>
      </c>
      <c r="C168" s="38">
        <v>7705</v>
      </c>
      <c r="D168" s="46" t="str">
        <f>IF($B168="N/A","N/A",IF(C168&gt;10,"No",IF(C168&lt;-10,"No","Yes")))</f>
        <v>N/A</v>
      </c>
      <c r="E168" s="38">
        <v>7809</v>
      </c>
      <c r="F168" s="46" t="str">
        <f>IF($B168="N/A","N/A",IF(E168&gt;10,"No",IF(E168&lt;-10,"No","Yes")))</f>
        <v>N/A</v>
      </c>
      <c r="G168" s="38">
        <v>8056</v>
      </c>
      <c r="H168" s="46" t="str">
        <f>IF($B168="N/A","N/A",IF(G168&gt;10,"No",IF(G168&lt;-10,"No","Yes")))</f>
        <v>N/A</v>
      </c>
      <c r="I168" s="12">
        <v>1.35</v>
      </c>
      <c r="J168" s="12">
        <v>3.1629999999999998</v>
      </c>
      <c r="K168" s="47" t="s">
        <v>739</v>
      </c>
      <c r="L168" s="9" t="str">
        <f t="shared" si="57"/>
        <v>Yes</v>
      </c>
    </row>
    <row r="169" spans="1:12" x14ac:dyDescent="0.2">
      <c r="A169" s="4" t="s">
        <v>431</v>
      </c>
      <c r="B169" s="37" t="s">
        <v>213</v>
      </c>
      <c r="C169" s="38">
        <v>7875</v>
      </c>
      <c r="D169" s="46" t="str">
        <f>IF($B169="N/A","N/A",IF(C169&gt;10,"No",IF(C169&lt;-10,"No","Yes")))</f>
        <v>N/A</v>
      </c>
      <c r="E169" s="38">
        <v>7952</v>
      </c>
      <c r="F169" s="46" t="str">
        <f>IF($B169="N/A","N/A",IF(E169&gt;10,"No",IF(E169&lt;-10,"No","Yes")))</f>
        <v>N/A</v>
      </c>
      <c r="G169" s="38">
        <v>8060</v>
      </c>
      <c r="H169" s="46" t="str">
        <f>IF($B169="N/A","N/A",IF(G169&gt;10,"No",IF(G169&lt;-10,"No","Yes")))</f>
        <v>N/A</v>
      </c>
      <c r="I169" s="12">
        <v>0.9778</v>
      </c>
      <c r="J169" s="12">
        <v>1.3580000000000001</v>
      </c>
      <c r="K169" s="47" t="s">
        <v>739</v>
      </c>
      <c r="L169" s="9" t="str">
        <f t="shared" si="57"/>
        <v>Yes</v>
      </c>
    </row>
    <row r="170" spans="1:12" x14ac:dyDescent="0.2">
      <c r="A170" s="4" t="s">
        <v>432</v>
      </c>
      <c r="B170" s="37" t="s">
        <v>213</v>
      </c>
      <c r="C170" s="38">
        <v>389</v>
      </c>
      <c r="D170" s="46" t="str">
        <f>IF($B170="N/A","N/A",IF(C170&gt;10,"No",IF(C170&lt;-10,"No","Yes")))</f>
        <v>N/A</v>
      </c>
      <c r="E170" s="38">
        <v>408</v>
      </c>
      <c r="F170" s="46" t="str">
        <f>IF($B170="N/A","N/A",IF(E170&gt;10,"No",IF(E170&lt;-10,"No","Yes")))</f>
        <v>N/A</v>
      </c>
      <c r="G170" s="38">
        <v>418</v>
      </c>
      <c r="H170" s="46" t="str">
        <f>IF($B170="N/A","N/A",IF(G170&gt;10,"No",IF(G170&lt;-10,"No","Yes")))</f>
        <v>N/A</v>
      </c>
      <c r="I170" s="12">
        <v>4.8840000000000003</v>
      </c>
      <c r="J170" s="12">
        <v>2.4510000000000001</v>
      </c>
      <c r="K170" s="47" t="s">
        <v>739</v>
      </c>
      <c r="L170" s="9" t="str">
        <f t="shared" si="57"/>
        <v>Yes</v>
      </c>
    </row>
    <row r="171" spans="1:12" x14ac:dyDescent="0.2">
      <c r="A171" s="6" t="s">
        <v>1024</v>
      </c>
      <c r="B171" s="37" t="s">
        <v>213</v>
      </c>
      <c r="C171" s="38">
        <v>0</v>
      </c>
      <c r="D171" s="46" t="str">
        <f t="shared" si="54"/>
        <v>N/A</v>
      </c>
      <c r="E171" s="38">
        <v>0</v>
      </c>
      <c r="F171" s="46" t="str">
        <f t="shared" si="55"/>
        <v>N/A</v>
      </c>
      <c r="G171" s="38">
        <v>0</v>
      </c>
      <c r="H171" s="46" t="str">
        <f t="shared" si="56"/>
        <v>N/A</v>
      </c>
      <c r="I171" s="12" t="s">
        <v>1747</v>
      </c>
      <c r="J171" s="12" t="s">
        <v>1747</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1747</v>
      </c>
      <c r="J172" s="12" t="s">
        <v>1747</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1747</v>
      </c>
      <c r="J174" s="12" t="s">
        <v>1747</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1747</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12594</v>
      </c>
      <c r="D177" s="46" t="str">
        <f t="shared" si="54"/>
        <v>N/A</v>
      </c>
      <c r="E177" s="38">
        <v>12337</v>
      </c>
      <c r="F177" s="46" t="str">
        <f t="shared" si="55"/>
        <v>N/A</v>
      </c>
      <c r="G177" s="38">
        <v>11894</v>
      </c>
      <c r="H177" s="46" t="str">
        <f t="shared" si="56"/>
        <v>N/A</v>
      </c>
      <c r="I177" s="12">
        <v>-2.04</v>
      </c>
      <c r="J177" s="12">
        <v>-3.59</v>
      </c>
      <c r="K177" s="47" t="s">
        <v>739</v>
      </c>
      <c r="L177" s="9" t="str">
        <f t="shared" si="57"/>
        <v>Yes</v>
      </c>
    </row>
    <row r="178" spans="1:12" x14ac:dyDescent="0.2">
      <c r="A178" s="4" t="s">
        <v>1031</v>
      </c>
      <c r="B178" s="37" t="s">
        <v>213</v>
      </c>
      <c r="C178" s="38">
        <v>12416</v>
      </c>
      <c r="D178" s="46" t="str">
        <f t="shared" si="54"/>
        <v>N/A</v>
      </c>
      <c r="E178" s="38">
        <v>12150</v>
      </c>
      <c r="F178" s="46" t="str">
        <f t="shared" si="55"/>
        <v>N/A</v>
      </c>
      <c r="G178" s="38">
        <v>11702</v>
      </c>
      <c r="H178" s="46" t="str">
        <f t="shared" si="56"/>
        <v>N/A</v>
      </c>
      <c r="I178" s="12">
        <v>-2.14</v>
      </c>
      <c r="J178" s="12">
        <v>-3.69</v>
      </c>
      <c r="K178" s="47" t="s">
        <v>739</v>
      </c>
      <c r="L178" s="9" t="str">
        <f t="shared" si="57"/>
        <v>Yes</v>
      </c>
    </row>
    <row r="179" spans="1:12" x14ac:dyDescent="0.2">
      <c r="A179" s="4" t="s">
        <v>1032</v>
      </c>
      <c r="B179" s="37" t="s">
        <v>213</v>
      </c>
      <c r="C179" s="38">
        <v>162</v>
      </c>
      <c r="D179" s="46" t="str">
        <f t="shared" si="54"/>
        <v>N/A</v>
      </c>
      <c r="E179" s="38">
        <v>166</v>
      </c>
      <c r="F179" s="46" t="str">
        <f t="shared" si="55"/>
        <v>N/A</v>
      </c>
      <c r="G179" s="38">
        <v>179</v>
      </c>
      <c r="H179" s="46" t="str">
        <f t="shared" si="56"/>
        <v>N/A</v>
      </c>
      <c r="I179" s="12">
        <v>2.4689999999999999</v>
      </c>
      <c r="J179" s="12">
        <v>7.8310000000000004</v>
      </c>
      <c r="K179" s="47" t="s">
        <v>739</v>
      </c>
      <c r="L179" s="9" t="str">
        <f t="shared" si="57"/>
        <v>Yes</v>
      </c>
    </row>
    <row r="180" spans="1:12" x14ac:dyDescent="0.2">
      <c r="A180" s="4" t="s">
        <v>1033</v>
      </c>
      <c r="B180" s="37" t="s">
        <v>213</v>
      </c>
      <c r="C180" s="38">
        <v>12</v>
      </c>
      <c r="D180" s="46" t="str">
        <f t="shared" si="54"/>
        <v>N/A</v>
      </c>
      <c r="E180" s="38">
        <v>20</v>
      </c>
      <c r="F180" s="46" t="str">
        <f t="shared" si="55"/>
        <v>N/A</v>
      </c>
      <c r="G180" s="38">
        <v>13</v>
      </c>
      <c r="H180" s="46" t="str">
        <f t="shared" si="56"/>
        <v>N/A</v>
      </c>
      <c r="I180" s="12">
        <v>66.67</v>
      </c>
      <c r="J180" s="12">
        <v>-35</v>
      </c>
      <c r="K180" s="47" t="s">
        <v>739</v>
      </c>
      <c r="L180" s="9" t="str">
        <f t="shared" si="57"/>
        <v>No</v>
      </c>
    </row>
    <row r="181" spans="1:12" x14ac:dyDescent="0.2">
      <c r="A181" s="4" t="s">
        <v>1034</v>
      </c>
      <c r="B181" s="37" t="s">
        <v>213</v>
      </c>
      <c r="C181" s="38">
        <v>11</v>
      </c>
      <c r="D181" s="46" t="str">
        <f t="shared" si="54"/>
        <v>N/A</v>
      </c>
      <c r="E181" s="38">
        <v>0</v>
      </c>
      <c r="F181" s="46" t="str">
        <f t="shared" si="55"/>
        <v>N/A</v>
      </c>
      <c r="G181" s="38">
        <v>0</v>
      </c>
      <c r="H181" s="46" t="str">
        <f t="shared" si="56"/>
        <v>N/A</v>
      </c>
      <c r="I181" s="12">
        <v>-100</v>
      </c>
      <c r="J181" s="12" t="s">
        <v>1747</v>
      </c>
      <c r="K181" s="47" t="s">
        <v>739</v>
      </c>
      <c r="L181" s="9" t="str">
        <f t="shared" si="57"/>
        <v>N/A</v>
      </c>
    </row>
    <row r="182" spans="1:12" x14ac:dyDescent="0.2">
      <c r="A182" s="4" t="s">
        <v>1035</v>
      </c>
      <c r="B182" s="37" t="s">
        <v>213</v>
      </c>
      <c r="C182" s="38">
        <v>11</v>
      </c>
      <c r="D182" s="46" t="str">
        <f t="shared" si="54"/>
        <v>N/A</v>
      </c>
      <c r="E182" s="38">
        <v>11</v>
      </c>
      <c r="F182" s="46" t="str">
        <f t="shared" si="55"/>
        <v>N/A</v>
      </c>
      <c r="G182" s="38">
        <v>0</v>
      </c>
      <c r="H182" s="46" t="str">
        <f t="shared" si="56"/>
        <v>N/A</v>
      </c>
      <c r="I182" s="12">
        <v>0</v>
      </c>
      <c r="J182" s="12">
        <v>-100</v>
      </c>
      <c r="K182" s="47" t="s">
        <v>739</v>
      </c>
      <c r="L182" s="9" t="str">
        <f t="shared" si="57"/>
        <v>No</v>
      </c>
    </row>
    <row r="183" spans="1:12" x14ac:dyDescent="0.2">
      <c r="A183" s="6" t="s">
        <v>1036</v>
      </c>
      <c r="B183" s="50" t="s">
        <v>213</v>
      </c>
      <c r="C183" s="1">
        <v>3917</v>
      </c>
      <c r="D183" s="11" t="str">
        <f t="shared" si="54"/>
        <v>N/A</v>
      </c>
      <c r="E183" s="1">
        <v>3869</v>
      </c>
      <c r="F183" s="11" t="str">
        <f t="shared" si="55"/>
        <v>N/A</v>
      </c>
      <c r="G183" s="1">
        <v>3913</v>
      </c>
      <c r="H183" s="11" t="str">
        <f t="shared" si="56"/>
        <v>N/A</v>
      </c>
      <c r="I183" s="59">
        <v>-1.23</v>
      </c>
      <c r="J183" s="59">
        <v>1.137</v>
      </c>
      <c r="K183" s="50" t="s">
        <v>739</v>
      </c>
      <c r="L183" s="11" t="str">
        <f t="shared" si="57"/>
        <v>Yes</v>
      </c>
    </row>
    <row r="184" spans="1:12" x14ac:dyDescent="0.2">
      <c r="A184" s="4" t="s">
        <v>1037</v>
      </c>
      <c r="B184" s="37" t="s">
        <v>213</v>
      </c>
      <c r="C184" s="38">
        <v>11</v>
      </c>
      <c r="D184" s="46" t="str">
        <f t="shared" si="54"/>
        <v>N/A</v>
      </c>
      <c r="E184" s="38">
        <v>11</v>
      </c>
      <c r="F184" s="46" t="str">
        <f t="shared" si="55"/>
        <v>N/A</v>
      </c>
      <c r="G184" s="38">
        <v>11</v>
      </c>
      <c r="H184" s="46" t="str">
        <f t="shared" si="56"/>
        <v>N/A</v>
      </c>
      <c r="I184" s="12">
        <v>33.33</v>
      </c>
      <c r="J184" s="12">
        <v>25</v>
      </c>
      <c r="K184" s="47" t="s">
        <v>739</v>
      </c>
      <c r="L184" s="9" t="str">
        <f t="shared" si="57"/>
        <v>Yes</v>
      </c>
    </row>
    <row r="185" spans="1:12" x14ac:dyDescent="0.2">
      <c r="A185" s="4" t="s">
        <v>1038</v>
      </c>
      <c r="B185" s="37" t="s">
        <v>213</v>
      </c>
      <c r="C185" s="38">
        <v>0</v>
      </c>
      <c r="D185" s="46" t="str">
        <f t="shared" si="54"/>
        <v>N/A</v>
      </c>
      <c r="E185" s="38">
        <v>0</v>
      </c>
      <c r="F185" s="46" t="str">
        <f t="shared" si="55"/>
        <v>N/A</v>
      </c>
      <c r="G185" s="38">
        <v>11</v>
      </c>
      <c r="H185" s="46" t="str">
        <f t="shared" si="56"/>
        <v>N/A</v>
      </c>
      <c r="I185" s="12" t="s">
        <v>1747</v>
      </c>
      <c r="J185" s="12" t="s">
        <v>1747</v>
      </c>
      <c r="K185" s="47" t="s">
        <v>739</v>
      </c>
      <c r="L185" s="9" t="str">
        <f t="shared" si="57"/>
        <v>N/A</v>
      </c>
    </row>
    <row r="186" spans="1:12" ht="25.5" x14ac:dyDescent="0.2">
      <c r="A186" s="4" t="s">
        <v>1039</v>
      </c>
      <c r="B186" s="37" t="s">
        <v>213</v>
      </c>
      <c r="C186" s="38">
        <v>1792</v>
      </c>
      <c r="D186" s="46" t="str">
        <f t="shared" si="54"/>
        <v>N/A</v>
      </c>
      <c r="E186" s="38">
        <v>1748</v>
      </c>
      <c r="F186" s="46" t="str">
        <f t="shared" si="55"/>
        <v>N/A</v>
      </c>
      <c r="G186" s="38">
        <v>1808</v>
      </c>
      <c r="H186" s="46" t="str">
        <f t="shared" si="56"/>
        <v>N/A</v>
      </c>
      <c r="I186" s="12">
        <v>-2.46</v>
      </c>
      <c r="J186" s="12">
        <v>3.4319999999999999</v>
      </c>
      <c r="K186" s="47" t="s">
        <v>739</v>
      </c>
      <c r="L186" s="9" t="str">
        <f t="shared" si="57"/>
        <v>Yes</v>
      </c>
    </row>
    <row r="187" spans="1:12" ht="25.5" x14ac:dyDescent="0.2">
      <c r="A187" s="4" t="s">
        <v>1040</v>
      </c>
      <c r="B187" s="37" t="s">
        <v>213</v>
      </c>
      <c r="C187" s="38">
        <v>2042</v>
      </c>
      <c r="D187" s="46" t="str">
        <f t="shared" si="54"/>
        <v>N/A</v>
      </c>
      <c r="E187" s="38">
        <v>2024</v>
      </c>
      <c r="F187" s="46" t="str">
        <f t="shared" si="55"/>
        <v>N/A</v>
      </c>
      <c r="G187" s="38">
        <v>2013</v>
      </c>
      <c r="H187" s="46" t="str">
        <f t="shared" si="56"/>
        <v>N/A</v>
      </c>
      <c r="I187" s="12">
        <v>-0.88100000000000001</v>
      </c>
      <c r="J187" s="12">
        <v>-0.54300000000000004</v>
      </c>
      <c r="K187" s="47" t="s">
        <v>739</v>
      </c>
      <c r="L187" s="9" t="str">
        <f t="shared" si="57"/>
        <v>Yes</v>
      </c>
    </row>
    <row r="188" spans="1:12" ht="25.5" x14ac:dyDescent="0.2">
      <c r="A188" s="4" t="s">
        <v>1041</v>
      </c>
      <c r="B188" s="37" t="s">
        <v>213</v>
      </c>
      <c r="C188" s="38">
        <v>77</v>
      </c>
      <c r="D188" s="46" t="str">
        <f t="shared" si="54"/>
        <v>N/A</v>
      </c>
      <c r="E188" s="38">
        <v>89</v>
      </c>
      <c r="F188" s="46" t="str">
        <f t="shared" si="55"/>
        <v>N/A</v>
      </c>
      <c r="G188" s="38">
        <v>81</v>
      </c>
      <c r="H188" s="46" t="str">
        <f t="shared" si="56"/>
        <v>N/A</v>
      </c>
      <c r="I188" s="12">
        <v>15.58</v>
      </c>
      <c r="J188" s="12">
        <v>-8.99</v>
      </c>
      <c r="K188" s="47" t="s">
        <v>739</v>
      </c>
      <c r="L188" s="9" t="str">
        <f t="shared" si="57"/>
        <v>Yes</v>
      </c>
    </row>
    <row r="189" spans="1:12" x14ac:dyDescent="0.2">
      <c r="A189" s="6" t="s">
        <v>1042</v>
      </c>
      <c r="B189" s="50" t="s">
        <v>213</v>
      </c>
      <c r="C189" s="1">
        <v>1255</v>
      </c>
      <c r="D189" s="11" t="str">
        <f t="shared" si="54"/>
        <v>N/A</v>
      </c>
      <c r="E189" s="1">
        <v>1319</v>
      </c>
      <c r="F189" s="11" t="str">
        <f t="shared" si="55"/>
        <v>N/A</v>
      </c>
      <c r="G189" s="1">
        <v>1343</v>
      </c>
      <c r="H189" s="11" t="str">
        <f t="shared" si="56"/>
        <v>N/A</v>
      </c>
      <c r="I189" s="59">
        <v>5.0999999999999996</v>
      </c>
      <c r="J189" s="59">
        <v>1.82</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200</v>
      </c>
      <c r="J190" s="12">
        <v>-66.7</v>
      </c>
      <c r="K190" s="47" t="s">
        <v>739</v>
      </c>
      <c r="L190" s="9" t="str">
        <f t="shared" si="57"/>
        <v>No</v>
      </c>
    </row>
    <row r="191" spans="1:12" ht="25.5" x14ac:dyDescent="0.2">
      <c r="A191" s="4" t="s">
        <v>1044</v>
      </c>
      <c r="B191" s="37" t="s">
        <v>213</v>
      </c>
      <c r="C191" s="38">
        <v>0</v>
      </c>
      <c r="D191" s="46" t="str">
        <f t="shared" si="54"/>
        <v>N/A</v>
      </c>
      <c r="E191" s="38">
        <v>0</v>
      </c>
      <c r="F191" s="46" t="str">
        <f t="shared" si="55"/>
        <v>N/A</v>
      </c>
      <c r="G191" s="38">
        <v>11</v>
      </c>
      <c r="H191" s="46" t="str">
        <f t="shared" si="56"/>
        <v>N/A</v>
      </c>
      <c r="I191" s="12" t="s">
        <v>1747</v>
      </c>
      <c r="J191" s="12" t="s">
        <v>1747</v>
      </c>
      <c r="K191" s="47" t="s">
        <v>739</v>
      </c>
      <c r="L191" s="9" t="str">
        <f t="shared" si="57"/>
        <v>N/A</v>
      </c>
    </row>
    <row r="192" spans="1:12" ht="25.5" x14ac:dyDescent="0.2">
      <c r="A192" s="4" t="s">
        <v>1045</v>
      </c>
      <c r="B192" s="37" t="s">
        <v>213</v>
      </c>
      <c r="C192" s="38">
        <v>624</v>
      </c>
      <c r="D192" s="46" t="str">
        <f t="shared" si="54"/>
        <v>N/A</v>
      </c>
      <c r="E192" s="38">
        <v>645</v>
      </c>
      <c r="F192" s="46" t="str">
        <f t="shared" si="55"/>
        <v>N/A</v>
      </c>
      <c r="G192" s="38">
        <v>659</v>
      </c>
      <c r="H192" s="46" t="str">
        <f t="shared" si="56"/>
        <v>N/A</v>
      </c>
      <c r="I192" s="12">
        <v>3.3650000000000002</v>
      </c>
      <c r="J192" s="12">
        <v>2.1709999999999998</v>
      </c>
      <c r="K192" s="47" t="s">
        <v>739</v>
      </c>
      <c r="L192" s="9" t="str">
        <f t="shared" si="57"/>
        <v>Yes</v>
      </c>
    </row>
    <row r="193" spans="1:12" ht="25.5" x14ac:dyDescent="0.2">
      <c r="A193" s="4" t="s">
        <v>1046</v>
      </c>
      <c r="B193" s="37" t="s">
        <v>213</v>
      </c>
      <c r="C193" s="38">
        <v>576</v>
      </c>
      <c r="D193" s="46" t="str">
        <f t="shared" si="54"/>
        <v>N/A</v>
      </c>
      <c r="E193" s="38">
        <v>605</v>
      </c>
      <c r="F193" s="46" t="str">
        <f t="shared" si="55"/>
        <v>N/A</v>
      </c>
      <c r="G193" s="38">
        <v>617</v>
      </c>
      <c r="H193" s="46" t="str">
        <f t="shared" si="56"/>
        <v>N/A</v>
      </c>
      <c r="I193" s="12">
        <v>5.0350000000000001</v>
      </c>
      <c r="J193" s="12">
        <v>1.9830000000000001</v>
      </c>
      <c r="K193" s="47" t="s">
        <v>739</v>
      </c>
      <c r="L193" s="9" t="str">
        <f t="shared" si="57"/>
        <v>Yes</v>
      </c>
    </row>
    <row r="194" spans="1:12" ht="25.5" x14ac:dyDescent="0.2">
      <c r="A194" s="4" t="s">
        <v>1047</v>
      </c>
      <c r="B194" s="37" t="s">
        <v>213</v>
      </c>
      <c r="C194" s="38">
        <v>54</v>
      </c>
      <c r="D194" s="46" t="str">
        <f t="shared" si="54"/>
        <v>N/A</v>
      </c>
      <c r="E194" s="38">
        <v>66</v>
      </c>
      <c r="F194" s="46" t="str">
        <f t="shared" si="55"/>
        <v>N/A</v>
      </c>
      <c r="G194" s="38">
        <v>65</v>
      </c>
      <c r="H194" s="46" t="str">
        <f t="shared" si="56"/>
        <v>N/A</v>
      </c>
      <c r="I194" s="12">
        <v>22.22</v>
      </c>
      <c r="J194" s="12">
        <v>-1.52</v>
      </c>
      <c r="K194" s="47" t="s">
        <v>739</v>
      </c>
      <c r="L194" s="9" t="str">
        <f t="shared" si="57"/>
        <v>Yes</v>
      </c>
    </row>
    <row r="195" spans="1:12" x14ac:dyDescent="0.2">
      <c r="A195" s="6" t="s">
        <v>1048</v>
      </c>
      <c r="B195" s="50" t="s">
        <v>213</v>
      </c>
      <c r="C195" s="1">
        <v>54</v>
      </c>
      <c r="D195" s="11" t="str">
        <f t="shared" si="54"/>
        <v>N/A</v>
      </c>
      <c r="E195" s="1">
        <v>50</v>
      </c>
      <c r="F195" s="11" t="str">
        <f t="shared" si="55"/>
        <v>N/A</v>
      </c>
      <c r="G195" s="1">
        <v>46</v>
      </c>
      <c r="H195" s="11" t="str">
        <f t="shared" si="56"/>
        <v>N/A</v>
      </c>
      <c r="I195" s="59">
        <v>-7.41</v>
      </c>
      <c r="J195" s="59">
        <v>-8</v>
      </c>
      <c r="K195" s="50" t="s">
        <v>739</v>
      </c>
      <c r="L195" s="11" t="str">
        <f t="shared" si="57"/>
        <v>Yes</v>
      </c>
    </row>
    <row r="196" spans="1:12" ht="25.5" x14ac:dyDescent="0.2">
      <c r="A196" s="4" t="s">
        <v>1049</v>
      </c>
      <c r="B196" s="37" t="s">
        <v>213</v>
      </c>
      <c r="C196" s="38">
        <v>11</v>
      </c>
      <c r="D196" s="46" t="str">
        <f t="shared" si="54"/>
        <v>N/A</v>
      </c>
      <c r="E196" s="38">
        <v>11</v>
      </c>
      <c r="F196" s="46" t="str">
        <f t="shared" si="55"/>
        <v>N/A</v>
      </c>
      <c r="G196" s="38">
        <v>11</v>
      </c>
      <c r="H196" s="46" t="str">
        <f t="shared" si="56"/>
        <v>N/A</v>
      </c>
      <c r="I196" s="12">
        <v>0</v>
      </c>
      <c r="J196" s="12">
        <v>0</v>
      </c>
      <c r="K196" s="47" t="s">
        <v>739</v>
      </c>
      <c r="L196" s="9" t="str">
        <f t="shared" si="57"/>
        <v>Yes</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40</v>
      </c>
      <c r="D198" s="46" t="str">
        <f t="shared" si="54"/>
        <v>N/A</v>
      </c>
      <c r="E198" s="38">
        <v>37</v>
      </c>
      <c r="F198" s="46" t="str">
        <f t="shared" si="55"/>
        <v>N/A</v>
      </c>
      <c r="G198" s="38">
        <v>36</v>
      </c>
      <c r="H198" s="46" t="str">
        <f t="shared" si="56"/>
        <v>N/A</v>
      </c>
      <c r="I198" s="12">
        <v>-7.5</v>
      </c>
      <c r="J198" s="12">
        <v>-2.7</v>
      </c>
      <c r="K198" s="47" t="s">
        <v>739</v>
      </c>
      <c r="L198" s="9" t="str">
        <f t="shared" si="57"/>
        <v>Yes</v>
      </c>
    </row>
    <row r="199" spans="1:12" ht="25.5" x14ac:dyDescent="0.2">
      <c r="A199" s="4" t="s">
        <v>1052</v>
      </c>
      <c r="B199" s="37" t="s">
        <v>213</v>
      </c>
      <c r="C199" s="38">
        <v>12</v>
      </c>
      <c r="D199" s="46" t="str">
        <f t="shared" si="54"/>
        <v>N/A</v>
      </c>
      <c r="E199" s="38">
        <v>11</v>
      </c>
      <c r="F199" s="46" t="str">
        <f t="shared" si="55"/>
        <v>N/A</v>
      </c>
      <c r="G199" s="38">
        <v>11</v>
      </c>
      <c r="H199" s="46" t="str">
        <f t="shared" si="56"/>
        <v>N/A</v>
      </c>
      <c r="I199" s="12">
        <v>-8.33</v>
      </c>
      <c r="J199" s="12">
        <v>-36.4</v>
      </c>
      <c r="K199" s="47" t="s">
        <v>739</v>
      </c>
      <c r="L199" s="9" t="str">
        <f t="shared" si="57"/>
        <v>No</v>
      </c>
    </row>
    <row r="200" spans="1:12" ht="25.5" x14ac:dyDescent="0.2">
      <c r="A200" s="4" t="s">
        <v>1053</v>
      </c>
      <c r="B200" s="37" t="s">
        <v>213</v>
      </c>
      <c r="C200" s="38">
        <v>0</v>
      </c>
      <c r="D200" s="46" t="str">
        <f t="shared" si="54"/>
        <v>N/A</v>
      </c>
      <c r="E200" s="38">
        <v>0</v>
      </c>
      <c r="F200" s="46" t="str">
        <f t="shared" si="55"/>
        <v>N/A</v>
      </c>
      <c r="G200" s="38">
        <v>11</v>
      </c>
      <c r="H200" s="46" t="str">
        <f t="shared" si="56"/>
        <v>N/A</v>
      </c>
      <c r="I200" s="12" t="s">
        <v>1747</v>
      </c>
      <c r="J200" s="12" t="s">
        <v>1747</v>
      </c>
      <c r="K200" s="47" t="s">
        <v>739</v>
      </c>
      <c r="L200" s="9" t="str">
        <f t="shared" si="57"/>
        <v>N/A</v>
      </c>
    </row>
    <row r="201" spans="1:12" x14ac:dyDescent="0.2">
      <c r="A201" s="6" t="s">
        <v>1054</v>
      </c>
      <c r="B201" s="50" t="s">
        <v>213</v>
      </c>
      <c r="C201" s="1">
        <v>11165</v>
      </c>
      <c r="D201" s="11" t="str">
        <f t="shared" si="54"/>
        <v>N/A</v>
      </c>
      <c r="E201" s="1">
        <v>11389</v>
      </c>
      <c r="F201" s="11" t="str">
        <f t="shared" si="55"/>
        <v>N/A</v>
      </c>
      <c r="G201" s="1">
        <v>11746</v>
      </c>
      <c r="H201" s="11" t="str">
        <f t="shared" si="56"/>
        <v>N/A</v>
      </c>
      <c r="I201" s="59">
        <v>2.0059999999999998</v>
      </c>
      <c r="J201" s="59">
        <v>3.1349999999999998</v>
      </c>
      <c r="K201" s="50" t="s">
        <v>739</v>
      </c>
      <c r="L201" s="11" t="str">
        <f t="shared" si="57"/>
        <v>Yes</v>
      </c>
    </row>
    <row r="202" spans="1:12" x14ac:dyDescent="0.2">
      <c r="A202" s="4" t="s">
        <v>1055</v>
      </c>
      <c r="B202" s="37" t="s">
        <v>213</v>
      </c>
      <c r="C202" s="38">
        <v>421</v>
      </c>
      <c r="D202" s="46" t="str">
        <f t="shared" si="54"/>
        <v>N/A</v>
      </c>
      <c r="E202" s="38">
        <v>462</v>
      </c>
      <c r="F202" s="46" t="str">
        <f t="shared" si="55"/>
        <v>N/A</v>
      </c>
      <c r="G202" s="38">
        <v>507</v>
      </c>
      <c r="H202" s="46" t="str">
        <f t="shared" si="56"/>
        <v>N/A</v>
      </c>
      <c r="I202" s="12">
        <v>9.7390000000000008</v>
      </c>
      <c r="J202" s="12">
        <v>9.74</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-50</v>
      </c>
      <c r="J203" s="12">
        <v>25</v>
      </c>
      <c r="K203" s="47" t="s">
        <v>739</v>
      </c>
      <c r="L203" s="9" t="str">
        <f t="shared" si="57"/>
        <v>Yes</v>
      </c>
    </row>
    <row r="204" spans="1:12" ht="25.5" x14ac:dyDescent="0.2">
      <c r="A204" s="4" t="s">
        <v>1057</v>
      </c>
      <c r="B204" s="37" t="s">
        <v>213</v>
      </c>
      <c r="C204" s="38">
        <v>5237</v>
      </c>
      <c r="D204" s="46" t="str">
        <f t="shared" si="54"/>
        <v>N/A</v>
      </c>
      <c r="E204" s="38">
        <v>5359</v>
      </c>
      <c r="F204" s="46" t="str">
        <f t="shared" si="55"/>
        <v>N/A</v>
      </c>
      <c r="G204" s="38">
        <v>5540</v>
      </c>
      <c r="H204" s="46" t="str">
        <f t="shared" si="56"/>
        <v>N/A</v>
      </c>
      <c r="I204" s="12">
        <v>2.33</v>
      </c>
      <c r="J204" s="12">
        <v>3.3769999999999998</v>
      </c>
      <c r="K204" s="47" t="s">
        <v>739</v>
      </c>
      <c r="L204" s="9" t="str">
        <f t="shared" si="57"/>
        <v>Yes</v>
      </c>
    </row>
    <row r="205" spans="1:12" ht="25.5" x14ac:dyDescent="0.2">
      <c r="A205" s="4" t="s">
        <v>1058</v>
      </c>
      <c r="B205" s="37" t="s">
        <v>213</v>
      </c>
      <c r="C205" s="38">
        <v>5242</v>
      </c>
      <c r="D205" s="46" t="str">
        <f t="shared" si="54"/>
        <v>N/A</v>
      </c>
      <c r="E205" s="38">
        <v>5312</v>
      </c>
      <c r="F205" s="46" t="str">
        <f t="shared" si="55"/>
        <v>N/A</v>
      </c>
      <c r="G205" s="38">
        <v>5423</v>
      </c>
      <c r="H205" s="46" t="str">
        <f t="shared" si="56"/>
        <v>N/A</v>
      </c>
      <c r="I205" s="12">
        <v>1.335</v>
      </c>
      <c r="J205" s="12">
        <v>2.09</v>
      </c>
      <c r="K205" s="47" t="s">
        <v>739</v>
      </c>
      <c r="L205" s="9" t="str">
        <f t="shared" si="57"/>
        <v>Yes</v>
      </c>
    </row>
    <row r="206" spans="1:12" ht="25.5" x14ac:dyDescent="0.2">
      <c r="A206" s="4" t="s">
        <v>1059</v>
      </c>
      <c r="B206" s="37" t="s">
        <v>213</v>
      </c>
      <c r="C206" s="38">
        <v>257</v>
      </c>
      <c r="D206" s="46" t="str">
        <f t="shared" si="54"/>
        <v>N/A</v>
      </c>
      <c r="E206" s="38">
        <v>252</v>
      </c>
      <c r="F206" s="46" t="str">
        <f t="shared" si="55"/>
        <v>N/A</v>
      </c>
      <c r="G206" s="38">
        <v>271</v>
      </c>
      <c r="H206" s="46" t="str">
        <f t="shared" si="56"/>
        <v>N/A</v>
      </c>
      <c r="I206" s="12">
        <v>-1.95</v>
      </c>
      <c r="J206" s="12">
        <v>7.54</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3.1775056063</v>
      </c>
      <c r="D231" s="46" t="str">
        <f>IF($B231="N/A","N/A",IF(C231&lt;15,"Yes","No"))</f>
        <v>Yes</v>
      </c>
      <c r="E231" s="8">
        <v>3.4836348571000002</v>
      </c>
      <c r="F231" s="46" t="str">
        <f>IF($B231="N/A","N/A",IF(E231&lt;15,"Yes","No"))</f>
        <v>Yes</v>
      </c>
      <c r="G231" s="8">
        <v>4.2533342547000004</v>
      </c>
      <c r="H231" s="46" t="str">
        <f>IF($B231="N/A","N/A",IF(G231&lt;15,"Yes","No"))</f>
        <v>Yes</v>
      </c>
      <c r="I231" s="12">
        <v>9.6340000000000003</v>
      </c>
      <c r="J231" s="12">
        <v>22.09</v>
      </c>
      <c r="K231" s="47" t="s">
        <v>739</v>
      </c>
      <c r="L231" s="9" t="str">
        <f t="shared" si="59"/>
        <v>Yes</v>
      </c>
    </row>
    <row r="232" spans="1:12" x14ac:dyDescent="0.2">
      <c r="A232" s="18" t="s">
        <v>1085</v>
      </c>
      <c r="B232" s="37" t="s">
        <v>213</v>
      </c>
      <c r="C232" s="38" t="s">
        <v>213</v>
      </c>
      <c r="D232" s="46" t="str">
        <f t="shared" ref="D232" si="60">IF($B232="N/A","N/A",IF(C232&gt;10,"No",IF(C232&lt;-10,"No","Yes")))</f>
        <v>N/A</v>
      </c>
      <c r="E232" s="38">
        <v>967</v>
      </c>
      <c r="F232" s="46" t="str">
        <f t="shared" ref="F232" si="61">IF($B232="N/A","N/A",IF(E232&gt;10,"No",IF(E232&lt;-10,"No","Yes")))</f>
        <v>N/A</v>
      </c>
      <c r="G232" s="38">
        <v>940</v>
      </c>
      <c r="H232" s="46" t="str">
        <f t="shared" ref="H232" si="62">IF($B232="N/A","N/A",IF(G232&gt;10,"No",IF(G232&lt;-10,"No","Yes")))</f>
        <v>N/A</v>
      </c>
      <c r="I232" s="12" t="s">
        <v>213</v>
      </c>
      <c r="J232" s="12">
        <v>-2.79</v>
      </c>
      <c r="K232" s="47" t="s">
        <v>739</v>
      </c>
      <c r="L232" s="9" t="str">
        <f t="shared" si="59"/>
        <v>Yes</v>
      </c>
    </row>
    <row r="233" spans="1:12" ht="25.5" x14ac:dyDescent="0.2">
      <c r="A233" s="18" t="s">
        <v>1086</v>
      </c>
      <c r="B233" s="37" t="s">
        <v>279</v>
      </c>
      <c r="C233" s="8">
        <v>3.4207447174999999</v>
      </c>
      <c r="D233" s="46" t="str">
        <f>IF($B233="N/A","N/A",IF(C233&lt;10,"Yes","No"))</f>
        <v>Yes</v>
      </c>
      <c r="E233" s="8">
        <v>3.3434755548999999</v>
      </c>
      <c r="F233" s="46" t="str">
        <f>IF($B233="N/A","N/A",IF(E233&lt;10,"Yes","No"))</f>
        <v>Yes</v>
      </c>
      <c r="G233" s="8">
        <v>3.2808627971000002</v>
      </c>
      <c r="H233" s="46" t="str">
        <f>IF($B233="N/A","N/A",IF(G233&lt;10,"Yes","No"))</f>
        <v>Yes</v>
      </c>
      <c r="I233" s="12">
        <v>-2.2599999999999998</v>
      </c>
      <c r="J233" s="12">
        <v>-1.87</v>
      </c>
      <c r="K233" s="47" t="s">
        <v>739</v>
      </c>
      <c r="L233" s="9" t="str">
        <f t="shared" si="59"/>
        <v>Yes</v>
      </c>
    </row>
    <row r="234" spans="1:12" x14ac:dyDescent="0.2">
      <c r="A234" s="2" t="s">
        <v>72</v>
      </c>
      <c r="B234" s="37" t="s">
        <v>213</v>
      </c>
      <c r="C234" s="8">
        <v>0.1173020528</v>
      </c>
      <c r="D234" s="46" t="str">
        <f t="shared" si="54"/>
        <v>N/A</v>
      </c>
      <c r="E234" s="8">
        <v>9.3219168599999999E-2</v>
      </c>
      <c r="F234" s="46" t="str">
        <f t="shared" si="55"/>
        <v>N/A</v>
      </c>
      <c r="G234" s="8">
        <v>8.6379655900000005E-2</v>
      </c>
      <c r="H234" s="46" t="str">
        <f>IF($B234="N/A","N/A",IF(G234&gt;10,"No",IF(G234&lt;-10,"No","Yes")))</f>
        <v>N/A</v>
      </c>
      <c r="I234" s="12">
        <v>-20.5</v>
      </c>
      <c r="J234" s="12">
        <v>-7.34</v>
      </c>
      <c r="K234" s="47" t="s">
        <v>739</v>
      </c>
      <c r="L234" s="9" t="str">
        <f t="shared" si="59"/>
        <v>Yes</v>
      </c>
    </row>
    <row r="235" spans="1:12" ht="25.5" x14ac:dyDescent="0.2">
      <c r="A235" s="18" t="s">
        <v>1087</v>
      </c>
      <c r="B235" s="37" t="s">
        <v>289</v>
      </c>
      <c r="C235" s="9">
        <v>3.0878040366000001</v>
      </c>
      <c r="D235" s="46" t="str">
        <f>IF($B235="N/A","N/A",IF(C235&lt;15,"Yes","No"))</f>
        <v>Yes</v>
      </c>
      <c r="E235" s="9">
        <v>3.4180361827999999</v>
      </c>
      <c r="F235" s="46" t="str">
        <f>IF($B235="N/A","N/A",IF(E235&lt;15,"Yes","No"))</f>
        <v>Yes</v>
      </c>
      <c r="G235" s="9">
        <v>4.2084168337000003</v>
      </c>
      <c r="H235" s="46" t="str">
        <f>IF($B235="N/A","N/A",IF(G235&lt;15,"Yes","No"))</f>
        <v>Yes</v>
      </c>
      <c r="I235" s="12">
        <v>10.69</v>
      </c>
      <c r="J235" s="12">
        <v>23.12</v>
      </c>
      <c r="K235" s="47" t="s">
        <v>739</v>
      </c>
      <c r="L235" s="9" t="str">
        <f t="shared" si="59"/>
        <v>Yes</v>
      </c>
    </row>
    <row r="236" spans="1:12" ht="25.5" x14ac:dyDescent="0.2">
      <c r="A236" s="18" t="s">
        <v>152</v>
      </c>
      <c r="B236" s="37" t="s">
        <v>213</v>
      </c>
      <c r="C236" s="38">
        <v>338</v>
      </c>
      <c r="D236" s="46" t="str">
        <f>IF($B236="N/A","N/A",IF(C236&gt;10,"No",IF(C236&lt;-10,"No","Yes")))</f>
        <v>N/A</v>
      </c>
      <c r="E236" s="38">
        <v>353</v>
      </c>
      <c r="F236" s="46" t="str">
        <f>IF($B236="N/A","N/A",IF(E236&gt;10,"No",IF(E236&lt;-10,"No","Yes")))</f>
        <v>N/A</v>
      </c>
      <c r="G236" s="38">
        <v>383</v>
      </c>
      <c r="H236" s="46" t="str">
        <f>IF($B236="N/A","N/A",IF(G236&gt;10,"No",IF(G236&lt;-10,"No","Yes")))</f>
        <v>N/A</v>
      </c>
      <c r="I236" s="12">
        <v>4.4379999999999997</v>
      </c>
      <c r="J236" s="12">
        <v>8.4990000000000006</v>
      </c>
      <c r="K236" s="47" t="s">
        <v>739</v>
      </c>
      <c r="L236" s="9" t="str">
        <f>IF(J236="Div by 0", "N/A", IF(K236="N/A","N/A", IF(J236&gt;VALUE(MID(K236,1,2)), "No", IF(J236&lt;-1*VALUE(MID(K236,1,2)), "No", "Yes"))))</f>
        <v>Yes</v>
      </c>
    </row>
    <row r="237" spans="1:12" x14ac:dyDescent="0.2">
      <c r="A237" s="18" t="s">
        <v>1088</v>
      </c>
      <c r="B237" s="37" t="s">
        <v>213</v>
      </c>
      <c r="C237" s="38">
        <v>29058</v>
      </c>
      <c r="D237" s="46" t="str">
        <f t="shared" ref="D237:D242" si="63">IF($B237="N/A","N/A",IF(C237&gt;10,"No",IF(C237&lt;-10,"No","Yes")))</f>
        <v>N/A</v>
      </c>
      <c r="E237" s="38">
        <v>28922</v>
      </c>
      <c r="F237" s="46" t="str">
        <f t="shared" ref="F237:F242" si="64">IF($B237="N/A","N/A",IF(E237&gt;10,"No",IF(E237&lt;-10,"No","Yes")))</f>
        <v>N/A</v>
      </c>
      <c r="G237" s="38">
        <v>28651</v>
      </c>
      <c r="H237" s="46" t="str">
        <f>IF($B237="N/A","N/A",IF(G237&gt;10,"No",IF(G237&lt;-10,"No","Yes")))</f>
        <v>N/A</v>
      </c>
      <c r="I237" s="12">
        <v>-0.46800000000000003</v>
      </c>
      <c r="J237" s="12">
        <v>-0.93700000000000006</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4.2533342547000004</v>
      </c>
      <c r="H242" s="46" t="str">
        <f t="shared" si="65"/>
        <v>N/A</v>
      </c>
      <c r="I242" s="12" t="s">
        <v>213</v>
      </c>
      <c r="J242" s="12" t="s">
        <v>213</v>
      </c>
      <c r="K242" s="47" t="s">
        <v>213</v>
      </c>
      <c r="L242" s="9" t="str">
        <f t="shared" si="66"/>
        <v>N/A</v>
      </c>
    </row>
    <row r="243" spans="1:12" x14ac:dyDescent="0.2">
      <c r="A243" s="6" t="s">
        <v>1094</v>
      </c>
      <c r="B243" s="37" t="s">
        <v>213</v>
      </c>
      <c r="C243" s="38">
        <v>91333</v>
      </c>
      <c r="D243" s="46" t="str">
        <f>IF($B243="N/A","N/A",IF(C243&gt;10,"No",IF(C243&lt;-10,"No","Yes")))</f>
        <v>N/A</v>
      </c>
      <c r="E243" s="38">
        <v>104662</v>
      </c>
      <c r="F243" s="46" t="str">
        <f>IF($B243="N/A","N/A",IF(E243&gt;10,"No",IF(E243&lt;-10,"No","Yes")))</f>
        <v>N/A</v>
      </c>
      <c r="G243" s="38">
        <v>120107</v>
      </c>
      <c r="H243" s="46" t="str">
        <f>IF($B243="N/A","N/A",IF(G243&gt;10,"No",IF(G243&lt;-10,"No","Yes")))</f>
        <v>N/A</v>
      </c>
      <c r="I243" s="12">
        <v>14.59</v>
      </c>
      <c r="J243" s="12">
        <v>14.76</v>
      </c>
      <c r="K243" s="47" t="s">
        <v>739</v>
      </c>
      <c r="L243" s="9" t="str">
        <f t="shared" ref="L243:L276" si="67">IF(J243="Div by 0", "N/A", IF(K243="N/A","N/A", IF(J243&gt;VALUE(MID(K243,1,2)), "No", IF(J243&lt;-1*VALUE(MID(K243,1,2)), "No", "Yes"))))</f>
        <v>Yes</v>
      </c>
    </row>
    <row r="244" spans="1:12" x14ac:dyDescent="0.2">
      <c r="A244" s="2" t="s">
        <v>1095</v>
      </c>
      <c r="B244" s="37" t="s">
        <v>213</v>
      </c>
      <c r="C244" s="8">
        <v>0.30069847280000001</v>
      </c>
      <c r="D244" s="46" t="str">
        <f>IF($B244="N/A","N/A",IF(C244&gt;10,"No",IF(C244&lt;-10,"No","Yes")))</f>
        <v>N/A</v>
      </c>
      <c r="E244" s="8">
        <v>0.3546518501</v>
      </c>
      <c r="F244" s="46" t="str">
        <f>IF($B244="N/A","N/A",IF(E244&gt;10,"No",IF(E244&lt;-10,"No","Yes")))</f>
        <v>N/A</v>
      </c>
      <c r="G244" s="8">
        <v>0.41732229599999998</v>
      </c>
      <c r="H244" s="46" t="str">
        <f>IF($B244="N/A","N/A",IF(G244&gt;10,"No",IF(G244&lt;-10,"No","Yes")))</f>
        <v>N/A</v>
      </c>
      <c r="I244" s="12">
        <v>17.940000000000001</v>
      </c>
      <c r="J244" s="12">
        <v>17.670000000000002</v>
      </c>
      <c r="K244" s="47" t="s">
        <v>739</v>
      </c>
      <c r="L244" s="9" t="str">
        <f t="shared" si="67"/>
        <v>Yes</v>
      </c>
    </row>
    <row r="245" spans="1:12" x14ac:dyDescent="0.2">
      <c r="A245" s="2" t="s">
        <v>1096</v>
      </c>
      <c r="B245" s="37" t="s">
        <v>213</v>
      </c>
      <c r="C245" s="8">
        <v>1.8804076139000001</v>
      </c>
      <c r="D245" s="46" t="str">
        <f>IF($B245="N/A","N/A",IF(C245&gt;10,"No",IF(C245&lt;-10,"No","Yes")))</f>
        <v>N/A</v>
      </c>
      <c r="E245" s="8">
        <v>2.1637491827000002</v>
      </c>
      <c r="F245" s="46" t="str">
        <f>IF($B245="N/A","N/A",IF(E245&gt;10,"No",IF(E245&lt;-10,"No","Yes")))</f>
        <v>N/A</v>
      </c>
      <c r="G245" s="8">
        <v>2.5218030892000001</v>
      </c>
      <c r="H245" s="46" t="str">
        <f>IF($B245="N/A","N/A",IF(G245&gt;10,"No",IF(G245&lt;-10,"No","Yes")))</f>
        <v>N/A</v>
      </c>
      <c r="I245" s="12">
        <v>15.07</v>
      </c>
      <c r="J245" s="12">
        <v>16.55</v>
      </c>
      <c r="K245" s="47" t="s">
        <v>739</v>
      </c>
      <c r="L245" s="9" t="str">
        <f t="shared" si="67"/>
        <v>Yes</v>
      </c>
    </row>
    <row r="246" spans="1:12" x14ac:dyDescent="0.2">
      <c r="A246" s="2" t="s">
        <v>1097</v>
      </c>
      <c r="B246" s="37" t="s">
        <v>213</v>
      </c>
      <c r="C246" s="8">
        <v>1.8564811829000001</v>
      </c>
      <c r="D246" s="46" t="str">
        <f t="shared" ref="D246:D274" si="68">IF($B246="N/A","N/A",IF(C246&gt;10,"No",IF(C246&lt;-10,"No","Yes")))</f>
        <v>N/A</v>
      </c>
      <c r="E246" s="8">
        <v>2.4338970545</v>
      </c>
      <c r="F246" s="46" t="str">
        <f t="shared" ref="F246:F274" si="69">IF($B246="N/A","N/A",IF(E246&gt;10,"No",IF(E246&lt;-10,"No","Yes")))</f>
        <v>N/A</v>
      </c>
      <c r="G246" s="8">
        <v>2.0863970893000001</v>
      </c>
      <c r="H246" s="46" t="str">
        <f t="shared" ref="H246:H274" si="70">IF($B246="N/A","N/A",IF(G246&gt;10,"No",IF(G246&lt;-10,"No","Yes")))</f>
        <v>N/A</v>
      </c>
      <c r="I246" s="12">
        <v>31.1</v>
      </c>
      <c r="J246" s="12">
        <v>-14.3</v>
      </c>
      <c r="K246" s="47" t="s">
        <v>739</v>
      </c>
      <c r="L246" s="9" t="str">
        <f t="shared" si="67"/>
        <v>Yes</v>
      </c>
    </row>
    <row r="247" spans="1:12" x14ac:dyDescent="0.2">
      <c r="A247" s="2" t="s">
        <v>1098</v>
      </c>
      <c r="B247" s="37" t="s">
        <v>213</v>
      </c>
      <c r="C247" s="8">
        <v>53.656916996</v>
      </c>
      <c r="D247" s="46" t="str">
        <f t="shared" si="68"/>
        <v>N/A</v>
      </c>
      <c r="E247" s="8">
        <v>56.319763817000002</v>
      </c>
      <c r="F247" s="46" t="str">
        <f t="shared" si="69"/>
        <v>N/A</v>
      </c>
      <c r="G247" s="8">
        <v>59.344058087999997</v>
      </c>
      <c r="H247" s="46" t="str">
        <f t="shared" si="70"/>
        <v>N/A</v>
      </c>
      <c r="I247" s="12">
        <v>4.9630000000000001</v>
      </c>
      <c r="J247" s="12">
        <v>5.37</v>
      </c>
      <c r="K247" s="47" t="s">
        <v>739</v>
      </c>
      <c r="L247" s="9" t="str">
        <f t="shared" si="67"/>
        <v>Yes</v>
      </c>
    </row>
    <row r="248" spans="1:12" x14ac:dyDescent="0.2">
      <c r="A248" s="2" t="s">
        <v>1099</v>
      </c>
      <c r="B248" s="37" t="s">
        <v>213</v>
      </c>
      <c r="C248" s="8">
        <v>0.16313928150000001</v>
      </c>
      <c r="D248" s="46" t="str">
        <f t="shared" si="68"/>
        <v>N/A</v>
      </c>
      <c r="E248" s="8">
        <v>0</v>
      </c>
      <c r="F248" s="46" t="str">
        <f t="shared" si="69"/>
        <v>N/A</v>
      </c>
      <c r="G248" s="8">
        <v>0</v>
      </c>
      <c r="H248" s="46" t="str">
        <f t="shared" si="70"/>
        <v>N/A</v>
      </c>
      <c r="I248" s="12">
        <v>-100</v>
      </c>
      <c r="J248" s="12" t="s">
        <v>1747</v>
      </c>
      <c r="K248" s="47" t="s">
        <v>739</v>
      </c>
      <c r="L248" s="9" t="str">
        <f t="shared" si="67"/>
        <v>N/A</v>
      </c>
    </row>
    <row r="249" spans="1:12" x14ac:dyDescent="0.2">
      <c r="A249" s="6" t="s">
        <v>1100</v>
      </c>
      <c r="B249" s="37" t="s">
        <v>213</v>
      </c>
      <c r="C249" s="38">
        <v>414978</v>
      </c>
      <c r="D249" s="46" t="str">
        <f t="shared" si="68"/>
        <v>N/A</v>
      </c>
      <c r="E249" s="38">
        <v>472596</v>
      </c>
      <c r="F249" s="46" t="str">
        <f t="shared" si="69"/>
        <v>N/A</v>
      </c>
      <c r="G249" s="38">
        <v>496919</v>
      </c>
      <c r="H249" s="46" t="str">
        <f t="shared" si="70"/>
        <v>N/A</v>
      </c>
      <c r="I249" s="12">
        <v>13.88</v>
      </c>
      <c r="J249" s="12">
        <v>5.1470000000000002</v>
      </c>
      <c r="K249" s="47" t="s">
        <v>739</v>
      </c>
      <c r="L249" s="9" t="str">
        <f t="shared" si="67"/>
        <v>Yes</v>
      </c>
    </row>
    <row r="250" spans="1:12" x14ac:dyDescent="0.2">
      <c r="A250" s="2" t="s">
        <v>1101</v>
      </c>
      <c r="B250" s="37" t="s">
        <v>213</v>
      </c>
      <c r="C250" s="8">
        <v>2.2209068308000002</v>
      </c>
      <c r="D250" s="46" t="str">
        <f t="shared" si="68"/>
        <v>N/A</v>
      </c>
      <c r="E250" s="8">
        <v>69.937344839999994</v>
      </c>
      <c r="F250" s="46" t="str">
        <f t="shared" si="69"/>
        <v>N/A</v>
      </c>
      <c r="G250" s="8">
        <v>75.323253746000006</v>
      </c>
      <c r="H250" s="46" t="str">
        <f t="shared" si="70"/>
        <v>N/A</v>
      </c>
      <c r="I250" s="12">
        <v>3049</v>
      </c>
      <c r="J250" s="12">
        <v>7.7009999999999996</v>
      </c>
      <c r="K250" s="47" t="s">
        <v>739</v>
      </c>
      <c r="L250" s="9" t="str">
        <f t="shared" si="67"/>
        <v>Yes</v>
      </c>
    </row>
    <row r="251" spans="1:12" x14ac:dyDescent="0.2">
      <c r="A251" s="2" t="s">
        <v>1102</v>
      </c>
      <c r="B251" s="37" t="s">
        <v>213</v>
      </c>
      <c r="C251" s="8">
        <v>92.856501954999999</v>
      </c>
      <c r="D251" s="46" t="str">
        <f t="shared" si="68"/>
        <v>N/A</v>
      </c>
      <c r="E251" s="8">
        <v>92.378767131999993</v>
      </c>
      <c r="F251" s="46" t="str">
        <f t="shared" si="69"/>
        <v>N/A</v>
      </c>
      <c r="G251" s="8">
        <v>90.942523905000002</v>
      </c>
      <c r="H251" s="46" t="str">
        <f t="shared" si="70"/>
        <v>N/A</v>
      </c>
      <c r="I251" s="12">
        <v>-0.51400000000000001</v>
      </c>
      <c r="J251" s="12">
        <v>-1.55</v>
      </c>
      <c r="K251" s="47" t="s">
        <v>739</v>
      </c>
      <c r="L251" s="9" t="str">
        <f t="shared" si="67"/>
        <v>Yes</v>
      </c>
    </row>
    <row r="252" spans="1:12" x14ac:dyDescent="0.2">
      <c r="A252" s="2" t="s">
        <v>1103</v>
      </c>
      <c r="B252" s="37" t="s">
        <v>213</v>
      </c>
      <c r="C252" s="8">
        <v>98.395778723999996</v>
      </c>
      <c r="D252" s="46" t="str">
        <f t="shared" si="68"/>
        <v>N/A</v>
      </c>
      <c r="E252" s="8">
        <v>97.975406954999997</v>
      </c>
      <c r="F252" s="46" t="str">
        <f t="shared" si="69"/>
        <v>N/A</v>
      </c>
      <c r="G252" s="8">
        <v>97.945471506000004</v>
      </c>
      <c r="H252" s="46" t="str">
        <f t="shared" si="70"/>
        <v>N/A</v>
      </c>
      <c r="I252" s="12">
        <v>-0.42699999999999999</v>
      </c>
      <c r="J252" s="12">
        <v>-3.1E-2</v>
      </c>
      <c r="K252" s="47" t="s">
        <v>739</v>
      </c>
      <c r="L252" s="9" t="str">
        <f t="shared" si="67"/>
        <v>Yes</v>
      </c>
    </row>
    <row r="253" spans="1:12" x14ac:dyDescent="0.2">
      <c r="A253" s="2" t="s">
        <v>1104</v>
      </c>
      <c r="B253" s="37" t="s">
        <v>213</v>
      </c>
      <c r="C253" s="8">
        <v>51.990513833999998</v>
      </c>
      <c r="D253" s="46" t="str">
        <f t="shared" si="68"/>
        <v>N/A</v>
      </c>
      <c r="E253" s="8">
        <v>50.948023382999999</v>
      </c>
      <c r="F253" s="46" t="str">
        <f t="shared" si="69"/>
        <v>N/A</v>
      </c>
      <c r="G253" s="8">
        <v>48.413644783999999</v>
      </c>
      <c r="H253" s="46" t="str">
        <f t="shared" si="70"/>
        <v>N/A</v>
      </c>
      <c r="I253" s="12">
        <v>-2.0099999999999998</v>
      </c>
      <c r="J253" s="12">
        <v>-4.97</v>
      </c>
      <c r="K253" s="47" t="s">
        <v>739</v>
      </c>
      <c r="L253" s="9" t="str">
        <f t="shared" si="67"/>
        <v>Yes</v>
      </c>
    </row>
    <row r="254" spans="1:12" x14ac:dyDescent="0.2">
      <c r="A254" s="2" t="s">
        <v>1105</v>
      </c>
      <c r="B254" s="37" t="s">
        <v>213</v>
      </c>
      <c r="C254" s="8">
        <v>1.1641580999000001</v>
      </c>
      <c r="D254" s="46" t="str">
        <f t="shared" si="68"/>
        <v>N/A</v>
      </c>
      <c r="E254" s="8">
        <v>8.8870832999999993E-3</v>
      </c>
      <c r="F254" s="46" t="str">
        <f t="shared" si="69"/>
        <v>N/A</v>
      </c>
      <c r="G254" s="8">
        <v>1.08669622E-2</v>
      </c>
      <c r="H254" s="46" t="str">
        <f t="shared" si="70"/>
        <v>N/A</v>
      </c>
      <c r="I254" s="12">
        <v>-99.2</v>
      </c>
      <c r="J254" s="12">
        <v>22.28</v>
      </c>
      <c r="K254" s="47" t="s">
        <v>739</v>
      </c>
      <c r="L254" s="9" t="str">
        <f t="shared" si="67"/>
        <v>Yes</v>
      </c>
    </row>
    <row r="255" spans="1:12" x14ac:dyDescent="0.2">
      <c r="A255" s="2" t="s">
        <v>1106</v>
      </c>
      <c r="B255" s="37" t="s">
        <v>213</v>
      </c>
      <c r="C255" s="8">
        <v>100</v>
      </c>
      <c r="D255" s="46" t="str">
        <f t="shared" si="68"/>
        <v>N/A</v>
      </c>
      <c r="E255" s="8">
        <v>100</v>
      </c>
      <c r="F255" s="46" t="str">
        <f t="shared" si="69"/>
        <v>N/A</v>
      </c>
      <c r="G255" s="8">
        <v>100</v>
      </c>
      <c r="H255" s="46" t="str">
        <f t="shared" si="70"/>
        <v>N/A</v>
      </c>
      <c r="I255" s="12">
        <v>0</v>
      </c>
      <c r="J255" s="12">
        <v>0</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42702</v>
      </c>
      <c r="D273" s="46" t="str">
        <f t="shared" si="68"/>
        <v>N/A</v>
      </c>
      <c r="E273" s="38">
        <v>45610</v>
      </c>
      <c r="F273" s="46" t="str">
        <f t="shared" si="69"/>
        <v>N/A</v>
      </c>
      <c r="G273" s="38">
        <v>48964</v>
      </c>
      <c r="H273" s="46" t="str">
        <f t="shared" si="70"/>
        <v>N/A</v>
      </c>
      <c r="I273" s="12">
        <v>6.81</v>
      </c>
      <c r="J273" s="12">
        <v>7.3540000000000001</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498446</v>
      </c>
      <c r="D277" s="11" t="str">
        <f t="shared" ref="D277:D284" si="74">IF($B277="N/A","N/A",IF(C277&gt;10,"No",IF(C277&lt;-10,"No","Yes")))</f>
        <v>N/A</v>
      </c>
      <c r="E277" s="1">
        <v>537303</v>
      </c>
      <c r="F277" s="11" t="str">
        <f t="shared" ref="F277:F278" si="75">IF($B277="N/A","N/A",IF(E277&gt;10,"No",IF(E277&lt;-10,"No","Yes")))</f>
        <v>N/A</v>
      </c>
      <c r="G277" s="1">
        <v>572897</v>
      </c>
      <c r="H277" s="11" t="str">
        <f t="shared" ref="H277:H278" si="76">IF($B277="N/A","N/A",IF(G277&gt;10,"No",IF(G277&lt;-10,"No","Yes")))</f>
        <v>N/A</v>
      </c>
      <c r="I277" s="12">
        <v>7.7960000000000003</v>
      </c>
      <c r="J277" s="12">
        <v>6.625</v>
      </c>
      <c r="K277" s="1" t="s">
        <v>213</v>
      </c>
      <c r="L277" s="9" t="str">
        <f t="shared" ref="L277:L278" si="77">IF(J277="Div by 0", "N/A", IF(K277="N/A","N/A", IF(J277&gt;VALUE(MID(K277,1,2)), "No", IF(J277&lt;-1*VALUE(MID(K277,1,2)), "No", "Yes"))))</f>
        <v>N/A</v>
      </c>
    </row>
    <row r="278" spans="1:12" x14ac:dyDescent="0.2">
      <c r="A278" s="18" t="s">
        <v>694</v>
      </c>
      <c r="B278" s="1" t="s">
        <v>213</v>
      </c>
      <c r="C278" s="1">
        <v>395424.75</v>
      </c>
      <c r="D278" s="11" t="str">
        <f t="shared" si="74"/>
        <v>N/A</v>
      </c>
      <c r="E278" s="1">
        <v>428307.41667000001</v>
      </c>
      <c r="F278" s="11" t="str">
        <f t="shared" si="75"/>
        <v>N/A</v>
      </c>
      <c r="G278" s="1">
        <v>456131.58332999999</v>
      </c>
      <c r="H278" s="11" t="str">
        <f t="shared" si="76"/>
        <v>N/A</v>
      </c>
      <c r="I278" s="12">
        <v>8.3160000000000007</v>
      </c>
      <c r="J278" s="12">
        <v>6.4960000000000004</v>
      </c>
      <c r="K278" s="1" t="s">
        <v>213</v>
      </c>
      <c r="L278" s="9" t="str">
        <f t="shared" si="77"/>
        <v>N/A</v>
      </c>
    </row>
    <row r="279" spans="1:12" x14ac:dyDescent="0.2">
      <c r="A279" s="18" t="s">
        <v>695</v>
      </c>
      <c r="B279" s="1" t="s">
        <v>213</v>
      </c>
      <c r="C279" s="1">
        <v>1005</v>
      </c>
      <c r="D279" s="11" t="str">
        <f t="shared" si="74"/>
        <v>N/A</v>
      </c>
      <c r="E279" s="1">
        <v>800</v>
      </c>
      <c r="F279" s="11" t="str">
        <f t="shared" ref="F279:F284" si="78">IF($B279="N/A","N/A",IF(E279&gt;10,"No",IF(E279&lt;-10,"No","Yes")))</f>
        <v>N/A</v>
      </c>
      <c r="G279" s="1">
        <v>1256</v>
      </c>
      <c r="H279" s="11" t="str">
        <f t="shared" ref="H279:H284" si="79">IF($B279="N/A","N/A",IF(G279&gt;10,"No",IF(G279&lt;-10,"No","Yes")))</f>
        <v>N/A</v>
      </c>
      <c r="I279" s="12">
        <v>-20.399999999999999</v>
      </c>
      <c r="J279" s="12">
        <v>57</v>
      </c>
      <c r="K279" s="1" t="s">
        <v>213</v>
      </c>
      <c r="L279" s="9" t="str">
        <f t="shared" ref="L279:L285" si="80">IF(J279="Div by 0", "N/A", IF(K279="N/A","N/A", IF(J279&gt;VALUE(MID(K279,1,2)), "No", IF(J279&lt;-1*VALUE(MID(K279,1,2)), "No", "Yes"))))</f>
        <v>N/A</v>
      </c>
    </row>
    <row r="280" spans="1:12" x14ac:dyDescent="0.2">
      <c r="A280" s="18" t="s">
        <v>696</v>
      </c>
      <c r="B280" s="1" t="s">
        <v>213</v>
      </c>
      <c r="C280" s="1">
        <v>1576</v>
      </c>
      <c r="D280" s="11" t="str">
        <f t="shared" si="74"/>
        <v>N/A</v>
      </c>
      <c r="E280" s="1">
        <v>1290</v>
      </c>
      <c r="F280" s="11" t="str">
        <f t="shared" si="78"/>
        <v>N/A</v>
      </c>
      <c r="G280" s="1">
        <v>1724</v>
      </c>
      <c r="H280" s="11" t="str">
        <f t="shared" si="79"/>
        <v>N/A</v>
      </c>
      <c r="I280" s="12">
        <v>-18.100000000000001</v>
      </c>
      <c r="J280" s="12">
        <v>33.64</v>
      </c>
      <c r="K280" s="1" t="s">
        <v>213</v>
      </c>
      <c r="L280" s="9" t="str">
        <f t="shared" si="80"/>
        <v>N/A</v>
      </c>
    </row>
    <row r="281" spans="1:12" x14ac:dyDescent="0.2">
      <c r="A281" s="18" t="s">
        <v>697</v>
      </c>
      <c r="B281" s="1" t="s">
        <v>213</v>
      </c>
      <c r="C281" s="1">
        <v>179.58333332999999</v>
      </c>
      <c r="D281" s="11" t="str">
        <f t="shared" si="74"/>
        <v>N/A</v>
      </c>
      <c r="E281" s="1">
        <v>146.66666667000001</v>
      </c>
      <c r="F281" s="11" t="str">
        <f t="shared" si="78"/>
        <v>N/A</v>
      </c>
      <c r="G281" s="1">
        <v>182.91666667000001</v>
      </c>
      <c r="H281" s="11" t="str">
        <f t="shared" si="79"/>
        <v>N/A</v>
      </c>
      <c r="I281" s="12">
        <v>-18.3</v>
      </c>
      <c r="J281" s="12">
        <v>24.72</v>
      </c>
      <c r="K281" s="1" t="s">
        <v>213</v>
      </c>
      <c r="L281" s="9" t="str">
        <f t="shared" si="80"/>
        <v>N/A</v>
      </c>
    </row>
    <row r="282" spans="1:12" x14ac:dyDescent="0.2">
      <c r="A282" s="18" t="s">
        <v>698</v>
      </c>
      <c r="B282" s="1" t="s">
        <v>213</v>
      </c>
      <c r="C282" s="1">
        <v>12339</v>
      </c>
      <c r="D282" s="11" t="str">
        <f t="shared" si="74"/>
        <v>N/A</v>
      </c>
      <c r="E282" s="1">
        <v>13554</v>
      </c>
      <c r="F282" s="11" t="str">
        <f t="shared" si="78"/>
        <v>N/A</v>
      </c>
      <c r="G282" s="1">
        <v>15626</v>
      </c>
      <c r="H282" s="11" t="str">
        <f t="shared" si="79"/>
        <v>N/A</v>
      </c>
      <c r="I282" s="12">
        <v>9.8469999999999995</v>
      </c>
      <c r="J282" s="12">
        <v>15.29</v>
      </c>
      <c r="K282" s="1" t="s">
        <v>213</v>
      </c>
      <c r="L282" s="9" t="str">
        <f t="shared" si="80"/>
        <v>N/A</v>
      </c>
    </row>
    <row r="283" spans="1:12" x14ac:dyDescent="0.2">
      <c r="A283" s="18" t="s">
        <v>699</v>
      </c>
      <c r="B283" s="1" t="s">
        <v>213</v>
      </c>
      <c r="C283" s="1">
        <v>15293</v>
      </c>
      <c r="D283" s="11" t="str">
        <f t="shared" si="74"/>
        <v>N/A</v>
      </c>
      <c r="E283" s="1">
        <v>16744</v>
      </c>
      <c r="F283" s="11" t="str">
        <f t="shared" si="78"/>
        <v>N/A</v>
      </c>
      <c r="G283" s="1">
        <v>19433</v>
      </c>
      <c r="H283" s="11" t="str">
        <f t="shared" si="79"/>
        <v>N/A</v>
      </c>
      <c r="I283" s="12">
        <v>9.4879999999999995</v>
      </c>
      <c r="J283" s="12">
        <v>16.059999999999999</v>
      </c>
      <c r="K283" s="1" t="s">
        <v>213</v>
      </c>
      <c r="L283" s="9" t="str">
        <f t="shared" si="80"/>
        <v>N/A</v>
      </c>
    </row>
    <row r="284" spans="1:12" ht="25.5" x14ac:dyDescent="0.2">
      <c r="A284" s="18" t="s">
        <v>700</v>
      </c>
      <c r="B284" s="1" t="s">
        <v>213</v>
      </c>
      <c r="C284" s="1">
        <v>11872.666667</v>
      </c>
      <c r="D284" s="11" t="str">
        <f t="shared" si="74"/>
        <v>N/A</v>
      </c>
      <c r="E284" s="1">
        <v>12973.166667</v>
      </c>
      <c r="F284" s="11" t="str">
        <f t="shared" si="78"/>
        <v>N/A</v>
      </c>
      <c r="G284" s="1">
        <v>15009.416667</v>
      </c>
      <c r="H284" s="11" t="str">
        <f t="shared" si="79"/>
        <v>N/A</v>
      </c>
      <c r="I284" s="12">
        <v>9.2690000000000001</v>
      </c>
      <c r="J284" s="12">
        <v>15.7</v>
      </c>
      <c r="K284" s="1" t="s">
        <v>213</v>
      </c>
      <c r="L284" s="9" t="str">
        <f t="shared" si="80"/>
        <v>N/A</v>
      </c>
    </row>
    <row r="285" spans="1:12" x14ac:dyDescent="0.2">
      <c r="A285" s="18" t="s">
        <v>404</v>
      </c>
      <c r="B285" s="37" t="s">
        <v>290</v>
      </c>
      <c r="C285" s="8">
        <v>14.854989586</v>
      </c>
      <c r="D285" s="46" t="str">
        <f>IF($B285="N/A","N/A",IF(C285&lt;=40,"Yes","No"))</f>
        <v>Yes</v>
      </c>
      <c r="E285" s="8">
        <v>15.97087207</v>
      </c>
      <c r="F285" s="46" t="str">
        <f>IF($B285="N/A","N/A",IF(E285&lt;=40,"Yes","No"))</f>
        <v>Yes</v>
      </c>
      <c r="G285" s="8">
        <v>17.579821343999999</v>
      </c>
      <c r="H285" s="46" t="str">
        <f>IF($B285="N/A","N/A",IF(G285&lt;=40,"Yes","No"))</f>
        <v>Yes</v>
      </c>
      <c r="I285" s="12">
        <v>7.5119999999999996</v>
      </c>
      <c r="J285" s="12">
        <v>10.07</v>
      </c>
      <c r="K285" s="47" t="s">
        <v>741</v>
      </c>
      <c r="L285" s="9" t="str">
        <f t="shared" si="80"/>
        <v>Yes</v>
      </c>
    </row>
    <row r="286" spans="1:12" x14ac:dyDescent="0.2">
      <c r="A286" s="18" t="s">
        <v>701</v>
      </c>
      <c r="B286" s="1" t="s">
        <v>213</v>
      </c>
      <c r="C286" s="1">
        <v>2182</v>
      </c>
      <c r="D286" s="11" t="str">
        <f t="shared" ref="D286:D304" si="81">IF($B286="N/A","N/A",IF(C286&gt;10,"No",IF(C286&lt;-10,"No","Yes")))</f>
        <v>N/A</v>
      </c>
      <c r="E286" s="1">
        <v>1846</v>
      </c>
      <c r="F286" s="11" t="str">
        <f t="shared" ref="F286:F287" si="82">IF($B286="N/A","N/A",IF(E286&gt;10,"No",IF(E286&lt;-10,"No","Yes")))</f>
        <v>N/A</v>
      </c>
      <c r="G286" s="1">
        <v>1693</v>
      </c>
      <c r="H286" s="11" t="str">
        <f t="shared" ref="H286:H287" si="83">IF($B286="N/A","N/A",IF(G286&gt;10,"No",IF(G286&lt;-10,"No","Yes")))</f>
        <v>N/A</v>
      </c>
      <c r="I286" s="12">
        <v>-15.4</v>
      </c>
      <c r="J286" s="12">
        <v>-8.2899999999999991</v>
      </c>
      <c r="K286" s="1" t="s">
        <v>213</v>
      </c>
      <c r="L286" s="9" t="str">
        <f t="shared" ref="L286:L287" si="84">IF(J286="Div by 0", "N/A", IF(K286="N/A","N/A", IF(J286&gt;VALUE(MID(K286,1,2)), "No", IF(J286&lt;-1*VALUE(MID(K286,1,2)), "No", "Yes"))))</f>
        <v>N/A</v>
      </c>
    </row>
    <row r="287" spans="1:12" x14ac:dyDescent="0.2">
      <c r="A287" s="18" t="s">
        <v>702</v>
      </c>
      <c r="B287" s="1" t="s">
        <v>213</v>
      </c>
      <c r="C287" s="1">
        <v>314.25</v>
      </c>
      <c r="D287" s="11" t="str">
        <f t="shared" si="81"/>
        <v>N/A</v>
      </c>
      <c r="E287" s="1">
        <v>261.08333333000002</v>
      </c>
      <c r="F287" s="11" t="str">
        <f t="shared" si="82"/>
        <v>N/A</v>
      </c>
      <c r="G287" s="1">
        <v>246</v>
      </c>
      <c r="H287" s="11" t="str">
        <f t="shared" si="83"/>
        <v>N/A</v>
      </c>
      <c r="I287" s="12">
        <v>-16.899999999999999</v>
      </c>
      <c r="J287" s="12">
        <v>-5.78</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28259</v>
      </c>
      <c r="D290" s="11" t="str">
        <f t="shared" si="81"/>
        <v>N/A</v>
      </c>
      <c r="E290" s="1">
        <v>27345</v>
      </c>
      <c r="F290" s="11" t="str">
        <f t="shared" ref="F290:F304" si="88">IF($B290="N/A","N/A",IF(E290&gt;10,"No",IF(E290&lt;-10,"No","Yes")))</f>
        <v>N/A</v>
      </c>
      <c r="G290" s="1">
        <v>27122</v>
      </c>
      <c r="H290" s="11" t="str">
        <f t="shared" ref="H290:H304" si="89">IF($B290="N/A","N/A",IF(G290&gt;10,"No",IF(G290&lt;-10,"No","Yes")))</f>
        <v>N/A</v>
      </c>
      <c r="I290" s="12">
        <v>-3.23</v>
      </c>
      <c r="J290" s="12">
        <v>-0.81599999999999995</v>
      </c>
      <c r="K290" s="1" t="s">
        <v>213</v>
      </c>
      <c r="L290" s="9" t="str">
        <f t="shared" ref="L290:L301" si="90">IF(J290="Div by 0", "N/A", IF(K290="N/A","N/A", IF(J290&gt;VALUE(MID(K290,1,2)), "No", IF(J290&lt;-1*VALUE(MID(K290,1,2)), "No", "Yes"))))</f>
        <v>N/A</v>
      </c>
    </row>
    <row r="291" spans="1:12" x14ac:dyDescent="0.2">
      <c r="A291" s="18" t="s">
        <v>705</v>
      </c>
      <c r="B291" s="1" t="s">
        <v>213</v>
      </c>
      <c r="C291" s="1">
        <v>41216</v>
      </c>
      <c r="D291" s="11" t="str">
        <f t="shared" si="81"/>
        <v>N/A</v>
      </c>
      <c r="E291" s="1">
        <v>43658</v>
      </c>
      <c r="F291" s="11" t="str">
        <f t="shared" si="88"/>
        <v>N/A</v>
      </c>
      <c r="G291" s="1">
        <v>46527</v>
      </c>
      <c r="H291" s="11" t="str">
        <f t="shared" si="89"/>
        <v>N/A</v>
      </c>
      <c r="I291" s="12">
        <v>5.9249999999999998</v>
      </c>
      <c r="J291" s="12">
        <v>6.5720000000000001</v>
      </c>
      <c r="K291" s="1" t="s">
        <v>213</v>
      </c>
      <c r="L291" s="9" t="str">
        <f t="shared" si="90"/>
        <v>N/A</v>
      </c>
    </row>
    <row r="292" spans="1:12" x14ac:dyDescent="0.2">
      <c r="A292" s="18" t="s">
        <v>723</v>
      </c>
      <c r="B292" s="37" t="s">
        <v>213</v>
      </c>
      <c r="C292" s="13">
        <v>2.4262422E-3</v>
      </c>
      <c r="D292" s="11" t="str">
        <f t="shared" si="81"/>
        <v>N/A</v>
      </c>
      <c r="E292" s="13">
        <v>0</v>
      </c>
      <c r="F292" s="11" t="str">
        <f t="shared" si="88"/>
        <v>N/A</v>
      </c>
      <c r="G292" s="13">
        <v>1.7194317300000001E-2</v>
      </c>
      <c r="H292" s="11" t="str">
        <f t="shared" si="89"/>
        <v>N/A</v>
      </c>
      <c r="I292" s="12">
        <v>-100</v>
      </c>
      <c r="J292" s="12" t="s">
        <v>1747</v>
      </c>
      <c r="K292" s="37" t="s">
        <v>213</v>
      </c>
      <c r="L292" s="9" t="str">
        <f t="shared" si="90"/>
        <v>N/A</v>
      </c>
    </row>
    <row r="293" spans="1:12" x14ac:dyDescent="0.2">
      <c r="A293" s="18" t="s">
        <v>716</v>
      </c>
      <c r="B293" s="1" t="s">
        <v>213</v>
      </c>
      <c r="C293" s="1">
        <v>23927.75</v>
      </c>
      <c r="D293" s="11" t="str">
        <f t="shared" si="81"/>
        <v>N/A</v>
      </c>
      <c r="E293" s="1">
        <v>25073</v>
      </c>
      <c r="F293" s="11" t="str">
        <f t="shared" si="88"/>
        <v>N/A</v>
      </c>
      <c r="G293" s="1">
        <v>25950.583332999999</v>
      </c>
      <c r="H293" s="11" t="str">
        <f t="shared" si="89"/>
        <v>N/A</v>
      </c>
      <c r="I293" s="12">
        <v>4.7859999999999996</v>
      </c>
      <c r="J293" s="12">
        <v>3.5</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126</v>
      </c>
      <c r="D296" s="11" t="str">
        <f t="shared" si="81"/>
        <v>N/A</v>
      </c>
      <c r="E296" s="1">
        <v>158</v>
      </c>
      <c r="F296" s="11" t="str">
        <f t="shared" si="88"/>
        <v>N/A</v>
      </c>
      <c r="G296" s="1">
        <v>189</v>
      </c>
      <c r="H296" s="11" t="str">
        <f t="shared" si="89"/>
        <v>N/A</v>
      </c>
      <c r="I296" s="12">
        <v>25.4</v>
      </c>
      <c r="J296" s="12">
        <v>19.62</v>
      </c>
      <c r="K296" s="1" t="s">
        <v>213</v>
      </c>
      <c r="L296" s="9" t="str">
        <f t="shared" si="90"/>
        <v>N/A</v>
      </c>
    </row>
    <row r="297" spans="1:12" x14ac:dyDescent="0.2">
      <c r="A297" s="18" t="s">
        <v>718</v>
      </c>
      <c r="B297" s="1" t="s">
        <v>213</v>
      </c>
      <c r="C297" s="1">
        <v>86.166666667000001</v>
      </c>
      <c r="D297" s="11" t="str">
        <f t="shared" si="81"/>
        <v>N/A</v>
      </c>
      <c r="E297" s="1">
        <v>119.08333333</v>
      </c>
      <c r="F297" s="11" t="str">
        <f t="shared" si="88"/>
        <v>N/A</v>
      </c>
      <c r="G297" s="1">
        <v>131.5</v>
      </c>
      <c r="H297" s="11" t="str">
        <f t="shared" si="89"/>
        <v>N/A</v>
      </c>
      <c r="I297" s="12">
        <v>38.200000000000003</v>
      </c>
      <c r="J297" s="12">
        <v>10.43</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41707</v>
      </c>
      <c r="D309" s="1" t="s">
        <v>213</v>
      </c>
      <c r="E309" s="1">
        <v>41835</v>
      </c>
      <c r="F309" s="1" t="s">
        <v>213</v>
      </c>
      <c r="G309" s="1">
        <v>44157</v>
      </c>
      <c r="H309" s="1" t="s">
        <v>213</v>
      </c>
      <c r="I309" s="12">
        <v>0.30690000000000001</v>
      </c>
      <c r="J309" s="12">
        <v>5.55</v>
      </c>
      <c r="K309" s="1" t="s">
        <v>213</v>
      </c>
      <c r="L309" s="9" t="str">
        <f>IF(J309="Div by 0", "N/A", IF(K309="N/A","N/A", IF(J309&gt;VALUE(MID(K309,1,2)), "No", IF(J309&lt;-1*VALUE(MID(K309,1,2)), "No", "Yes"))))</f>
        <v>N/A</v>
      </c>
    </row>
    <row r="310" spans="1:12" x14ac:dyDescent="0.2">
      <c r="A310" s="82" t="s">
        <v>73</v>
      </c>
      <c r="B310" s="37" t="s">
        <v>213</v>
      </c>
      <c r="C310" s="38">
        <v>430435</v>
      </c>
      <c r="D310" s="46" t="str">
        <f>IF($B310="N/A","N/A",IF(C310&gt;10,"No",IF(C310&lt;-10,"No","Yes")))</f>
        <v>N/A</v>
      </c>
      <c r="E310" s="38">
        <v>461147</v>
      </c>
      <c r="F310" s="46" t="str">
        <f>IF($B310="N/A","N/A",IF(E310&gt;10,"No",IF(E310&lt;-10,"No","Yes")))</f>
        <v>N/A</v>
      </c>
      <c r="G310" s="38">
        <v>496228</v>
      </c>
      <c r="H310" s="46" t="str">
        <f>IF($B310="N/A","N/A",IF(G310&gt;10,"No",IF(G310&lt;-10,"No","Yes")))</f>
        <v>N/A</v>
      </c>
      <c r="I310" s="12">
        <v>7.1349999999999998</v>
      </c>
      <c r="J310" s="12">
        <v>7.6070000000000002</v>
      </c>
      <c r="K310" s="47" t="s">
        <v>741</v>
      </c>
      <c r="L310" s="9" t="str">
        <f t="shared" ref="L310:L339" si="92">IF(J310="Div by 0", "N/A", IF(K310="N/A","N/A", IF(J310&gt;VALUE(MID(K310,1,2)), "No", IF(J310&lt;-1*VALUE(MID(K310,1,2)), "No", "Yes"))))</f>
        <v>Yes</v>
      </c>
    </row>
    <row r="311" spans="1:12" x14ac:dyDescent="0.2">
      <c r="A311" s="60" t="s">
        <v>182</v>
      </c>
      <c r="B311" s="37" t="s">
        <v>213</v>
      </c>
      <c r="C311" s="38">
        <v>35493</v>
      </c>
      <c r="D311" s="11" t="str">
        <f t="shared" ref="D311:D314" si="93">IF($B311="N/A","N/A",IF(C311&gt;10,"No",IF(C311&lt;-10,"No","Yes")))</f>
        <v>N/A</v>
      </c>
      <c r="E311" s="38">
        <v>35616</v>
      </c>
      <c r="F311" s="11" t="str">
        <f t="shared" ref="F311:F314" si="94">IF($B311="N/A","N/A",IF(E311&gt;10,"No",IF(E311&lt;-10,"No","Yes")))</f>
        <v>N/A</v>
      </c>
      <c r="G311" s="38">
        <v>36256</v>
      </c>
      <c r="H311" s="11" t="str">
        <f t="shared" ref="H311:H314" si="95">IF($B311="N/A","N/A",IF(G311&gt;10,"No",IF(G311&lt;-10,"No","Yes")))</f>
        <v>N/A</v>
      </c>
      <c r="I311" s="12">
        <v>0.34649999999999997</v>
      </c>
      <c r="J311" s="12">
        <v>1.7969999999999999</v>
      </c>
      <c r="K311" s="47" t="s">
        <v>741</v>
      </c>
      <c r="L311" s="9" t="str">
        <f>IF(J311="Div by 0", "N/A", IF(OR(J311="N/A",K311="N/A"),"N/A", IF(J311&gt;VALUE(MID(K311,1,2)), "No", IF(J311&lt;-1*VALUE(MID(K311,1,2)), "No", "Yes"))))</f>
        <v>Yes</v>
      </c>
    </row>
    <row r="312" spans="1:12" x14ac:dyDescent="0.2">
      <c r="A312" s="60" t="s">
        <v>183</v>
      </c>
      <c r="B312" s="37" t="s">
        <v>213</v>
      </c>
      <c r="C312" s="38">
        <v>71167</v>
      </c>
      <c r="D312" s="11" t="str">
        <f t="shared" si="93"/>
        <v>N/A</v>
      </c>
      <c r="E312" s="38">
        <v>73696</v>
      </c>
      <c r="F312" s="11" t="str">
        <f t="shared" si="94"/>
        <v>N/A</v>
      </c>
      <c r="G312" s="38">
        <v>78092</v>
      </c>
      <c r="H312" s="11" t="str">
        <f t="shared" si="95"/>
        <v>N/A</v>
      </c>
      <c r="I312" s="12">
        <v>3.5539999999999998</v>
      </c>
      <c r="J312" s="12">
        <v>5.9649999999999999</v>
      </c>
      <c r="K312" s="47" t="s">
        <v>741</v>
      </c>
      <c r="L312" s="9" t="str">
        <f t="shared" ref="L312:L314" si="96">IF(J312="Div by 0", "N/A", IF(OR(J312="N/A",K312="N/A"),"N/A", IF(J312&gt;VALUE(MID(K312,1,2)), "No", IF(J312&lt;-1*VALUE(MID(K312,1,2)), "No", "Yes"))))</f>
        <v>Yes</v>
      </c>
    </row>
    <row r="313" spans="1:12" x14ac:dyDescent="0.2">
      <c r="A313" s="60" t="s">
        <v>184</v>
      </c>
      <c r="B313" s="37" t="s">
        <v>213</v>
      </c>
      <c r="C313" s="38">
        <v>215313</v>
      </c>
      <c r="D313" s="11" t="str">
        <f t="shared" si="93"/>
        <v>N/A</v>
      </c>
      <c r="E313" s="38">
        <v>233489</v>
      </c>
      <c r="F313" s="11" t="str">
        <f t="shared" si="94"/>
        <v>N/A</v>
      </c>
      <c r="G313" s="38">
        <v>246492</v>
      </c>
      <c r="H313" s="11" t="str">
        <f t="shared" si="95"/>
        <v>N/A</v>
      </c>
      <c r="I313" s="12">
        <v>8.4420000000000002</v>
      </c>
      <c r="J313" s="12">
        <v>5.569</v>
      </c>
      <c r="K313" s="47" t="s">
        <v>741</v>
      </c>
      <c r="L313" s="9" t="str">
        <f t="shared" si="96"/>
        <v>Yes</v>
      </c>
    </row>
    <row r="314" spans="1:12" x14ac:dyDescent="0.2">
      <c r="A314" s="7" t="s">
        <v>185</v>
      </c>
      <c r="B314" s="37" t="s">
        <v>213</v>
      </c>
      <c r="C314" s="38">
        <v>108462</v>
      </c>
      <c r="D314" s="11" t="str">
        <f t="shared" si="93"/>
        <v>N/A</v>
      </c>
      <c r="E314" s="38">
        <v>118346</v>
      </c>
      <c r="F314" s="11" t="str">
        <f t="shared" si="94"/>
        <v>N/A</v>
      </c>
      <c r="G314" s="38">
        <v>135388</v>
      </c>
      <c r="H314" s="11" t="str">
        <f t="shared" si="95"/>
        <v>N/A</v>
      </c>
      <c r="I314" s="12">
        <v>9.1129999999999995</v>
      </c>
      <c r="J314" s="12">
        <v>14.4</v>
      </c>
      <c r="K314" s="47" t="s">
        <v>741</v>
      </c>
      <c r="L314" s="9" t="str">
        <f t="shared" si="96"/>
        <v>Yes</v>
      </c>
    </row>
    <row r="315" spans="1:12" x14ac:dyDescent="0.2">
      <c r="A315" s="60" t="s">
        <v>1125</v>
      </c>
      <c r="B315" s="13" t="s">
        <v>213</v>
      </c>
      <c r="C315" s="38">
        <v>215974</v>
      </c>
      <c r="D315" s="9" t="str">
        <f t="shared" ref="D315:F318" si="97">IF($B315="N/A","N/A",IF(C315&lt;0,"No","Yes"))</f>
        <v>N/A</v>
      </c>
      <c r="E315" s="38">
        <v>232132</v>
      </c>
      <c r="F315" s="9" t="str">
        <f t="shared" si="97"/>
        <v>N/A</v>
      </c>
      <c r="G315" s="38">
        <v>245025</v>
      </c>
      <c r="H315" s="9" t="str">
        <f t="shared" ref="H315:H318" si="98">IF($B315="N/A","N/A",IF(G315&lt;0,"No","Yes"))</f>
        <v>N/A</v>
      </c>
      <c r="I315" s="12">
        <v>7.4809999999999999</v>
      </c>
      <c r="J315" s="12">
        <v>5.5540000000000003</v>
      </c>
      <c r="K315" s="1" t="s">
        <v>740</v>
      </c>
      <c r="L315" s="9" t="str">
        <f>IF(J315="Div by 0", "N/A", IF(OR(J315="N/A",K315="N/A"),"N/A", IF(J315&gt;VALUE(MID(K315,1,2)), "No", IF(J315&lt;-1*VALUE(MID(K315,1,2)), "No", "Yes"))))</f>
        <v>Yes</v>
      </c>
    </row>
    <row r="316" spans="1:12" x14ac:dyDescent="0.2">
      <c r="A316" s="60" t="s">
        <v>433</v>
      </c>
      <c r="B316" s="13" t="s">
        <v>213</v>
      </c>
      <c r="C316" s="38">
        <v>17082</v>
      </c>
      <c r="D316" s="9" t="str">
        <f t="shared" si="97"/>
        <v>N/A</v>
      </c>
      <c r="E316" s="38">
        <v>18381</v>
      </c>
      <c r="F316" s="9" t="str">
        <f t="shared" si="97"/>
        <v>N/A</v>
      </c>
      <c r="G316" s="38">
        <v>18494</v>
      </c>
      <c r="H316" s="9" t="str">
        <f t="shared" si="98"/>
        <v>N/A</v>
      </c>
      <c r="I316" s="12">
        <v>7.6040000000000001</v>
      </c>
      <c r="J316" s="12">
        <v>0.61480000000000001</v>
      </c>
      <c r="K316" s="1" t="s">
        <v>740</v>
      </c>
      <c r="L316" s="9" t="str">
        <f t="shared" ref="L316:L318" si="99">IF(J316="Div by 0", "N/A", IF(OR(J316="N/A",K316="N/A"),"N/A", IF(J316&gt;VALUE(MID(K316,1,2)), "No", IF(J316&lt;-1*VALUE(MID(K316,1,2)), "No", "Yes"))))</f>
        <v>Yes</v>
      </c>
    </row>
    <row r="317" spans="1:12" x14ac:dyDescent="0.2">
      <c r="A317" s="60" t="s">
        <v>434</v>
      </c>
      <c r="B317" s="13" t="s">
        <v>213</v>
      </c>
      <c r="C317" s="38">
        <v>155550</v>
      </c>
      <c r="D317" s="9" t="str">
        <f t="shared" si="97"/>
        <v>N/A</v>
      </c>
      <c r="E317" s="38">
        <v>168719</v>
      </c>
      <c r="F317" s="9" t="str">
        <f t="shared" si="97"/>
        <v>N/A</v>
      </c>
      <c r="G317" s="38">
        <v>189772</v>
      </c>
      <c r="H317" s="9" t="str">
        <f t="shared" si="98"/>
        <v>N/A</v>
      </c>
      <c r="I317" s="12">
        <v>8.4659999999999993</v>
      </c>
      <c r="J317" s="12">
        <v>12.48</v>
      </c>
      <c r="K317" s="1" t="s">
        <v>740</v>
      </c>
      <c r="L317" s="9" t="str">
        <f t="shared" si="99"/>
        <v>No</v>
      </c>
    </row>
    <row r="318" spans="1:12" x14ac:dyDescent="0.2">
      <c r="A318" s="60" t="s">
        <v>1126</v>
      </c>
      <c r="B318" s="13" t="s">
        <v>213</v>
      </c>
      <c r="C318" s="38">
        <v>23822</v>
      </c>
      <c r="D318" s="9" t="str">
        <f t="shared" si="97"/>
        <v>N/A</v>
      </c>
      <c r="E318" s="38">
        <v>24118</v>
      </c>
      <c r="F318" s="9" t="str">
        <f t="shared" si="97"/>
        <v>N/A</v>
      </c>
      <c r="G318" s="38">
        <v>25275</v>
      </c>
      <c r="H318" s="9" t="str">
        <f t="shared" si="98"/>
        <v>N/A</v>
      </c>
      <c r="I318" s="12">
        <v>1.2430000000000001</v>
      </c>
      <c r="J318" s="12">
        <v>4.7969999999999997</v>
      </c>
      <c r="K318" s="1" t="s">
        <v>740</v>
      </c>
      <c r="L318" s="9" t="str">
        <f t="shared" si="99"/>
        <v>Yes</v>
      </c>
    </row>
    <row r="319" spans="1:12" x14ac:dyDescent="0.2">
      <c r="A319" s="60" t="s">
        <v>98</v>
      </c>
      <c r="B319" s="37" t="s">
        <v>291</v>
      </c>
      <c r="C319" s="8">
        <v>91.457014416000007</v>
      </c>
      <c r="D319" s="46" t="str">
        <f>IF($B319="N/A","N/A",IF(C319&gt;80,"Yes","No"))</f>
        <v>Yes</v>
      </c>
      <c r="E319" s="8">
        <v>91.709368162000004</v>
      </c>
      <c r="F319" s="46" t="str">
        <f>IF($B319="N/A","N/A",IF(E319&gt;80,"Yes","No"))</f>
        <v>Yes</v>
      </c>
      <c r="G319" s="8">
        <v>91.638924043000003</v>
      </c>
      <c r="H319" s="46" t="str">
        <f>IF($B319="N/A","N/A",IF(G319&gt;80,"Yes","No"))</f>
        <v>Yes</v>
      </c>
      <c r="I319" s="12">
        <v>0.27589999999999998</v>
      </c>
      <c r="J319" s="12">
        <v>-7.6999999999999999E-2</v>
      </c>
      <c r="K319" s="47" t="s">
        <v>741</v>
      </c>
      <c r="L319" s="9" t="str">
        <f t="shared" si="92"/>
        <v>Yes</v>
      </c>
    </row>
    <row r="320" spans="1:12" x14ac:dyDescent="0.2">
      <c r="A320" s="60" t="s">
        <v>332</v>
      </c>
      <c r="B320" s="37" t="s">
        <v>278</v>
      </c>
      <c r="C320" s="8">
        <v>4.3676745599999997E-2</v>
      </c>
      <c r="D320" s="46" t="str">
        <f>IF($B320="N/A","N/A",IF(C320&gt;=5,"No",IF(C320&lt;0,"No","Yes")))</f>
        <v>Yes</v>
      </c>
      <c r="E320" s="8">
        <v>1.62637944E-2</v>
      </c>
      <c r="F320" s="46" t="str">
        <f>IF($B320="N/A","N/A",IF(E320&gt;=5,"No",IF(E320&lt;0,"No","Yes")))</f>
        <v>Yes</v>
      </c>
      <c r="G320" s="8">
        <v>3.5467567300000002E-2</v>
      </c>
      <c r="H320" s="46" t="str">
        <f>IF($B320="N/A","N/A",IF(G320&gt;=5,"No",IF(G320&lt;0,"No","Yes")))</f>
        <v>Yes</v>
      </c>
      <c r="I320" s="12">
        <v>-62.8</v>
      </c>
      <c r="J320" s="12">
        <v>118.1</v>
      </c>
      <c r="K320" s="47" t="s">
        <v>741</v>
      </c>
      <c r="L320" s="9" t="str">
        <f t="shared" si="92"/>
        <v>No</v>
      </c>
    </row>
    <row r="321" spans="1:12" x14ac:dyDescent="0.2">
      <c r="A321" s="60" t="s">
        <v>340</v>
      </c>
      <c r="B321" s="50" t="s">
        <v>278</v>
      </c>
      <c r="C321" s="8">
        <v>2.7665036533</v>
      </c>
      <c r="D321" s="46" t="str">
        <f>IF($B321="N/A","N/A",IF(C321&gt;=5,"No",IF(C321&lt;0,"No","Yes")))</f>
        <v>Yes</v>
      </c>
      <c r="E321" s="8">
        <v>2.7808919932</v>
      </c>
      <c r="F321" s="46" t="str">
        <f>IF($B321="N/A","N/A",IF(E321&gt;=5,"No",IF(E321&lt;0,"No","Yes")))</f>
        <v>Yes</v>
      </c>
      <c r="G321" s="8">
        <v>3.0181690674000001</v>
      </c>
      <c r="H321" s="46" t="str">
        <f>IF($B321="N/A","N/A",IF(G321&gt;=5,"No",IF(G321&lt;0,"No","Yes")))</f>
        <v>Yes</v>
      </c>
      <c r="I321" s="12">
        <v>0.52010000000000001</v>
      </c>
      <c r="J321" s="12">
        <v>8.532</v>
      </c>
      <c r="K321" s="47" t="s">
        <v>741</v>
      </c>
      <c r="L321" s="9" t="str">
        <f t="shared" si="92"/>
        <v>Yes</v>
      </c>
    </row>
    <row r="322" spans="1:12" x14ac:dyDescent="0.2">
      <c r="A322" s="60" t="s">
        <v>333</v>
      </c>
      <c r="B322" s="50" t="s">
        <v>278</v>
      </c>
      <c r="C322" s="8">
        <v>7.1323196300000002E-2</v>
      </c>
      <c r="D322" s="46" t="str">
        <f>IF($B322="N/A","N/A",IF(C322&gt;=5,"No",IF(C322&lt;0,"No","Yes")))</f>
        <v>Yes</v>
      </c>
      <c r="E322" s="8">
        <v>6.3537223500000004E-2</v>
      </c>
      <c r="F322" s="46" t="str">
        <f>IF($B322="N/A","N/A",IF(E322&gt;=5,"No",IF(E322&lt;0,"No","Yes")))</f>
        <v>Yes</v>
      </c>
      <c r="G322" s="8">
        <v>4.9775506400000002E-2</v>
      </c>
      <c r="H322" s="46" t="str">
        <f>IF($B322="N/A","N/A",IF(G322&gt;=5,"No",IF(G322&lt;0,"No","Yes")))</f>
        <v>Yes</v>
      </c>
      <c r="I322" s="12">
        <v>-10.9</v>
      </c>
      <c r="J322" s="12">
        <v>-21.7</v>
      </c>
      <c r="K322" s="47" t="s">
        <v>741</v>
      </c>
      <c r="L322" s="9" t="str">
        <f t="shared" si="92"/>
        <v>No</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5.6419668475</v>
      </c>
      <c r="D324" s="46" t="str">
        <f>IF($B324="N/A","N/A",IF(C324&gt;=5,"No",IF(C324&lt;0,"No","Yes")))</f>
        <v>No</v>
      </c>
      <c r="E324" s="8">
        <v>5.4032662036000003</v>
      </c>
      <c r="F324" s="46" t="str">
        <f>IF($B324="N/A","N/A",IF(E324&gt;=5,"No",IF(E324&lt;0,"No","Yes")))</f>
        <v>No</v>
      </c>
      <c r="G324" s="8">
        <v>5.2302570593000004</v>
      </c>
      <c r="H324" s="46" t="str">
        <f>IF($B324="N/A","N/A",IF(G324&gt;=5,"No",IF(G324&lt;0,"No","Yes")))</f>
        <v>No</v>
      </c>
      <c r="I324" s="12">
        <v>-4.2300000000000004</v>
      </c>
      <c r="J324" s="12">
        <v>-3.2</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1.9515141699999999E-2</v>
      </c>
      <c r="D326" s="46" t="str">
        <f t="shared" si="100"/>
        <v>No</v>
      </c>
      <c r="E326" s="8">
        <v>2.66726228E-2</v>
      </c>
      <c r="F326" s="46" t="str">
        <f t="shared" si="101"/>
        <v>No</v>
      </c>
      <c r="G326" s="8">
        <v>2.7406756599999998E-2</v>
      </c>
      <c r="H326" s="46" t="str">
        <f t="shared" si="102"/>
        <v>No</v>
      </c>
      <c r="I326" s="12">
        <v>36.68</v>
      </c>
      <c r="J326" s="12">
        <v>2.7519999999999998</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17.468375016</v>
      </c>
      <c r="D334" s="46" t="str">
        <f>IF($B334="N/A","N/A",IF(C334&gt;15,"No",IF(C334&lt;2,"No","Yes")))</f>
        <v>No</v>
      </c>
      <c r="E334" s="8">
        <v>18.018766249999999</v>
      </c>
      <c r="F334" s="46" t="str">
        <f>IF($B334="N/A","N/A",IF(E334&gt;15,"No",IF(E334&lt;2,"No","Yes")))</f>
        <v>No</v>
      </c>
      <c r="G334" s="8">
        <v>20.099228579999998</v>
      </c>
      <c r="H334" s="46" t="str">
        <f>IF($B334="N/A","N/A",IF(G334&gt;15,"No",IF(G334&lt;2,"No","Yes")))</f>
        <v>No</v>
      </c>
      <c r="I334" s="12">
        <v>3.1509999999999998</v>
      </c>
      <c r="J334" s="12">
        <v>11.55</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14880</v>
      </c>
      <c r="D336" s="46" t="str">
        <f>IF($B336="N/A","N/A",IF(C336&gt;10,"No",IF(C336&lt;-10,"No","Yes")))</f>
        <v>N/A</v>
      </c>
      <c r="E336" s="38">
        <v>14862</v>
      </c>
      <c r="F336" s="46" t="str">
        <f>IF($B336="N/A","N/A",IF(E336&gt;10,"No",IF(E336&lt;-10,"No","Yes")))</f>
        <v>N/A</v>
      </c>
      <c r="G336" s="38">
        <v>16146</v>
      </c>
      <c r="H336" s="46" t="str">
        <f>IF($B336="N/A","N/A",IF(G336&gt;10,"No",IF(G336&lt;-10,"No","Yes")))</f>
        <v>N/A</v>
      </c>
      <c r="I336" s="12">
        <v>-0.121</v>
      </c>
      <c r="J336" s="12">
        <v>8.6389999999999993</v>
      </c>
      <c r="K336" s="47" t="s">
        <v>741</v>
      </c>
      <c r="L336" s="9" t="str">
        <f t="shared" si="92"/>
        <v>Yes</v>
      </c>
    </row>
    <row r="337" spans="1:12" x14ac:dyDescent="0.2">
      <c r="A337" s="60" t="s">
        <v>1688</v>
      </c>
      <c r="B337" s="37" t="s">
        <v>213</v>
      </c>
      <c r="C337" s="38">
        <v>494</v>
      </c>
      <c r="D337" s="46" t="str">
        <f>IF($B337="N/A","N/A",IF(C337&gt;10,"No",IF(C337&lt;-10,"No","Yes")))</f>
        <v>N/A</v>
      </c>
      <c r="E337" s="38">
        <v>479</v>
      </c>
      <c r="F337" s="46" t="str">
        <f>IF($B337="N/A","N/A",IF(E337&gt;10,"No",IF(E337&lt;-10,"No","Yes")))</f>
        <v>N/A</v>
      </c>
      <c r="G337" s="38">
        <v>496</v>
      </c>
      <c r="H337" s="46" t="str">
        <f>IF($B337="N/A","N/A",IF(G337&gt;10,"No",IF(G337&lt;-10,"No","Yes")))</f>
        <v>N/A</v>
      </c>
      <c r="I337" s="12">
        <v>-3.04</v>
      </c>
      <c r="J337" s="12">
        <v>3.5489999999999999</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9" t="s">
        <v>1743</v>
      </c>
      <c r="B342" s="170"/>
      <c r="C342" s="170"/>
      <c r="D342" s="170"/>
      <c r="E342" s="170"/>
      <c r="F342" s="170"/>
      <c r="G342" s="170"/>
      <c r="H342" s="170"/>
      <c r="I342" s="170"/>
      <c r="J342" s="170"/>
      <c r="K342" s="170"/>
      <c r="L342" s="171"/>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5" t="s">
        <v>1606</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2935569077</v>
      </c>
      <c r="D6" s="11" t="str">
        <f t="shared" ref="D6:D12" si="0">IF($B6="N/A","N/A",IF(C6&gt;10,"No",IF(C6&lt;-10,"No","Yes")))</f>
        <v>N/A</v>
      </c>
      <c r="E6" s="14">
        <v>3021842902</v>
      </c>
      <c r="F6" s="11" t="str">
        <f t="shared" ref="F6:F12" si="1">IF($B6="N/A","N/A",IF(E6&gt;10,"No",IF(E6&lt;-10,"No","Yes")))</f>
        <v>N/A</v>
      </c>
      <c r="G6" s="14">
        <v>3214146326</v>
      </c>
      <c r="H6" s="11" t="str">
        <f t="shared" ref="H6:H12" si="2">IF($B6="N/A","N/A",IF(G6&gt;10,"No",IF(G6&lt;-10,"No","Yes")))</f>
        <v>N/A</v>
      </c>
      <c r="I6" s="12">
        <v>2.9390000000000001</v>
      </c>
      <c r="J6" s="12">
        <v>6.3639999999999999</v>
      </c>
      <c r="K6" s="50" t="s">
        <v>739</v>
      </c>
      <c r="L6" s="9" t="str">
        <f t="shared" ref="L6:L13" si="3">IF(J6="Div by 0", "N/A", IF(K6="N/A","N/A", IF(J6&gt;VALUE(MID(K6,1,2)), "No", IF(J6&lt;-1*VALUE(MID(K6,1,2)), "No", "Yes"))))</f>
        <v>Yes</v>
      </c>
    </row>
    <row r="7" spans="1:12" x14ac:dyDescent="0.2">
      <c r="A7" s="4" t="s">
        <v>1133</v>
      </c>
      <c r="B7" s="50" t="s">
        <v>213</v>
      </c>
      <c r="C7" s="14">
        <v>5416.2590535999998</v>
      </c>
      <c r="D7" s="11" t="str">
        <f t="shared" si="0"/>
        <v>N/A</v>
      </c>
      <c r="E7" s="14">
        <v>5203.6770349999997</v>
      </c>
      <c r="F7" s="11" t="str">
        <f t="shared" si="1"/>
        <v>N/A</v>
      </c>
      <c r="G7" s="14">
        <v>5195.8983144000003</v>
      </c>
      <c r="H7" s="11" t="str">
        <f t="shared" si="2"/>
        <v>N/A</v>
      </c>
      <c r="I7" s="12">
        <v>-3.92</v>
      </c>
      <c r="J7" s="12">
        <v>-0.14899999999999999</v>
      </c>
      <c r="K7" s="50" t="s">
        <v>739</v>
      </c>
      <c r="L7" s="9" t="str">
        <f t="shared" si="3"/>
        <v>Yes</v>
      </c>
    </row>
    <row r="8" spans="1:12" x14ac:dyDescent="0.2">
      <c r="A8" s="4" t="s">
        <v>724</v>
      </c>
      <c r="B8" s="50" t="s">
        <v>213</v>
      </c>
      <c r="C8" s="14">
        <v>205</v>
      </c>
      <c r="D8" s="11" t="str">
        <f t="shared" si="0"/>
        <v>N/A</v>
      </c>
      <c r="E8" s="14">
        <v>173</v>
      </c>
      <c r="F8" s="11" t="str">
        <f t="shared" si="1"/>
        <v>N/A</v>
      </c>
      <c r="G8" s="14">
        <v>231</v>
      </c>
      <c r="H8" s="11" t="str">
        <f t="shared" si="2"/>
        <v>N/A</v>
      </c>
      <c r="I8" s="12">
        <v>-15.6</v>
      </c>
      <c r="J8" s="12">
        <v>33.53</v>
      </c>
      <c r="K8" s="50" t="s">
        <v>739</v>
      </c>
      <c r="L8" s="9" t="str">
        <f t="shared" si="3"/>
        <v>No</v>
      </c>
    </row>
    <row r="9" spans="1:12" x14ac:dyDescent="0.2">
      <c r="A9" s="4" t="s">
        <v>725</v>
      </c>
      <c r="B9" s="50" t="s">
        <v>213</v>
      </c>
      <c r="C9" s="14">
        <v>858</v>
      </c>
      <c r="D9" s="11" t="str">
        <f t="shared" si="0"/>
        <v>N/A</v>
      </c>
      <c r="E9" s="14">
        <v>778</v>
      </c>
      <c r="F9" s="11" t="str">
        <f t="shared" si="1"/>
        <v>N/A</v>
      </c>
      <c r="G9" s="14">
        <v>846</v>
      </c>
      <c r="H9" s="11" t="str">
        <f t="shared" si="2"/>
        <v>N/A</v>
      </c>
      <c r="I9" s="12">
        <v>-9.32</v>
      </c>
      <c r="J9" s="12">
        <v>8.74</v>
      </c>
      <c r="K9" s="50" t="s">
        <v>739</v>
      </c>
      <c r="L9" s="9" t="str">
        <f t="shared" si="3"/>
        <v>Yes</v>
      </c>
    </row>
    <row r="10" spans="1:12" x14ac:dyDescent="0.2">
      <c r="A10" s="4" t="s">
        <v>726</v>
      </c>
      <c r="B10" s="50" t="s">
        <v>213</v>
      </c>
      <c r="C10" s="14">
        <v>3229</v>
      </c>
      <c r="D10" s="11" t="str">
        <f t="shared" si="0"/>
        <v>N/A</v>
      </c>
      <c r="E10" s="14">
        <v>2983</v>
      </c>
      <c r="F10" s="11" t="str">
        <f t="shared" si="1"/>
        <v>N/A</v>
      </c>
      <c r="G10" s="14">
        <v>2912</v>
      </c>
      <c r="H10" s="11" t="str">
        <f t="shared" si="2"/>
        <v>N/A</v>
      </c>
      <c r="I10" s="12">
        <v>-7.62</v>
      </c>
      <c r="J10" s="12">
        <v>-2.38</v>
      </c>
      <c r="K10" s="50" t="s">
        <v>739</v>
      </c>
      <c r="L10" s="9" t="str">
        <f t="shared" si="3"/>
        <v>Yes</v>
      </c>
    </row>
    <row r="11" spans="1:12" x14ac:dyDescent="0.2">
      <c r="A11" s="4" t="s">
        <v>727</v>
      </c>
      <c r="B11" s="50" t="s">
        <v>213</v>
      </c>
      <c r="C11" s="14">
        <v>27652</v>
      </c>
      <c r="D11" s="11" t="str">
        <f t="shared" si="0"/>
        <v>N/A</v>
      </c>
      <c r="E11" s="14">
        <v>26628</v>
      </c>
      <c r="F11" s="11" t="str">
        <f t="shared" si="1"/>
        <v>N/A</v>
      </c>
      <c r="G11" s="14">
        <v>25888</v>
      </c>
      <c r="H11" s="11" t="str">
        <f t="shared" si="2"/>
        <v>N/A</v>
      </c>
      <c r="I11" s="12">
        <v>-3.7</v>
      </c>
      <c r="J11" s="12">
        <v>-2.78</v>
      </c>
      <c r="K11" s="50" t="s">
        <v>739</v>
      </c>
      <c r="L11" s="9" t="str">
        <f t="shared" si="3"/>
        <v>Yes</v>
      </c>
    </row>
    <row r="12" spans="1:12" x14ac:dyDescent="0.2">
      <c r="A12" s="4" t="s">
        <v>728</v>
      </c>
      <c r="B12" s="50" t="s">
        <v>213</v>
      </c>
      <c r="C12" s="14">
        <v>74396</v>
      </c>
      <c r="D12" s="11" t="str">
        <f t="shared" si="0"/>
        <v>N/A</v>
      </c>
      <c r="E12" s="14">
        <v>71591</v>
      </c>
      <c r="F12" s="11" t="str">
        <f t="shared" si="1"/>
        <v>N/A</v>
      </c>
      <c r="G12" s="14">
        <v>73586</v>
      </c>
      <c r="H12" s="11" t="str">
        <f t="shared" si="2"/>
        <v>N/A</v>
      </c>
      <c r="I12" s="12">
        <v>-3.77</v>
      </c>
      <c r="J12" s="12">
        <v>2.7869999999999999</v>
      </c>
      <c r="K12" s="50" t="s">
        <v>739</v>
      </c>
      <c r="L12" s="9" t="str">
        <f t="shared" si="3"/>
        <v>Yes</v>
      </c>
    </row>
    <row r="13" spans="1:12" x14ac:dyDescent="0.2">
      <c r="A13" s="4" t="s">
        <v>74</v>
      </c>
      <c r="B13" s="50" t="s">
        <v>213</v>
      </c>
      <c r="C13" s="14">
        <v>970536</v>
      </c>
      <c r="D13" s="11" t="str">
        <f>IF($B13="N/A","N/A",IF(C13&gt;10,"No",IF(C13&lt;-10,"No","Yes")))</f>
        <v>N/A</v>
      </c>
      <c r="E13" s="14">
        <v>1788884</v>
      </c>
      <c r="F13" s="11" t="str">
        <f>IF($B13="N/A","N/A",IF(E13&gt;10,"No",IF(E13&lt;-10,"No","Yes")))</f>
        <v>N/A</v>
      </c>
      <c r="G13" s="14">
        <v>3039441</v>
      </c>
      <c r="H13" s="11" t="str">
        <f>IF($B13="N/A","N/A",IF(G13&gt;10,"No",IF(G13&lt;-10,"No","Yes")))</f>
        <v>N/A</v>
      </c>
      <c r="I13" s="12">
        <v>84.32</v>
      </c>
      <c r="J13" s="12">
        <v>69.91</v>
      </c>
      <c r="K13" s="50" t="s">
        <v>739</v>
      </c>
      <c r="L13" s="9" t="str">
        <f t="shared" si="3"/>
        <v>No</v>
      </c>
    </row>
    <row r="14" spans="1:12" x14ac:dyDescent="0.2">
      <c r="A14" s="65" t="s">
        <v>157</v>
      </c>
      <c r="B14" s="37" t="s">
        <v>213</v>
      </c>
      <c r="C14" s="8">
        <v>13.135064723999999</v>
      </c>
      <c r="D14" s="46" t="str">
        <f t="shared" ref="D14:D18" si="4">IF($B14="N/A","N/A",IF(C14&gt;10,"No",IF(C14&lt;-10,"No","Yes")))</f>
        <v>N/A</v>
      </c>
      <c r="E14" s="8">
        <v>14.123155499999999</v>
      </c>
      <c r="F14" s="46" t="str">
        <f t="shared" ref="F14:F18" si="5">IF($B14="N/A","N/A",IF(E14&gt;10,"No",IF(E14&lt;-10,"No","Yes")))</f>
        <v>N/A</v>
      </c>
      <c r="G14" s="8">
        <v>13.820395639999999</v>
      </c>
      <c r="H14" s="46" t="str">
        <f t="shared" ref="H14:H18" si="6">IF($B14="N/A","N/A",IF(G14&gt;10,"No",IF(G14&lt;-10,"No","Yes")))</f>
        <v>N/A</v>
      </c>
      <c r="I14" s="12">
        <v>7.5229999999999997</v>
      </c>
      <c r="J14" s="12">
        <v>-2.14</v>
      </c>
      <c r="K14" s="47" t="s">
        <v>739</v>
      </c>
      <c r="L14" s="9" t="str">
        <f t="shared" ref="L14:L18" si="7">IF(J14="Div by 0", "N/A", IF(K14="N/A","N/A", IF(J14&gt;VALUE(MID(K14,1,2)), "No", IF(J14&lt;-1*VALUE(MID(K14,1,2)), "No", "Yes"))))</f>
        <v>Yes</v>
      </c>
    </row>
    <row r="15" spans="1:12" x14ac:dyDescent="0.2">
      <c r="A15" s="4" t="s">
        <v>419</v>
      </c>
      <c r="B15" s="37" t="s">
        <v>213</v>
      </c>
      <c r="C15" s="8">
        <v>15.375873091000001</v>
      </c>
      <c r="D15" s="46" t="str">
        <f t="shared" si="4"/>
        <v>N/A</v>
      </c>
      <c r="E15" s="8">
        <v>15.789100366</v>
      </c>
      <c r="F15" s="46" t="str">
        <f t="shared" si="5"/>
        <v>N/A</v>
      </c>
      <c r="G15" s="8">
        <v>17.310893707999998</v>
      </c>
      <c r="H15" s="46" t="str">
        <f t="shared" si="6"/>
        <v>N/A</v>
      </c>
      <c r="I15" s="12">
        <v>2.6880000000000002</v>
      </c>
      <c r="J15" s="12">
        <v>9.6379999999999999</v>
      </c>
      <c r="K15" s="47" t="s">
        <v>739</v>
      </c>
      <c r="L15" s="9" t="str">
        <f t="shared" si="7"/>
        <v>Yes</v>
      </c>
    </row>
    <row r="16" spans="1:12" x14ac:dyDescent="0.2">
      <c r="A16" s="4" t="s">
        <v>420</v>
      </c>
      <c r="B16" s="37" t="s">
        <v>213</v>
      </c>
      <c r="C16" s="8">
        <v>3.2057937576</v>
      </c>
      <c r="D16" s="46" t="str">
        <f t="shared" si="4"/>
        <v>N/A</v>
      </c>
      <c r="E16" s="8">
        <v>3.5145504114000001</v>
      </c>
      <c r="F16" s="46" t="str">
        <f t="shared" si="5"/>
        <v>N/A</v>
      </c>
      <c r="G16" s="8">
        <v>4.2555427129999996</v>
      </c>
      <c r="H16" s="46" t="str">
        <f t="shared" si="6"/>
        <v>N/A</v>
      </c>
      <c r="I16" s="12">
        <v>9.6310000000000002</v>
      </c>
      <c r="J16" s="12">
        <v>21.08</v>
      </c>
      <c r="K16" s="47" t="s">
        <v>739</v>
      </c>
      <c r="L16" s="9" t="str">
        <f t="shared" si="7"/>
        <v>Yes</v>
      </c>
    </row>
    <row r="17" spans="1:12" x14ac:dyDescent="0.2">
      <c r="A17" s="4" t="s">
        <v>421</v>
      </c>
      <c r="B17" s="37" t="s">
        <v>213</v>
      </c>
      <c r="C17" s="8">
        <v>4.4306702526999997</v>
      </c>
      <c r="D17" s="46" t="str">
        <f t="shared" si="4"/>
        <v>N/A</v>
      </c>
      <c r="E17" s="8">
        <v>4.1288889971999998</v>
      </c>
      <c r="F17" s="46" t="str">
        <f t="shared" si="5"/>
        <v>N/A</v>
      </c>
      <c r="G17" s="8">
        <v>0.79771077260000001</v>
      </c>
      <c r="H17" s="46" t="str">
        <f t="shared" si="6"/>
        <v>N/A</v>
      </c>
      <c r="I17" s="12">
        <v>-6.81</v>
      </c>
      <c r="J17" s="12">
        <v>-80.7</v>
      </c>
      <c r="K17" s="47" t="s">
        <v>739</v>
      </c>
      <c r="L17" s="9" t="str">
        <f t="shared" si="7"/>
        <v>No</v>
      </c>
    </row>
    <row r="18" spans="1:12" x14ac:dyDescent="0.2">
      <c r="A18" s="4" t="s">
        <v>422</v>
      </c>
      <c r="B18" s="37" t="s">
        <v>213</v>
      </c>
      <c r="C18" s="8">
        <v>31.94687747</v>
      </c>
      <c r="D18" s="46" t="str">
        <f t="shared" si="4"/>
        <v>N/A</v>
      </c>
      <c r="E18" s="8">
        <v>35.653795033999998</v>
      </c>
      <c r="F18" s="46" t="str">
        <f t="shared" si="5"/>
        <v>N/A</v>
      </c>
      <c r="G18" s="8">
        <v>38.249792390000003</v>
      </c>
      <c r="H18" s="46" t="str">
        <f t="shared" si="6"/>
        <v>N/A</v>
      </c>
      <c r="I18" s="12">
        <v>11.6</v>
      </c>
      <c r="J18" s="12">
        <v>7.2809999999999997</v>
      </c>
      <c r="K18" s="47" t="s">
        <v>739</v>
      </c>
      <c r="L18" s="9" t="str">
        <f t="shared" si="7"/>
        <v>Yes</v>
      </c>
    </row>
    <row r="19" spans="1:12" x14ac:dyDescent="0.2">
      <c r="A19" s="4" t="s">
        <v>75</v>
      </c>
      <c r="B19" s="50" t="s">
        <v>213</v>
      </c>
      <c r="C19" s="38">
        <v>0</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t="s">
        <v>1747</v>
      </c>
      <c r="J19" s="12">
        <v>-50</v>
      </c>
      <c r="K19" s="50" t="s">
        <v>213</v>
      </c>
      <c r="L19" s="9" t="str">
        <f t="shared" ref="L19:L25" si="11">IF(J19="Div by 0", "N/A", IF(K19="N/A","N/A", IF(J19&gt;VALUE(MID(K19,1,2)), "No", IF(J19&lt;-1*VALUE(MID(K19,1,2)), "No", "Yes"))))</f>
        <v>N/A</v>
      </c>
    </row>
    <row r="20" spans="1:12" x14ac:dyDescent="0.2">
      <c r="A20" s="4" t="s">
        <v>76</v>
      </c>
      <c r="B20" s="50" t="s">
        <v>213</v>
      </c>
      <c r="C20" s="38">
        <v>16</v>
      </c>
      <c r="D20" s="46" t="str">
        <f t="shared" si="8"/>
        <v>N/A</v>
      </c>
      <c r="E20" s="38">
        <v>20</v>
      </c>
      <c r="F20" s="46" t="str">
        <f t="shared" si="9"/>
        <v>N/A</v>
      </c>
      <c r="G20" s="38">
        <v>17</v>
      </c>
      <c r="H20" s="46" t="str">
        <f t="shared" si="10"/>
        <v>N/A</v>
      </c>
      <c r="I20" s="12">
        <v>25</v>
      </c>
      <c r="J20" s="12">
        <v>-15</v>
      </c>
      <c r="K20" s="50" t="s">
        <v>213</v>
      </c>
      <c r="L20" s="9" t="str">
        <f t="shared" si="11"/>
        <v>N/A</v>
      </c>
    </row>
    <row r="21" spans="1:12" x14ac:dyDescent="0.2">
      <c r="A21" s="65" t="s">
        <v>1133</v>
      </c>
      <c r="B21" s="50" t="s">
        <v>213</v>
      </c>
      <c r="C21" s="14">
        <v>5416.2590535999998</v>
      </c>
      <c r="D21" s="11" t="str">
        <f t="shared" si="8"/>
        <v>N/A</v>
      </c>
      <c r="E21" s="14">
        <v>5203.6770349999997</v>
      </c>
      <c r="F21" s="11" t="str">
        <f t="shared" si="9"/>
        <v>N/A</v>
      </c>
      <c r="G21" s="14">
        <v>5195.8983144000003</v>
      </c>
      <c r="H21" s="11" t="str">
        <f t="shared" si="10"/>
        <v>N/A</v>
      </c>
      <c r="I21" s="12">
        <v>-3.92</v>
      </c>
      <c r="J21" s="12">
        <v>-0.14899999999999999</v>
      </c>
      <c r="K21" s="50" t="s">
        <v>739</v>
      </c>
      <c r="L21" s="9" t="str">
        <f t="shared" si="11"/>
        <v>Yes</v>
      </c>
    </row>
    <row r="22" spans="1:12" x14ac:dyDescent="0.2">
      <c r="A22" s="4" t="s">
        <v>1716</v>
      </c>
      <c r="B22" s="50" t="s">
        <v>213</v>
      </c>
      <c r="C22" s="14">
        <v>14901.127334999999</v>
      </c>
      <c r="D22" s="11" t="str">
        <f t="shared" si="8"/>
        <v>N/A</v>
      </c>
      <c r="E22" s="14">
        <v>15571.285258</v>
      </c>
      <c r="F22" s="11" t="str">
        <f t="shared" si="9"/>
        <v>N/A</v>
      </c>
      <c r="G22" s="14">
        <v>15783.940161</v>
      </c>
      <c r="H22" s="11" t="str">
        <f t="shared" si="10"/>
        <v>N/A</v>
      </c>
      <c r="I22" s="12">
        <v>4.4969999999999999</v>
      </c>
      <c r="J22" s="12">
        <v>1.3660000000000001</v>
      </c>
      <c r="K22" s="50" t="s">
        <v>739</v>
      </c>
      <c r="L22" s="9" t="str">
        <f t="shared" si="11"/>
        <v>Yes</v>
      </c>
    </row>
    <row r="23" spans="1:12" x14ac:dyDescent="0.2">
      <c r="A23" s="4" t="s">
        <v>1134</v>
      </c>
      <c r="B23" s="50" t="s">
        <v>213</v>
      </c>
      <c r="C23" s="14">
        <v>18677.408383000002</v>
      </c>
      <c r="D23" s="11" t="str">
        <f t="shared" si="8"/>
        <v>N/A</v>
      </c>
      <c r="E23" s="14">
        <v>18364.820054</v>
      </c>
      <c r="F23" s="11" t="str">
        <f t="shared" si="9"/>
        <v>N/A</v>
      </c>
      <c r="G23" s="14">
        <v>18353.779471000002</v>
      </c>
      <c r="H23" s="11" t="str">
        <f t="shared" si="10"/>
        <v>N/A</v>
      </c>
      <c r="I23" s="12">
        <v>-1.67</v>
      </c>
      <c r="J23" s="12">
        <v>-0.06</v>
      </c>
      <c r="K23" s="50" t="s">
        <v>739</v>
      </c>
      <c r="L23" s="9" t="str">
        <f t="shared" si="11"/>
        <v>Yes</v>
      </c>
    </row>
    <row r="24" spans="1:12" x14ac:dyDescent="0.2">
      <c r="A24" s="4" t="s">
        <v>1135</v>
      </c>
      <c r="B24" s="50" t="s">
        <v>213</v>
      </c>
      <c r="C24" s="14">
        <v>1956.1535789</v>
      </c>
      <c r="D24" s="11" t="str">
        <f t="shared" si="8"/>
        <v>N/A</v>
      </c>
      <c r="E24" s="14">
        <v>1868.3234302000001</v>
      </c>
      <c r="F24" s="11" t="str">
        <f t="shared" si="9"/>
        <v>N/A</v>
      </c>
      <c r="G24" s="14">
        <v>1986.7548342</v>
      </c>
      <c r="H24" s="11" t="str">
        <f t="shared" si="10"/>
        <v>N/A</v>
      </c>
      <c r="I24" s="12">
        <v>-4.49</v>
      </c>
      <c r="J24" s="12">
        <v>6.3390000000000004</v>
      </c>
      <c r="K24" s="50" t="s">
        <v>739</v>
      </c>
      <c r="L24" s="9" t="str">
        <f t="shared" si="11"/>
        <v>Yes</v>
      </c>
    </row>
    <row r="25" spans="1:12" x14ac:dyDescent="0.2">
      <c r="A25" s="4" t="s">
        <v>1136</v>
      </c>
      <c r="B25" s="50" t="s">
        <v>213</v>
      </c>
      <c r="C25" s="14">
        <v>2108.6267889000001</v>
      </c>
      <c r="D25" s="11" t="str">
        <f t="shared" si="8"/>
        <v>N/A</v>
      </c>
      <c r="E25" s="14">
        <v>1986.3024794</v>
      </c>
      <c r="F25" s="11" t="str">
        <f t="shared" si="9"/>
        <v>N/A</v>
      </c>
      <c r="G25" s="14">
        <v>1870.9645198999999</v>
      </c>
      <c r="H25" s="11" t="str">
        <f t="shared" si="10"/>
        <v>N/A</v>
      </c>
      <c r="I25" s="12">
        <v>-5.8</v>
      </c>
      <c r="J25" s="12">
        <v>-5.81</v>
      </c>
      <c r="K25" s="50" t="s">
        <v>739</v>
      </c>
      <c r="L25" s="9" t="str">
        <f t="shared" si="11"/>
        <v>Yes</v>
      </c>
    </row>
    <row r="26" spans="1:12" x14ac:dyDescent="0.2">
      <c r="A26" s="2" t="s">
        <v>1137</v>
      </c>
      <c r="B26" s="50" t="s">
        <v>213</v>
      </c>
      <c r="C26" s="14">
        <v>5182.9692759</v>
      </c>
      <c r="D26" s="11" t="str">
        <f t="shared" si="8"/>
        <v>N/A</v>
      </c>
      <c r="E26" s="14">
        <v>5027.5830370000003</v>
      </c>
      <c r="F26" s="11" t="str">
        <f t="shared" si="9"/>
        <v>N/A</v>
      </c>
      <c r="G26" s="14">
        <v>5020.5942234000004</v>
      </c>
      <c r="H26" s="11" t="str">
        <f t="shared" si="10"/>
        <v>N/A</v>
      </c>
      <c r="I26" s="12">
        <v>-3</v>
      </c>
      <c r="J26" s="12">
        <v>-0.13900000000000001</v>
      </c>
      <c r="K26" s="50" t="s">
        <v>739</v>
      </c>
      <c r="L26" s="9" t="str">
        <f>IF(J26="Div by 0", "N/A", IF(OR(J26="N/A",K26="N/A"),"N/A", IF(J26&gt;VALUE(MID(K26,1,2)), "No", IF(J26&lt;-1*VALUE(MID(K26,1,2)), "No", "Yes"))))</f>
        <v>Yes</v>
      </c>
    </row>
    <row r="27" spans="1:12" x14ac:dyDescent="0.2">
      <c r="A27" s="2" t="s">
        <v>1138</v>
      </c>
      <c r="B27" s="50" t="s">
        <v>213</v>
      </c>
      <c r="C27" s="14">
        <v>5746.3724468</v>
      </c>
      <c r="D27" s="11" t="str">
        <f t="shared" si="8"/>
        <v>N/A</v>
      </c>
      <c r="E27" s="14">
        <v>5446.0899589000001</v>
      </c>
      <c r="F27" s="11" t="str">
        <f t="shared" si="9"/>
        <v>N/A</v>
      </c>
      <c r="G27" s="14">
        <v>5433.8683216999998</v>
      </c>
      <c r="H27" s="11" t="str">
        <f t="shared" si="10"/>
        <v>N/A</v>
      </c>
      <c r="I27" s="12">
        <v>-5.23</v>
      </c>
      <c r="J27" s="12">
        <v>-0.224</v>
      </c>
      <c r="K27" s="50" t="s">
        <v>739</v>
      </c>
      <c r="L27" s="9" t="str">
        <f>IF(J27="Div by 0", "N/A", IF(OR(J27="N/A",K27="N/A"),"N/A", IF(J27&gt;VALUE(MID(K27,1,2)), "No", IF(J27&lt;-1*VALUE(MID(K27,1,2)), "No", "Yes"))))</f>
        <v>Yes</v>
      </c>
    </row>
    <row r="28" spans="1:12" x14ac:dyDescent="0.2">
      <c r="A28" s="65" t="s">
        <v>1139</v>
      </c>
      <c r="B28" s="50" t="s">
        <v>213</v>
      </c>
      <c r="C28" s="14">
        <v>15141.201991</v>
      </c>
      <c r="D28" s="11" t="str">
        <f t="shared" si="8"/>
        <v>N/A</v>
      </c>
      <c r="E28" s="14">
        <v>15372.528415000001</v>
      </c>
      <c r="F28" s="11" t="str">
        <f t="shared" si="9"/>
        <v>N/A</v>
      </c>
      <c r="G28" s="14">
        <v>15361.232005</v>
      </c>
      <c r="H28" s="11" t="str">
        <f t="shared" si="10"/>
        <v>N/A</v>
      </c>
      <c r="I28" s="12">
        <v>1.528</v>
      </c>
      <c r="J28" s="12">
        <v>-7.2999999999999995E-2</v>
      </c>
      <c r="K28" s="50" t="s">
        <v>739</v>
      </c>
      <c r="L28" s="9" t="str">
        <f>IF(J28="Div by 0", "N/A", IF(K28="N/A","N/A", IF(J28&gt;VALUE(MID(K28,1,2)), "No", IF(J28&lt;-1*VALUE(MID(K28,1,2)), "No", "Yes"))))</f>
        <v>Yes</v>
      </c>
    </row>
    <row r="29" spans="1:12" x14ac:dyDescent="0.2">
      <c r="A29" s="2" t="s">
        <v>1140</v>
      </c>
      <c r="B29" s="50" t="s">
        <v>213</v>
      </c>
      <c r="C29" s="14">
        <v>15058.342828999999</v>
      </c>
      <c r="D29" s="11" t="str">
        <f t="shared" si="8"/>
        <v>N/A</v>
      </c>
      <c r="E29" s="14">
        <v>15763.873390000001</v>
      </c>
      <c r="F29" s="11" t="str">
        <f t="shared" si="9"/>
        <v>N/A</v>
      </c>
      <c r="G29" s="14">
        <v>16032.987725000001</v>
      </c>
      <c r="H29" s="11" t="str">
        <f t="shared" si="10"/>
        <v>N/A</v>
      </c>
      <c r="I29" s="12">
        <v>4.6849999999999996</v>
      </c>
      <c r="J29" s="12">
        <v>1.7070000000000001</v>
      </c>
      <c r="K29" s="50" t="s">
        <v>739</v>
      </c>
      <c r="L29" s="9" t="str">
        <f>IF(J29="Div by 0", "N/A", IF(K29="N/A","N/A", IF(J29&gt;VALUE(MID(K29,1,2)), "No", IF(J29&lt;-1*VALUE(MID(K29,1,2)), "No", "Yes"))))</f>
        <v>Yes</v>
      </c>
    </row>
    <row r="30" spans="1:12" x14ac:dyDescent="0.2">
      <c r="A30" s="2" t="s">
        <v>1141</v>
      </c>
      <c r="B30" s="50" t="s">
        <v>213</v>
      </c>
      <c r="C30" s="14">
        <v>15676.304559</v>
      </c>
      <c r="D30" s="11" t="str">
        <f t="shared" si="8"/>
        <v>N/A</v>
      </c>
      <c r="E30" s="14">
        <v>15436.266019000001</v>
      </c>
      <c r="F30" s="11" t="str">
        <f t="shared" si="9"/>
        <v>N/A</v>
      </c>
      <c r="G30" s="14">
        <v>15202.646095</v>
      </c>
      <c r="H30" s="11" t="str">
        <f t="shared" si="10"/>
        <v>N/A</v>
      </c>
      <c r="I30" s="12">
        <v>-1.53</v>
      </c>
      <c r="J30" s="12">
        <v>-1.51</v>
      </c>
      <c r="K30" s="50" t="s">
        <v>739</v>
      </c>
      <c r="L30" s="9" t="str">
        <f>IF(J30="Div by 0", "N/A", IF(K30="N/A","N/A", IF(J30&gt;VALUE(MID(K30,1,2)), "No", IF(J30&lt;-1*VALUE(MID(K30,1,2)), "No", "Yes"))))</f>
        <v>Yes</v>
      </c>
    </row>
    <row r="31" spans="1:12" x14ac:dyDescent="0.2">
      <c r="A31" s="2" t="s">
        <v>1142</v>
      </c>
      <c r="B31" s="50" t="s">
        <v>213</v>
      </c>
      <c r="C31" s="14">
        <v>14487.485723</v>
      </c>
      <c r="D31" s="11" t="str">
        <f t="shared" si="8"/>
        <v>N/A</v>
      </c>
      <c r="E31" s="14">
        <v>14836.62601</v>
      </c>
      <c r="F31" s="11" t="str">
        <f t="shared" si="9"/>
        <v>N/A</v>
      </c>
      <c r="G31" s="14">
        <v>14939.033488999999</v>
      </c>
      <c r="H31" s="11" t="str">
        <f t="shared" si="10"/>
        <v>N/A</v>
      </c>
      <c r="I31" s="12">
        <v>2.41</v>
      </c>
      <c r="J31" s="12">
        <v>0.69020000000000004</v>
      </c>
      <c r="K31" s="50" t="s">
        <v>739</v>
      </c>
      <c r="L31" s="9" t="str">
        <f>IF(J31="Div by 0", "N/A", IF(OR(J31="N/A",K31="N/A"),"N/A", IF(J31&gt;VALUE(MID(K31,1,2)), "No", IF(J31&lt;-1*VALUE(MID(K31,1,2)), "No", "Yes"))))</f>
        <v>Yes</v>
      </c>
    </row>
    <row r="32" spans="1:12" x14ac:dyDescent="0.2">
      <c r="A32" s="2" t="s">
        <v>1143</v>
      </c>
      <c r="B32" s="50" t="s">
        <v>213</v>
      </c>
      <c r="C32" s="14">
        <v>16132.032164</v>
      </c>
      <c r="D32" s="11" t="str">
        <f t="shared" si="8"/>
        <v>N/A</v>
      </c>
      <c r="E32" s="14">
        <v>16178.429502999999</v>
      </c>
      <c r="F32" s="11" t="str">
        <f t="shared" si="9"/>
        <v>N/A</v>
      </c>
      <c r="G32" s="14">
        <v>15984.864030000001</v>
      </c>
      <c r="H32" s="11" t="str">
        <f t="shared" si="10"/>
        <v>N/A</v>
      </c>
      <c r="I32" s="12">
        <v>0.28760000000000002</v>
      </c>
      <c r="J32" s="12">
        <v>-1.2</v>
      </c>
      <c r="K32" s="50" t="s">
        <v>739</v>
      </c>
      <c r="L32" s="9" t="str">
        <f>IF(J32="Div by 0", "N/A", IF(OR(J32="N/A",K32="N/A"),"N/A", IF(J32&gt;VALUE(MID(K32,1,2)), "No", IF(J32&lt;-1*VALUE(MID(K32,1,2)), "No", "Yes"))))</f>
        <v>Yes</v>
      </c>
    </row>
    <row r="33" spans="1:12" x14ac:dyDescent="0.2">
      <c r="A33" s="2" t="s">
        <v>1719</v>
      </c>
      <c r="B33" s="50" t="s">
        <v>213</v>
      </c>
      <c r="C33" s="14">
        <v>12050.741239999999</v>
      </c>
      <c r="D33" s="11" t="str">
        <f t="shared" si="8"/>
        <v>N/A</v>
      </c>
      <c r="E33" s="14">
        <v>10868.405108999999</v>
      </c>
      <c r="F33" s="11" t="str">
        <f t="shared" si="9"/>
        <v>N/A</v>
      </c>
      <c r="G33" s="14">
        <v>3206.9113923999998</v>
      </c>
      <c r="H33" s="11" t="str">
        <f t="shared" si="10"/>
        <v>N/A</v>
      </c>
      <c r="I33" s="12">
        <v>-9.81</v>
      </c>
      <c r="J33" s="12">
        <v>-70.5</v>
      </c>
      <c r="K33" s="50" t="s">
        <v>739</v>
      </c>
      <c r="L33" s="9" t="str">
        <f t="shared" ref="L33:L45" si="12">IF(J33="Div by 0", "N/A", IF(K33="N/A","N/A", IF(J33&gt;VALUE(MID(K33,1,2)), "No", IF(J33&lt;-1*VALUE(MID(K33,1,2)), "No", "Yes"))))</f>
        <v>No</v>
      </c>
    </row>
    <row r="34" spans="1:12" x14ac:dyDescent="0.2">
      <c r="A34" s="2" t="s">
        <v>1720</v>
      </c>
      <c r="B34" s="50" t="s">
        <v>213</v>
      </c>
      <c r="C34" s="14">
        <v>1299.3663174000001</v>
      </c>
      <c r="D34" s="11" t="str">
        <f t="shared" si="8"/>
        <v>N/A</v>
      </c>
      <c r="E34" s="14">
        <v>1283.5090639</v>
      </c>
      <c r="F34" s="11" t="str">
        <f t="shared" si="9"/>
        <v>N/A</v>
      </c>
      <c r="G34" s="14">
        <v>1276.9903835</v>
      </c>
      <c r="H34" s="11" t="str">
        <f t="shared" si="10"/>
        <v>N/A</v>
      </c>
      <c r="I34" s="12">
        <v>-1.22</v>
      </c>
      <c r="J34" s="12">
        <v>-0.50800000000000001</v>
      </c>
      <c r="K34" s="50" t="s">
        <v>739</v>
      </c>
      <c r="L34" s="9" t="str">
        <f t="shared" si="12"/>
        <v>Yes</v>
      </c>
    </row>
    <row r="35" spans="1:12" x14ac:dyDescent="0.2">
      <c r="A35" s="2" t="s">
        <v>1721</v>
      </c>
      <c r="B35" s="50" t="s">
        <v>213</v>
      </c>
      <c r="C35" s="14">
        <v>17771.623072999999</v>
      </c>
      <c r="D35" s="11" t="str">
        <f t="shared" si="8"/>
        <v>N/A</v>
      </c>
      <c r="E35" s="14">
        <v>17973.766458999999</v>
      </c>
      <c r="F35" s="11" t="str">
        <f t="shared" si="9"/>
        <v>N/A</v>
      </c>
      <c r="G35" s="14">
        <v>18218.449145999999</v>
      </c>
      <c r="H35" s="11" t="str">
        <f t="shared" si="10"/>
        <v>N/A</v>
      </c>
      <c r="I35" s="12">
        <v>1.137</v>
      </c>
      <c r="J35" s="12">
        <v>1.361</v>
      </c>
      <c r="K35" s="50" t="s">
        <v>739</v>
      </c>
      <c r="L35" s="9" t="str">
        <f t="shared" si="12"/>
        <v>Yes</v>
      </c>
    </row>
    <row r="36" spans="1:12" x14ac:dyDescent="0.2">
      <c r="A36" s="2" t="s">
        <v>1722</v>
      </c>
      <c r="B36" s="50" t="s">
        <v>213</v>
      </c>
      <c r="C36" s="14">
        <v>431.70793354</v>
      </c>
      <c r="D36" s="11" t="str">
        <f t="shared" si="8"/>
        <v>N/A</v>
      </c>
      <c r="E36" s="14">
        <v>351.20429883000003</v>
      </c>
      <c r="F36" s="11" t="str">
        <f t="shared" si="9"/>
        <v>N/A</v>
      </c>
      <c r="G36" s="14">
        <v>277.61223751</v>
      </c>
      <c r="H36" s="11" t="str">
        <f t="shared" si="10"/>
        <v>N/A</v>
      </c>
      <c r="I36" s="12">
        <v>-18.600000000000001</v>
      </c>
      <c r="J36" s="12">
        <v>-21</v>
      </c>
      <c r="K36" s="50" t="s">
        <v>739</v>
      </c>
      <c r="L36" s="9" t="str">
        <f t="shared" si="12"/>
        <v>Yes</v>
      </c>
    </row>
    <row r="37" spans="1:12" x14ac:dyDescent="0.2">
      <c r="A37" s="2" t="s">
        <v>1723</v>
      </c>
      <c r="B37" s="50" t="s">
        <v>213</v>
      </c>
      <c r="C37" s="14">
        <v>20151.308913000001</v>
      </c>
      <c r="D37" s="11" t="str">
        <f t="shared" si="8"/>
        <v>N/A</v>
      </c>
      <c r="E37" s="14">
        <v>21475.887747000001</v>
      </c>
      <c r="F37" s="11" t="str">
        <f t="shared" si="9"/>
        <v>N/A</v>
      </c>
      <c r="G37" s="14">
        <v>22109.735552999999</v>
      </c>
      <c r="H37" s="11" t="str">
        <f t="shared" si="10"/>
        <v>N/A</v>
      </c>
      <c r="I37" s="12">
        <v>6.5730000000000004</v>
      </c>
      <c r="J37" s="12">
        <v>2.9510000000000001</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184.92160279000001</v>
      </c>
      <c r="D39" s="11" t="str">
        <f t="shared" si="8"/>
        <v>N/A</v>
      </c>
      <c r="E39" s="14">
        <v>280.95754118999997</v>
      </c>
      <c r="F39" s="11" t="str">
        <f t="shared" si="9"/>
        <v>N/A</v>
      </c>
      <c r="G39" s="14">
        <v>216.76554895000001</v>
      </c>
      <c r="H39" s="11" t="str">
        <f t="shared" si="10"/>
        <v>N/A</v>
      </c>
      <c r="I39" s="12">
        <v>51.93</v>
      </c>
      <c r="J39" s="12">
        <v>-22.8</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17646.034863000001</v>
      </c>
      <c r="D41" s="11" t="str">
        <f t="shared" si="8"/>
        <v>N/A</v>
      </c>
      <c r="E41" s="14">
        <v>18644.892519000001</v>
      </c>
      <c r="F41" s="11" t="str">
        <f t="shared" si="9"/>
        <v>N/A</v>
      </c>
      <c r="G41" s="14">
        <v>19536.161201999999</v>
      </c>
      <c r="H41" s="11" t="str">
        <f t="shared" si="10"/>
        <v>N/A</v>
      </c>
      <c r="I41" s="12">
        <v>5.6609999999999996</v>
      </c>
      <c r="J41" s="12">
        <v>4.78</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18004.310817000001</v>
      </c>
      <c r="D44" s="11" t="str">
        <f t="shared" si="8"/>
        <v>N/A</v>
      </c>
      <c r="E44" s="14">
        <v>18590.806406</v>
      </c>
      <c r="F44" s="11" t="str">
        <f t="shared" si="9"/>
        <v>N/A</v>
      </c>
      <c r="G44" s="14">
        <v>18982.148608</v>
      </c>
      <c r="H44" s="11" t="str">
        <f t="shared" si="10"/>
        <v>N/A</v>
      </c>
      <c r="I44" s="12">
        <v>3.258</v>
      </c>
      <c r="J44" s="12">
        <v>2.105</v>
      </c>
      <c r="K44" s="50" t="s">
        <v>739</v>
      </c>
      <c r="L44" s="9" t="str">
        <f t="shared" si="12"/>
        <v>Yes</v>
      </c>
    </row>
    <row r="45" spans="1:12" ht="25.5" x14ac:dyDescent="0.2">
      <c r="A45" s="2" t="s">
        <v>1145</v>
      </c>
      <c r="B45" s="50" t="s">
        <v>213</v>
      </c>
      <c r="C45" s="14">
        <v>799.76705490999996</v>
      </c>
      <c r="D45" s="11" t="str">
        <f t="shared" si="8"/>
        <v>N/A</v>
      </c>
      <c r="E45" s="14">
        <v>786.00860494999995</v>
      </c>
      <c r="F45" s="11" t="str">
        <f t="shared" si="9"/>
        <v>N/A</v>
      </c>
      <c r="G45" s="14">
        <v>741.92230094000001</v>
      </c>
      <c r="H45" s="11" t="str">
        <f t="shared" si="10"/>
        <v>N/A</v>
      </c>
      <c r="I45" s="12">
        <v>-1.72</v>
      </c>
      <c r="J45" s="12">
        <v>-5.61</v>
      </c>
      <c r="K45" s="50" t="s">
        <v>739</v>
      </c>
      <c r="L45" s="9" t="str">
        <f t="shared" si="12"/>
        <v>Yes</v>
      </c>
    </row>
    <row r="46" spans="1:12" x14ac:dyDescent="0.2">
      <c r="A46" s="2" t="s">
        <v>1146</v>
      </c>
      <c r="B46" s="37" t="s">
        <v>213</v>
      </c>
      <c r="C46" s="49">
        <v>45210.854224000002</v>
      </c>
      <c r="D46" s="46" t="str">
        <f t="shared" si="8"/>
        <v>N/A</v>
      </c>
      <c r="E46" s="49">
        <v>48105.177269</v>
      </c>
      <c r="F46" s="46" t="str">
        <f t="shared" si="9"/>
        <v>N/A</v>
      </c>
      <c r="G46" s="49">
        <v>50050.185237999998</v>
      </c>
      <c r="H46" s="46" t="str">
        <f t="shared" si="10"/>
        <v>N/A</v>
      </c>
      <c r="I46" s="12">
        <v>6.4020000000000001</v>
      </c>
      <c r="J46" s="12">
        <v>4.0430000000000001</v>
      </c>
      <c r="K46" s="47" t="s">
        <v>739</v>
      </c>
      <c r="L46" s="9" t="str">
        <f>IF(J46="Div by 0", "N/A", IF(K46="N/A","N/A", IF(J46&gt;VALUE(MID(K46,1,2)), "No", IF(J46&lt;-1*VALUE(MID(K46,1,2)), "No", "Yes"))))</f>
        <v>Yes</v>
      </c>
    </row>
    <row r="47" spans="1:12" x14ac:dyDescent="0.2">
      <c r="A47" s="66" t="s">
        <v>1147</v>
      </c>
      <c r="B47" s="37" t="s">
        <v>213</v>
      </c>
      <c r="C47" s="49">
        <v>21152.585577000002</v>
      </c>
      <c r="D47" s="46" t="str">
        <f t="shared" si="8"/>
        <v>N/A</v>
      </c>
      <c r="E47" s="49">
        <v>21229.081948999999</v>
      </c>
      <c r="F47" s="46" t="str">
        <f t="shared" si="9"/>
        <v>N/A</v>
      </c>
      <c r="G47" s="49">
        <v>22703.707155</v>
      </c>
      <c r="H47" s="46" t="str">
        <f t="shared" si="10"/>
        <v>N/A</v>
      </c>
      <c r="I47" s="12">
        <v>0.36159999999999998</v>
      </c>
      <c r="J47" s="12">
        <v>6.9459999999999997</v>
      </c>
      <c r="K47" s="47" t="s">
        <v>739</v>
      </c>
      <c r="L47" s="9" t="str">
        <f>IF(J47="Div by 0", "N/A", IF(K47="N/A","N/A", IF(J47&gt;VALUE(MID(K47,1,2)), "No", IF(J47&lt;-1*VALUE(MID(K47,1,2)), "No", "Yes"))))</f>
        <v>Yes</v>
      </c>
    </row>
    <row r="48" spans="1:12" ht="25.5" x14ac:dyDescent="0.2">
      <c r="A48" s="2" t="s">
        <v>1148</v>
      </c>
      <c r="B48" s="37" t="s">
        <v>213</v>
      </c>
      <c r="C48" s="49">
        <v>35232.318295999998</v>
      </c>
      <c r="D48" s="46" t="str">
        <f t="shared" si="8"/>
        <v>N/A</v>
      </c>
      <c r="E48" s="49">
        <v>36487.618237000002</v>
      </c>
      <c r="F48" s="46" t="str">
        <f t="shared" si="9"/>
        <v>N/A</v>
      </c>
      <c r="G48" s="49">
        <v>42438.087287000002</v>
      </c>
      <c r="H48" s="46" t="str">
        <f t="shared" si="10"/>
        <v>N/A</v>
      </c>
      <c r="I48" s="12">
        <v>3.5630000000000002</v>
      </c>
      <c r="J48" s="12">
        <v>16.309999999999999</v>
      </c>
      <c r="K48" s="47" t="s">
        <v>739</v>
      </c>
      <c r="L48" s="9" t="str">
        <f>IF(J48="Div by 0", "N/A", IF(K48="N/A","N/A", IF(J48&gt;VALUE(MID(K48,1,2)), "No", IF(J48&lt;-1*VALUE(MID(K48,1,2)), "No", "Yes"))))</f>
        <v>Yes</v>
      </c>
    </row>
    <row r="49" spans="1:12" x14ac:dyDescent="0.2">
      <c r="A49" s="6" t="s">
        <v>1149</v>
      </c>
      <c r="B49" s="37" t="s">
        <v>213</v>
      </c>
      <c r="C49" s="49">
        <v>25684.627047999998</v>
      </c>
      <c r="D49" s="46" t="str">
        <f t="shared" si="8"/>
        <v>N/A</v>
      </c>
      <c r="E49" s="49">
        <v>26594.942548999999</v>
      </c>
      <c r="F49" s="46" t="str">
        <f t="shared" si="9"/>
        <v>N/A</v>
      </c>
      <c r="G49" s="49">
        <v>28219.731427999999</v>
      </c>
      <c r="H49" s="46" t="str">
        <f t="shared" si="10"/>
        <v>N/A</v>
      </c>
      <c r="I49" s="12">
        <v>3.544</v>
      </c>
      <c r="J49" s="12">
        <v>6.109</v>
      </c>
      <c r="K49" s="47" t="s">
        <v>739</v>
      </c>
      <c r="L49" s="9" t="str">
        <f t="shared" ref="L49:L59" si="13">IF(J49="Div by 0", "N/A", IF(K49="N/A","N/A", IF(J49&gt;VALUE(MID(K49,1,2)), "No", IF(J49&lt;-1*VALUE(MID(K49,1,2)), "No", "Yes"))))</f>
        <v>Yes</v>
      </c>
    </row>
    <row r="50" spans="1:12" ht="25.5" x14ac:dyDescent="0.2">
      <c r="A50" s="2" t="s">
        <v>1150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v>12492.802922000001</v>
      </c>
      <c r="D51" s="46" t="str">
        <f t="shared" ref="D51:D82" si="14">IF($B51="N/A","N/A",IF(C51&gt;10,"No",IF(C51&lt;-10,"No","Yes")))</f>
        <v>N/A</v>
      </c>
      <c r="E51" s="49">
        <v>13100.884332</v>
      </c>
      <c r="F51" s="46" t="str">
        <f t="shared" ref="F51:F82" si="15">IF($B51="N/A","N/A",IF(E51&gt;10,"No",IF(E51&lt;-10,"No","Yes")))</f>
        <v>N/A</v>
      </c>
      <c r="G51" s="49">
        <v>13636.934421</v>
      </c>
      <c r="H51" s="46" t="str">
        <f t="shared" ref="H51:H82" si="16">IF($B51="N/A","N/A",IF(G51&gt;10,"No",IF(G51&lt;-10,"No","Yes")))</f>
        <v>N/A</v>
      </c>
      <c r="I51" s="12">
        <v>4.867</v>
      </c>
      <c r="J51" s="12">
        <v>4.0919999999999996</v>
      </c>
      <c r="K51" s="47" t="s">
        <v>739</v>
      </c>
      <c r="L51" s="9" t="str">
        <f t="shared" si="13"/>
        <v>Yes</v>
      </c>
    </row>
    <row r="52" spans="1:12" ht="25.5" x14ac:dyDescent="0.2">
      <c r="A52" s="2" t="s">
        <v>1152</v>
      </c>
      <c r="B52" s="37" t="s">
        <v>213</v>
      </c>
      <c r="C52" s="49">
        <v>25357.727598000001</v>
      </c>
      <c r="D52" s="46" t="str">
        <f t="shared" si="14"/>
        <v>N/A</v>
      </c>
      <c r="E52" s="49">
        <v>26021.27449</v>
      </c>
      <c r="F52" s="46" t="str">
        <f t="shared" si="15"/>
        <v>N/A</v>
      </c>
      <c r="G52" s="49">
        <v>27629.870432</v>
      </c>
      <c r="H52" s="46" t="str">
        <f t="shared" si="16"/>
        <v>N/A</v>
      </c>
      <c r="I52" s="12">
        <v>2.617</v>
      </c>
      <c r="J52" s="12">
        <v>6.1820000000000004</v>
      </c>
      <c r="K52" s="47" t="s">
        <v>739</v>
      </c>
      <c r="L52" s="9" t="str">
        <f t="shared" si="13"/>
        <v>Yes</v>
      </c>
    </row>
    <row r="53" spans="1:12" ht="25.5" x14ac:dyDescent="0.2">
      <c r="A53" s="2" t="s">
        <v>1153</v>
      </c>
      <c r="B53" s="37" t="s">
        <v>213</v>
      </c>
      <c r="C53" s="49">
        <v>34909.100398000002</v>
      </c>
      <c r="D53" s="46" t="str">
        <f t="shared" si="14"/>
        <v>N/A</v>
      </c>
      <c r="E53" s="49">
        <v>36525.968915999998</v>
      </c>
      <c r="F53" s="46" t="str">
        <f t="shared" si="15"/>
        <v>N/A</v>
      </c>
      <c r="G53" s="49">
        <v>40249.769173000001</v>
      </c>
      <c r="H53" s="46" t="str">
        <f t="shared" si="16"/>
        <v>N/A</v>
      </c>
      <c r="I53" s="12">
        <v>4.6319999999999997</v>
      </c>
      <c r="J53" s="12">
        <v>10.19</v>
      </c>
      <c r="K53" s="47" t="s">
        <v>739</v>
      </c>
      <c r="L53" s="9" t="str">
        <f t="shared" si="13"/>
        <v>Yes</v>
      </c>
    </row>
    <row r="54" spans="1:12" ht="25.5" x14ac:dyDescent="0.2">
      <c r="A54" s="2" t="s">
        <v>1154</v>
      </c>
      <c r="B54" s="37" t="s">
        <v>213</v>
      </c>
      <c r="C54" s="49">
        <v>24048.037036999998</v>
      </c>
      <c r="D54" s="46" t="str">
        <f t="shared" si="14"/>
        <v>N/A</v>
      </c>
      <c r="E54" s="49">
        <v>24328.62</v>
      </c>
      <c r="F54" s="46" t="str">
        <f t="shared" si="15"/>
        <v>N/A</v>
      </c>
      <c r="G54" s="49">
        <v>20227.456522</v>
      </c>
      <c r="H54" s="46" t="str">
        <f t="shared" si="16"/>
        <v>N/A</v>
      </c>
      <c r="I54" s="12">
        <v>1.167</v>
      </c>
      <c r="J54" s="12">
        <v>-16.899999999999999</v>
      </c>
      <c r="K54" s="47" t="s">
        <v>739</v>
      </c>
      <c r="L54" s="9" t="str">
        <f t="shared" si="13"/>
        <v>Yes</v>
      </c>
    </row>
    <row r="55" spans="1:12" ht="25.5" x14ac:dyDescent="0.2">
      <c r="A55" s="2" t="s">
        <v>1155</v>
      </c>
      <c r="B55" s="37" t="s">
        <v>213</v>
      </c>
      <c r="C55" s="49">
        <v>39650.588536000003</v>
      </c>
      <c r="D55" s="46" t="str">
        <f t="shared" si="14"/>
        <v>N/A</v>
      </c>
      <c r="E55" s="49">
        <v>40266.907630000002</v>
      </c>
      <c r="F55" s="46" t="str">
        <f t="shared" si="15"/>
        <v>N/A</v>
      </c>
      <c r="G55" s="49">
        <v>41838.598926999999</v>
      </c>
      <c r="H55" s="46" t="str">
        <f t="shared" si="16"/>
        <v>N/A</v>
      </c>
      <c r="I55" s="12">
        <v>1.554</v>
      </c>
      <c r="J55" s="12">
        <v>3.903</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446830639</v>
      </c>
      <c r="F60" s="46" t="str">
        <f t="shared" si="15"/>
        <v>N/A</v>
      </c>
      <c r="G60" s="49">
        <v>467117965</v>
      </c>
      <c r="H60" s="46" t="str">
        <f t="shared" si="16"/>
        <v>N/A</v>
      </c>
      <c r="I60" s="12" t="s">
        <v>213</v>
      </c>
      <c r="J60" s="12">
        <v>4.54</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76505610</v>
      </c>
      <c r="F62" s="46" t="str">
        <f t="shared" si="15"/>
        <v>N/A</v>
      </c>
      <c r="G62" s="49">
        <v>74698178</v>
      </c>
      <c r="H62" s="46" t="str">
        <f t="shared" si="16"/>
        <v>N/A</v>
      </c>
      <c r="I62" s="12" t="s">
        <v>213</v>
      </c>
      <c r="J62" s="12">
        <v>-2.36</v>
      </c>
      <c r="K62" s="47" t="s">
        <v>739</v>
      </c>
      <c r="L62" s="9" t="str">
        <f t="shared" si="17"/>
        <v>Yes</v>
      </c>
    </row>
    <row r="63" spans="1:12" ht="25.5" x14ac:dyDescent="0.2">
      <c r="A63" s="2" t="s">
        <v>1162</v>
      </c>
      <c r="B63" s="37" t="s">
        <v>213</v>
      </c>
      <c r="C63" s="49" t="s">
        <v>213</v>
      </c>
      <c r="D63" s="46" t="str">
        <f t="shared" si="14"/>
        <v>N/A</v>
      </c>
      <c r="E63" s="49">
        <v>25439628</v>
      </c>
      <c r="F63" s="46" t="str">
        <f t="shared" si="15"/>
        <v>N/A</v>
      </c>
      <c r="G63" s="49">
        <v>24610594</v>
      </c>
      <c r="H63" s="46" t="str">
        <f t="shared" si="16"/>
        <v>N/A</v>
      </c>
      <c r="I63" s="12" t="s">
        <v>213</v>
      </c>
      <c r="J63" s="12">
        <v>-3.26</v>
      </c>
      <c r="K63" s="47" t="s">
        <v>739</v>
      </c>
      <c r="L63" s="9" t="str">
        <f t="shared" si="17"/>
        <v>Yes</v>
      </c>
    </row>
    <row r="64" spans="1:12" ht="25.5" x14ac:dyDescent="0.2">
      <c r="A64" s="2" t="s">
        <v>1163</v>
      </c>
      <c r="B64" s="37" t="s">
        <v>213</v>
      </c>
      <c r="C64" s="49" t="s">
        <v>213</v>
      </c>
      <c r="D64" s="46" t="str">
        <f t="shared" si="14"/>
        <v>N/A</v>
      </c>
      <c r="E64" s="49">
        <v>22179674</v>
      </c>
      <c r="F64" s="46" t="str">
        <f t="shared" si="15"/>
        <v>N/A</v>
      </c>
      <c r="G64" s="49">
        <v>23934349</v>
      </c>
      <c r="H64" s="46" t="str">
        <f t="shared" si="16"/>
        <v>N/A</v>
      </c>
      <c r="I64" s="12" t="s">
        <v>213</v>
      </c>
      <c r="J64" s="12">
        <v>7.9109999999999996</v>
      </c>
      <c r="K64" s="47" t="s">
        <v>739</v>
      </c>
      <c r="L64" s="9" t="str">
        <f t="shared" si="17"/>
        <v>Yes</v>
      </c>
    </row>
    <row r="65" spans="1:12" ht="25.5" x14ac:dyDescent="0.2">
      <c r="A65" s="2" t="s">
        <v>1164</v>
      </c>
      <c r="B65" s="37" t="s">
        <v>213</v>
      </c>
      <c r="C65" s="49" t="s">
        <v>213</v>
      </c>
      <c r="D65" s="46" t="str">
        <f t="shared" si="14"/>
        <v>N/A</v>
      </c>
      <c r="E65" s="49">
        <v>468360</v>
      </c>
      <c r="F65" s="46" t="str">
        <f t="shared" si="15"/>
        <v>N/A</v>
      </c>
      <c r="G65" s="49">
        <v>394601</v>
      </c>
      <c r="H65" s="46" t="str">
        <f t="shared" si="16"/>
        <v>N/A</v>
      </c>
      <c r="I65" s="12" t="s">
        <v>213</v>
      </c>
      <c r="J65" s="12">
        <v>-15.7</v>
      </c>
      <c r="K65" s="47" t="s">
        <v>739</v>
      </c>
      <c r="L65" s="9" t="str">
        <f t="shared" si="17"/>
        <v>Yes</v>
      </c>
    </row>
    <row r="66" spans="1:12" ht="25.5" x14ac:dyDescent="0.2">
      <c r="A66" s="2" t="s">
        <v>1165</v>
      </c>
      <c r="B66" s="37" t="s">
        <v>213</v>
      </c>
      <c r="C66" s="49" t="s">
        <v>213</v>
      </c>
      <c r="D66" s="46" t="str">
        <f t="shared" si="14"/>
        <v>N/A</v>
      </c>
      <c r="E66" s="49">
        <v>322237367</v>
      </c>
      <c r="F66" s="46" t="str">
        <f t="shared" si="15"/>
        <v>N/A</v>
      </c>
      <c r="G66" s="49">
        <v>343480243</v>
      </c>
      <c r="H66" s="46" t="str">
        <f t="shared" si="16"/>
        <v>N/A</v>
      </c>
      <c r="I66" s="12" t="s">
        <v>213</v>
      </c>
      <c r="J66" s="12">
        <v>6.5919999999999996</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14999.719407000001</v>
      </c>
      <c r="D71" s="46" t="str">
        <f t="shared" si="14"/>
        <v>N/A</v>
      </c>
      <c r="E71" s="49">
        <v>15427.103956999999</v>
      </c>
      <c r="F71" s="46" t="str">
        <f t="shared" si="15"/>
        <v>N/A</v>
      </c>
      <c r="G71" s="49">
        <v>16139.795625999999</v>
      </c>
      <c r="H71" s="46" t="str">
        <f t="shared" si="16"/>
        <v>N/A</v>
      </c>
      <c r="I71" s="12">
        <v>2.8490000000000002</v>
      </c>
      <c r="J71" s="12">
        <v>4.62</v>
      </c>
      <c r="K71" s="47" t="s">
        <v>739</v>
      </c>
      <c r="L71" s="9" t="str">
        <f t="shared" ref="L71:L81" si="18">IF(J71="Div by 0", "N/A", IF(K71="N/A","N/A", IF(J71&gt;VALUE(MID(K71,1,2)), "No", IF(J71&lt;-1*VALUE(MID(K71,1,2)), "No", "Yes"))))</f>
        <v>Yes</v>
      </c>
    </row>
    <row r="72" spans="1:12" ht="25.5" x14ac:dyDescent="0.2">
      <c r="A72" s="2" t="s">
        <v>1171</v>
      </c>
      <c r="B72" s="37" t="s">
        <v>213</v>
      </c>
      <c r="C72" s="49" t="s">
        <v>1747</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v>5986.2025567999999</v>
      </c>
      <c r="D73" s="46" t="str">
        <f t="shared" si="14"/>
        <v>N/A</v>
      </c>
      <c r="E73" s="49">
        <v>6201.3139337000002</v>
      </c>
      <c r="F73" s="46" t="str">
        <f t="shared" si="15"/>
        <v>N/A</v>
      </c>
      <c r="G73" s="49">
        <v>6280.3243652000001</v>
      </c>
      <c r="H73" s="46" t="str">
        <f t="shared" si="16"/>
        <v>N/A</v>
      </c>
      <c r="I73" s="12">
        <v>3.593</v>
      </c>
      <c r="J73" s="12">
        <v>1.274</v>
      </c>
      <c r="K73" s="47" t="s">
        <v>739</v>
      </c>
      <c r="L73" s="9" t="str">
        <f t="shared" si="18"/>
        <v>Yes</v>
      </c>
    </row>
    <row r="74" spans="1:12" ht="25.5" x14ac:dyDescent="0.2">
      <c r="A74" s="2" t="s">
        <v>1173</v>
      </c>
      <c r="B74" s="37" t="s">
        <v>213</v>
      </c>
      <c r="C74" s="49">
        <v>6749.2238957999998</v>
      </c>
      <c r="D74" s="46" t="str">
        <f t="shared" si="14"/>
        <v>N/A</v>
      </c>
      <c r="E74" s="49">
        <v>6575.2463169000002</v>
      </c>
      <c r="F74" s="46" t="str">
        <f t="shared" si="15"/>
        <v>N/A</v>
      </c>
      <c r="G74" s="49">
        <v>6289.4439049000002</v>
      </c>
      <c r="H74" s="46" t="str">
        <f t="shared" si="16"/>
        <v>N/A</v>
      </c>
      <c r="I74" s="12">
        <v>-2.58</v>
      </c>
      <c r="J74" s="12">
        <v>-4.3499999999999996</v>
      </c>
      <c r="K74" s="47" t="s">
        <v>739</v>
      </c>
      <c r="L74" s="9" t="str">
        <f t="shared" si="18"/>
        <v>Yes</v>
      </c>
    </row>
    <row r="75" spans="1:12" ht="25.5" x14ac:dyDescent="0.2">
      <c r="A75" s="2" t="s">
        <v>1174</v>
      </c>
      <c r="B75" s="37" t="s">
        <v>213</v>
      </c>
      <c r="C75" s="49">
        <v>17051.588844999998</v>
      </c>
      <c r="D75" s="46" t="str">
        <f t="shared" si="14"/>
        <v>N/A</v>
      </c>
      <c r="E75" s="49">
        <v>16815.522365000001</v>
      </c>
      <c r="F75" s="46" t="str">
        <f t="shared" si="15"/>
        <v>N/A</v>
      </c>
      <c r="G75" s="49">
        <v>17821.555473</v>
      </c>
      <c r="H75" s="46" t="str">
        <f t="shared" si="16"/>
        <v>N/A</v>
      </c>
      <c r="I75" s="12">
        <v>-1.38</v>
      </c>
      <c r="J75" s="12">
        <v>5.9829999999999997</v>
      </c>
      <c r="K75" s="47" t="s">
        <v>739</v>
      </c>
      <c r="L75" s="9" t="str">
        <f t="shared" si="18"/>
        <v>Yes</v>
      </c>
    </row>
    <row r="76" spans="1:12" ht="25.5" x14ac:dyDescent="0.2">
      <c r="A76" s="2" t="s">
        <v>1175</v>
      </c>
      <c r="B76" s="37" t="s">
        <v>213</v>
      </c>
      <c r="C76" s="49">
        <v>9600.1666667000009</v>
      </c>
      <c r="D76" s="46" t="str">
        <f t="shared" si="14"/>
        <v>N/A</v>
      </c>
      <c r="E76" s="49">
        <v>9367.2000000000007</v>
      </c>
      <c r="F76" s="46" t="str">
        <f t="shared" si="15"/>
        <v>N/A</v>
      </c>
      <c r="G76" s="49">
        <v>8578.2826086999994</v>
      </c>
      <c r="H76" s="46" t="str">
        <f t="shared" si="16"/>
        <v>N/A</v>
      </c>
      <c r="I76" s="12">
        <v>-2.4300000000000002</v>
      </c>
      <c r="J76" s="12">
        <v>-8.42</v>
      </c>
      <c r="K76" s="47" t="s">
        <v>739</v>
      </c>
      <c r="L76" s="9" t="str">
        <f t="shared" si="18"/>
        <v>Yes</v>
      </c>
    </row>
    <row r="77" spans="1:12" ht="25.5" x14ac:dyDescent="0.2">
      <c r="A77" s="2" t="s">
        <v>1176</v>
      </c>
      <c r="B77" s="37" t="s">
        <v>213</v>
      </c>
      <c r="C77" s="49">
        <v>27856.853470999999</v>
      </c>
      <c r="D77" s="46" t="str">
        <f t="shared" si="14"/>
        <v>N/A</v>
      </c>
      <c r="E77" s="49">
        <v>28293.736676</v>
      </c>
      <c r="F77" s="46" t="str">
        <f t="shared" si="15"/>
        <v>N/A</v>
      </c>
      <c r="G77" s="49">
        <v>29242.315936999999</v>
      </c>
      <c r="H77" s="46" t="str">
        <f t="shared" si="16"/>
        <v>N/A</v>
      </c>
      <c r="I77" s="12">
        <v>1.5680000000000001</v>
      </c>
      <c r="J77" s="12">
        <v>3.3530000000000002</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458578971</v>
      </c>
      <c r="F82" s="46" t="str">
        <f t="shared" si="15"/>
        <v>N/A</v>
      </c>
      <c r="G82" s="49">
        <v>479134962</v>
      </c>
      <c r="H82" s="46" t="str">
        <f t="shared" si="16"/>
        <v>N/A</v>
      </c>
      <c r="I82" s="12" t="s">
        <v>213</v>
      </c>
      <c r="J82" s="12">
        <v>4.4829999999999997</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28922</v>
      </c>
      <c r="F83" s="46" t="str">
        <f t="shared" ref="F83:F114" si="21">IF($B83="N/A","N/A",IF(E83&gt;10,"No",IF(E83&lt;-10,"No","Yes")))</f>
        <v>N/A</v>
      </c>
      <c r="G83" s="38">
        <v>28651</v>
      </c>
      <c r="H83" s="46" t="str">
        <f t="shared" ref="H83:H114" si="22">IF($B83="N/A","N/A",IF(G83&gt;10,"No",IF(G83&lt;-10,"No","Yes")))</f>
        <v>N/A</v>
      </c>
      <c r="I83" s="12" t="s">
        <v>213</v>
      </c>
      <c r="J83" s="12">
        <v>-0.93700000000000006</v>
      </c>
      <c r="K83" s="47" t="s">
        <v>739</v>
      </c>
      <c r="L83" s="9" t="str">
        <f t="shared" si="19"/>
        <v>Yes</v>
      </c>
    </row>
    <row r="84" spans="1:12" x14ac:dyDescent="0.2">
      <c r="A84" s="2" t="s">
        <v>358</v>
      </c>
      <c r="B84" s="37" t="s">
        <v>213</v>
      </c>
      <c r="C84" s="49" t="s">
        <v>213</v>
      </c>
      <c r="D84" s="46" t="str">
        <f t="shared" si="20"/>
        <v>N/A</v>
      </c>
      <c r="E84" s="49">
        <v>15855.71437</v>
      </c>
      <c r="F84" s="46" t="str">
        <f t="shared" si="21"/>
        <v>N/A</v>
      </c>
      <c r="G84" s="49">
        <v>16723.149698000001</v>
      </c>
      <c r="H84" s="46" t="str">
        <f t="shared" si="22"/>
        <v>N/A</v>
      </c>
      <c r="I84" s="12" t="s">
        <v>213</v>
      </c>
      <c r="J84" s="12">
        <v>5.4710000000000001</v>
      </c>
      <c r="K84" s="47" t="s">
        <v>739</v>
      </c>
      <c r="L84" s="9" t="str">
        <f t="shared" si="19"/>
        <v>Yes</v>
      </c>
    </row>
    <row r="85" spans="1:12" ht="25.5" x14ac:dyDescent="0.2">
      <c r="A85" s="2" t="s">
        <v>1181</v>
      </c>
      <c r="B85" s="37" t="s">
        <v>213</v>
      </c>
      <c r="C85" s="49" t="s">
        <v>213</v>
      </c>
      <c r="D85" s="46" t="str">
        <f t="shared" si="20"/>
        <v>N/A</v>
      </c>
      <c r="E85" s="49">
        <v>11517919</v>
      </c>
      <c r="F85" s="46" t="str">
        <f t="shared" si="21"/>
        <v>N/A</v>
      </c>
      <c r="G85" s="49">
        <v>13114726</v>
      </c>
      <c r="H85" s="46" t="str">
        <f t="shared" si="22"/>
        <v>N/A</v>
      </c>
      <c r="I85" s="12" t="s">
        <v>213</v>
      </c>
      <c r="J85" s="12">
        <v>13.86</v>
      </c>
      <c r="K85" s="47" t="s">
        <v>739</v>
      </c>
      <c r="L85" s="9" t="str">
        <f t="shared" si="19"/>
        <v>Yes</v>
      </c>
    </row>
    <row r="86" spans="1:12" x14ac:dyDescent="0.2">
      <c r="A86" s="2" t="s">
        <v>729</v>
      </c>
      <c r="B86" s="37" t="s">
        <v>213</v>
      </c>
      <c r="C86" s="49" t="s">
        <v>213</v>
      </c>
      <c r="D86" s="46" t="str">
        <f t="shared" si="20"/>
        <v>N/A</v>
      </c>
      <c r="E86" s="38">
        <v>12690</v>
      </c>
      <c r="F86" s="46" t="str">
        <f t="shared" si="21"/>
        <v>N/A</v>
      </c>
      <c r="G86" s="38">
        <v>12185</v>
      </c>
      <c r="H86" s="46" t="str">
        <f t="shared" si="22"/>
        <v>N/A</v>
      </c>
      <c r="I86" s="12" t="s">
        <v>213</v>
      </c>
      <c r="J86" s="12">
        <v>-3.98</v>
      </c>
      <c r="K86" s="47" t="s">
        <v>739</v>
      </c>
      <c r="L86" s="9" t="str">
        <f t="shared" si="19"/>
        <v>Yes</v>
      </c>
    </row>
    <row r="87" spans="1:12" ht="25.5" x14ac:dyDescent="0.2">
      <c r="A87" s="2" t="s">
        <v>1182</v>
      </c>
      <c r="B87" s="37" t="s">
        <v>213</v>
      </c>
      <c r="C87" s="49" t="s">
        <v>213</v>
      </c>
      <c r="D87" s="46" t="str">
        <f t="shared" si="20"/>
        <v>N/A</v>
      </c>
      <c r="E87" s="49">
        <v>907.63743105000003</v>
      </c>
      <c r="F87" s="46" t="str">
        <f t="shared" si="21"/>
        <v>N/A</v>
      </c>
      <c r="G87" s="49">
        <v>1076.3008617</v>
      </c>
      <c r="H87" s="46" t="str">
        <f t="shared" si="22"/>
        <v>N/A</v>
      </c>
      <c r="I87" s="12" t="s">
        <v>213</v>
      </c>
      <c r="J87" s="12">
        <v>18.579999999999998</v>
      </c>
      <c r="K87" s="47" t="s">
        <v>739</v>
      </c>
      <c r="L87" s="9" t="str">
        <f t="shared" si="19"/>
        <v>Yes</v>
      </c>
    </row>
    <row r="88" spans="1:12" ht="25.5" x14ac:dyDescent="0.2">
      <c r="A88" s="2" t="s">
        <v>1183</v>
      </c>
      <c r="B88" s="37" t="s">
        <v>213</v>
      </c>
      <c r="C88" s="49" t="s">
        <v>213</v>
      </c>
      <c r="D88" s="46" t="str">
        <f t="shared" si="20"/>
        <v>N/A</v>
      </c>
      <c r="E88" s="49">
        <v>258514665</v>
      </c>
      <c r="F88" s="46" t="str">
        <f t="shared" si="21"/>
        <v>N/A</v>
      </c>
      <c r="G88" s="49">
        <v>271820102</v>
      </c>
      <c r="H88" s="46" t="str">
        <f t="shared" si="22"/>
        <v>N/A</v>
      </c>
      <c r="I88" s="12" t="s">
        <v>213</v>
      </c>
      <c r="J88" s="12">
        <v>5.1470000000000002</v>
      </c>
      <c r="K88" s="47" t="s">
        <v>739</v>
      </c>
      <c r="L88" s="9" t="str">
        <f t="shared" si="19"/>
        <v>Yes</v>
      </c>
    </row>
    <row r="89" spans="1:12" x14ac:dyDescent="0.2">
      <c r="A89" s="2" t="s">
        <v>730</v>
      </c>
      <c r="B89" s="37" t="s">
        <v>213</v>
      </c>
      <c r="C89" s="49" t="s">
        <v>213</v>
      </c>
      <c r="D89" s="46" t="str">
        <f t="shared" si="20"/>
        <v>N/A</v>
      </c>
      <c r="E89" s="38">
        <v>10874</v>
      </c>
      <c r="F89" s="46" t="str">
        <f t="shared" si="21"/>
        <v>N/A</v>
      </c>
      <c r="G89" s="38">
        <v>10933</v>
      </c>
      <c r="H89" s="46" t="str">
        <f t="shared" si="22"/>
        <v>N/A</v>
      </c>
      <c r="I89" s="12" t="s">
        <v>213</v>
      </c>
      <c r="J89" s="12">
        <v>0.54259999999999997</v>
      </c>
      <c r="K89" s="47" t="s">
        <v>739</v>
      </c>
      <c r="L89" s="9" t="str">
        <f t="shared" si="19"/>
        <v>Yes</v>
      </c>
    </row>
    <row r="90" spans="1:12" ht="25.5" x14ac:dyDescent="0.2">
      <c r="A90" s="2" t="s">
        <v>1184</v>
      </c>
      <c r="B90" s="37" t="s">
        <v>213</v>
      </c>
      <c r="C90" s="49" t="s">
        <v>213</v>
      </c>
      <c r="D90" s="46" t="str">
        <f t="shared" si="20"/>
        <v>N/A</v>
      </c>
      <c r="E90" s="49">
        <v>23773.649530999999</v>
      </c>
      <c r="F90" s="46" t="str">
        <f t="shared" si="21"/>
        <v>N/A</v>
      </c>
      <c r="G90" s="49">
        <v>24862.352694000001</v>
      </c>
      <c r="H90" s="46" t="str">
        <f t="shared" si="22"/>
        <v>N/A</v>
      </c>
      <c r="I90" s="12" t="s">
        <v>213</v>
      </c>
      <c r="J90" s="12">
        <v>4.5789999999999997</v>
      </c>
      <c r="K90" s="47" t="s">
        <v>739</v>
      </c>
      <c r="L90" s="9" t="str">
        <f t="shared" si="19"/>
        <v>Yes</v>
      </c>
    </row>
    <row r="91" spans="1:12" ht="25.5" x14ac:dyDescent="0.2">
      <c r="A91" s="2" t="s">
        <v>1185</v>
      </c>
      <c r="B91" s="37" t="s">
        <v>213</v>
      </c>
      <c r="C91" s="49" t="s">
        <v>213</v>
      </c>
      <c r="D91" s="46" t="str">
        <f t="shared" si="20"/>
        <v>N/A</v>
      </c>
      <c r="E91" s="49">
        <v>5429510</v>
      </c>
      <c r="F91" s="46" t="str">
        <f t="shared" si="21"/>
        <v>N/A</v>
      </c>
      <c r="G91" s="49">
        <v>5890864</v>
      </c>
      <c r="H91" s="46" t="str">
        <f t="shared" si="22"/>
        <v>N/A</v>
      </c>
      <c r="I91" s="12" t="s">
        <v>213</v>
      </c>
      <c r="J91" s="12">
        <v>8.4969999999999999</v>
      </c>
      <c r="K91" s="47" t="s">
        <v>739</v>
      </c>
      <c r="L91" s="9" t="str">
        <f t="shared" si="19"/>
        <v>Yes</v>
      </c>
    </row>
    <row r="92" spans="1:12" x14ac:dyDescent="0.2">
      <c r="A92" s="2" t="s">
        <v>731</v>
      </c>
      <c r="B92" s="37" t="s">
        <v>213</v>
      </c>
      <c r="C92" s="49" t="s">
        <v>213</v>
      </c>
      <c r="D92" s="46" t="str">
        <f t="shared" si="20"/>
        <v>N/A</v>
      </c>
      <c r="E92" s="38">
        <v>1717</v>
      </c>
      <c r="F92" s="46" t="str">
        <f t="shared" si="21"/>
        <v>N/A</v>
      </c>
      <c r="G92" s="38">
        <v>1793</v>
      </c>
      <c r="H92" s="46" t="str">
        <f t="shared" si="22"/>
        <v>N/A</v>
      </c>
      <c r="I92" s="12" t="s">
        <v>213</v>
      </c>
      <c r="J92" s="12">
        <v>4.4260000000000002</v>
      </c>
      <c r="K92" s="47" t="s">
        <v>739</v>
      </c>
      <c r="L92" s="9" t="str">
        <f t="shared" si="19"/>
        <v>Yes</v>
      </c>
    </row>
    <row r="93" spans="1:12" ht="25.5" x14ac:dyDescent="0.2">
      <c r="A93" s="2" t="s">
        <v>1186</v>
      </c>
      <c r="B93" s="37" t="s">
        <v>213</v>
      </c>
      <c r="C93" s="49" t="s">
        <v>213</v>
      </c>
      <c r="D93" s="46" t="str">
        <f t="shared" si="20"/>
        <v>N/A</v>
      </c>
      <c r="E93" s="49">
        <v>3162.2073384</v>
      </c>
      <c r="F93" s="46" t="str">
        <f t="shared" si="21"/>
        <v>N/A</v>
      </c>
      <c r="G93" s="49">
        <v>3285.4790853</v>
      </c>
      <c r="H93" s="46" t="str">
        <f t="shared" si="22"/>
        <v>N/A</v>
      </c>
      <c r="I93" s="12" t="s">
        <v>213</v>
      </c>
      <c r="J93" s="12">
        <v>3.8980000000000001</v>
      </c>
      <c r="K93" s="47" t="s">
        <v>739</v>
      </c>
      <c r="L93" s="9" t="str">
        <f t="shared" si="19"/>
        <v>Yes</v>
      </c>
    </row>
    <row r="94" spans="1:12" x14ac:dyDescent="0.2">
      <c r="A94" s="2" t="s">
        <v>1187</v>
      </c>
      <c r="B94" s="37" t="s">
        <v>213</v>
      </c>
      <c r="C94" s="49" t="s">
        <v>213</v>
      </c>
      <c r="D94" s="46" t="str">
        <f t="shared" si="20"/>
        <v>N/A</v>
      </c>
      <c r="E94" s="49">
        <v>41810247</v>
      </c>
      <c r="F94" s="46" t="str">
        <f t="shared" si="21"/>
        <v>N/A</v>
      </c>
      <c r="G94" s="49">
        <v>44452387</v>
      </c>
      <c r="H94" s="46" t="str">
        <f t="shared" si="22"/>
        <v>N/A</v>
      </c>
      <c r="I94" s="12" t="s">
        <v>213</v>
      </c>
      <c r="J94" s="12">
        <v>6.319</v>
      </c>
      <c r="K94" s="47" t="s">
        <v>739</v>
      </c>
      <c r="L94" s="9" t="str">
        <f t="shared" si="19"/>
        <v>Yes</v>
      </c>
    </row>
    <row r="95" spans="1:12" x14ac:dyDescent="0.2">
      <c r="A95" s="2" t="s">
        <v>732</v>
      </c>
      <c r="B95" s="37" t="s">
        <v>213</v>
      </c>
      <c r="C95" s="49" t="s">
        <v>213</v>
      </c>
      <c r="D95" s="46" t="str">
        <f t="shared" si="20"/>
        <v>N/A</v>
      </c>
      <c r="E95" s="38">
        <v>5328</v>
      </c>
      <c r="F95" s="46" t="str">
        <f t="shared" si="21"/>
        <v>N/A</v>
      </c>
      <c r="G95" s="38">
        <v>5559</v>
      </c>
      <c r="H95" s="46" t="str">
        <f t="shared" si="22"/>
        <v>N/A</v>
      </c>
      <c r="I95" s="12" t="s">
        <v>213</v>
      </c>
      <c r="J95" s="12">
        <v>4.3360000000000003</v>
      </c>
      <c r="K95" s="47" t="s">
        <v>739</v>
      </c>
      <c r="L95" s="9" t="str">
        <f t="shared" si="19"/>
        <v>Yes</v>
      </c>
    </row>
    <row r="96" spans="1:12" x14ac:dyDescent="0.2">
      <c r="A96" s="2" t="s">
        <v>1188</v>
      </c>
      <c r="B96" s="37" t="s">
        <v>213</v>
      </c>
      <c r="C96" s="49" t="s">
        <v>213</v>
      </c>
      <c r="D96" s="46" t="str">
        <f t="shared" si="20"/>
        <v>N/A</v>
      </c>
      <c r="E96" s="49">
        <v>7847.2685811000001</v>
      </c>
      <c r="F96" s="46" t="str">
        <f t="shared" si="21"/>
        <v>N/A</v>
      </c>
      <c r="G96" s="49">
        <v>7996.4718475</v>
      </c>
      <c r="H96" s="46" t="str">
        <f t="shared" si="22"/>
        <v>N/A</v>
      </c>
      <c r="I96" s="12" t="s">
        <v>213</v>
      </c>
      <c r="J96" s="12">
        <v>1.901</v>
      </c>
      <c r="K96" s="47" t="s">
        <v>739</v>
      </c>
      <c r="L96" s="9" t="str">
        <f t="shared" si="19"/>
        <v>Yes</v>
      </c>
    </row>
    <row r="97" spans="1:12" x14ac:dyDescent="0.2">
      <c r="A97" s="2" t="s">
        <v>1189</v>
      </c>
      <c r="B97" s="37" t="s">
        <v>213</v>
      </c>
      <c r="C97" s="49" t="s">
        <v>213</v>
      </c>
      <c r="D97" s="46" t="str">
        <f t="shared" si="20"/>
        <v>N/A</v>
      </c>
      <c r="E97" s="49">
        <v>2733429</v>
      </c>
      <c r="F97" s="46" t="str">
        <f t="shared" si="21"/>
        <v>N/A</v>
      </c>
      <c r="G97" s="49">
        <v>2181371</v>
      </c>
      <c r="H97" s="46" t="str">
        <f t="shared" si="22"/>
        <v>N/A</v>
      </c>
      <c r="I97" s="12" t="s">
        <v>213</v>
      </c>
      <c r="J97" s="12">
        <v>-20.2</v>
      </c>
      <c r="K97" s="47" t="s">
        <v>739</v>
      </c>
      <c r="L97" s="9" t="str">
        <f t="shared" si="19"/>
        <v>Yes</v>
      </c>
    </row>
    <row r="98" spans="1:12" x14ac:dyDescent="0.2">
      <c r="A98" s="2" t="s">
        <v>520</v>
      </c>
      <c r="B98" s="37" t="s">
        <v>213</v>
      </c>
      <c r="C98" s="49" t="s">
        <v>213</v>
      </c>
      <c r="D98" s="46" t="str">
        <f t="shared" si="20"/>
        <v>N/A</v>
      </c>
      <c r="E98" s="38">
        <v>243</v>
      </c>
      <c r="F98" s="46" t="str">
        <f t="shared" si="21"/>
        <v>N/A</v>
      </c>
      <c r="G98" s="38">
        <v>187</v>
      </c>
      <c r="H98" s="46" t="str">
        <f t="shared" si="22"/>
        <v>N/A</v>
      </c>
      <c r="I98" s="12" t="s">
        <v>213</v>
      </c>
      <c r="J98" s="12">
        <v>-23</v>
      </c>
      <c r="K98" s="47" t="s">
        <v>739</v>
      </c>
      <c r="L98" s="9" t="str">
        <f t="shared" si="19"/>
        <v>Yes</v>
      </c>
    </row>
    <row r="99" spans="1:12" x14ac:dyDescent="0.2">
      <c r="A99" s="2" t="s">
        <v>1190</v>
      </c>
      <c r="B99" s="37" t="s">
        <v>213</v>
      </c>
      <c r="C99" s="49" t="s">
        <v>213</v>
      </c>
      <c r="D99" s="46" t="str">
        <f t="shared" si="20"/>
        <v>N/A</v>
      </c>
      <c r="E99" s="49">
        <v>11248.679012000001</v>
      </c>
      <c r="F99" s="46" t="str">
        <f t="shared" si="21"/>
        <v>N/A</v>
      </c>
      <c r="G99" s="49">
        <v>11665.085561</v>
      </c>
      <c r="H99" s="46" t="str">
        <f t="shared" si="22"/>
        <v>N/A</v>
      </c>
      <c r="I99" s="12" t="s">
        <v>213</v>
      </c>
      <c r="J99" s="12">
        <v>3.702</v>
      </c>
      <c r="K99" s="47" t="s">
        <v>739</v>
      </c>
      <c r="L99" s="9" t="str">
        <f t="shared" si="19"/>
        <v>Yes</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65371433</v>
      </c>
      <c r="F106" s="46" t="str">
        <f t="shared" si="21"/>
        <v>N/A</v>
      </c>
      <c r="G106" s="49">
        <v>62607852</v>
      </c>
      <c r="H106" s="46" t="str">
        <f t="shared" si="22"/>
        <v>N/A</v>
      </c>
      <c r="I106" s="12" t="s">
        <v>213</v>
      </c>
      <c r="J106" s="12">
        <v>-4.2300000000000004</v>
      </c>
      <c r="K106" s="47" t="s">
        <v>739</v>
      </c>
      <c r="L106" s="9" t="str">
        <f t="shared" si="19"/>
        <v>Yes</v>
      </c>
    </row>
    <row r="107" spans="1:12" x14ac:dyDescent="0.2">
      <c r="A107" s="2" t="s">
        <v>523</v>
      </c>
      <c r="B107" s="37" t="s">
        <v>213</v>
      </c>
      <c r="C107" s="49" t="s">
        <v>213</v>
      </c>
      <c r="D107" s="46" t="str">
        <f t="shared" si="20"/>
        <v>N/A</v>
      </c>
      <c r="E107" s="38">
        <v>12530</v>
      </c>
      <c r="F107" s="46" t="str">
        <f t="shared" si="21"/>
        <v>N/A</v>
      </c>
      <c r="G107" s="38">
        <v>12124</v>
      </c>
      <c r="H107" s="46" t="str">
        <f t="shared" si="22"/>
        <v>N/A</v>
      </c>
      <c r="I107" s="12" t="s">
        <v>213</v>
      </c>
      <c r="J107" s="12">
        <v>-3.24</v>
      </c>
      <c r="K107" s="47" t="s">
        <v>739</v>
      </c>
      <c r="L107" s="9" t="str">
        <f t="shared" si="19"/>
        <v>Yes</v>
      </c>
    </row>
    <row r="108" spans="1:12" ht="25.5" x14ac:dyDescent="0.2">
      <c r="A108" s="2" t="s">
        <v>1196</v>
      </c>
      <c r="B108" s="37" t="s">
        <v>213</v>
      </c>
      <c r="C108" s="49" t="s">
        <v>213</v>
      </c>
      <c r="D108" s="46" t="str">
        <f t="shared" si="20"/>
        <v>N/A</v>
      </c>
      <c r="E108" s="49">
        <v>5217.1933759000003</v>
      </c>
      <c r="F108" s="46" t="str">
        <f t="shared" si="21"/>
        <v>N/A</v>
      </c>
      <c r="G108" s="49">
        <v>5163.9600792000001</v>
      </c>
      <c r="H108" s="46" t="str">
        <f t="shared" si="22"/>
        <v>N/A</v>
      </c>
      <c r="I108" s="12" t="s">
        <v>213</v>
      </c>
      <c r="J108" s="12">
        <v>-1.02</v>
      </c>
      <c r="K108" s="47" t="s">
        <v>739</v>
      </c>
      <c r="L108" s="9" t="str">
        <f t="shared" si="19"/>
        <v>Yes</v>
      </c>
    </row>
    <row r="109" spans="1:12" ht="25.5" x14ac:dyDescent="0.2">
      <c r="A109" s="2" t="s">
        <v>1197</v>
      </c>
      <c r="B109" s="37" t="s">
        <v>213</v>
      </c>
      <c r="C109" s="49" t="s">
        <v>213</v>
      </c>
      <c r="D109" s="46" t="str">
        <f t="shared" si="20"/>
        <v>N/A</v>
      </c>
      <c r="E109" s="49">
        <v>29754952</v>
      </c>
      <c r="F109" s="46" t="str">
        <f t="shared" si="21"/>
        <v>N/A</v>
      </c>
      <c r="G109" s="49">
        <v>29136755</v>
      </c>
      <c r="H109" s="46" t="str">
        <f t="shared" si="22"/>
        <v>N/A</v>
      </c>
      <c r="I109" s="12" t="s">
        <v>213</v>
      </c>
      <c r="J109" s="12">
        <v>-2.08</v>
      </c>
      <c r="K109" s="47" t="s">
        <v>739</v>
      </c>
      <c r="L109" s="9" t="str">
        <f t="shared" si="19"/>
        <v>Yes</v>
      </c>
    </row>
    <row r="110" spans="1:12" x14ac:dyDescent="0.2">
      <c r="A110" s="2" t="s">
        <v>524</v>
      </c>
      <c r="B110" s="37" t="s">
        <v>213</v>
      </c>
      <c r="C110" s="49" t="s">
        <v>213</v>
      </c>
      <c r="D110" s="46" t="str">
        <f t="shared" si="20"/>
        <v>N/A</v>
      </c>
      <c r="E110" s="38">
        <v>10956</v>
      </c>
      <c r="F110" s="46" t="str">
        <f t="shared" si="21"/>
        <v>N/A</v>
      </c>
      <c r="G110" s="38">
        <v>10624</v>
      </c>
      <c r="H110" s="46" t="str">
        <f t="shared" si="22"/>
        <v>N/A</v>
      </c>
      <c r="I110" s="12" t="s">
        <v>213</v>
      </c>
      <c r="J110" s="12">
        <v>-3.03</v>
      </c>
      <c r="K110" s="47" t="s">
        <v>739</v>
      </c>
      <c r="L110" s="9" t="str">
        <f t="shared" si="19"/>
        <v>Yes</v>
      </c>
    </row>
    <row r="111" spans="1:12" ht="25.5" x14ac:dyDescent="0.2">
      <c r="A111" s="2" t="s">
        <v>1198</v>
      </c>
      <c r="B111" s="37" t="s">
        <v>213</v>
      </c>
      <c r="C111" s="49" t="s">
        <v>213</v>
      </c>
      <c r="D111" s="46" t="str">
        <f t="shared" si="20"/>
        <v>N/A</v>
      </c>
      <c r="E111" s="49">
        <v>2715.8590727000001</v>
      </c>
      <c r="F111" s="46" t="str">
        <f t="shared" si="21"/>
        <v>N/A</v>
      </c>
      <c r="G111" s="49">
        <v>2742.5409450000002</v>
      </c>
      <c r="H111" s="46" t="str">
        <f t="shared" si="22"/>
        <v>N/A</v>
      </c>
      <c r="I111" s="12" t="s">
        <v>213</v>
      </c>
      <c r="J111" s="12">
        <v>0.98240000000000005</v>
      </c>
      <c r="K111" s="47" t="s">
        <v>739</v>
      </c>
      <c r="L111" s="9" t="str">
        <f t="shared" si="19"/>
        <v>Yes</v>
      </c>
    </row>
    <row r="112" spans="1:12" ht="25.5" x14ac:dyDescent="0.2">
      <c r="A112" s="2" t="s">
        <v>1199</v>
      </c>
      <c r="B112" s="37" t="s">
        <v>213</v>
      </c>
      <c r="C112" s="49" t="s">
        <v>213</v>
      </c>
      <c r="D112" s="46" t="str">
        <f t="shared" si="20"/>
        <v>N/A</v>
      </c>
      <c r="E112" s="49">
        <v>1167963</v>
      </c>
      <c r="F112" s="46" t="str">
        <f t="shared" si="21"/>
        <v>N/A</v>
      </c>
      <c r="G112" s="49">
        <v>1203489</v>
      </c>
      <c r="H112" s="46" t="str">
        <f t="shared" si="22"/>
        <v>N/A</v>
      </c>
      <c r="I112" s="12" t="s">
        <v>213</v>
      </c>
      <c r="J112" s="12">
        <v>3.0419999999999998</v>
      </c>
      <c r="K112" s="47" t="s">
        <v>739</v>
      </c>
      <c r="L112" s="9" t="str">
        <f t="shared" si="19"/>
        <v>Yes</v>
      </c>
    </row>
    <row r="113" spans="1:12" ht="25.5" x14ac:dyDescent="0.2">
      <c r="A113" s="2" t="s">
        <v>525</v>
      </c>
      <c r="B113" s="37" t="s">
        <v>213</v>
      </c>
      <c r="C113" s="49" t="s">
        <v>213</v>
      </c>
      <c r="D113" s="46" t="str">
        <f t="shared" si="20"/>
        <v>N/A</v>
      </c>
      <c r="E113" s="38">
        <v>571</v>
      </c>
      <c r="F113" s="46" t="str">
        <f t="shared" si="21"/>
        <v>N/A</v>
      </c>
      <c r="G113" s="38">
        <v>592</v>
      </c>
      <c r="H113" s="46" t="str">
        <f t="shared" si="22"/>
        <v>N/A</v>
      </c>
      <c r="I113" s="12" t="s">
        <v>213</v>
      </c>
      <c r="J113" s="12">
        <v>3.6779999999999999</v>
      </c>
      <c r="K113" s="47" t="s">
        <v>739</v>
      </c>
      <c r="L113" s="9" t="str">
        <f t="shared" si="19"/>
        <v>Yes</v>
      </c>
    </row>
    <row r="114" spans="1:12" ht="25.5" x14ac:dyDescent="0.2">
      <c r="A114" s="2" t="s">
        <v>1200</v>
      </c>
      <c r="B114" s="37" t="s">
        <v>213</v>
      </c>
      <c r="C114" s="49" t="s">
        <v>213</v>
      </c>
      <c r="D114" s="46" t="str">
        <f t="shared" si="20"/>
        <v>N/A</v>
      </c>
      <c r="E114" s="49">
        <v>2045.4693520000001</v>
      </c>
      <c r="F114" s="46" t="str">
        <f t="shared" si="21"/>
        <v>N/A</v>
      </c>
      <c r="G114" s="49">
        <v>2032.9206081</v>
      </c>
      <c r="H114" s="46" t="str">
        <f t="shared" si="22"/>
        <v>N/A</v>
      </c>
      <c r="I114" s="12" t="s">
        <v>213</v>
      </c>
      <c r="J114" s="12">
        <v>-0.61299999999999999</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8389671</v>
      </c>
      <c r="F115" s="46" t="str">
        <f t="shared" ref="F115:F146" si="24">IF($B115="N/A","N/A",IF(E115&gt;10,"No",IF(E115&lt;-10,"No","Yes")))</f>
        <v>N/A</v>
      </c>
      <c r="G115" s="49">
        <v>8016948</v>
      </c>
      <c r="H115" s="46" t="str">
        <f t="shared" ref="H115:H146" si="25">IF($B115="N/A","N/A",IF(G115&gt;10,"No",IF(G115&lt;-10,"No","Yes")))</f>
        <v>N/A</v>
      </c>
      <c r="I115" s="12" t="s">
        <v>213</v>
      </c>
      <c r="J115" s="12">
        <v>-4.4400000000000004</v>
      </c>
      <c r="K115" s="47" t="s">
        <v>739</v>
      </c>
      <c r="L115" s="9" t="str">
        <f t="shared" si="19"/>
        <v>Yes</v>
      </c>
    </row>
    <row r="116" spans="1:12" ht="25.5" x14ac:dyDescent="0.2">
      <c r="A116" s="2" t="s">
        <v>526</v>
      </c>
      <c r="B116" s="37" t="s">
        <v>213</v>
      </c>
      <c r="C116" s="49" t="s">
        <v>213</v>
      </c>
      <c r="D116" s="46" t="str">
        <f t="shared" si="23"/>
        <v>N/A</v>
      </c>
      <c r="E116" s="38">
        <v>6798</v>
      </c>
      <c r="F116" s="46" t="str">
        <f t="shared" si="24"/>
        <v>N/A</v>
      </c>
      <c r="G116" s="38">
        <v>6464</v>
      </c>
      <c r="H116" s="46" t="str">
        <f t="shared" si="25"/>
        <v>N/A</v>
      </c>
      <c r="I116" s="12" t="s">
        <v>213</v>
      </c>
      <c r="J116" s="12">
        <v>-4.91</v>
      </c>
      <c r="K116" s="47" t="s">
        <v>739</v>
      </c>
      <c r="L116" s="9" t="str">
        <f t="shared" si="19"/>
        <v>Yes</v>
      </c>
    </row>
    <row r="117" spans="1:12" ht="25.5" x14ac:dyDescent="0.2">
      <c r="A117" s="2" t="s">
        <v>1202</v>
      </c>
      <c r="B117" s="37" t="s">
        <v>213</v>
      </c>
      <c r="C117" s="49" t="s">
        <v>213</v>
      </c>
      <c r="D117" s="46" t="str">
        <f t="shared" si="23"/>
        <v>N/A</v>
      </c>
      <c r="E117" s="49">
        <v>1234.1381289000001</v>
      </c>
      <c r="F117" s="46" t="str">
        <f t="shared" si="24"/>
        <v>N/A</v>
      </c>
      <c r="G117" s="49">
        <v>1240.2456683</v>
      </c>
      <c r="H117" s="46" t="str">
        <f t="shared" si="25"/>
        <v>N/A</v>
      </c>
      <c r="I117" s="12" t="s">
        <v>213</v>
      </c>
      <c r="J117" s="12">
        <v>0.49490000000000001</v>
      </c>
      <c r="K117" s="47" t="s">
        <v>739</v>
      </c>
      <c r="L117" s="9" t="str">
        <f t="shared" si="19"/>
        <v>Yes</v>
      </c>
    </row>
    <row r="118" spans="1:12" ht="25.5" x14ac:dyDescent="0.2">
      <c r="A118" s="2" t="s">
        <v>1203</v>
      </c>
      <c r="B118" s="37" t="s">
        <v>213</v>
      </c>
      <c r="C118" s="49" t="s">
        <v>213</v>
      </c>
      <c r="D118" s="46" t="str">
        <f t="shared" si="23"/>
        <v>N/A</v>
      </c>
      <c r="E118" s="49">
        <v>19418378</v>
      </c>
      <c r="F118" s="46" t="str">
        <f t="shared" si="24"/>
        <v>N/A</v>
      </c>
      <c r="G118" s="49">
        <v>26205147</v>
      </c>
      <c r="H118" s="46" t="str">
        <f t="shared" si="25"/>
        <v>N/A</v>
      </c>
      <c r="I118" s="12" t="s">
        <v>213</v>
      </c>
      <c r="J118" s="12">
        <v>34.950000000000003</v>
      </c>
      <c r="K118" s="47" t="s">
        <v>739</v>
      </c>
      <c r="L118" s="9" t="str">
        <f t="shared" si="19"/>
        <v>No</v>
      </c>
    </row>
    <row r="119" spans="1:12" ht="25.5" x14ac:dyDescent="0.2">
      <c r="A119" s="2" t="s">
        <v>527</v>
      </c>
      <c r="B119" s="37" t="s">
        <v>213</v>
      </c>
      <c r="C119" s="49" t="s">
        <v>213</v>
      </c>
      <c r="D119" s="46" t="str">
        <f t="shared" si="23"/>
        <v>N/A</v>
      </c>
      <c r="E119" s="38">
        <v>1885</v>
      </c>
      <c r="F119" s="46" t="str">
        <f t="shared" si="24"/>
        <v>N/A</v>
      </c>
      <c r="G119" s="38">
        <v>2162</v>
      </c>
      <c r="H119" s="46" t="str">
        <f t="shared" si="25"/>
        <v>N/A</v>
      </c>
      <c r="I119" s="12" t="s">
        <v>213</v>
      </c>
      <c r="J119" s="12">
        <v>14.69</v>
      </c>
      <c r="K119" s="47" t="s">
        <v>739</v>
      </c>
      <c r="L119" s="9" t="str">
        <f t="shared" si="19"/>
        <v>Yes</v>
      </c>
    </row>
    <row r="120" spans="1:12" ht="25.5" x14ac:dyDescent="0.2">
      <c r="A120" s="2" t="s">
        <v>1204</v>
      </c>
      <c r="B120" s="37" t="s">
        <v>213</v>
      </c>
      <c r="C120" s="49" t="s">
        <v>213</v>
      </c>
      <c r="D120" s="46" t="str">
        <f t="shared" si="23"/>
        <v>N/A</v>
      </c>
      <c r="E120" s="49">
        <v>10301.52679</v>
      </c>
      <c r="F120" s="46" t="str">
        <f t="shared" si="24"/>
        <v>N/A</v>
      </c>
      <c r="G120" s="49">
        <v>12120.789547</v>
      </c>
      <c r="H120" s="46" t="str">
        <f t="shared" si="25"/>
        <v>N/A</v>
      </c>
      <c r="I120" s="12" t="s">
        <v>213</v>
      </c>
      <c r="J120" s="12">
        <v>17.66</v>
      </c>
      <c r="K120" s="47" t="s">
        <v>739</v>
      </c>
      <c r="L120" s="9" t="str">
        <f t="shared" si="19"/>
        <v>Yes</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4096395</v>
      </c>
      <c r="F124" s="46" t="str">
        <f t="shared" si="24"/>
        <v>N/A</v>
      </c>
      <c r="G124" s="49">
        <v>3290495</v>
      </c>
      <c r="H124" s="46" t="str">
        <f t="shared" si="25"/>
        <v>N/A</v>
      </c>
      <c r="I124" s="12" t="s">
        <v>213</v>
      </c>
      <c r="J124" s="12">
        <v>-19.7</v>
      </c>
      <c r="K124" s="47" t="s">
        <v>739</v>
      </c>
      <c r="L124" s="9" t="str">
        <f t="shared" si="19"/>
        <v>Yes</v>
      </c>
    </row>
    <row r="125" spans="1:12" ht="25.5" x14ac:dyDescent="0.2">
      <c r="A125" s="2" t="s">
        <v>529</v>
      </c>
      <c r="B125" s="37" t="s">
        <v>213</v>
      </c>
      <c r="C125" s="49" t="s">
        <v>213</v>
      </c>
      <c r="D125" s="46" t="str">
        <f t="shared" si="23"/>
        <v>N/A</v>
      </c>
      <c r="E125" s="38">
        <v>9605</v>
      </c>
      <c r="F125" s="46" t="str">
        <f t="shared" si="24"/>
        <v>N/A</v>
      </c>
      <c r="G125" s="38">
        <v>8508</v>
      </c>
      <c r="H125" s="46" t="str">
        <f t="shared" si="25"/>
        <v>N/A</v>
      </c>
      <c r="I125" s="12" t="s">
        <v>213</v>
      </c>
      <c r="J125" s="12">
        <v>-11.4</v>
      </c>
      <c r="K125" s="47" t="s">
        <v>739</v>
      </c>
      <c r="L125" s="9" t="str">
        <f t="shared" si="19"/>
        <v>Yes</v>
      </c>
    </row>
    <row r="126" spans="1:12" ht="25.5" x14ac:dyDescent="0.2">
      <c r="A126" s="2" t="s">
        <v>1208</v>
      </c>
      <c r="B126" s="37" t="s">
        <v>213</v>
      </c>
      <c r="C126" s="49" t="s">
        <v>213</v>
      </c>
      <c r="D126" s="46" t="str">
        <f t="shared" si="23"/>
        <v>N/A</v>
      </c>
      <c r="E126" s="49">
        <v>426.48568454000002</v>
      </c>
      <c r="F126" s="46" t="str">
        <f t="shared" si="24"/>
        <v>N/A</v>
      </c>
      <c r="G126" s="49">
        <v>386.75305594999998</v>
      </c>
      <c r="H126" s="46" t="str">
        <f t="shared" si="25"/>
        <v>N/A</v>
      </c>
      <c r="I126" s="12" t="s">
        <v>213</v>
      </c>
      <c r="J126" s="12">
        <v>-9.32</v>
      </c>
      <c r="K126" s="47" t="s">
        <v>739</v>
      </c>
      <c r="L126" s="9" t="str">
        <f t="shared" si="19"/>
        <v>Yes</v>
      </c>
    </row>
    <row r="127" spans="1:12" ht="25.5" x14ac:dyDescent="0.2">
      <c r="A127" s="2" t="s">
        <v>1209</v>
      </c>
      <c r="B127" s="37" t="s">
        <v>213</v>
      </c>
      <c r="C127" s="49" t="s">
        <v>213</v>
      </c>
      <c r="D127" s="46" t="str">
        <f t="shared" si="23"/>
        <v>N/A</v>
      </c>
      <c r="E127" s="49">
        <v>10374409</v>
      </c>
      <c r="F127" s="46" t="str">
        <f t="shared" si="24"/>
        <v>N/A</v>
      </c>
      <c r="G127" s="49">
        <v>11214826</v>
      </c>
      <c r="H127" s="46" t="str">
        <f t="shared" si="25"/>
        <v>N/A</v>
      </c>
      <c r="I127" s="12" t="s">
        <v>213</v>
      </c>
      <c r="J127" s="12">
        <v>8.1010000000000009</v>
      </c>
      <c r="K127" s="47" t="s">
        <v>739</v>
      </c>
      <c r="L127" s="9" t="str">
        <f t="shared" si="19"/>
        <v>Yes</v>
      </c>
    </row>
    <row r="128" spans="1:12" x14ac:dyDescent="0.2">
      <c r="A128" s="2" t="s">
        <v>530</v>
      </c>
      <c r="B128" s="37" t="s">
        <v>213</v>
      </c>
      <c r="C128" s="49" t="s">
        <v>213</v>
      </c>
      <c r="D128" s="46" t="str">
        <f t="shared" si="23"/>
        <v>N/A</v>
      </c>
      <c r="E128" s="38">
        <v>5804</v>
      </c>
      <c r="F128" s="46" t="str">
        <f t="shared" si="24"/>
        <v>N/A</v>
      </c>
      <c r="G128" s="38">
        <v>5933</v>
      </c>
      <c r="H128" s="46" t="str">
        <f t="shared" si="25"/>
        <v>N/A</v>
      </c>
      <c r="I128" s="12" t="s">
        <v>213</v>
      </c>
      <c r="J128" s="12">
        <v>2.2229999999999999</v>
      </c>
      <c r="K128" s="47" t="s">
        <v>739</v>
      </c>
      <c r="L128" s="9" t="str">
        <f t="shared" si="19"/>
        <v>Yes</v>
      </c>
    </row>
    <row r="129" spans="1:12" ht="25.5" x14ac:dyDescent="0.2">
      <c r="A129" s="2" t="s">
        <v>1210</v>
      </c>
      <c r="B129" s="37" t="s">
        <v>213</v>
      </c>
      <c r="C129" s="49" t="s">
        <v>213</v>
      </c>
      <c r="D129" s="46" t="str">
        <f t="shared" si="23"/>
        <v>N/A</v>
      </c>
      <c r="E129" s="49">
        <v>1787.4584769000001</v>
      </c>
      <c r="F129" s="46" t="str">
        <f t="shared" si="24"/>
        <v>N/A</v>
      </c>
      <c r="G129" s="49">
        <v>1890.2454069999999</v>
      </c>
      <c r="H129" s="46" t="str">
        <f t="shared" si="25"/>
        <v>N/A</v>
      </c>
      <c r="I129" s="12" t="s">
        <v>213</v>
      </c>
      <c r="J129" s="12">
        <v>5.75</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0</v>
      </c>
      <c r="F136" s="46" t="str">
        <f t="shared" si="24"/>
        <v>N/A</v>
      </c>
      <c r="G136" s="49">
        <v>0</v>
      </c>
      <c r="H136" s="46" t="str">
        <f t="shared" si="25"/>
        <v>N/A</v>
      </c>
      <c r="I136" s="12" t="s">
        <v>213</v>
      </c>
      <c r="J136" s="12" t="s">
        <v>1747</v>
      </c>
      <c r="K136" s="47" t="s">
        <v>739</v>
      </c>
      <c r="L136" s="9" t="str">
        <f t="shared" si="19"/>
        <v>N/A</v>
      </c>
    </row>
    <row r="137" spans="1:12" x14ac:dyDescent="0.2">
      <c r="A137" s="2" t="s">
        <v>533</v>
      </c>
      <c r="B137" s="37" t="s">
        <v>213</v>
      </c>
      <c r="C137" s="49" t="s">
        <v>213</v>
      </c>
      <c r="D137" s="46" t="str">
        <f t="shared" si="23"/>
        <v>N/A</v>
      </c>
      <c r="E137" s="38">
        <v>0</v>
      </c>
      <c r="F137" s="46" t="str">
        <f t="shared" si="24"/>
        <v>N/A</v>
      </c>
      <c r="G137" s="38">
        <v>0</v>
      </c>
      <c r="H137" s="46" t="str">
        <f t="shared" si="25"/>
        <v>N/A</v>
      </c>
      <c r="I137" s="12" t="s">
        <v>213</v>
      </c>
      <c r="J137" s="12" t="s">
        <v>1747</v>
      </c>
      <c r="K137" s="47" t="s">
        <v>739</v>
      </c>
      <c r="L137" s="9" t="str">
        <f t="shared" si="19"/>
        <v>N/A</v>
      </c>
    </row>
    <row r="138" spans="1:12" x14ac:dyDescent="0.2">
      <c r="A138" s="2" t="s">
        <v>1216</v>
      </c>
      <c r="B138" s="37" t="s">
        <v>213</v>
      </c>
      <c r="C138" s="49" t="s">
        <v>213</v>
      </c>
      <c r="D138" s="46" t="str">
        <f t="shared" si="23"/>
        <v>N/A</v>
      </c>
      <c r="E138" s="49" t="s">
        <v>1747</v>
      </c>
      <c r="F138" s="46" t="str">
        <f t="shared" si="24"/>
        <v>N/A</v>
      </c>
      <c r="G138" s="49" t="s">
        <v>1747</v>
      </c>
      <c r="H138" s="46" t="str">
        <f t="shared" si="25"/>
        <v>N/A</v>
      </c>
      <c r="I138" s="12" t="s">
        <v>213</v>
      </c>
      <c r="J138" s="12" t="s">
        <v>1747</v>
      </c>
      <c r="K138" s="47" t="s">
        <v>739</v>
      </c>
      <c r="L138" s="9" t="str">
        <f t="shared" si="19"/>
        <v>N/A</v>
      </c>
    </row>
    <row r="139" spans="1:12" x14ac:dyDescent="0.2">
      <c r="A139" s="60" t="s">
        <v>406</v>
      </c>
      <c r="B139" s="14" t="s">
        <v>213</v>
      </c>
      <c r="C139" s="14">
        <v>2905455818</v>
      </c>
      <c r="D139" s="11" t="str">
        <f t="shared" si="23"/>
        <v>N/A</v>
      </c>
      <c r="E139" s="14">
        <v>2988573605</v>
      </c>
      <c r="F139" s="11" t="str">
        <f t="shared" si="24"/>
        <v>N/A</v>
      </c>
      <c r="G139" s="14">
        <v>3177771669</v>
      </c>
      <c r="H139" s="11" t="str">
        <f t="shared" si="25"/>
        <v>N/A</v>
      </c>
      <c r="I139" s="12">
        <v>2.8610000000000002</v>
      </c>
      <c r="J139" s="12">
        <v>6.3310000000000004</v>
      </c>
      <c r="K139" s="14" t="s">
        <v>213</v>
      </c>
      <c r="L139" s="9" t="str">
        <f t="shared" ref="L139:L158" si="26">IF(J139="Div by 0", "N/A", IF(K139="N/A","N/A", IF(J139&gt;VALUE(MID(K139,1,2)), "No", IF(J139&lt;-1*VALUE(MID(K139,1,2)), "No", "Yes"))))</f>
        <v>N/A</v>
      </c>
    </row>
    <row r="140" spans="1:12" x14ac:dyDescent="0.2">
      <c r="A140" s="60" t="s">
        <v>1217</v>
      </c>
      <c r="B140" s="14" t="s">
        <v>213</v>
      </c>
      <c r="C140" s="14">
        <v>5829.0282557999999</v>
      </c>
      <c r="D140" s="11" t="str">
        <f t="shared" si="23"/>
        <v>N/A</v>
      </c>
      <c r="E140" s="14">
        <v>5562.1755414999998</v>
      </c>
      <c r="F140" s="11" t="str">
        <f t="shared" si="24"/>
        <v>N/A</v>
      </c>
      <c r="G140" s="14">
        <v>5546.8464121999996</v>
      </c>
      <c r="H140" s="11" t="str">
        <f t="shared" si="25"/>
        <v>N/A</v>
      </c>
      <c r="I140" s="12">
        <v>-4.58</v>
      </c>
      <c r="J140" s="12">
        <v>-0.27600000000000002</v>
      </c>
      <c r="K140" s="14" t="s">
        <v>213</v>
      </c>
      <c r="L140" s="9" t="str">
        <f t="shared" si="26"/>
        <v>N/A</v>
      </c>
    </row>
    <row r="141" spans="1:12" x14ac:dyDescent="0.2">
      <c r="A141" s="60" t="s">
        <v>407</v>
      </c>
      <c r="B141" s="14" t="s">
        <v>213</v>
      </c>
      <c r="C141" s="14">
        <v>4495541</v>
      </c>
      <c r="D141" s="11" t="str">
        <f t="shared" si="23"/>
        <v>N/A</v>
      </c>
      <c r="E141" s="14">
        <v>3298801</v>
      </c>
      <c r="F141" s="11" t="str">
        <f t="shared" si="24"/>
        <v>N/A</v>
      </c>
      <c r="G141" s="14">
        <v>5564359</v>
      </c>
      <c r="H141" s="11" t="str">
        <f t="shared" si="25"/>
        <v>N/A</v>
      </c>
      <c r="I141" s="12">
        <v>-26.6</v>
      </c>
      <c r="J141" s="12">
        <v>68.680000000000007</v>
      </c>
      <c r="K141" s="14" t="s">
        <v>213</v>
      </c>
      <c r="L141" s="9" t="str">
        <f t="shared" si="26"/>
        <v>N/A</v>
      </c>
    </row>
    <row r="142" spans="1:12" x14ac:dyDescent="0.2">
      <c r="A142" s="60" t="s">
        <v>1218</v>
      </c>
      <c r="B142" s="14" t="s">
        <v>213</v>
      </c>
      <c r="C142" s="14">
        <v>4473.1751243999997</v>
      </c>
      <c r="D142" s="11" t="str">
        <f t="shared" si="23"/>
        <v>N/A</v>
      </c>
      <c r="E142" s="14">
        <v>4123.5012500000003</v>
      </c>
      <c r="F142" s="11" t="str">
        <f t="shared" si="24"/>
        <v>N/A</v>
      </c>
      <c r="G142" s="14">
        <v>4430.2221337999999</v>
      </c>
      <c r="H142" s="11" t="str">
        <f t="shared" si="25"/>
        <v>N/A</v>
      </c>
      <c r="I142" s="12">
        <v>-7.82</v>
      </c>
      <c r="J142" s="12">
        <v>7.4379999999999997</v>
      </c>
      <c r="K142" s="14" t="s">
        <v>213</v>
      </c>
      <c r="L142" s="9" t="str">
        <f t="shared" si="26"/>
        <v>N/A</v>
      </c>
    </row>
    <row r="143" spans="1:12" x14ac:dyDescent="0.2">
      <c r="A143" s="60" t="s">
        <v>408</v>
      </c>
      <c r="B143" s="14" t="s">
        <v>213</v>
      </c>
      <c r="C143" s="14">
        <v>5868518</v>
      </c>
      <c r="D143" s="11" t="str">
        <f t="shared" si="23"/>
        <v>N/A</v>
      </c>
      <c r="E143" s="14">
        <v>6605852</v>
      </c>
      <c r="F143" s="11" t="str">
        <f t="shared" si="24"/>
        <v>N/A</v>
      </c>
      <c r="G143" s="14">
        <v>7448558</v>
      </c>
      <c r="H143" s="11" t="str">
        <f t="shared" si="25"/>
        <v>N/A</v>
      </c>
      <c r="I143" s="12">
        <v>12.56</v>
      </c>
      <c r="J143" s="12">
        <v>12.76</v>
      </c>
      <c r="K143" s="14" t="s">
        <v>213</v>
      </c>
      <c r="L143" s="9" t="str">
        <f t="shared" si="26"/>
        <v>N/A</v>
      </c>
    </row>
    <row r="144" spans="1:12" ht="25.5" x14ac:dyDescent="0.2">
      <c r="A144" s="60" t="s">
        <v>1219</v>
      </c>
      <c r="B144" s="14" t="s">
        <v>213</v>
      </c>
      <c r="C144" s="14">
        <v>475.60726153000002</v>
      </c>
      <c r="D144" s="11" t="str">
        <f t="shared" si="23"/>
        <v>N/A</v>
      </c>
      <c r="E144" s="14">
        <v>487.37287885000001</v>
      </c>
      <c r="F144" s="11" t="str">
        <f t="shared" si="24"/>
        <v>N/A</v>
      </c>
      <c r="G144" s="14">
        <v>476.67720465999997</v>
      </c>
      <c r="H144" s="11" t="str">
        <f t="shared" si="25"/>
        <v>N/A</v>
      </c>
      <c r="I144" s="12">
        <v>2.4740000000000002</v>
      </c>
      <c r="J144" s="12">
        <v>-2.19</v>
      </c>
      <c r="K144" s="14" t="s">
        <v>213</v>
      </c>
      <c r="L144" s="9" t="str">
        <f t="shared" si="26"/>
        <v>N/A</v>
      </c>
    </row>
    <row r="145" spans="1:13" x14ac:dyDescent="0.2">
      <c r="A145" s="60" t="s">
        <v>409</v>
      </c>
      <c r="B145" s="14" t="s">
        <v>213</v>
      </c>
      <c r="C145" s="14">
        <v>5847727</v>
      </c>
      <c r="D145" s="11" t="str">
        <f t="shared" si="23"/>
        <v>N/A</v>
      </c>
      <c r="E145" s="14">
        <v>5026816</v>
      </c>
      <c r="F145" s="11" t="str">
        <f t="shared" si="24"/>
        <v>N/A</v>
      </c>
      <c r="G145" s="14">
        <v>4168614</v>
      </c>
      <c r="H145" s="11" t="str">
        <f t="shared" si="25"/>
        <v>N/A</v>
      </c>
      <c r="I145" s="12">
        <v>-14</v>
      </c>
      <c r="J145" s="12">
        <v>-17.100000000000001</v>
      </c>
      <c r="K145" s="14" t="s">
        <v>213</v>
      </c>
      <c r="L145" s="9" t="str">
        <f t="shared" si="26"/>
        <v>N/A</v>
      </c>
    </row>
    <row r="146" spans="1:13" x14ac:dyDescent="0.2">
      <c r="A146" s="60" t="s">
        <v>1220</v>
      </c>
      <c r="B146" s="14" t="s">
        <v>213</v>
      </c>
      <c r="C146" s="14">
        <v>2679.9848763</v>
      </c>
      <c r="D146" s="11" t="str">
        <f t="shared" si="23"/>
        <v>N/A</v>
      </c>
      <c r="E146" s="14">
        <v>2723.0855904999999</v>
      </c>
      <c r="F146" s="11" t="str">
        <f t="shared" si="24"/>
        <v>N/A</v>
      </c>
      <c r="G146" s="14">
        <v>2462.264619</v>
      </c>
      <c r="H146" s="11" t="str">
        <f t="shared" si="25"/>
        <v>N/A</v>
      </c>
      <c r="I146" s="12">
        <v>1.6080000000000001</v>
      </c>
      <c r="J146" s="12">
        <v>-9.58</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7784547</v>
      </c>
      <c r="D149" s="11" t="str">
        <f t="shared" si="27"/>
        <v>N/A</v>
      </c>
      <c r="E149" s="14">
        <v>7518579</v>
      </c>
      <c r="F149" s="11" t="str">
        <f t="shared" si="28"/>
        <v>N/A</v>
      </c>
      <c r="G149" s="14">
        <v>6680507</v>
      </c>
      <c r="H149" s="11" t="str">
        <f t="shared" si="29"/>
        <v>N/A</v>
      </c>
      <c r="I149" s="12">
        <v>-3.42</v>
      </c>
      <c r="J149" s="12">
        <v>-11.1</v>
      </c>
      <c r="K149" s="14" t="s">
        <v>213</v>
      </c>
      <c r="L149" s="9" t="str">
        <f t="shared" si="26"/>
        <v>N/A</v>
      </c>
    </row>
    <row r="150" spans="1:13" x14ac:dyDescent="0.2">
      <c r="A150" s="60" t="s">
        <v>1222</v>
      </c>
      <c r="B150" s="14" t="s">
        <v>213</v>
      </c>
      <c r="C150" s="14">
        <v>275.47142502999998</v>
      </c>
      <c r="D150" s="11" t="str">
        <f t="shared" si="27"/>
        <v>N/A</v>
      </c>
      <c r="E150" s="14">
        <v>274.95260560000003</v>
      </c>
      <c r="F150" s="11" t="str">
        <f t="shared" si="28"/>
        <v>N/A</v>
      </c>
      <c r="G150" s="14">
        <v>246.31321435999999</v>
      </c>
      <c r="H150" s="11" t="str">
        <f t="shared" si="29"/>
        <v>N/A</v>
      </c>
      <c r="I150" s="12">
        <v>-0.188</v>
      </c>
      <c r="J150" s="12">
        <v>-10.4</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20983418</v>
      </c>
      <c r="D153" s="11" t="str">
        <f t="shared" si="27"/>
        <v>N/A</v>
      </c>
      <c r="E153" s="14">
        <v>19974072</v>
      </c>
      <c r="F153" s="11" t="str">
        <f t="shared" si="28"/>
        <v>N/A</v>
      </c>
      <c r="G153" s="14">
        <v>26130230</v>
      </c>
      <c r="H153" s="11" t="str">
        <f t="shared" si="29"/>
        <v>N/A</v>
      </c>
      <c r="I153" s="12">
        <v>-4.8099999999999996</v>
      </c>
      <c r="J153" s="12">
        <v>30.82</v>
      </c>
      <c r="K153" s="14" t="s">
        <v>213</v>
      </c>
      <c r="L153" s="9" t="str">
        <f t="shared" si="26"/>
        <v>N/A</v>
      </c>
      <c r="M153" s="68"/>
    </row>
    <row r="154" spans="1:13" x14ac:dyDescent="0.2">
      <c r="A154" s="60" t="s">
        <v>1224</v>
      </c>
      <c r="B154" s="14" t="s">
        <v>213</v>
      </c>
      <c r="C154" s="14">
        <v>166535.06349</v>
      </c>
      <c r="D154" s="11" t="str">
        <f t="shared" si="27"/>
        <v>N/A</v>
      </c>
      <c r="E154" s="14">
        <v>126418.17722</v>
      </c>
      <c r="F154" s="11" t="str">
        <f t="shared" si="28"/>
        <v>N/A</v>
      </c>
      <c r="G154" s="14">
        <v>138255.18518999999</v>
      </c>
      <c r="H154" s="11" t="str">
        <f t="shared" si="29"/>
        <v>N/A</v>
      </c>
      <c r="I154" s="12">
        <v>-24.1</v>
      </c>
      <c r="J154" s="12">
        <v>9.3629999999999995</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765.75441013</v>
      </c>
      <c r="D164" s="132" t="str">
        <f t="shared" ref="D164" si="31">IF($B164="N/A","N/A",IF(C164&gt;10,"No",IF(C164&lt;-10,"No","Yes")))</f>
        <v>N/A</v>
      </c>
      <c r="E164" s="131">
        <v>724.07165707000001</v>
      </c>
      <c r="F164" s="132" t="str">
        <f t="shared" ref="F164" si="32">IF($B164="N/A","N/A",IF(E164&gt;10,"No",IF(E164&lt;-10,"No","Yes")))</f>
        <v>N/A</v>
      </c>
      <c r="G164" s="131">
        <v>1620.2204116</v>
      </c>
      <c r="H164" s="132" t="str">
        <f t="shared" ref="H164" si="33">IF($B164="N/A","N/A",IF(G164&gt;10,"No",IF(G164&lt;-10,"No","Yes")))</f>
        <v>N/A</v>
      </c>
      <c r="I164" s="133">
        <v>-5.44</v>
      </c>
      <c r="J164" s="133">
        <v>123.8</v>
      </c>
      <c r="K164" s="134" t="s">
        <v>739</v>
      </c>
      <c r="L164" s="135" t="str">
        <f>IF(J164="Div by 0", "N/A", IF(OR(J164="N/A",K164="N/A"),"N/A", IF(J164&gt;VALUE(MID(K164,1,2)), "No", IF(J164&lt;-1*VALUE(MID(K164,1,2)), "No", "Yes"))))</f>
        <v>No</v>
      </c>
      <c r="N164" s="69"/>
    </row>
    <row r="165" spans="1:16" x14ac:dyDescent="0.2">
      <c r="A165" s="60" t="s">
        <v>1229</v>
      </c>
      <c r="B165" s="14" t="s">
        <v>213</v>
      </c>
      <c r="C165" s="14">
        <v>747.96160570999996</v>
      </c>
      <c r="D165" s="11" t="str">
        <f t="shared" ref="D165:D171" si="34">IF($B165="N/A","N/A",IF(C165&gt;10,"No",IF(C165&lt;-10,"No","Yes")))</f>
        <v>N/A</v>
      </c>
      <c r="E165" s="14">
        <v>717.81586957000002</v>
      </c>
      <c r="F165" s="11" t="str">
        <f t="shared" ref="F165:F171" si="35">IF($B165="N/A","N/A",IF(E165&gt;10,"No",IF(E165&lt;-10,"No","Yes")))</f>
        <v>N/A</v>
      </c>
      <c r="G165" s="14">
        <v>1601.1736543</v>
      </c>
      <c r="H165" s="11" t="str">
        <f t="shared" ref="H165:H171" si="36">IF($B165="N/A","N/A",IF(G165&gt;10,"No",IF(G165&lt;-10,"No","Yes")))</f>
        <v>N/A</v>
      </c>
      <c r="I165" s="12">
        <v>-4.03</v>
      </c>
      <c r="J165" s="12">
        <v>123.1</v>
      </c>
      <c r="K165" s="47" t="s">
        <v>739</v>
      </c>
      <c r="L165" s="9" t="str">
        <f>IF(J165="Div by 0", "N/A", IF(OR(J165="N/A",K165="N/A"),"N/A", IF(J165&gt;VALUE(MID(K165,1,2)), "No", IF(J165&lt;-1*VALUE(MID(K165,1,2)), "No", "Yes"))))</f>
        <v>No</v>
      </c>
      <c r="N165" s="69"/>
    </row>
    <row r="166" spans="1:16" x14ac:dyDescent="0.2">
      <c r="A166" s="60" t="s">
        <v>1230</v>
      </c>
      <c r="B166" s="14" t="s">
        <v>213</v>
      </c>
      <c r="C166" s="14">
        <v>1203.2768702000001</v>
      </c>
      <c r="D166" s="11" t="str">
        <f t="shared" si="34"/>
        <v>N/A</v>
      </c>
      <c r="E166" s="14">
        <v>884.58258527999999</v>
      </c>
      <c r="F166" s="11" t="str">
        <f t="shared" si="35"/>
        <v>N/A</v>
      </c>
      <c r="G166" s="14">
        <v>2127.1061792999999</v>
      </c>
      <c r="H166" s="11" t="str">
        <f t="shared" si="36"/>
        <v>N/A</v>
      </c>
      <c r="I166" s="12">
        <v>-26.5</v>
      </c>
      <c r="J166" s="12">
        <v>140.5</v>
      </c>
      <c r="K166" s="47" t="s">
        <v>739</v>
      </c>
      <c r="L166" s="9" t="str">
        <f t="shared" ref="L166" si="37">IF(J166="Div by 0", "N/A", IF(OR(J166="N/A",K166="N/A"),"N/A", IF(J166&gt;VALUE(MID(K166,1,2)), "No", IF(J166&lt;-1*VALUE(MID(K166,1,2)), "No", "Yes"))))</f>
        <v>No</v>
      </c>
      <c r="O166" s="69"/>
      <c r="P166" s="69"/>
    </row>
    <row r="167" spans="1:16" s="69" customFormat="1" x14ac:dyDescent="0.2">
      <c r="A167" s="70" t="s">
        <v>733</v>
      </c>
      <c r="B167" s="14" t="s">
        <v>213</v>
      </c>
      <c r="C167" s="1" t="s">
        <v>213</v>
      </c>
      <c r="D167" s="11" t="str">
        <f t="shared" si="34"/>
        <v>N/A</v>
      </c>
      <c r="E167" s="1" t="s">
        <v>213</v>
      </c>
      <c r="F167" s="11" t="str">
        <f t="shared" si="35"/>
        <v>N/A</v>
      </c>
      <c r="G167" s="1">
        <v>4621</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0.74701782920000004</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95693</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v>60.005319092999997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v>695552.11555999995</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9" t="s">
        <v>1743</v>
      </c>
      <c r="B174" s="170"/>
      <c r="C174" s="170"/>
      <c r="D174" s="170"/>
      <c r="E174" s="170"/>
      <c r="F174" s="170"/>
      <c r="G174" s="170"/>
      <c r="H174" s="170"/>
      <c r="I174" s="170"/>
      <c r="J174" s="170"/>
      <c r="K174" s="170"/>
      <c r="L174" s="171"/>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5" t="s">
        <v>1607</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x14ac:dyDescent="0.2">
      <c r="A4" s="178" t="s">
        <v>650</v>
      </c>
      <c r="B4" s="179"/>
      <c r="C4" s="179"/>
      <c r="D4" s="179"/>
      <c r="E4" s="179"/>
      <c r="F4" s="179"/>
      <c r="G4" s="179"/>
      <c r="H4" s="179"/>
      <c r="I4" s="179"/>
      <c r="J4" s="179"/>
      <c r="K4" s="179"/>
      <c r="L4" s="180"/>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500285</v>
      </c>
      <c r="D6" s="11" t="str">
        <f t="shared" ref="D6:D11" si="0">IF($B6="N/A","N/A",IF(C6&gt;10,"No",IF(C6&lt;-10,"No","Yes")))</f>
        <v>N/A</v>
      </c>
      <c r="E6" s="1">
        <v>538878</v>
      </c>
      <c r="F6" s="11" t="str">
        <f t="shared" ref="F6:F11" si="1">IF($B6="N/A","N/A",IF(E6&gt;10,"No",IF(E6&lt;-10,"No","Yes")))</f>
        <v>N/A</v>
      </c>
      <c r="G6" s="1">
        <v>574436</v>
      </c>
      <c r="H6" s="11" t="str">
        <f t="shared" ref="H6:H11" si="2">IF($B6="N/A","N/A",IF(G6&gt;10,"No",IF(G6&lt;-10,"No","Yes")))</f>
        <v>N/A</v>
      </c>
      <c r="I6" s="12">
        <v>7.7140000000000004</v>
      </c>
      <c r="J6" s="12">
        <v>6.5990000000000002</v>
      </c>
      <c r="K6" s="1" t="s">
        <v>739</v>
      </c>
      <c r="L6" s="9" t="str">
        <f t="shared" ref="L6:L14" si="3">IF(J6="Div by 0", "N/A", IF(K6="N/A","N/A", IF(J6&gt;VALUE(MID(K6,1,2)), "No", IF(J6&lt;-1*VALUE(MID(K6,1,2)), "No", "Yes"))))</f>
        <v>Yes</v>
      </c>
    </row>
    <row r="7" spans="1:12" x14ac:dyDescent="0.2">
      <c r="A7" s="18" t="s">
        <v>100</v>
      </c>
      <c r="B7" s="50" t="s">
        <v>213</v>
      </c>
      <c r="C7" s="1">
        <v>34026</v>
      </c>
      <c r="D7" s="11" t="str">
        <f t="shared" si="0"/>
        <v>N/A</v>
      </c>
      <c r="E7" s="1">
        <v>33350</v>
      </c>
      <c r="F7" s="11" t="str">
        <f t="shared" si="1"/>
        <v>N/A</v>
      </c>
      <c r="G7" s="1">
        <v>33693</v>
      </c>
      <c r="H7" s="11" t="str">
        <f t="shared" si="2"/>
        <v>N/A</v>
      </c>
      <c r="I7" s="12">
        <v>-1.99</v>
      </c>
      <c r="J7" s="12">
        <v>1.028</v>
      </c>
      <c r="K7" s="50" t="s">
        <v>739</v>
      </c>
      <c r="L7" s="9" t="str">
        <f t="shared" si="3"/>
        <v>Yes</v>
      </c>
    </row>
    <row r="8" spans="1:12" x14ac:dyDescent="0.2">
      <c r="A8" s="18" t="s">
        <v>101</v>
      </c>
      <c r="B8" s="50" t="s">
        <v>213</v>
      </c>
      <c r="C8" s="1">
        <v>73757</v>
      </c>
      <c r="D8" s="11" t="str">
        <f t="shared" si="0"/>
        <v>N/A</v>
      </c>
      <c r="E8" s="1">
        <v>76301</v>
      </c>
      <c r="F8" s="11" t="str">
        <f t="shared" si="1"/>
        <v>N/A</v>
      </c>
      <c r="G8" s="1">
        <v>79997</v>
      </c>
      <c r="H8" s="11" t="str">
        <f t="shared" si="2"/>
        <v>N/A</v>
      </c>
      <c r="I8" s="12">
        <v>3.4489999999999998</v>
      </c>
      <c r="J8" s="12">
        <v>4.8440000000000003</v>
      </c>
      <c r="K8" s="50" t="s">
        <v>739</v>
      </c>
      <c r="L8" s="9" t="str">
        <f t="shared" si="3"/>
        <v>Yes</v>
      </c>
    </row>
    <row r="9" spans="1:12" x14ac:dyDescent="0.2">
      <c r="A9" s="18" t="s">
        <v>104</v>
      </c>
      <c r="B9" s="50" t="s">
        <v>213</v>
      </c>
      <c r="C9" s="1">
        <v>260295</v>
      </c>
      <c r="D9" s="11" t="str">
        <f t="shared" si="0"/>
        <v>N/A</v>
      </c>
      <c r="E9" s="1">
        <v>282485</v>
      </c>
      <c r="F9" s="11" t="str">
        <f t="shared" si="1"/>
        <v>N/A</v>
      </c>
      <c r="G9" s="1">
        <v>297224</v>
      </c>
      <c r="H9" s="11" t="str">
        <f t="shared" si="2"/>
        <v>N/A</v>
      </c>
      <c r="I9" s="12">
        <v>8.5250000000000004</v>
      </c>
      <c r="J9" s="12">
        <v>5.218</v>
      </c>
      <c r="K9" s="50" t="s">
        <v>739</v>
      </c>
      <c r="L9" s="9" t="str">
        <f t="shared" si="3"/>
        <v>Yes</v>
      </c>
    </row>
    <row r="10" spans="1:12" x14ac:dyDescent="0.2">
      <c r="A10" s="18" t="s">
        <v>105</v>
      </c>
      <c r="B10" s="50" t="s">
        <v>213</v>
      </c>
      <c r="C10" s="1">
        <v>132207</v>
      </c>
      <c r="D10" s="11" t="str">
        <f t="shared" si="0"/>
        <v>N/A</v>
      </c>
      <c r="E10" s="1">
        <v>146742</v>
      </c>
      <c r="F10" s="11" t="str">
        <f t="shared" si="1"/>
        <v>N/A</v>
      </c>
      <c r="G10" s="1">
        <v>163522</v>
      </c>
      <c r="H10" s="11" t="str">
        <f t="shared" si="2"/>
        <v>N/A</v>
      </c>
      <c r="I10" s="12">
        <v>10.99</v>
      </c>
      <c r="J10" s="12">
        <v>11.44</v>
      </c>
      <c r="K10" s="50" t="s">
        <v>739</v>
      </c>
      <c r="L10" s="9" t="str">
        <f t="shared" si="3"/>
        <v>Yes</v>
      </c>
    </row>
    <row r="11" spans="1:12" x14ac:dyDescent="0.2">
      <c r="A11" s="18" t="s">
        <v>77</v>
      </c>
      <c r="B11" s="1" t="s">
        <v>213</v>
      </c>
      <c r="C11" s="1">
        <v>402142.42</v>
      </c>
      <c r="D11" s="46" t="str">
        <f t="shared" si="0"/>
        <v>N/A</v>
      </c>
      <c r="E11" s="1">
        <v>436492.07</v>
      </c>
      <c r="F11" s="11" t="str">
        <f t="shared" si="1"/>
        <v>N/A</v>
      </c>
      <c r="G11" s="1">
        <v>465968.58</v>
      </c>
      <c r="H11" s="11" t="str">
        <f t="shared" si="2"/>
        <v>N/A</v>
      </c>
      <c r="I11" s="12">
        <v>8.5419999999999998</v>
      </c>
      <c r="J11" s="12">
        <v>6.7530000000000001</v>
      </c>
      <c r="K11" s="1" t="s">
        <v>740</v>
      </c>
      <c r="L11" s="9" t="str">
        <f t="shared" si="3"/>
        <v>Yes</v>
      </c>
    </row>
    <row r="12" spans="1:12" x14ac:dyDescent="0.2">
      <c r="A12" s="18" t="s">
        <v>115</v>
      </c>
      <c r="B12" s="1" t="s">
        <v>213</v>
      </c>
      <c r="C12" s="1">
        <v>70687</v>
      </c>
      <c r="D12" s="1" t="s">
        <v>213</v>
      </c>
      <c r="E12" s="1">
        <v>71265</v>
      </c>
      <c r="F12" s="1" t="s">
        <v>213</v>
      </c>
      <c r="G12" s="1">
        <v>73202</v>
      </c>
      <c r="H12" s="1" t="s">
        <v>213</v>
      </c>
      <c r="I12" s="12">
        <v>0.81769999999999998</v>
      </c>
      <c r="J12" s="12">
        <v>2.718</v>
      </c>
      <c r="K12" s="1" t="s">
        <v>740</v>
      </c>
      <c r="L12" s="9" t="str">
        <f t="shared" si="3"/>
        <v>Yes</v>
      </c>
    </row>
    <row r="13" spans="1:12" x14ac:dyDescent="0.2">
      <c r="A13" s="18" t="s">
        <v>449</v>
      </c>
      <c r="B13" s="1" t="s">
        <v>213</v>
      </c>
      <c r="C13" s="1">
        <v>33060</v>
      </c>
      <c r="D13" s="1" t="s">
        <v>213</v>
      </c>
      <c r="E13" s="1">
        <v>32393</v>
      </c>
      <c r="F13" s="1" t="s">
        <v>213</v>
      </c>
      <c r="G13" s="1">
        <v>32565</v>
      </c>
      <c r="H13" s="1" t="s">
        <v>213</v>
      </c>
      <c r="I13" s="12">
        <v>-2.02</v>
      </c>
      <c r="J13" s="12">
        <v>0.53100000000000003</v>
      </c>
      <c r="K13" s="1" t="s">
        <v>740</v>
      </c>
      <c r="L13" s="9" t="str">
        <f t="shared" si="3"/>
        <v>Yes</v>
      </c>
    </row>
    <row r="14" spans="1:12" x14ac:dyDescent="0.2">
      <c r="A14" s="18" t="s">
        <v>450</v>
      </c>
      <c r="B14" s="1" t="s">
        <v>213</v>
      </c>
      <c r="C14" s="1">
        <v>36203</v>
      </c>
      <c r="D14" s="1" t="s">
        <v>213</v>
      </c>
      <c r="E14" s="1">
        <v>37495</v>
      </c>
      <c r="F14" s="1" t="s">
        <v>213</v>
      </c>
      <c r="G14" s="1">
        <v>39137</v>
      </c>
      <c r="H14" s="1" t="s">
        <v>213</v>
      </c>
      <c r="I14" s="12">
        <v>3.569</v>
      </c>
      <c r="J14" s="12">
        <v>4.3789999999999996</v>
      </c>
      <c r="K14" s="1" t="s">
        <v>740</v>
      </c>
      <c r="L14" s="9" t="str">
        <f t="shared" si="3"/>
        <v>Yes</v>
      </c>
    </row>
    <row r="15" spans="1:12" x14ac:dyDescent="0.2">
      <c r="A15" s="4" t="s">
        <v>58</v>
      </c>
      <c r="B15" s="50" t="s">
        <v>213</v>
      </c>
      <c r="C15" s="14">
        <v>2917386369</v>
      </c>
      <c r="D15" s="11" t="str">
        <f t="shared" ref="D15:D20" si="4">IF($B15="N/A","N/A",IF(C15&gt;10,"No",IF(C15&lt;-10,"No","Yes")))</f>
        <v>N/A</v>
      </c>
      <c r="E15" s="14">
        <v>3004380125</v>
      </c>
      <c r="F15" s="11" t="str">
        <f t="shared" ref="F15:F20" si="5">IF($B15="N/A","N/A",IF(E15&gt;10,"No",IF(E15&lt;-10,"No","Yes")))</f>
        <v>N/A</v>
      </c>
      <c r="G15" s="14">
        <v>3194415084</v>
      </c>
      <c r="H15" s="11" t="str">
        <f t="shared" ref="H15:H20" si="6">IF($B15="N/A","N/A",IF(G15&gt;10,"No",IF(G15&lt;-10,"No","Yes")))</f>
        <v>N/A</v>
      </c>
      <c r="I15" s="12">
        <v>2.9820000000000002</v>
      </c>
      <c r="J15" s="12">
        <v>6.3250000000000002</v>
      </c>
      <c r="K15" s="50" t="s">
        <v>739</v>
      </c>
      <c r="L15" s="9" t="str">
        <f t="shared" ref="L15:L20" si="7">IF(J15="Div by 0", "N/A", IF(K15="N/A","N/A", IF(J15&gt;VALUE(MID(K15,1,2)), "No", IF(J15&lt;-1*VALUE(MID(K15,1,2)), "No", "Yes"))))</f>
        <v>Yes</v>
      </c>
    </row>
    <row r="16" spans="1:12" x14ac:dyDescent="0.2">
      <c r="A16" s="4" t="s">
        <v>1133</v>
      </c>
      <c r="B16" s="50" t="s">
        <v>213</v>
      </c>
      <c r="C16" s="14">
        <v>5831.4488122000002</v>
      </c>
      <c r="D16" s="11" t="str">
        <f t="shared" si="4"/>
        <v>N/A</v>
      </c>
      <c r="E16" s="14">
        <v>5575.2510308000001</v>
      </c>
      <c r="F16" s="11" t="str">
        <f t="shared" si="5"/>
        <v>N/A</v>
      </c>
      <c r="G16" s="14">
        <v>5560.9590693999999</v>
      </c>
      <c r="H16" s="11" t="str">
        <f t="shared" si="6"/>
        <v>N/A</v>
      </c>
      <c r="I16" s="12">
        <v>-4.3899999999999997</v>
      </c>
      <c r="J16" s="12">
        <v>-0.25600000000000001</v>
      </c>
      <c r="K16" s="50" t="s">
        <v>739</v>
      </c>
      <c r="L16" s="9" t="str">
        <f t="shared" si="7"/>
        <v>Yes</v>
      </c>
    </row>
    <row r="17" spans="1:12" x14ac:dyDescent="0.2">
      <c r="A17" s="4" t="s">
        <v>1233</v>
      </c>
      <c r="B17" s="50" t="s">
        <v>213</v>
      </c>
      <c r="C17" s="14">
        <v>18399.582907</v>
      </c>
      <c r="D17" s="11" t="str">
        <f t="shared" si="4"/>
        <v>N/A</v>
      </c>
      <c r="E17" s="14">
        <v>19637.653582999999</v>
      </c>
      <c r="F17" s="11" t="str">
        <f t="shared" si="5"/>
        <v>N/A</v>
      </c>
      <c r="G17" s="14">
        <v>20423.834565000001</v>
      </c>
      <c r="H17" s="11" t="str">
        <f t="shared" si="6"/>
        <v>N/A</v>
      </c>
      <c r="I17" s="12">
        <v>6.7290000000000001</v>
      </c>
      <c r="J17" s="12">
        <v>4.0030000000000001</v>
      </c>
      <c r="K17" s="50" t="s">
        <v>739</v>
      </c>
      <c r="L17" s="9" t="str">
        <f t="shared" si="7"/>
        <v>Yes</v>
      </c>
    </row>
    <row r="18" spans="1:12" x14ac:dyDescent="0.2">
      <c r="A18" s="4" t="s">
        <v>1234</v>
      </c>
      <c r="B18" s="50" t="s">
        <v>213</v>
      </c>
      <c r="C18" s="14">
        <v>19717.061459</v>
      </c>
      <c r="D18" s="11" t="str">
        <f t="shared" si="4"/>
        <v>N/A</v>
      </c>
      <c r="E18" s="14">
        <v>19470.228529</v>
      </c>
      <c r="F18" s="11" t="str">
        <f t="shared" si="5"/>
        <v>N/A</v>
      </c>
      <c r="G18" s="14">
        <v>19603.796216999999</v>
      </c>
      <c r="H18" s="11" t="str">
        <f t="shared" si="6"/>
        <v>N/A</v>
      </c>
      <c r="I18" s="12">
        <v>-1.25</v>
      </c>
      <c r="J18" s="12">
        <v>0.68600000000000005</v>
      </c>
      <c r="K18" s="50" t="s">
        <v>739</v>
      </c>
      <c r="L18" s="9" t="str">
        <f t="shared" si="7"/>
        <v>Yes</v>
      </c>
    </row>
    <row r="19" spans="1:12" x14ac:dyDescent="0.2">
      <c r="A19" s="4" t="s">
        <v>1235</v>
      </c>
      <c r="B19" s="50" t="s">
        <v>213</v>
      </c>
      <c r="C19" s="14">
        <v>1976.0751339999999</v>
      </c>
      <c r="D19" s="11" t="str">
        <f t="shared" si="4"/>
        <v>N/A</v>
      </c>
      <c r="E19" s="14">
        <v>1894.1119635</v>
      </c>
      <c r="F19" s="11" t="str">
        <f t="shared" si="5"/>
        <v>N/A</v>
      </c>
      <c r="G19" s="14">
        <v>2008.7641811999999</v>
      </c>
      <c r="H19" s="11" t="str">
        <f t="shared" si="6"/>
        <v>N/A</v>
      </c>
      <c r="I19" s="12">
        <v>-4.1500000000000004</v>
      </c>
      <c r="J19" s="12">
        <v>6.0529999999999999</v>
      </c>
      <c r="K19" s="50" t="s">
        <v>739</v>
      </c>
      <c r="L19" s="9" t="str">
        <f t="shared" si="7"/>
        <v>Yes</v>
      </c>
    </row>
    <row r="20" spans="1:12" x14ac:dyDescent="0.2">
      <c r="A20" s="4" t="s">
        <v>1236</v>
      </c>
      <c r="B20" s="50" t="s">
        <v>213</v>
      </c>
      <c r="C20" s="14">
        <v>2440.7813655999998</v>
      </c>
      <c r="D20" s="11" t="str">
        <f t="shared" si="4"/>
        <v>N/A</v>
      </c>
      <c r="E20" s="14">
        <v>2240.7235351999998</v>
      </c>
      <c r="F20" s="11" t="str">
        <f t="shared" si="5"/>
        <v>N/A</v>
      </c>
      <c r="G20" s="14">
        <v>2085.2057521000002</v>
      </c>
      <c r="H20" s="11" t="str">
        <f t="shared" si="6"/>
        <v>N/A</v>
      </c>
      <c r="I20" s="12">
        <v>-8.1999999999999993</v>
      </c>
      <c r="J20" s="12">
        <v>-6.94</v>
      </c>
      <c r="K20" s="50" t="s">
        <v>739</v>
      </c>
      <c r="L20" s="9" t="str">
        <f t="shared" si="7"/>
        <v>Yes</v>
      </c>
    </row>
    <row r="21" spans="1:12" x14ac:dyDescent="0.2">
      <c r="A21" s="2" t="s">
        <v>1137</v>
      </c>
      <c r="B21" s="50" t="s">
        <v>213</v>
      </c>
      <c r="C21" s="14">
        <v>5802.3066867999996</v>
      </c>
      <c r="D21" s="11" t="str">
        <f t="shared" ref="D21:D22" si="8">IF($B21="N/A","N/A",IF(C21&gt;10,"No",IF(C21&lt;-10,"No","Yes")))</f>
        <v>N/A</v>
      </c>
      <c r="E21" s="14">
        <v>5585.4938278</v>
      </c>
      <c r="F21" s="11" t="str">
        <f t="shared" ref="F21:F22" si="9">IF($B21="N/A","N/A",IF(E21&gt;10,"No",IF(E21&lt;-10,"No","Yes")))</f>
        <v>N/A</v>
      </c>
      <c r="G21" s="14">
        <v>5562.2309447999996</v>
      </c>
      <c r="H21" s="11" t="str">
        <f t="shared" ref="H21:H22" si="10">IF($B21="N/A","N/A",IF(G21&gt;10,"No",IF(G21&lt;-10,"No","Yes")))</f>
        <v>N/A</v>
      </c>
      <c r="I21" s="12">
        <v>-3.74</v>
      </c>
      <c r="J21" s="12">
        <v>-0.41599999999999998</v>
      </c>
      <c r="K21" s="50" t="s">
        <v>739</v>
      </c>
      <c r="L21" s="9" t="str">
        <f>IF(J21="Div by 0", "N/A", IF(OR(J21="N/A",K21="N/A"),"N/A", IF(J21&gt;VALUE(MID(K21,1,2)), "No", IF(J21&lt;-1*VALUE(MID(K21,1,2)), "No", "Yes"))))</f>
        <v>Yes</v>
      </c>
    </row>
    <row r="22" spans="1:12" x14ac:dyDescent="0.2">
      <c r="A22" s="2" t="s">
        <v>1138</v>
      </c>
      <c r="B22" s="50" t="s">
        <v>213</v>
      </c>
      <c r="C22" s="14">
        <v>5868.8114249</v>
      </c>
      <c r="D22" s="11" t="str">
        <f t="shared" si="8"/>
        <v>N/A</v>
      </c>
      <c r="E22" s="14">
        <v>5562.3741376999997</v>
      </c>
      <c r="F22" s="11" t="str">
        <f t="shared" si="9"/>
        <v>N/A</v>
      </c>
      <c r="G22" s="14">
        <v>5559.3751660999997</v>
      </c>
      <c r="H22" s="11" t="str">
        <f t="shared" si="10"/>
        <v>N/A</v>
      </c>
      <c r="I22" s="12">
        <v>-5.22</v>
      </c>
      <c r="J22" s="12">
        <v>-5.3999999999999999E-2</v>
      </c>
      <c r="K22" s="50" t="s">
        <v>739</v>
      </c>
      <c r="L22" s="9" t="str">
        <f>IF(J22="Div by 0", "N/A", IF(OR(J22="N/A",K22="N/A"),"N/A", IF(J22&gt;VALUE(MID(K22,1,2)), "No", IF(J22&lt;-1*VALUE(MID(K22,1,2)), "No", "Yes"))))</f>
        <v>Yes</v>
      </c>
    </row>
    <row r="23" spans="1:12" x14ac:dyDescent="0.2">
      <c r="A23" s="4" t="s">
        <v>1237</v>
      </c>
      <c r="B23" s="50" t="s">
        <v>213</v>
      </c>
      <c r="C23" s="14">
        <v>17708.949637000002</v>
      </c>
      <c r="D23" s="11" t="str">
        <f>IF($B23="N/A","N/A",IF(C23&gt;10,"No",IF(C23&lt;-10,"No","Yes")))</f>
        <v>N/A</v>
      </c>
      <c r="E23" s="14">
        <v>18213.691376999999</v>
      </c>
      <c r="F23" s="11" t="str">
        <f>IF($B23="N/A","N/A",IF(E23&gt;10,"No",IF(E23&lt;-10,"No","Yes")))</f>
        <v>N/A</v>
      </c>
      <c r="G23" s="14">
        <v>18550.234324000001</v>
      </c>
      <c r="H23" s="11" t="str">
        <f>IF($B23="N/A","N/A",IF(G23&gt;10,"No",IF(G23&lt;-10,"No","Yes")))</f>
        <v>N/A</v>
      </c>
      <c r="I23" s="12">
        <v>2.85</v>
      </c>
      <c r="J23" s="12">
        <v>1.8480000000000001</v>
      </c>
      <c r="K23" s="50" t="s">
        <v>739</v>
      </c>
      <c r="L23" s="9" t="str">
        <f>IF(J23="Div by 0", "N/A", IF(K23="N/A","N/A", IF(J23&gt;VALUE(MID(K23,1,2)), "No", IF(J23&lt;-1*VALUE(MID(K23,1,2)), "No", "Yes"))))</f>
        <v>Yes</v>
      </c>
    </row>
    <row r="24" spans="1:12" x14ac:dyDescent="0.2">
      <c r="A24" s="4" t="s">
        <v>1238</v>
      </c>
      <c r="B24" s="50" t="s">
        <v>213</v>
      </c>
      <c r="C24" s="14">
        <v>18662.201270000001</v>
      </c>
      <c r="D24" s="11" t="str">
        <f>IF($B24="N/A","N/A",IF(C24&gt;10,"No",IF(C24&lt;-10,"No","Yes")))</f>
        <v>N/A</v>
      </c>
      <c r="E24" s="14">
        <v>19958.293181000001</v>
      </c>
      <c r="F24" s="11" t="str">
        <f>IF($B24="N/A","N/A",IF(E24&gt;10,"No",IF(E24&lt;-10,"No","Yes")))</f>
        <v>N/A</v>
      </c>
      <c r="G24" s="14">
        <v>20861.998986999999</v>
      </c>
      <c r="H24" s="11" t="str">
        <f>IF($B24="N/A","N/A",IF(G24&gt;10,"No",IF(G24&lt;-10,"No","Yes")))</f>
        <v>N/A</v>
      </c>
      <c r="I24" s="12">
        <v>6.9450000000000003</v>
      </c>
      <c r="J24" s="12">
        <v>4.5279999999999996</v>
      </c>
      <c r="K24" s="50" t="s">
        <v>739</v>
      </c>
      <c r="L24" s="9" t="str">
        <f>IF(J24="Div by 0", "N/A", IF(K24="N/A","N/A", IF(J24&gt;VALUE(MID(K24,1,2)), "No", IF(J24&lt;-1*VALUE(MID(K24,1,2)), "No", "Yes"))))</f>
        <v>Yes</v>
      </c>
    </row>
    <row r="25" spans="1:12" x14ac:dyDescent="0.2">
      <c r="A25" s="4" t="s">
        <v>1239</v>
      </c>
      <c r="B25" s="50" t="s">
        <v>213</v>
      </c>
      <c r="C25" s="14">
        <v>17428.484739</v>
      </c>
      <c r="D25" s="11" t="str">
        <f>IF($B25="N/A","N/A",IF(C25&gt;10,"No",IF(C25&lt;-10,"No","Yes")))</f>
        <v>N/A</v>
      </c>
      <c r="E25" s="14">
        <v>17297.698066000001</v>
      </c>
      <c r="F25" s="11" t="str">
        <f>IF($B25="N/A","N/A",IF(E25&gt;10,"No",IF(E25&lt;-10,"No","Yes")))</f>
        <v>N/A</v>
      </c>
      <c r="G25" s="14">
        <v>17283.031580999999</v>
      </c>
      <c r="H25" s="11" t="str">
        <f>IF($B25="N/A","N/A",IF(G25&gt;10,"No",IF(G25&lt;-10,"No","Yes")))</f>
        <v>N/A</v>
      </c>
      <c r="I25" s="12">
        <v>-0.75</v>
      </c>
      <c r="J25" s="12">
        <v>-8.5000000000000006E-2</v>
      </c>
      <c r="K25" s="50" t="s">
        <v>739</v>
      </c>
      <c r="L25" s="9" t="str">
        <f>IF(J25="Div by 0", "N/A", IF(K25="N/A","N/A", IF(J25&gt;VALUE(MID(K25,1,2)), "No", IF(J25&lt;-1*VALUE(MID(K25,1,2)), "No", "Yes"))))</f>
        <v>Yes</v>
      </c>
    </row>
    <row r="26" spans="1:12" x14ac:dyDescent="0.2">
      <c r="A26" s="4" t="s">
        <v>1240</v>
      </c>
      <c r="B26" s="50" t="s">
        <v>213</v>
      </c>
      <c r="C26" s="14">
        <v>16894.968314000002</v>
      </c>
      <c r="D26" s="11" t="str">
        <f t="shared" ref="D26:D27" si="11">IF($B26="N/A","N/A",IF(C26&gt;10,"No",IF(C26&lt;-10,"No","Yes")))</f>
        <v>N/A</v>
      </c>
      <c r="E26" s="14">
        <v>17554.307982999999</v>
      </c>
      <c r="F26" s="11" t="str">
        <f t="shared" ref="F26:F30" si="12">IF($B26="N/A","N/A",IF(E26&gt;10,"No",IF(E26&lt;-10,"No","Yes")))</f>
        <v>N/A</v>
      </c>
      <c r="G26" s="14">
        <v>18022.724097999999</v>
      </c>
      <c r="H26" s="11" t="str">
        <f t="shared" ref="H26:H27" si="13">IF($B26="N/A","N/A",IF(G26&gt;10,"No",IF(G26&lt;-10,"No","Yes")))</f>
        <v>N/A</v>
      </c>
      <c r="I26" s="12">
        <v>3.903</v>
      </c>
      <c r="J26" s="12">
        <v>2.6680000000000001</v>
      </c>
      <c r="K26" s="50" t="s">
        <v>739</v>
      </c>
      <c r="L26" s="9" t="str">
        <f>IF(J26="Div by 0", "N/A", IF(OR(J26="N/A",K26="N/A"),"N/A", IF(J26&gt;VALUE(MID(K26,1,2)), "No", IF(J26&lt;-1*VALUE(MID(K26,1,2)), "No", "Yes"))))</f>
        <v>Yes</v>
      </c>
    </row>
    <row r="27" spans="1:12" x14ac:dyDescent="0.2">
      <c r="A27" s="4" t="s">
        <v>1241</v>
      </c>
      <c r="B27" s="50" t="s">
        <v>213</v>
      </c>
      <c r="C27" s="14">
        <v>18950.847751000001</v>
      </c>
      <c r="D27" s="11" t="str">
        <f t="shared" si="11"/>
        <v>N/A</v>
      </c>
      <c r="E27" s="14">
        <v>19207.463922999999</v>
      </c>
      <c r="F27" s="11" t="str">
        <f t="shared" si="12"/>
        <v>N/A</v>
      </c>
      <c r="G27" s="14">
        <v>19330.503539000001</v>
      </c>
      <c r="H27" s="11" t="str">
        <f t="shared" si="13"/>
        <v>N/A</v>
      </c>
      <c r="I27" s="12">
        <v>1.3540000000000001</v>
      </c>
      <c r="J27" s="12">
        <v>0.64059999999999995</v>
      </c>
      <c r="K27" s="50" t="s">
        <v>739</v>
      </c>
      <c r="L27" s="9" t="str">
        <f>IF(J27="Div by 0", "N/A", IF(OR(J27="N/A",K27="N/A"),"N/A", IF(J27&gt;VALUE(MID(K27,1,2)), "No", IF(J27&lt;-1*VALUE(MID(K27,1,2)), "No", "Yes"))))</f>
        <v>Yes</v>
      </c>
    </row>
    <row r="28" spans="1:12" x14ac:dyDescent="0.2">
      <c r="A28" s="60" t="s">
        <v>1242</v>
      </c>
      <c r="B28" s="14" t="s">
        <v>213</v>
      </c>
      <c r="C28" s="14">
        <v>765.80587385000001</v>
      </c>
      <c r="D28" s="11" t="str">
        <f t="shared" ref="D28:D30" si="14">IF($B28="N/A","N/A",IF(C28&gt;10,"No",IF(C28&lt;-10,"No","Yes")))</f>
        <v>N/A</v>
      </c>
      <c r="E28" s="14">
        <v>724.05981208000003</v>
      </c>
      <c r="F28" s="11" t="str">
        <f t="shared" si="12"/>
        <v>N/A</v>
      </c>
      <c r="G28" s="14">
        <v>1620.3019326000001</v>
      </c>
      <c r="H28" s="11" t="str">
        <f t="shared" ref="H28:H30" si="15">IF($B28="N/A","N/A",IF(G28&gt;10,"No",IF(G28&lt;-10,"No","Yes")))</f>
        <v>N/A</v>
      </c>
      <c r="I28" s="12">
        <v>-5.45</v>
      </c>
      <c r="J28" s="12">
        <v>123.8</v>
      </c>
      <c r="K28" s="47" t="s">
        <v>739</v>
      </c>
      <c r="L28" s="9" t="str">
        <f>IF(J28="Div by 0", "N/A", IF(OR(J28="N/A",K28="N/A"),"N/A", IF(J28&gt;VALUE(MID(K28,1,2)), "No", IF(J28&lt;-1*VALUE(MID(K28,1,2)), "No", "Yes"))))</f>
        <v>No</v>
      </c>
    </row>
    <row r="29" spans="1:12" x14ac:dyDescent="0.2">
      <c r="A29" s="60" t="s">
        <v>1243</v>
      </c>
      <c r="B29" s="14" t="s">
        <v>213</v>
      </c>
      <c r="C29" s="14">
        <v>748.01391803000001</v>
      </c>
      <c r="D29" s="11" t="str">
        <f t="shared" si="14"/>
        <v>N/A</v>
      </c>
      <c r="E29" s="14">
        <v>717.80268728999999</v>
      </c>
      <c r="F29" s="11" t="str">
        <f t="shared" si="12"/>
        <v>N/A</v>
      </c>
      <c r="G29" s="14">
        <v>1601.2532547999999</v>
      </c>
      <c r="H29" s="11" t="str">
        <f t="shared" si="15"/>
        <v>N/A</v>
      </c>
      <c r="I29" s="12">
        <v>-4.04</v>
      </c>
      <c r="J29" s="12">
        <v>123.1</v>
      </c>
      <c r="K29" s="47" t="s">
        <v>739</v>
      </c>
      <c r="L29" s="9" t="str">
        <f t="shared" ref="L29:L30" si="16">IF(J29="Div by 0", "N/A", IF(OR(J29="N/A",K29="N/A"),"N/A", IF(J29&gt;VALUE(MID(K29,1,2)), "No", IF(J29&lt;-1*VALUE(MID(K29,1,2)), "No", "Yes"))))</f>
        <v>No</v>
      </c>
    </row>
    <row r="30" spans="1:12" x14ac:dyDescent="0.2">
      <c r="A30" s="60" t="s">
        <v>1244</v>
      </c>
      <c r="B30" s="14" t="s">
        <v>213</v>
      </c>
      <c r="C30" s="14">
        <v>1203.2768702000001</v>
      </c>
      <c r="D30" s="11" t="str">
        <f t="shared" si="14"/>
        <v>N/A</v>
      </c>
      <c r="E30" s="14">
        <v>884.58258527999999</v>
      </c>
      <c r="F30" s="11" t="str">
        <f t="shared" si="12"/>
        <v>N/A</v>
      </c>
      <c r="G30" s="14">
        <v>2127.1061792999999</v>
      </c>
      <c r="H30" s="11" t="str">
        <f t="shared" si="15"/>
        <v>N/A</v>
      </c>
      <c r="I30" s="12">
        <v>-26.5</v>
      </c>
      <c r="J30" s="12">
        <v>140.5</v>
      </c>
      <c r="K30" s="47" t="s">
        <v>739</v>
      </c>
      <c r="L30" s="9" t="str">
        <f t="shared" si="16"/>
        <v>No</v>
      </c>
    </row>
    <row r="31" spans="1:12" x14ac:dyDescent="0.2">
      <c r="A31" s="48" t="s">
        <v>2</v>
      </c>
      <c r="B31" s="37" t="s">
        <v>213</v>
      </c>
      <c r="C31" s="13">
        <v>82.956115014000005</v>
      </c>
      <c r="D31" s="46" t="str">
        <f t="shared" ref="D31:D69" si="17">IF($B31="N/A","N/A",IF(C31&gt;10,"No",IF(C31&lt;-10,"No","Yes")))</f>
        <v>N/A</v>
      </c>
      <c r="E31" s="13">
        <v>93.482383768000005</v>
      </c>
      <c r="F31" s="46" t="str">
        <f t="shared" ref="F31:F69" si="18">IF($B31="N/A","N/A",IF(E31&gt;10,"No",IF(E31&lt;-10,"No","Yes")))</f>
        <v>N/A</v>
      </c>
      <c r="G31" s="13">
        <v>97.812114840000007</v>
      </c>
      <c r="H31" s="46" t="str">
        <f t="shared" ref="H31:H69" si="19">IF($B31="N/A","N/A",IF(G31&gt;10,"No",IF(G31&lt;-10,"No","Yes")))</f>
        <v>N/A</v>
      </c>
      <c r="I31" s="12">
        <v>12.69</v>
      </c>
      <c r="J31" s="12">
        <v>4.6319999999999997</v>
      </c>
      <c r="K31" s="47" t="s">
        <v>739</v>
      </c>
      <c r="L31" s="9" t="str">
        <f t="shared" ref="L31:L99" si="20">IF(J31="Div by 0", "N/A", IF(K31="N/A","N/A", IF(J31&gt;VALUE(MID(K31,1,2)), "No", IF(J31&lt;-1*VALUE(MID(K31,1,2)), "No", "Yes"))))</f>
        <v>Yes</v>
      </c>
    </row>
    <row r="32" spans="1:12" x14ac:dyDescent="0.2">
      <c r="A32" s="48" t="s">
        <v>22</v>
      </c>
      <c r="B32" s="37" t="s">
        <v>213</v>
      </c>
      <c r="C32" s="1">
        <v>415017</v>
      </c>
      <c r="D32" s="46" t="str">
        <f t="shared" si="17"/>
        <v>N/A</v>
      </c>
      <c r="E32" s="1">
        <v>503756</v>
      </c>
      <c r="F32" s="46" t="str">
        <f t="shared" si="18"/>
        <v>N/A</v>
      </c>
      <c r="G32" s="1">
        <v>561868</v>
      </c>
      <c r="H32" s="46" t="str">
        <f t="shared" si="19"/>
        <v>N/A</v>
      </c>
      <c r="I32" s="12">
        <v>21.38</v>
      </c>
      <c r="J32" s="12">
        <v>11.54</v>
      </c>
      <c r="K32" s="47" t="s">
        <v>739</v>
      </c>
      <c r="L32" s="9" t="str">
        <f t="shared" si="20"/>
        <v>Yes</v>
      </c>
    </row>
    <row r="33" spans="1:12" x14ac:dyDescent="0.2">
      <c r="A33" s="48" t="s">
        <v>451</v>
      </c>
      <c r="B33" s="50" t="s">
        <v>213</v>
      </c>
      <c r="C33" s="1">
        <v>966</v>
      </c>
      <c r="D33" s="1" t="str">
        <f t="shared" si="17"/>
        <v>N/A</v>
      </c>
      <c r="E33" s="1">
        <v>29797</v>
      </c>
      <c r="F33" s="1" t="str">
        <f t="shared" si="18"/>
        <v>N/A</v>
      </c>
      <c r="G33" s="1">
        <v>33557</v>
      </c>
      <c r="H33" s="11" t="str">
        <f t="shared" si="19"/>
        <v>N/A</v>
      </c>
      <c r="I33" s="12">
        <v>2985</v>
      </c>
      <c r="J33" s="12">
        <v>12.62</v>
      </c>
      <c r="K33" s="50" t="s">
        <v>739</v>
      </c>
      <c r="L33" s="9" t="str">
        <f t="shared" si="20"/>
        <v>Yes</v>
      </c>
    </row>
    <row r="34" spans="1:12" x14ac:dyDescent="0.2">
      <c r="A34" s="48" t="s">
        <v>1245</v>
      </c>
      <c r="B34" s="5" t="s">
        <v>213</v>
      </c>
      <c r="C34" s="1">
        <v>377</v>
      </c>
      <c r="D34" s="9" t="str">
        <f t="shared" ref="D34:D38" si="21">IF($B34="N/A","N/A",IF(C34&lt;0,"No","Yes"))</f>
        <v>N/A</v>
      </c>
      <c r="E34" s="1">
        <v>5524</v>
      </c>
      <c r="F34" s="9" t="str">
        <f t="shared" ref="F34:F38" si="22">IF($B34="N/A","N/A",IF(E34&lt;0,"No","Yes"))</f>
        <v>N/A</v>
      </c>
      <c r="G34" s="1">
        <v>5795</v>
      </c>
      <c r="H34" s="9" t="str">
        <f t="shared" ref="H34:H38" si="23">IF($B34="N/A","N/A",IF(G34&lt;0,"No","Yes"))</f>
        <v>N/A</v>
      </c>
      <c r="I34" s="12">
        <v>1365</v>
      </c>
      <c r="J34" s="12">
        <v>4.9059999999999997</v>
      </c>
      <c r="K34" s="1" t="s">
        <v>739</v>
      </c>
      <c r="L34" s="9" t="str">
        <f t="shared" si="20"/>
        <v>Yes</v>
      </c>
    </row>
    <row r="35" spans="1:12" x14ac:dyDescent="0.2">
      <c r="A35" s="48" t="s">
        <v>1246</v>
      </c>
      <c r="B35" s="5" t="s">
        <v>213</v>
      </c>
      <c r="C35" s="1">
        <v>19</v>
      </c>
      <c r="D35" s="9" t="str">
        <f t="shared" si="21"/>
        <v>N/A</v>
      </c>
      <c r="E35" s="1">
        <v>401</v>
      </c>
      <c r="F35" s="9" t="str">
        <f t="shared" si="22"/>
        <v>N/A</v>
      </c>
      <c r="G35" s="1">
        <v>480</v>
      </c>
      <c r="H35" s="9" t="str">
        <f t="shared" si="23"/>
        <v>N/A</v>
      </c>
      <c r="I35" s="12">
        <v>2011</v>
      </c>
      <c r="J35" s="12">
        <v>19.7</v>
      </c>
      <c r="K35" s="1" t="s">
        <v>739</v>
      </c>
      <c r="L35" s="9" t="str">
        <f t="shared" si="20"/>
        <v>Yes</v>
      </c>
    </row>
    <row r="36" spans="1:12" x14ac:dyDescent="0.2">
      <c r="A36" s="48" t="s">
        <v>1247</v>
      </c>
      <c r="B36" s="5" t="s">
        <v>213</v>
      </c>
      <c r="C36" s="1">
        <v>158</v>
      </c>
      <c r="D36" s="9" t="str">
        <f t="shared" si="21"/>
        <v>N/A</v>
      </c>
      <c r="E36" s="1">
        <v>426</v>
      </c>
      <c r="F36" s="9" t="str">
        <f t="shared" si="22"/>
        <v>N/A</v>
      </c>
      <c r="G36" s="1">
        <v>789</v>
      </c>
      <c r="H36" s="9" t="str">
        <f t="shared" si="23"/>
        <v>N/A</v>
      </c>
      <c r="I36" s="12">
        <v>169.6</v>
      </c>
      <c r="J36" s="12">
        <v>85.21</v>
      </c>
      <c r="K36" s="1" t="s">
        <v>739</v>
      </c>
      <c r="L36" s="9" t="str">
        <f t="shared" si="20"/>
        <v>No</v>
      </c>
    </row>
    <row r="37" spans="1:12" x14ac:dyDescent="0.2">
      <c r="A37" s="48" t="s">
        <v>1248</v>
      </c>
      <c r="B37" s="5" t="s">
        <v>213</v>
      </c>
      <c r="C37" s="1">
        <v>412</v>
      </c>
      <c r="D37" s="9" t="str">
        <f t="shared" si="21"/>
        <v>N/A</v>
      </c>
      <c r="E37" s="1">
        <v>23446</v>
      </c>
      <c r="F37" s="9" t="str">
        <f t="shared" si="22"/>
        <v>N/A</v>
      </c>
      <c r="G37" s="1">
        <v>26493</v>
      </c>
      <c r="H37" s="9" t="str">
        <f t="shared" si="23"/>
        <v>N/A</v>
      </c>
      <c r="I37" s="12">
        <v>5591</v>
      </c>
      <c r="J37" s="12">
        <v>13</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72454</v>
      </c>
      <c r="D39" s="1" t="str">
        <f t="shared" si="17"/>
        <v>N/A</v>
      </c>
      <c r="E39" s="1">
        <v>75924</v>
      </c>
      <c r="F39" s="1" t="str">
        <f t="shared" si="18"/>
        <v>N/A</v>
      </c>
      <c r="G39" s="1">
        <v>79767</v>
      </c>
      <c r="H39" s="11" t="str">
        <f t="shared" si="19"/>
        <v>N/A</v>
      </c>
      <c r="I39" s="12">
        <v>4.7889999999999997</v>
      </c>
      <c r="J39" s="12">
        <v>5.0620000000000003</v>
      </c>
      <c r="K39" s="50" t="s">
        <v>739</v>
      </c>
      <c r="L39" s="9" t="str">
        <f t="shared" si="20"/>
        <v>Yes</v>
      </c>
    </row>
    <row r="40" spans="1:12" x14ac:dyDescent="0.2">
      <c r="A40" s="48" t="s">
        <v>1250</v>
      </c>
      <c r="B40" s="5" t="s">
        <v>213</v>
      </c>
      <c r="C40" s="1">
        <v>38793</v>
      </c>
      <c r="D40" s="9" t="str">
        <f t="shared" ref="D40:D45" si="24">IF($B40="N/A","N/A",IF(C40&lt;0,"No","Yes"))</f>
        <v>N/A</v>
      </c>
      <c r="E40" s="1">
        <v>40420</v>
      </c>
      <c r="F40" s="9" t="str">
        <f t="shared" ref="F40:F45" si="25">IF($B40="N/A","N/A",IF(E40&lt;0,"No","Yes"))</f>
        <v>N/A</v>
      </c>
      <c r="G40" s="1">
        <v>42066</v>
      </c>
      <c r="H40" s="9" t="str">
        <f t="shared" ref="H40:H45" si="26">IF($B40="N/A","N/A",IF(G40&lt;0,"No","Yes"))</f>
        <v>N/A</v>
      </c>
      <c r="I40" s="12">
        <v>4.194</v>
      </c>
      <c r="J40" s="12">
        <v>4.0720000000000001</v>
      </c>
      <c r="K40" s="1" t="s">
        <v>739</v>
      </c>
      <c r="L40" s="9" t="str">
        <f t="shared" si="20"/>
        <v>Yes</v>
      </c>
    </row>
    <row r="41" spans="1:12" x14ac:dyDescent="0.2">
      <c r="A41" s="48" t="s">
        <v>1251</v>
      </c>
      <c r="B41" s="5" t="s">
        <v>213</v>
      </c>
      <c r="C41" s="1">
        <v>252</v>
      </c>
      <c r="D41" s="9" t="str">
        <f t="shared" si="24"/>
        <v>N/A</v>
      </c>
      <c r="E41" s="1">
        <v>455</v>
      </c>
      <c r="F41" s="9" t="str">
        <f t="shared" si="25"/>
        <v>N/A</v>
      </c>
      <c r="G41" s="1">
        <v>623</v>
      </c>
      <c r="H41" s="9" t="str">
        <f t="shared" si="26"/>
        <v>N/A</v>
      </c>
      <c r="I41" s="12">
        <v>80.56</v>
      </c>
      <c r="J41" s="12">
        <v>36.92</v>
      </c>
      <c r="K41" s="1" t="s">
        <v>739</v>
      </c>
      <c r="L41" s="9" t="str">
        <f t="shared" si="20"/>
        <v>No</v>
      </c>
    </row>
    <row r="42" spans="1:12" x14ac:dyDescent="0.2">
      <c r="A42" s="48" t="s">
        <v>1252</v>
      </c>
      <c r="B42" s="5" t="s">
        <v>213</v>
      </c>
      <c r="C42" s="1">
        <v>726</v>
      </c>
      <c r="D42" s="9" t="str">
        <f t="shared" si="24"/>
        <v>N/A</v>
      </c>
      <c r="E42" s="1">
        <v>985</v>
      </c>
      <c r="F42" s="9" t="str">
        <f t="shared" si="25"/>
        <v>N/A</v>
      </c>
      <c r="G42" s="1">
        <v>1238</v>
      </c>
      <c r="H42" s="9" t="str">
        <f t="shared" si="26"/>
        <v>N/A</v>
      </c>
      <c r="I42" s="12">
        <v>35.67</v>
      </c>
      <c r="J42" s="12">
        <v>25.69</v>
      </c>
      <c r="K42" s="1" t="s">
        <v>739</v>
      </c>
      <c r="L42" s="9" t="str">
        <f t="shared" si="20"/>
        <v>Yes</v>
      </c>
    </row>
    <row r="43" spans="1:12" x14ac:dyDescent="0.2">
      <c r="A43" s="48" t="s">
        <v>1253</v>
      </c>
      <c r="B43" s="5" t="s">
        <v>213</v>
      </c>
      <c r="C43" s="1">
        <v>300</v>
      </c>
      <c r="D43" s="9" t="str">
        <f t="shared" si="24"/>
        <v>N/A</v>
      </c>
      <c r="E43" s="1">
        <v>337</v>
      </c>
      <c r="F43" s="9" t="str">
        <f t="shared" si="25"/>
        <v>N/A</v>
      </c>
      <c r="G43" s="1">
        <v>338</v>
      </c>
      <c r="H43" s="9" t="str">
        <f t="shared" si="26"/>
        <v>N/A</v>
      </c>
      <c r="I43" s="12">
        <v>12.33</v>
      </c>
      <c r="J43" s="12">
        <v>0.29670000000000002</v>
      </c>
      <c r="K43" s="1" t="s">
        <v>739</v>
      </c>
      <c r="L43" s="9" t="str">
        <f t="shared" si="20"/>
        <v>Yes</v>
      </c>
    </row>
    <row r="44" spans="1:12" x14ac:dyDescent="0.2">
      <c r="A44" s="48" t="s">
        <v>1254</v>
      </c>
      <c r="B44" s="5" t="s">
        <v>213</v>
      </c>
      <c r="C44" s="1">
        <v>32383</v>
      </c>
      <c r="D44" s="9" t="str">
        <f t="shared" si="24"/>
        <v>N/A</v>
      </c>
      <c r="E44" s="1">
        <v>33727</v>
      </c>
      <c r="F44" s="9" t="str">
        <f t="shared" si="25"/>
        <v>N/A</v>
      </c>
      <c r="G44" s="1">
        <v>35502</v>
      </c>
      <c r="H44" s="9" t="str">
        <f t="shared" si="26"/>
        <v>N/A</v>
      </c>
      <c r="I44" s="12">
        <v>4.1500000000000004</v>
      </c>
      <c r="J44" s="12">
        <v>5.2629999999999999</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259388</v>
      </c>
      <c r="D46" s="1" t="str">
        <f t="shared" si="17"/>
        <v>N/A</v>
      </c>
      <c r="E46" s="1">
        <v>282010</v>
      </c>
      <c r="F46" s="1" t="str">
        <f t="shared" si="18"/>
        <v>N/A</v>
      </c>
      <c r="G46" s="1">
        <v>296986</v>
      </c>
      <c r="H46" s="11" t="str">
        <f t="shared" si="19"/>
        <v>N/A</v>
      </c>
      <c r="I46" s="12">
        <v>8.7210000000000001</v>
      </c>
      <c r="J46" s="12">
        <v>5.31</v>
      </c>
      <c r="K46" s="50" t="s">
        <v>739</v>
      </c>
      <c r="L46" s="9" t="str">
        <f t="shared" si="20"/>
        <v>Yes</v>
      </c>
    </row>
    <row r="47" spans="1:12" x14ac:dyDescent="0.2">
      <c r="A47" s="48" t="s">
        <v>1256</v>
      </c>
      <c r="B47" s="5" t="s">
        <v>213</v>
      </c>
      <c r="C47" s="1">
        <v>68591</v>
      </c>
      <c r="D47" s="9" t="str">
        <f t="shared" ref="D47:D53" si="27">IF($B47="N/A","N/A",IF(C47&lt;0,"No","Yes"))</f>
        <v>N/A</v>
      </c>
      <c r="E47" s="1">
        <v>74670</v>
      </c>
      <c r="F47" s="9" t="str">
        <f t="shared" ref="F47:F53" si="28">IF($B47="N/A","N/A",IF(E47&lt;0,"No","Yes"))</f>
        <v>N/A</v>
      </c>
      <c r="G47" s="1">
        <v>77600</v>
      </c>
      <c r="H47" s="9" t="str">
        <f t="shared" ref="H47:H53" si="29">IF($B47="N/A","N/A",IF(G47&lt;0,"No","Yes"))</f>
        <v>N/A</v>
      </c>
      <c r="I47" s="12">
        <v>8.8629999999999995</v>
      </c>
      <c r="J47" s="12">
        <v>3.9239999999999999</v>
      </c>
      <c r="K47" s="1" t="s">
        <v>739</v>
      </c>
      <c r="L47" s="9" t="str">
        <f t="shared" si="20"/>
        <v>Yes</v>
      </c>
    </row>
    <row r="48" spans="1:12" x14ac:dyDescent="0.2">
      <c r="A48" s="48" t="s">
        <v>1257</v>
      </c>
      <c r="B48" s="5" t="s">
        <v>213</v>
      </c>
      <c r="C48" s="1">
        <v>4071</v>
      </c>
      <c r="D48" s="9" t="str">
        <f t="shared" si="27"/>
        <v>N/A</v>
      </c>
      <c r="E48" s="1">
        <v>4061</v>
      </c>
      <c r="F48" s="9" t="str">
        <f t="shared" si="28"/>
        <v>N/A</v>
      </c>
      <c r="G48" s="1">
        <v>3668</v>
      </c>
      <c r="H48" s="9" t="str">
        <f t="shared" si="29"/>
        <v>N/A</v>
      </c>
      <c r="I48" s="12">
        <v>-0.246</v>
      </c>
      <c r="J48" s="12">
        <v>-9.68</v>
      </c>
      <c r="K48" s="1" t="s">
        <v>739</v>
      </c>
      <c r="L48" s="9" t="str">
        <f t="shared" si="20"/>
        <v>Yes</v>
      </c>
    </row>
    <row r="49" spans="1:12" x14ac:dyDescent="0.2">
      <c r="A49" s="48" t="s">
        <v>1258</v>
      </c>
      <c r="B49" s="5" t="s">
        <v>213</v>
      </c>
      <c r="C49" s="1">
        <v>417</v>
      </c>
      <c r="D49" s="9" t="str">
        <f t="shared" si="27"/>
        <v>N/A</v>
      </c>
      <c r="E49" s="1">
        <v>505</v>
      </c>
      <c r="F49" s="9" t="str">
        <f t="shared" si="28"/>
        <v>N/A</v>
      </c>
      <c r="G49" s="1">
        <v>633</v>
      </c>
      <c r="H49" s="9" t="str">
        <f t="shared" si="29"/>
        <v>N/A</v>
      </c>
      <c r="I49" s="12">
        <v>21.1</v>
      </c>
      <c r="J49" s="12">
        <v>25.35</v>
      </c>
      <c r="K49" s="1" t="s">
        <v>739</v>
      </c>
      <c r="L49" s="9" t="str">
        <f t="shared" si="20"/>
        <v>Yes</v>
      </c>
    </row>
    <row r="50" spans="1:12" x14ac:dyDescent="0.2">
      <c r="A50" s="48" t="s">
        <v>1259</v>
      </c>
      <c r="B50" s="5" t="s">
        <v>213</v>
      </c>
      <c r="C50" s="1">
        <v>141271</v>
      </c>
      <c r="D50" s="9" t="str">
        <f t="shared" si="27"/>
        <v>N/A</v>
      </c>
      <c r="E50" s="1">
        <v>155448</v>
      </c>
      <c r="F50" s="9" t="str">
        <f t="shared" si="28"/>
        <v>N/A</v>
      </c>
      <c r="G50" s="1">
        <v>166118</v>
      </c>
      <c r="H50" s="9" t="str">
        <f t="shared" si="29"/>
        <v>N/A</v>
      </c>
      <c r="I50" s="12">
        <v>10.039999999999999</v>
      </c>
      <c r="J50" s="12">
        <v>6.8639999999999999</v>
      </c>
      <c r="K50" s="1" t="s">
        <v>739</v>
      </c>
      <c r="L50" s="9" t="str">
        <f t="shared" si="20"/>
        <v>Yes</v>
      </c>
    </row>
    <row r="51" spans="1:12" x14ac:dyDescent="0.2">
      <c r="A51" s="48" t="s">
        <v>1260</v>
      </c>
      <c r="B51" s="5" t="s">
        <v>213</v>
      </c>
      <c r="C51" s="1">
        <v>33654</v>
      </c>
      <c r="D51" s="9" t="str">
        <f t="shared" si="27"/>
        <v>N/A</v>
      </c>
      <c r="E51" s="1">
        <v>35281</v>
      </c>
      <c r="F51" s="9" t="str">
        <f t="shared" si="28"/>
        <v>N/A</v>
      </c>
      <c r="G51" s="1">
        <v>36217</v>
      </c>
      <c r="H51" s="9" t="str">
        <f t="shared" si="29"/>
        <v>N/A</v>
      </c>
      <c r="I51" s="12">
        <v>4.8339999999999996</v>
      </c>
      <c r="J51" s="12">
        <v>2.653</v>
      </c>
      <c r="K51" s="1" t="s">
        <v>739</v>
      </c>
      <c r="L51" s="9" t="str">
        <f t="shared" si="20"/>
        <v>Yes</v>
      </c>
    </row>
    <row r="52" spans="1:12" x14ac:dyDescent="0.2">
      <c r="A52" s="48" t="s">
        <v>1261</v>
      </c>
      <c r="B52" s="5" t="s">
        <v>213</v>
      </c>
      <c r="C52" s="1">
        <v>11236</v>
      </c>
      <c r="D52" s="9" t="str">
        <f t="shared" si="27"/>
        <v>N/A</v>
      </c>
      <c r="E52" s="1">
        <v>11261</v>
      </c>
      <c r="F52" s="9" t="str">
        <f t="shared" si="28"/>
        <v>N/A</v>
      </c>
      <c r="G52" s="1">
        <v>11885</v>
      </c>
      <c r="H52" s="9" t="str">
        <f t="shared" si="29"/>
        <v>N/A</v>
      </c>
      <c r="I52" s="12">
        <v>0.2225</v>
      </c>
      <c r="J52" s="12">
        <v>5.5410000000000004</v>
      </c>
      <c r="K52" s="1" t="s">
        <v>739</v>
      </c>
      <c r="L52" s="9" t="str">
        <f t="shared" si="20"/>
        <v>Yes</v>
      </c>
    </row>
    <row r="53" spans="1:12" x14ac:dyDescent="0.2">
      <c r="A53" s="48" t="s">
        <v>1262</v>
      </c>
      <c r="B53" s="5" t="s">
        <v>213</v>
      </c>
      <c r="C53" s="1">
        <v>148</v>
      </c>
      <c r="D53" s="9" t="str">
        <f t="shared" si="27"/>
        <v>N/A</v>
      </c>
      <c r="E53" s="1">
        <v>784</v>
      </c>
      <c r="F53" s="9" t="str">
        <f t="shared" si="28"/>
        <v>N/A</v>
      </c>
      <c r="G53" s="1">
        <v>865</v>
      </c>
      <c r="H53" s="9" t="str">
        <f t="shared" si="29"/>
        <v>N/A</v>
      </c>
      <c r="I53" s="12">
        <v>429.7</v>
      </c>
      <c r="J53" s="12">
        <v>10.33</v>
      </c>
      <c r="K53" s="1" t="s">
        <v>739</v>
      </c>
      <c r="L53" s="9" t="str">
        <f t="shared" si="20"/>
        <v>Yes</v>
      </c>
    </row>
    <row r="54" spans="1:12" x14ac:dyDescent="0.2">
      <c r="A54" s="48" t="s">
        <v>454</v>
      </c>
      <c r="B54" s="50" t="s">
        <v>213</v>
      </c>
      <c r="C54" s="1">
        <v>82209</v>
      </c>
      <c r="D54" s="1" t="str">
        <f t="shared" si="17"/>
        <v>N/A</v>
      </c>
      <c r="E54" s="1">
        <v>116025</v>
      </c>
      <c r="F54" s="1" t="str">
        <f t="shared" si="18"/>
        <v>N/A</v>
      </c>
      <c r="G54" s="1">
        <v>151558</v>
      </c>
      <c r="H54" s="11" t="str">
        <f t="shared" si="19"/>
        <v>N/A</v>
      </c>
      <c r="I54" s="12">
        <v>41.13</v>
      </c>
      <c r="J54" s="12">
        <v>30.63</v>
      </c>
      <c r="K54" s="50" t="s">
        <v>739</v>
      </c>
      <c r="L54" s="9" t="str">
        <f t="shared" si="20"/>
        <v>No</v>
      </c>
    </row>
    <row r="55" spans="1:12" x14ac:dyDescent="0.2">
      <c r="A55" s="48" t="s">
        <v>1263</v>
      </c>
      <c r="B55" s="5" t="s">
        <v>213</v>
      </c>
      <c r="C55" s="1">
        <v>44896</v>
      </c>
      <c r="D55" s="9" t="str">
        <f t="shared" ref="D55:D60" si="30">IF($B55="N/A","N/A",IF(C55&lt;0,"No","Yes"))</f>
        <v>N/A</v>
      </c>
      <c r="E55" s="1">
        <v>48080</v>
      </c>
      <c r="F55" s="9" t="str">
        <f t="shared" ref="F55:F60" si="31">IF($B55="N/A","N/A",IF(E55&lt;0,"No","Yes"))</f>
        <v>N/A</v>
      </c>
      <c r="G55" s="1">
        <v>50656</v>
      </c>
      <c r="H55" s="9" t="str">
        <f t="shared" ref="H55:H60" si="32">IF($B55="N/A","N/A",IF(G55&lt;0,"No","Yes"))</f>
        <v>N/A</v>
      </c>
      <c r="I55" s="12">
        <v>7.0919999999999996</v>
      </c>
      <c r="J55" s="12">
        <v>5.3579999999999997</v>
      </c>
      <c r="K55" s="1" t="s">
        <v>739</v>
      </c>
      <c r="L55" s="9" t="str">
        <f t="shared" si="20"/>
        <v>Yes</v>
      </c>
    </row>
    <row r="56" spans="1:12" x14ac:dyDescent="0.2">
      <c r="A56" s="48" t="s">
        <v>1264</v>
      </c>
      <c r="B56" s="5" t="s">
        <v>213</v>
      </c>
      <c r="C56" s="1">
        <v>4030</v>
      </c>
      <c r="D56" s="9" t="str">
        <f t="shared" si="30"/>
        <v>N/A</v>
      </c>
      <c r="E56" s="1">
        <v>4021</v>
      </c>
      <c r="F56" s="9" t="str">
        <f t="shared" si="31"/>
        <v>N/A</v>
      </c>
      <c r="G56" s="1">
        <v>3578</v>
      </c>
      <c r="H56" s="9" t="str">
        <f t="shared" si="32"/>
        <v>N/A</v>
      </c>
      <c r="I56" s="12">
        <v>-0.223</v>
      </c>
      <c r="J56" s="12">
        <v>-11</v>
      </c>
      <c r="K56" s="1" t="s">
        <v>739</v>
      </c>
      <c r="L56" s="9" t="str">
        <f t="shared" si="20"/>
        <v>Yes</v>
      </c>
    </row>
    <row r="57" spans="1:12" x14ac:dyDescent="0.2">
      <c r="A57" s="48" t="s">
        <v>1265</v>
      </c>
      <c r="B57" s="5" t="s">
        <v>213</v>
      </c>
      <c r="C57" s="1">
        <v>2388</v>
      </c>
      <c r="D57" s="9" t="str">
        <f t="shared" si="30"/>
        <v>N/A</v>
      </c>
      <c r="E57" s="1">
        <v>3252</v>
      </c>
      <c r="F57" s="9" t="str">
        <f t="shared" si="31"/>
        <v>N/A</v>
      </c>
      <c r="G57" s="1">
        <v>4224</v>
      </c>
      <c r="H57" s="9" t="str">
        <f t="shared" si="32"/>
        <v>N/A</v>
      </c>
      <c r="I57" s="12">
        <v>36.18</v>
      </c>
      <c r="J57" s="12">
        <v>29.89</v>
      </c>
      <c r="K57" s="1" t="s">
        <v>739</v>
      </c>
      <c r="L57" s="9" t="str">
        <f t="shared" si="20"/>
        <v>Yes</v>
      </c>
    </row>
    <row r="58" spans="1:12" x14ac:dyDescent="0.2">
      <c r="A58" s="48" t="s">
        <v>1266</v>
      </c>
      <c r="B58" s="5" t="s">
        <v>213</v>
      </c>
      <c r="C58" s="1">
        <v>11414</v>
      </c>
      <c r="D58" s="9" t="str">
        <f t="shared" si="30"/>
        <v>N/A</v>
      </c>
      <c r="E58" s="1">
        <v>10644</v>
      </c>
      <c r="F58" s="9" t="str">
        <f t="shared" si="31"/>
        <v>N/A</v>
      </c>
      <c r="G58" s="1">
        <v>11106</v>
      </c>
      <c r="H58" s="9" t="str">
        <f t="shared" si="32"/>
        <v>N/A</v>
      </c>
      <c r="I58" s="12">
        <v>-6.75</v>
      </c>
      <c r="J58" s="12">
        <v>4.34</v>
      </c>
      <c r="K58" s="1" t="s">
        <v>739</v>
      </c>
      <c r="L58" s="9" t="str">
        <f t="shared" si="20"/>
        <v>Yes</v>
      </c>
    </row>
    <row r="59" spans="1:12" x14ac:dyDescent="0.2">
      <c r="A59" s="48" t="s">
        <v>1267</v>
      </c>
      <c r="B59" s="5" t="s">
        <v>213</v>
      </c>
      <c r="C59" s="1">
        <v>10641</v>
      </c>
      <c r="D59" s="9" t="str">
        <f t="shared" si="30"/>
        <v>N/A</v>
      </c>
      <c r="E59" s="1">
        <v>11764</v>
      </c>
      <c r="F59" s="9" t="str">
        <f t="shared" si="31"/>
        <v>N/A</v>
      </c>
      <c r="G59" s="1">
        <v>12566</v>
      </c>
      <c r="H59" s="9" t="str">
        <f t="shared" si="32"/>
        <v>N/A</v>
      </c>
      <c r="I59" s="12">
        <v>10.55</v>
      </c>
      <c r="J59" s="12">
        <v>6.8170000000000002</v>
      </c>
      <c r="K59" s="1" t="s">
        <v>739</v>
      </c>
      <c r="L59" s="9" t="str">
        <f t="shared" si="20"/>
        <v>Yes</v>
      </c>
    </row>
    <row r="60" spans="1:12" x14ac:dyDescent="0.2">
      <c r="A60" s="48" t="s">
        <v>1268</v>
      </c>
      <c r="B60" s="5" t="s">
        <v>213</v>
      </c>
      <c r="C60" s="1">
        <v>8840</v>
      </c>
      <c r="D60" s="9" t="str">
        <f t="shared" si="30"/>
        <v>N/A</v>
      </c>
      <c r="E60" s="1">
        <v>38264</v>
      </c>
      <c r="F60" s="9" t="str">
        <f t="shared" si="31"/>
        <v>N/A</v>
      </c>
      <c r="G60" s="1">
        <v>69428</v>
      </c>
      <c r="H60" s="9" t="str">
        <f t="shared" si="32"/>
        <v>N/A</v>
      </c>
      <c r="I60" s="12">
        <v>332.9</v>
      </c>
      <c r="J60" s="12">
        <v>81.44</v>
      </c>
      <c r="K60" s="1" t="s">
        <v>739</v>
      </c>
      <c r="L60" s="9" t="str">
        <f t="shared" si="20"/>
        <v>No</v>
      </c>
    </row>
    <row r="61" spans="1:12" x14ac:dyDescent="0.2">
      <c r="A61" s="3" t="s">
        <v>186</v>
      </c>
      <c r="B61" s="37" t="s">
        <v>213</v>
      </c>
      <c r="C61" s="1">
        <v>4803</v>
      </c>
      <c r="D61" s="1" t="str">
        <f t="shared" si="17"/>
        <v>N/A</v>
      </c>
      <c r="E61" s="1">
        <v>0</v>
      </c>
      <c r="F61" s="1" t="str">
        <f t="shared" si="18"/>
        <v>N/A</v>
      </c>
      <c r="G61" s="1">
        <v>0</v>
      </c>
      <c r="H61" s="11" t="str">
        <f t="shared" si="19"/>
        <v>N/A</v>
      </c>
      <c r="I61" s="12">
        <v>-100</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414977</v>
      </c>
      <c r="D63" s="1" t="str">
        <f t="shared" si="17"/>
        <v>N/A</v>
      </c>
      <c r="E63" s="1">
        <v>472596</v>
      </c>
      <c r="F63" s="1" t="str">
        <f t="shared" si="18"/>
        <v>N/A</v>
      </c>
      <c r="G63" s="1">
        <v>496919</v>
      </c>
      <c r="H63" s="11" t="str">
        <f t="shared" si="19"/>
        <v>N/A</v>
      </c>
      <c r="I63" s="12">
        <v>13.88</v>
      </c>
      <c r="J63" s="12">
        <v>5.1470000000000002</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68</v>
      </c>
      <c r="D66" s="1" t="str">
        <f t="shared" si="17"/>
        <v>N/A</v>
      </c>
      <c r="E66" s="1">
        <v>106</v>
      </c>
      <c r="F66" s="1" t="str">
        <f t="shared" si="18"/>
        <v>N/A</v>
      </c>
      <c r="G66" s="1">
        <v>139</v>
      </c>
      <c r="H66" s="11" t="str">
        <f t="shared" si="19"/>
        <v>N/A</v>
      </c>
      <c r="I66" s="12">
        <v>55.88</v>
      </c>
      <c r="J66" s="12">
        <v>31.13</v>
      </c>
      <c r="K66" s="47" t="s">
        <v>739</v>
      </c>
      <c r="L66" s="9" t="str">
        <f t="shared" si="33"/>
        <v>No</v>
      </c>
    </row>
    <row r="67" spans="1:12" x14ac:dyDescent="0.2">
      <c r="A67" s="3" t="s">
        <v>192</v>
      </c>
      <c r="B67" s="37" t="s">
        <v>213</v>
      </c>
      <c r="C67" s="1">
        <v>240050</v>
      </c>
      <c r="D67" s="1" t="str">
        <f t="shared" si="17"/>
        <v>N/A</v>
      </c>
      <c r="E67" s="1">
        <v>288525</v>
      </c>
      <c r="F67" s="1" t="str">
        <f t="shared" si="18"/>
        <v>N/A</v>
      </c>
      <c r="G67" s="1">
        <v>331620</v>
      </c>
      <c r="H67" s="11" t="str">
        <f t="shared" si="19"/>
        <v>N/A</v>
      </c>
      <c r="I67" s="12">
        <v>20.190000000000001</v>
      </c>
      <c r="J67" s="12">
        <v>14.94</v>
      </c>
      <c r="K67" s="47" t="s">
        <v>739</v>
      </c>
      <c r="L67" s="9" t="str">
        <f t="shared" si="33"/>
        <v>Yes</v>
      </c>
    </row>
    <row r="68" spans="1:12" x14ac:dyDescent="0.2">
      <c r="A68" s="2" t="s">
        <v>193</v>
      </c>
      <c r="B68" s="50" t="s">
        <v>213</v>
      </c>
      <c r="C68" s="1">
        <v>0</v>
      </c>
      <c r="D68" s="1" t="str">
        <f t="shared" si="17"/>
        <v>N/A</v>
      </c>
      <c r="E68" s="1">
        <v>440273</v>
      </c>
      <c r="F68" s="1" t="str">
        <f t="shared" si="18"/>
        <v>N/A</v>
      </c>
      <c r="G68" s="1">
        <v>505709</v>
      </c>
      <c r="H68" s="11" t="str">
        <f t="shared" si="19"/>
        <v>N/A</v>
      </c>
      <c r="I68" s="59" t="s">
        <v>1747</v>
      </c>
      <c r="J68" s="59">
        <v>14.86</v>
      </c>
      <c r="K68" s="50" t="s">
        <v>739</v>
      </c>
      <c r="L68" s="9" t="str">
        <f t="shared" si="33"/>
        <v>Yes</v>
      </c>
    </row>
    <row r="69" spans="1:12" x14ac:dyDescent="0.2">
      <c r="A69" s="2" t="s">
        <v>194</v>
      </c>
      <c r="B69" s="50" t="s">
        <v>213</v>
      </c>
      <c r="C69" s="1">
        <v>414977</v>
      </c>
      <c r="D69" s="1" t="str">
        <f t="shared" si="17"/>
        <v>N/A</v>
      </c>
      <c r="E69" s="1">
        <v>476492</v>
      </c>
      <c r="F69" s="1" t="str">
        <f t="shared" si="18"/>
        <v>N/A</v>
      </c>
      <c r="G69" s="1">
        <v>505724</v>
      </c>
      <c r="H69" s="11" t="str">
        <f t="shared" si="19"/>
        <v>N/A</v>
      </c>
      <c r="I69" s="59">
        <v>14.82</v>
      </c>
      <c r="J69" s="59">
        <v>6.1349999999999998</v>
      </c>
      <c r="K69" s="50" t="s">
        <v>739</v>
      </c>
      <c r="L69" s="9" t="str">
        <f t="shared" si="33"/>
        <v>Yes</v>
      </c>
    </row>
    <row r="70" spans="1:12" x14ac:dyDescent="0.2">
      <c r="A70" s="48" t="s">
        <v>78</v>
      </c>
      <c r="B70" s="50" t="s">
        <v>294</v>
      </c>
      <c r="C70" s="13">
        <v>9.3369360700000001E-2</v>
      </c>
      <c r="D70" s="46" t="str">
        <f>IF($B70="N/A","N/A",IF(C70&gt;=20,"No",IF(C70&lt;0,"No","Yes")))</f>
        <v>Yes</v>
      </c>
      <c r="E70" s="13">
        <v>0.1304988423</v>
      </c>
      <c r="F70" s="46" t="str">
        <f>IF($B70="N/A","N/A",IF(E70&gt;=20,"No",IF(E70&lt;0,"No","Yes")))</f>
        <v>Yes</v>
      </c>
      <c r="G70" s="13">
        <v>0.16666211310000001</v>
      </c>
      <c r="H70" s="46" t="str">
        <f>IF($B70="N/A","N/A",IF(G70&gt;=20,"No",IF(G70&lt;0,"No","Yes")))</f>
        <v>Yes</v>
      </c>
      <c r="I70" s="12">
        <v>39.770000000000003</v>
      </c>
      <c r="J70" s="12">
        <v>27.71</v>
      </c>
      <c r="K70" s="47" t="s">
        <v>739</v>
      </c>
      <c r="L70" s="9" t="str">
        <f t="shared" si="20"/>
        <v>Yes</v>
      </c>
    </row>
    <row r="71" spans="1:12" x14ac:dyDescent="0.2">
      <c r="A71" s="48" t="s">
        <v>79</v>
      </c>
      <c r="B71" s="37" t="s">
        <v>213</v>
      </c>
      <c r="C71" s="13">
        <v>51.994001726</v>
      </c>
      <c r="D71" s="46" t="str">
        <f>IF($B71="N/A","N/A",IF(C71&gt;10,"No",IF(C71&lt;-10,"No","Yes")))</f>
        <v>N/A</v>
      </c>
      <c r="E71" s="13">
        <v>93.761313408000007</v>
      </c>
      <c r="F71" s="46" t="str">
        <f>IF($B71="N/A","N/A",IF(E71&gt;10,"No",IF(E71&lt;-10,"No","Yes")))</f>
        <v>N/A</v>
      </c>
      <c r="G71" s="13">
        <v>97.673560832000007</v>
      </c>
      <c r="H71" s="46" t="str">
        <f>IF($B71="N/A","N/A",IF(G71&gt;10,"No",IF(G71&lt;-10,"No","Yes")))</f>
        <v>N/A</v>
      </c>
      <c r="I71" s="12">
        <v>80.33</v>
      </c>
      <c r="J71" s="12">
        <v>4.173</v>
      </c>
      <c r="K71" s="47" t="s">
        <v>739</v>
      </c>
      <c r="L71" s="9" t="str">
        <f t="shared" si="20"/>
        <v>Yes</v>
      </c>
    </row>
    <row r="72" spans="1:12" x14ac:dyDescent="0.2">
      <c r="A72" s="48" t="s">
        <v>80</v>
      </c>
      <c r="B72" s="37" t="s">
        <v>213</v>
      </c>
      <c r="C72" s="13">
        <v>0</v>
      </c>
      <c r="D72" s="46" t="str">
        <f>IF($B72="N/A","N/A",IF(C72&gt;10,"No",IF(C72&lt;-10,"No","Yes")))</f>
        <v>N/A</v>
      </c>
      <c r="E72" s="13">
        <v>0.47147968849999999</v>
      </c>
      <c r="F72" s="46" t="str">
        <f>IF($B72="N/A","N/A",IF(E72&gt;10,"No",IF(E72&lt;-10,"No","Yes")))</f>
        <v>N/A</v>
      </c>
      <c r="G72" s="13">
        <v>1.2991448321000001</v>
      </c>
      <c r="H72" s="46" t="str">
        <f>IF($B72="N/A","N/A",IF(G72&gt;10,"No",IF(G72&lt;-10,"No","Yes")))</f>
        <v>N/A</v>
      </c>
      <c r="I72" s="12" t="s">
        <v>1747</v>
      </c>
      <c r="J72" s="12">
        <v>175.5</v>
      </c>
      <c r="K72" s="47" t="s">
        <v>739</v>
      </c>
      <c r="L72" s="9" t="str">
        <f t="shared" si="20"/>
        <v>No</v>
      </c>
    </row>
    <row r="73" spans="1:12" x14ac:dyDescent="0.2">
      <c r="A73" s="48" t="s">
        <v>81</v>
      </c>
      <c r="B73" s="37" t="s">
        <v>213</v>
      </c>
      <c r="C73" s="13">
        <v>0.1173020528</v>
      </c>
      <c r="D73" s="46" t="str">
        <f>IF($B73="N/A","N/A",IF(C73&gt;10,"No",IF(C73&lt;-10,"No","Yes")))</f>
        <v>N/A</v>
      </c>
      <c r="E73" s="13">
        <v>9.3219168599999999E-2</v>
      </c>
      <c r="F73" s="46" t="str">
        <f>IF($B73="N/A","N/A",IF(E73&gt;10,"No",IF(E73&lt;-10,"No","Yes")))</f>
        <v>N/A</v>
      </c>
      <c r="G73" s="13">
        <v>8.6379655900000005E-2</v>
      </c>
      <c r="H73" s="46" t="str">
        <f>IF($B73="N/A","N/A",IF(G73&gt;10,"No",IF(G73&lt;-10,"No","Yes")))</f>
        <v>N/A</v>
      </c>
      <c r="I73" s="12">
        <v>-20.5</v>
      </c>
      <c r="J73" s="12">
        <v>-7.34</v>
      </c>
      <c r="K73" s="47" t="s">
        <v>739</v>
      </c>
      <c r="L73" s="9" t="str">
        <f t="shared" si="20"/>
        <v>Yes</v>
      </c>
    </row>
    <row r="74" spans="1:12" x14ac:dyDescent="0.2">
      <c r="A74" s="48" t="s">
        <v>121</v>
      </c>
      <c r="B74" s="37" t="s">
        <v>213</v>
      </c>
      <c r="C74" s="13">
        <v>55.908228393999998</v>
      </c>
      <c r="D74" s="46" t="str">
        <f>IF($B74="N/A","N/A",IF(C74&gt;10,"No",IF(C74&lt;-10,"No","Yes")))</f>
        <v>N/A</v>
      </c>
      <c r="E74" s="13">
        <v>97.030796851000005</v>
      </c>
      <c r="F74" s="46" t="str">
        <f>IF($B74="N/A","N/A",IF(E74&gt;10,"No",IF(E74&lt;-10,"No","Yes")))</f>
        <v>N/A</v>
      </c>
      <c r="G74" s="13">
        <v>99.913620343999995</v>
      </c>
      <c r="H74" s="46" t="str">
        <f>IF($B74="N/A","N/A",IF(G74&gt;10,"No",IF(G74&lt;-10,"No","Yes")))</f>
        <v>N/A</v>
      </c>
      <c r="I74" s="12">
        <v>73.55</v>
      </c>
      <c r="J74" s="12">
        <v>2.9710000000000001</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1.3778150790000001</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v>-100</v>
      </c>
      <c r="J76" s="12" t="s">
        <v>1747</v>
      </c>
      <c r="K76" s="47" t="s">
        <v>739</v>
      </c>
      <c r="L76" s="9" t="str">
        <f>IF(J76="Div by 0", "N/A", IF(OR(J76="N/A",K76="N/A"),"N/A", IF(J76&gt;VALUE(MID(K76,1,2)), "No", IF(J76&lt;-1*VALUE(MID(K76,1,2)), "No", "Yes"))))</f>
        <v>N/A</v>
      </c>
    </row>
    <row r="77" spans="1:12" x14ac:dyDescent="0.2">
      <c r="A77" s="48" t="s">
        <v>196</v>
      </c>
      <c r="B77" s="37" t="s">
        <v>213</v>
      </c>
      <c r="C77" s="13">
        <v>98.520772136000005</v>
      </c>
      <c r="D77" s="46" t="str">
        <f t="shared" si="34"/>
        <v>N/A</v>
      </c>
      <c r="E77" s="13">
        <v>99.961510200000006</v>
      </c>
      <c r="F77" s="46" t="str">
        <f t="shared" si="35"/>
        <v>N/A</v>
      </c>
      <c r="G77" s="13">
        <v>100</v>
      </c>
      <c r="H77" s="46" t="str">
        <f t="shared" si="36"/>
        <v>N/A</v>
      </c>
      <c r="I77" s="12">
        <v>1.462</v>
      </c>
      <c r="J77" s="12">
        <v>3.85E-2</v>
      </c>
      <c r="K77" s="47" t="s">
        <v>739</v>
      </c>
      <c r="L77" s="9" t="str">
        <f t="shared" ref="L77:L81" si="37">IF(J77="Div by 0", "N/A", IF(OR(J77="N/A",K77="N/A"),"N/A", IF(J77&gt;VALUE(MID(K77,1,2)), "No", IF(J77&lt;-1*VALUE(MID(K77,1,2)), "No", "Yes"))))</f>
        <v>Yes</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1.8916595012999999</v>
      </c>
      <c r="D79" s="46" t="str">
        <f t="shared" si="34"/>
        <v>N/A</v>
      </c>
      <c r="E79" s="13">
        <v>0</v>
      </c>
      <c r="F79" s="46" t="str">
        <f t="shared" si="35"/>
        <v>N/A</v>
      </c>
      <c r="G79" s="13">
        <v>0</v>
      </c>
      <c r="H79" s="46" t="str">
        <f t="shared" si="36"/>
        <v>N/A</v>
      </c>
      <c r="I79" s="12">
        <v>-100</v>
      </c>
      <c r="J79" s="12" t="s">
        <v>1747</v>
      </c>
      <c r="K79" s="47" t="s">
        <v>739</v>
      </c>
      <c r="L79" s="9" t="str">
        <f t="shared" si="37"/>
        <v>N/A</v>
      </c>
    </row>
    <row r="80" spans="1:12" x14ac:dyDescent="0.2">
      <c r="A80" s="48" t="s">
        <v>199</v>
      </c>
      <c r="B80" s="37" t="s">
        <v>213</v>
      </c>
      <c r="C80" s="13">
        <v>98.108340498999993</v>
      </c>
      <c r="D80" s="46" t="str">
        <f t="shared" si="34"/>
        <v>N/A</v>
      </c>
      <c r="E80" s="13">
        <v>99.910233392999999</v>
      </c>
      <c r="F80" s="46" t="str">
        <f t="shared" si="35"/>
        <v>N/A</v>
      </c>
      <c r="G80" s="13">
        <v>100</v>
      </c>
      <c r="H80" s="46" t="str">
        <f t="shared" si="36"/>
        <v>N/A</v>
      </c>
      <c r="I80" s="12">
        <v>1.837</v>
      </c>
      <c r="J80" s="12">
        <v>8.9800000000000005E-2</v>
      </c>
      <c r="K80" s="47" t="s">
        <v>739</v>
      </c>
      <c r="L80" s="9" t="str">
        <f t="shared" si="37"/>
        <v>Yes</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400220</v>
      </c>
      <c r="D82" s="46" t="str">
        <f t="shared" si="34"/>
        <v>N/A</v>
      </c>
      <c r="E82" s="38">
        <v>430779</v>
      </c>
      <c r="F82" s="46" t="str">
        <f t="shared" si="35"/>
        <v>N/A</v>
      </c>
      <c r="G82" s="38">
        <v>464230</v>
      </c>
      <c r="H82" s="46" t="str">
        <f t="shared" si="36"/>
        <v>N/A</v>
      </c>
      <c r="I82" s="12">
        <v>7.6360000000000001</v>
      </c>
      <c r="J82" s="12">
        <v>7.7649999999999997</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39.373844386000002</v>
      </c>
      <c r="D85" s="46" t="str">
        <f t="shared" si="34"/>
        <v>N/A</v>
      </c>
      <c r="E85" s="8">
        <v>38.224936683999999</v>
      </c>
      <c r="F85" s="46" t="str">
        <f t="shared" si="35"/>
        <v>N/A</v>
      </c>
      <c r="G85" s="8">
        <v>0</v>
      </c>
      <c r="H85" s="46" t="str">
        <f t="shared" si="36"/>
        <v>N/A</v>
      </c>
      <c r="I85" s="12">
        <v>-2.92</v>
      </c>
      <c r="J85" s="12">
        <v>-100</v>
      </c>
      <c r="K85" s="47" t="s">
        <v>739</v>
      </c>
      <c r="L85" s="9" t="str">
        <f t="shared" si="20"/>
        <v>No</v>
      </c>
    </row>
    <row r="86" spans="1:12" x14ac:dyDescent="0.2">
      <c r="A86" s="48" t="s">
        <v>1272</v>
      </c>
      <c r="B86" s="37" t="s">
        <v>213</v>
      </c>
      <c r="C86" s="8">
        <v>0</v>
      </c>
      <c r="D86" s="46" t="str">
        <f t="shared" si="34"/>
        <v>N/A</v>
      </c>
      <c r="E86" s="8">
        <v>0</v>
      </c>
      <c r="F86" s="46" t="str">
        <f t="shared" si="35"/>
        <v>N/A</v>
      </c>
      <c r="G86" s="8">
        <v>6.6686771643</v>
      </c>
      <c r="H86" s="46" t="str">
        <f t="shared" si="36"/>
        <v>N/A</v>
      </c>
      <c r="I86" s="12" t="s">
        <v>1747</v>
      </c>
      <c r="J86" s="12" t="s">
        <v>1747</v>
      </c>
      <c r="K86" s="47" t="s">
        <v>739</v>
      </c>
      <c r="L86" s="9" t="str">
        <f t="shared" si="20"/>
        <v>N/A</v>
      </c>
    </row>
    <row r="87" spans="1:12" x14ac:dyDescent="0.2">
      <c r="A87" s="48" t="s">
        <v>1273</v>
      </c>
      <c r="B87" s="37" t="s">
        <v>213</v>
      </c>
      <c r="C87" s="8">
        <v>9.7446404000000007E-3</v>
      </c>
      <c r="D87" s="46" t="str">
        <f t="shared" si="34"/>
        <v>N/A</v>
      </c>
      <c r="E87" s="8">
        <v>1.5785356300000001E-2</v>
      </c>
      <c r="F87" s="46" t="str">
        <f t="shared" si="35"/>
        <v>N/A</v>
      </c>
      <c r="G87" s="8">
        <v>1.1089330719999999</v>
      </c>
      <c r="H87" s="46" t="str">
        <f t="shared" si="36"/>
        <v>N/A</v>
      </c>
      <c r="I87" s="12">
        <v>61.99</v>
      </c>
      <c r="J87" s="12">
        <v>6925</v>
      </c>
      <c r="K87" s="47" t="s">
        <v>739</v>
      </c>
      <c r="L87" s="9" t="str">
        <f t="shared" si="20"/>
        <v>No</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42.640047973999998</v>
      </c>
      <c r="D93" s="46" t="str">
        <f t="shared" si="34"/>
        <v>N/A</v>
      </c>
      <c r="E93" s="8">
        <v>43.792060429999999</v>
      </c>
      <c r="F93" s="46" t="str">
        <f t="shared" si="35"/>
        <v>N/A</v>
      </c>
      <c r="G93" s="8">
        <v>0</v>
      </c>
      <c r="H93" s="46" t="str">
        <f t="shared" si="36"/>
        <v>N/A</v>
      </c>
      <c r="I93" s="12">
        <v>2.702</v>
      </c>
      <c r="J93" s="12">
        <v>-100</v>
      </c>
      <c r="K93" s="47" t="s">
        <v>739</v>
      </c>
      <c r="L93" s="9" t="str">
        <f t="shared" si="20"/>
        <v>No</v>
      </c>
    </row>
    <row r="94" spans="1:12" x14ac:dyDescent="0.2">
      <c r="A94" s="48" t="s">
        <v>1280</v>
      </c>
      <c r="B94" s="37" t="s">
        <v>213</v>
      </c>
      <c r="C94" s="8">
        <v>0</v>
      </c>
      <c r="D94" s="46" t="str">
        <f t="shared" si="34"/>
        <v>N/A</v>
      </c>
      <c r="E94" s="8">
        <v>0</v>
      </c>
      <c r="F94" s="46" t="str">
        <f t="shared" si="35"/>
        <v>N/A</v>
      </c>
      <c r="G94" s="8">
        <v>1.2924627999999999E-3</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2.4986259999999999E-4</v>
      </c>
      <c r="D97" s="46" t="str">
        <f t="shared" si="34"/>
        <v>N/A</v>
      </c>
      <c r="E97" s="8">
        <v>4.6427520000000001E-4</v>
      </c>
      <c r="F97" s="46" t="str">
        <f t="shared" si="35"/>
        <v>N/A</v>
      </c>
      <c r="G97" s="8">
        <v>85.828145531000004</v>
      </c>
      <c r="H97" s="46" t="str">
        <f t="shared" si="36"/>
        <v>N/A</v>
      </c>
      <c r="I97" s="12">
        <v>85.81</v>
      </c>
      <c r="J97" s="12">
        <v>18500000</v>
      </c>
      <c r="K97" s="47" t="s">
        <v>739</v>
      </c>
      <c r="L97" s="9" t="str">
        <f t="shared" si="20"/>
        <v>No</v>
      </c>
    </row>
    <row r="98" spans="1:12" x14ac:dyDescent="0.2">
      <c r="A98" s="48" t="s">
        <v>1284</v>
      </c>
      <c r="B98" s="37" t="s">
        <v>213</v>
      </c>
      <c r="C98" s="8">
        <v>17.976113137999999</v>
      </c>
      <c r="D98" s="46" t="str">
        <f t="shared" si="34"/>
        <v>N/A</v>
      </c>
      <c r="E98" s="8">
        <v>17.966753254</v>
      </c>
      <c r="F98" s="46" t="str">
        <f t="shared" si="35"/>
        <v>N/A</v>
      </c>
      <c r="G98" s="8">
        <v>6.3929517695999998</v>
      </c>
      <c r="H98" s="46" t="str">
        <f t="shared" si="36"/>
        <v>N/A</v>
      </c>
      <c r="I98" s="12">
        <v>-5.1999999999999998E-2</v>
      </c>
      <c r="J98" s="12">
        <v>-64.400000000000006</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127634667</v>
      </c>
      <c r="D100" s="46" t="str">
        <f>IF($B100="N/A","N/A",IF(C100&gt;10,"No",IF(C100&lt;-10,"No","Yes")))</f>
        <v>N/A</v>
      </c>
      <c r="E100" s="49">
        <v>131821116</v>
      </c>
      <c r="F100" s="46" t="str">
        <f>IF($B100="N/A","N/A",IF(E100&gt;10,"No",IF(E100&lt;-10,"No","Yes")))</f>
        <v>N/A</v>
      </c>
      <c r="G100" s="49">
        <v>179536871</v>
      </c>
      <c r="H100" s="46" t="str">
        <f>IF($B100="N/A","N/A",IF(G100&gt;10,"No",IF(G100&lt;-10,"No","Yes")))</f>
        <v>N/A</v>
      </c>
      <c r="I100" s="12">
        <v>3.28</v>
      </c>
      <c r="J100" s="12">
        <v>36.200000000000003</v>
      </c>
      <c r="K100" s="47" t="s">
        <v>739</v>
      </c>
      <c r="L100" s="9" t="str">
        <f t="shared" ref="L100:L111" si="38">IF(J100="Div by 0", "N/A", IF(K100="N/A","N/A", IF(J100&gt;VALUE(MID(K100,1,2)), "No", IF(J100&lt;-1*VALUE(MID(K100,1,2)), "No", "Yes"))))</f>
        <v>No</v>
      </c>
    </row>
    <row r="101" spans="1:12" x14ac:dyDescent="0.2">
      <c r="A101" s="48" t="s">
        <v>455</v>
      </c>
      <c r="B101" s="37" t="s">
        <v>213</v>
      </c>
      <c r="C101" s="49">
        <v>2160170</v>
      </c>
      <c r="D101" s="46" t="str">
        <f>IF($B101="N/A","N/A",IF(C101&gt;10,"No",IF(C101&lt;-10,"No","Yes")))</f>
        <v>N/A</v>
      </c>
      <c r="E101" s="49">
        <v>2512291</v>
      </c>
      <c r="F101" s="46" t="str">
        <f>IF($B101="N/A","N/A",IF(E101&gt;10,"No",IF(E101&lt;-10,"No","Yes")))</f>
        <v>N/A</v>
      </c>
      <c r="G101" s="49">
        <v>3452714</v>
      </c>
      <c r="H101" s="46" t="str">
        <f>IF($B101="N/A","N/A",IF(G101&gt;10,"No",IF(G101&lt;-10,"No","Yes")))</f>
        <v>N/A</v>
      </c>
      <c r="I101" s="12">
        <v>16.3</v>
      </c>
      <c r="J101" s="12">
        <v>37.43</v>
      </c>
      <c r="K101" s="47" t="s">
        <v>739</v>
      </c>
      <c r="L101" s="9" t="str">
        <f t="shared" si="38"/>
        <v>No</v>
      </c>
    </row>
    <row r="102" spans="1:12" x14ac:dyDescent="0.2">
      <c r="A102" s="48" t="s">
        <v>456</v>
      </c>
      <c r="B102" s="37" t="s">
        <v>213</v>
      </c>
      <c r="C102" s="49">
        <v>122008373</v>
      </c>
      <c r="D102" s="46" t="str">
        <f>IF($B102="N/A","N/A",IF(C102&gt;10,"No",IF(C102&lt;-10,"No","Yes")))</f>
        <v>N/A</v>
      </c>
      <c r="E102" s="49">
        <v>125474889</v>
      </c>
      <c r="F102" s="46" t="str">
        <f>IF($B102="N/A","N/A",IF(E102&gt;10,"No",IF(E102&lt;-10,"No","Yes")))</f>
        <v>N/A</v>
      </c>
      <c r="G102" s="49">
        <v>171848913</v>
      </c>
      <c r="H102" s="46" t="str">
        <f>IF($B102="N/A","N/A",IF(G102&gt;10,"No",IF(G102&lt;-10,"No","Yes")))</f>
        <v>N/A</v>
      </c>
      <c r="I102" s="12">
        <v>2.8410000000000002</v>
      </c>
      <c r="J102" s="12">
        <v>36.96</v>
      </c>
      <c r="K102" s="47" t="s">
        <v>739</v>
      </c>
      <c r="L102" s="9" t="str">
        <f t="shared" si="38"/>
        <v>No</v>
      </c>
    </row>
    <row r="103" spans="1:12" x14ac:dyDescent="0.2">
      <c r="A103" s="48" t="s">
        <v>457</v>
      </c>
      <c r="B103" s="37" t="s">
        <v>213</v>
      </c>
      <c r="C103" s="49">
        <v>3466124</v>
      </c>
      <c r="D103" s="46" t="str">
        <f>IF($B103="N/A","N/A",IF(C103&gt;10,"No",IF(C103&lt;-10,"No","Yes")))</f>
        <v>N/A</v>
      </c>
      <c r="E103" s="49">
        <v>3833936</v>
      </c>
      <c r="F103" s="46" t="str">
        <f>IF($B103="N/A","N/A",IF(E103&gt;10,"No",IF(E103&lt;-10,"No","Yes")))</f>
        <v>N/A</v>
      </c>
      <c r="G103" s="49">
        <v>4235244</v>
      </c>
      <c r="H103" s="46" t="str">
        <f>IF($B103="N/A","N/A",IF(G103&gt;10,"No",IF(G103&lt;-10,"No","Yes")))</f>
        <v>N/A</v>
      </c>
      <c r="I103" s="12">
        <v>10.61</v>
      </c>
      <c r="J103" s="12">
        <v>10.47</v>
      </c>
      <c r="K103" s="47" t="s">
        <v>739</v>
      </c>
      <c r="L103" s="9" t="str">
        <f t="shared" si="38"/>
        <v>Yes</v>
      </c>
    </row>
    <row r="104" spans="1:12" x14ac:dyDescent="0.2">
      <c r="A104" s="48" t="s">
        <v>108</v>
      </c>
      <c r="B104" s="63" t="s">
        <v>295</v>
      </c>
      <c r="C104" s="8">
        <v>1.4256473222999999</v>
      </c>
      <c r="D104" s="46" t="str">
        <f>IF($B104="N/A","N/A",IF(C104&gt;2,"No",IF(C104&lt;0.9,"No","Yes")))</f>
        <v>Yes</v>
      </c>
      <c r="E104" s="8">
        <v>1.5948336739</v>
      </c>
      <c r="F104" s="46" t="str">
        <f>IF($B104="N/A","N/A",IF(E104&gt;2,"No",IF(E104&lt;0.9,"No","Yes")))</f>
        <v>Yes</v>
      </c>
      <c r="G104" s="8">
        <v>2.6156616425000001</v>
      </c>
      <c r="H104" s="46" t="str">
        <f>IF($B104="N/A","N/A",IF(G104&gt;2,"No",IF(G104&lt;0.9,"No","Yes")))</f>
        <v>No</v>
      </c>
      <c r="I104" s="12">
        <v>11.87</v>
      </c>
      <c r="J104" s="12">
        <v>64.010000000000005</v>
      </c>
      <c r="K104" s="47" t="s">
        <v>739</v>
      </c>
      <c r="L104" s="9" t="str">
        <f t="shared" si="38"/>
        <v>No</v>
      </c>
    </row>
    <row r="105" spans="1:12" x14ac:dyDescent="0.2">
      <c r="A105" s="48" t="s">
        <v>458</v>
      </c>
      <c r="B105" s="63" t="s">
        <v>295</v>
      </c>
      <c r="C105" s="8">
        <v>0.95473406260000004</v>
      </c>
      <c r="D105" s="46" t="str">
        <f>IF($B105="N/A","N/A",IF(C105&gt;2,"No",IF(C105&lt;0.9,"No","Yes")))</f>
        <v>Yes</v>
      </c>
      <c r="E105" s="8">
        <v>1.0129259693999999</v>
      </c>
      <c r="F105" s="46" t="str">
        <f>IF($B105="N/A","N/A",IF(E105&gt;2,"No",IF(E105&lt;0.9,"No","Yes")))</f>
        <v>Yes</v>
      </c>
      <c r="G105" s="8">
        <v>0.99664429529999998</v>
      </c>
      <c r="H105" s="46" t="str">
        <f>IF($B105="N/A","N/A",IF(G105&gt;2,"No",IF(G105&lt;0.9,"No","Yes")))</f>
        <v>Yes</v>
      </c>
      <c r="I105" s="12">
        <v>6.0949999999999998</v>
      </c>
      <c r="J105" s="12">
        <v>-1.61</v>
      </c>
      <c r="K105" s="47" t="s">
        <v>739</v>
      </c>
      <c r="L105" s="9" t="str">
        <f t="shared" si="38"/>
        <v>Yes</v>
      </c>
    </row>
    <row r="106" spans="1:12" x14ac:dyDescent="0.2">
      <c r="A106" s="48" t="s">
        <v>459</v>
      </c>
      <c r="B106" s="63" t="s">
        <v>295</v>
      </c>
      <c r="C106" s="8">
        <v>0.98609782930000001</v>
      </c>
      <c r="D106" s="46" t="str">
        <f>IF($B106="N/A","N/A",IF(C106&gt;2,"No",IF(C106&lt;0.9,"No","Yes")))</f>
        <v>Yes</v>
      </c>
      <c r="E106" s="8">
        <v>1.1936296260999999</v>
      </c>
      <c r="F106" s="46" t="str">
        <f>IF($B106="N/A","N/A",IF(E106&gt;2,"No",IF(E106&lt;0.9,"No","Yes")))</f>
        <v>Yes</v>
      </c>
      <c r="G106" s="8">
        <v>2.3880575976</v>
      </c>
      <c r="H106" s="46" t="str">
        <f>IF($B106="N/A","N/A",IF(G106&gt;2,"No",IF(G106&lt;0.9,"No","Yes")))</f>
        <v>No</v>
      </c>
      <c r="I106" s="12">
        <v>21.05</v>
      </c>
      <c r="J106" s="12">
        <v>100.1</v>
      </c>
      <c r="K106" s="47" t="s">
        <v>739</v>
      </c>
      <c r="L106" s="9" t="str">
        <f t="shared" si="38"/>
        <v>No</v>
      </c>
    </row>
    <row r="107" spans="1:12" x14ac:dyDescent="0.2">
      <c r="A107" s="48" t="s">
        <v>460</v>
      </c>
      <c r="B107" s="63" t="s">
        <v>295</v>
      </c>
      <c r="C107" s="8">
        <v>0.85372428199999995</v>
      </c>
      <c r="D107" s="46" t="str">
        <f>IF($B107="N/A","N/A",IF(C107&gt;2,"No",IF(C107&lt;0.9,"No","Yes")))</f>
        <v>No</v>
      </c>
      <c r="E107" s="8">
        <v>0.82092349229999995</v>
      </c>
      <c r="F107" s="46" t="str">
        <f>IF($B107="N/A","N/A",IF(E107&gt;2,"No",IF(E107&lt;0.9,"No","Yes")))</f>
        <v>No</v>
      </c>
      <c r="G107" s="8">
        <v>0.77216796590000003</v>
      </c>
      <c r="H107" s="46" t="str">
        <f>IF($B107="N/A","N/A",IF(G107&gt;2,"No",IF(G107&lt;0.9,"No","Yes")))</f>
        <v>No</v>
      </c>
      <c r="I107" s="12">
        <v>-3.84</v>
      </c>
      <c r="J107" s="12">
        <v>-5.94</v>
      </c>
      <c r="K107" s="47" t="s">
        <v>739</v>
      </c>
      <c r="L107" s="9" t="str">
        <f t="shared" si="38"/>
        <v>Yes</v>
      </c>
    </row>
    <row r="108" spans="1:12" x14ac:dyDescent="0.2">
      <c r="A108" s="48" t="s">
        <v>1286</v>
      </c>
      <c r="B108" s="37" t="s">
        <v>213</v>
      </c>
      <c r="C108" s="49">
        <v>32.286033987000003</v>
      </c>
      <c r="D108" s="46" t="str">
        <f>IF($B108="N/A","N/A",IF(C108&gt;10,"No",IF(C108&lt;-10,"No","Yes")))</f>
        <v>N/A</v>
      </c>
      <c r="E108" s="49">
        <v>29.026479667</v>
      </c>
      <c r="F108" s="46" t="str">
        <f>IF($B108="N/A","N/A",IF(E108&gt;10,"No",IF(E108&lt;-10,"No","Yes")))</f>
        <v>N/A</v>
      </c>
      <c r="G108" s="49">
        <v>34.219399654</v>
      </c>
      <c r="H108" s="46" t="str">
        <f>IF($B108="N/A","N/A",IF(G108&gt;10,"No",IF(G108&lt;-10,"No","Yes")))</f>
        <v>N/A</v>
      </c>
      <c r="I108" s="12">
        <v>-10.1</v>
      </c>
      <c r="J108" s="12">
        <v>17.89</v>
      </c>
      <c r="K108" s="47" t="s">
        <v>739</v>
      </c>
      <c r="L108" s="9" t="str">
        <f t="shared" si="38"/>
        <v>Yes</v>
      </c>
    </row>
    <row r="109" spans="1:12" x14ac:dyDescent="0.2">
      <c r="A109" s="48" t="s">
        <v>1287</v>
      </c>
      <c r="B109" s="37" t="s">
        <v>213</v>
      </c>
      <c r="C109" s="49">
        <v>407.42549981000002</v>
      </c>
      <c r="D109" s="46" t="str">
        <f>IF($B109="N/A","N/A",IF(C109&gt;10,"No",IF(C109&lt;-10,"No","Yes")))</f>
        <v>N/A</v>
      </c>
      <c r="E109" s="49">
        <v>2952.1633373</v>
      </c>
      <c r="F109" s="46" t="str">
        <f>IF($B109="N/A","N/A",IF(E109&gt;10,"No",IF(E109&lt;-10,"No","Yes")))</f>
        <v>N/A</v>
      </c>
      <c r="G109" s="49">
        <v>2896.5721477000002</v>
      </c>
      <c r="H109" s="46" t="str">
        <f>IF($B109="N/A","N/A",IF(G109&gt;10,"No",IF(G109&lt;-10,"No","Yes")))</f>
        <v>N/A</v>
      </c>
      <c r="I109" s="12">
        <v>624.6</v>
      </c>
      <c r="J109" s="12">
        <v>-1.88</v>
      </c>
      <c r="K109" s="47" t="s">
        <v>739</v>
      </c>
      <c r="L109" s="9" t="str">
        <f t="shared" si="38"/>
        <v>Yes</v>
      </c>
    </row>
    <row r="110" spans="1:12" x14ac:dyDescent="0.2">
      <c r="A110" s="48" t="s">
        <v>1288</v>
      </c>
      <c r="B110" s="37" t="s">
        <v>213</v>
      </c>
      <c r="C110" s="49">
        <v>30.866596893000001</v>
      </c>
      <c r="D110" s="46" t="str">
        <f>IF($B110="N/A","N/A",IF(C110&gt;10,"No",IF(C110&lt;-10,"No","Yes")))</f>
        <v>N/A</v>
      </c>
      <c r="E110" s="49">
        <v>28.126124625999999</v>
      </c>
      <c r="F110" s="46" t="str">
        <f>IF($B110="N/A","N/A",IF(E110&gt;10,"No",IF(E110&lt;-10,"No","Yes")))</f>
        <v>N/A</v>
      </c>
      <c r="G110" s="49">
        <v>35.363926221</v>
      </c>
      <c r="H110" s="46" t="str">
        <f>IF($B110="N/A","N/A",IF(G110&gt;10,"No",IF(G110&lt;-10,"No","Yes")))</f>
        <v>N/A</v>
      </c>
      <c r="I110" s="12">
        <v>-8.8800000000000008</v>
      </c>
      <c r="J110" s="12">
        <v>25.73</v>
      </c>
      <c r="K110" s="47" t="s">
        <v>739</v>
      </c>
      <c r="L110" s="9" t="str">
        <f t="shared" si="38"/>
        <v>Yes</v>
      </c>
    </row>
    <row r="111" spans="1:12" x14ac:dyDescent="0.2">
      <c r="A111" s="48" t="s">
        <v>1289</v>
      </c>
      <c r="B111" s="37" t="s">
        <v>213</v>
      </c>
      <c r="C111" s="49">
        <v>1.7074485640999999</v>
      </c>
      <c r="D111" s="46" t="str">
        <f>IF($B111="N/A","N/A",IF(C111&gt;10,"No",IF(C111&lt;-10,"No","Yes")))</f>
        <v>N/A</v>
      </c>
      <c r="E111" s="49">
        <v>1.6418469845000001</v>
      </c>
      <c r="F111" s="46" t="str">
        <f>IF($B111="N/A","N/A",IF(E111&gt;10,"No",IF(E111&lt;-10,"No","Yes")))</f>
        <v>N/A</v>
      </c>
      <c r="G111" s="49">
        <v>1.5443359319000001</v>
      </c>
      <c r="H111" s="46" t="str">
        <f>IF($B111="N/A","N/A",IF(G111&gt;10,"No",IF(G111&lt;-10,"No","Yes")))</f>
        <v>N/A</v>
      </c>
      <c r="I111" s="12">
        <v>-3.84</v>
      </c>
      <c r="J111" s="12">
        <v>-5.94</v>
      </c>
      <c r="K111" s="47" t="s">
        <v>739</v>
      </c>
      <c r="L111" s="9" t="str">
        <f t="shared" si="38"/>
        <v>Yes</v>
      </c>
    </row>
    <row r="112" spans="1:12" x14ac:dyDescent="0.2">
      <c r="A112" s="48" t="s">
        <v>325</v>
      </c>
      <c r="B112" s="50" t="s">
        <v>296</v>
      </c>
      <c r="C112" s="8">
        <v>97.372878701000005</v>
      </c>
      <c r="D112" s="46" t="str">
        <f>IF(OR($B112="N/A",$C112="N/A"),"N/A",IF(C112&gt;98,"Yes","No"))</f>
        <v>No</v>
      </c>
      <c r="E112" s="8">
        <v>91.515336790000006</v>
      </c>
      <c r="F112" s="46" t="str">
        <f>IF(OR($B112="N/A",$E112="N/A"),"N/A",IF(E112&gt;98,"Yes","No"))</f>
        <v>No</v>
      </c>
      <c r="G112" s="8">
        <v>88.774765603000006</v>
      </c>
      <c r="H112" s="46" t="str">
        <f t="shared" ref="H112:H115" si="39">IF($B112="N/A","N/A",IF(G112&gt;98,"Yes","No"))</f>
        <v>No</v>
      </c>
      <c r="I112" s="12">
        <v>-6.02</v>
      </c>
      <c r="J112" s="12">
        <v>-2.99</v>
      </c>
      <c r="K112" s="47" t="s">
        <v>739</v>
      </c>
      <c r="L112" s="9" t="str">
        <f>IF(J112="Div by 0", "N/A", IF(OR(J112="N/A",K112="N/A"),"N/A", IF(J112&gt;VALUE(MID(K112,1,2)), "No", IF(J112&lt;-1*VALUE(MID(K112,1,2)), "No", "Yes"))))</f>
        <v>Yes</v>
      </c>
    </row>
    <row r="113" spans="1:12" x14ac:dyDescent="0.2">
      <c r="A113" s="48" t="s">
        <v>461</v>
      </c>
      <c r="B113" s="50" t="s">
        <v>296</v>
      </c>
      <c r="C113" s="8">
        <v>95.154998973999994</v>
      </c>
      <c r="D113" s="46" t="str">
        <f t="shared" ref="D113:D115" si="40">IF(OR($B113="N/A",$C113="N/A"),"N/A",IF(C113&gt;98,"Yes","No"))</f>
        <v>No</v>
      </c>
      <c r="E113" s="8">
        <v>99.056603773999996</v>
      </c>
      <c r="F113" s="46" t="str">
        <f t="shared" ref="F113:F115" si="41">IF(OR($B113="N/A",$E113="N/A"),"N/A",IF(E113&gt;98,"Yes","No"))</f>
        <v>Yes</v>
      </c>
      <c r="G113" s="8">
        <v>100</v>
      </c>
      <c r="H113" s="46" t="str">
        <f t="shared" si="39"/>
        <v>Yes</v>
      </c>
      <c r="I113" s="12">
        <v>4.0999999999999996</v>
      </c>
      <c r="J113" s="12">
        <v>0.95240000000000002</v>
      </c>
      <c r="K113" s="47" t="s">
        <v>739</v>
      </c>
      <c r="L113" s="9" t="str">
        <f t="shared" ref="L113:L115" si="42">IF(J113="Div by 0", "N/A", IF(OR(J113="N/A",K113="N/A"),"N/A", IF(J113&gt;VALUE(MID(K113,1,2)), "No", IF(J113&lt;-1*VALUE(MID(K113,1,2)), "No", "Yes"))))</f>
        <v>Yes</v>
      </c>
    </row>
    <row r="114" spans="1:12" x14ac:dyDescent="0.2">
      <c r="A114" s="48" t="s">
        <v>462</v>
      </c>
      <c r="B114" s="50" t="s">
        <v>296</v>
      </c>
      <c r="C114" s="8">
        <v>97.368287881000001</v>
      </c>
      <c r="D114" s="46" t="str">
        <f t="shared" si="40"/>
        <v>No</v>
      </c>
      <c r="E114" s="8">
        <v>96.727961855000004</v>
      </c>
      <c r="F114" s="46" t="str">
        <f t="shared" si="41"/>
        <v>No</v>
      </c>
      <c r="G114" s="8">
        <v>98.560479629</v>
      </c>
      <c r="H114" s="46" t="str">
        <f t="shared" si="39"/>
        <v>Yes</v>
      </c>
      <c r="I114" s="12">
        <v>-0.65800000000000003</v>
      </c>
      <c r="J114" s="12">
        <v>1.895</v>
      </c>
      <c r="K114" s="47" t="s">
        <v>739</v>
      </c>
      <c r="L114" s="9" t="str">
        <f t="shared" si="42"/>
        <v>Yes</v>
      </c>
    </row>
    <row r="115" spans="1:12" x14ac:dyDescent="0.2">
      <c r="A115" s="48" t="s">
        <v>463</v>
      </c>
      <c r="B115" s="50" t="s">
        <v>296</v>
      </c>
      <c r="C115" s="8">
        <v>89.589668818999996</v>
      </c>
      <c r="D115" s="46" t="str">
        <f t="shared" si="40"/>
        <v>No</v>
      </c>
      <c r="E115" s="8">
        <v>80.013517026000002</v>
      </c>
      <c r="F115" s="46" t="str">
        <f t="shared" si="41"/>
        <v>No</v>
      </c>
      <c r="G115" s="8">
        <v>75.543694590000001</v>
      </c>
      <c r="H115" s="46" t="str">
        <f t="shared" si="39"/>
        <v>No</v>
      </c>
      <c r="I115" s="12">
        <v>-10.7</v>
      </c>
      <c r="J115" s="12">
        <v>-5.59</v>
      </c>
      <c r="K115" s="47" t="s">
        <v>739</v>
      </c>
      <c r="L115" s="9" t="str">
        <f t="shared" si="42"/>
        <v>Yes</v>
      </c>
    </row>
    <row r="116" spans="1:12" x14ac:dyDescent="0.2">
      <c r="A116" s="3" t="s">
        <v>464</v>
      </c>
      <c r="B116" s="50" t="s">
        <v>213</v>
      </c>
      <c r="C116" s="52">
        <v>415017</v>
      </c>
      <c r="D116" s="46" t="str">
        <f>IF($B116="N/A","N/A",IF(C116&gt;10,"No",IF(C116&lt;-10,"No","Yes")))</f>
        <v>N/A</v>
      </c>
      <c r="E116" s="52">
        <v>476552</v>
      </c>
      <c r="F116" s="46" t="str">
        <f>IF($B116="N/A","N/A",IF(E116&gt;10,"No",IF(E116&lt;-10,"No","Yes")))</f>
        <v>N/A</v>
      </c>
      <c r="G116" s="52">
        <v>505803</v>
      </c>
      <c r="H116" s="46" t="str">
        <f>IF($B116="N/A","N/A",IF(G116&gt;10,"No",IF(G116&lt;-10,"No","Yes")))</f>
        <v>N/A</v>
      </c>
      <c r="I116" s="12">
        <v>14.83</v>
      </c>
      <c r="J116" s="12">
        <v>6.1379999999999999</v>
      </c>
      <c r="K116" s="50" t="s">
        <v>739</v>
      </c>
      <c r="L116" s="9" t="str">
        <f>IF(J116="Div by 0", "N/A", IF(OR(J116="N/A",K116="N/A"),"N/A", IF(J116&gt;VALUE(MID(K116,1,2)), "No", IF(J116&lt;-1*VALUE(MID(K116,1,2)), "No", "Yes"))))</f>
        <v>Yes</v>
      </c>
    </row>
    <row r="117" spans="1:12" x14ac:dyDescent="0.2">
      <c r="A117" s="3" t="s">
        <v>211</v>
      </c>
      <c r="B117" s="50" t="s">
        <v>213</v>
      </c>
      <c r="C117" s="8">
        <v>17.122190175</v>
      </c>
      <c r="D117" s="46" t="str">
        <f>IF($B117="N/A","N/A",IF(C117&gt;10,"No",IF(C117&lt;-10,"No","Yes")))</f>
        <v>N/A</v>
      </c>
      <c r="E117" s="8">
        <v>15.467776863999999</v>
      </c>
      <c r="F117" s="46" t="str">
        <f>IF($B117="N/A","N/A",IF(E117&gt;10,"No",IF(E117&lt;-10,"No","Yes")))</f>
        <v>N/A</v>
      </c>
      <c r="G117" s="8">
        <v>15.007819250000001</v>
      </c>
      <c r="H117" s="46" t="str">
        <f>IF($B117="N/A","N/A",IF(G117&gt;10,"No",IF(G117&lt;-10,"No","Yes")))</f>
        <v>N/A</v>
      </c>
      <c r="I117" s="12">
        <v>-9.66</v>
      </c>
      <c r="J117" s="12">
        <v>-2.97</v>
      </c>
      <c r="K117" s="50" t="s">
        <v>739</v>
      </c>
      <c r="L117" s="9" t="str">
        <f>IF(J117="Div by 0", "N/A", IF(OR(J117="N/A",K117="N/A"),"N/A", IF(J117&gt;VALUE(MID(K117,1,2)), "No", IF(J117&lt;-1*VALUE(MID(K117,1,2)), "No", "Yes"))))</f>
        <v>Yes</v>
      </c>
    </row>
    <row r="118" spans="1:12" x14ac:dyDescent="0.2">
      <c r="A118" s="4" t="s">
        <v>1628</v>
      </c>
      <c r="B118" s="50" t="s">
        <v>213</v>
      </c>
      <c r="C118" s="14">
        <v>124653333</v>
      </c>
      <c r="D118" s="11" t="str">
        <f>IF($B118="N/A","N/A",IF(C118&gt;10,"No",IF(C118&lt;-10,"No","Yes")))</f>
        <v>N/A</v>
      </c>
      <c r="E118" s="14">
        <v>129328727</v>
      </c>
      <c r="F118" s="11" t="str">
        <f>IF($B118="N/A","N/A",IF(E118&gt;10,"No",IF(E118&lt;-10,"No","Yes")))</f>
        <v>N/A</v>
      </c>
      <c r="G118" s="14">
        <v>176071446</v>
      </c>
      <c r="H118" s="11" t="str">
        <f>IF($B118="N/A","N/A",IF(G118&gt;10,"No",IF(G118&lt;-10,"No","Yes")))</f>
        <v>N/A</v>
      </c>
      <c r="I118" s="59">
        <v>3.7509999999999999</v>
      </c>
      <c r="J118" s="59">
        <v>36.14</v>
      </c>
      <c r="K118" s="50" t="s">
        <v>739</v>
      </c>
      <c r="L118" s="9" t="str">
        <f>IF(J118="Div by 0", "N/A", IF(K118="N/A","N/A", IF(J118&gt;VALUE(MID(K118,1,2)), "No", IF(J118&lt;-1*VALUE(MID(K118,1,2)), "No", "Yes"))))</f>
        <v>No</v>
      </c>
    </row>
    <row r="119" spans="1:12" x14ac:dyDescent="0.2">
      <c r="A119" s="4" t="s">
        <v>1629</v>
      </c>
      <c r="B119" s="50" t="s">
        <v>213</v>
      </c>
      <c r="C119" s="14">
        <v>2140249881</v>
      </c>
      <c r="D119" s="11" t="str">
        <f>IF($B119="N/A","N/A",IF(C119&gt;10,"No",IF(C119&lt;-10,"No","Yes")))</f>
        <v>N/A</v>
      </c>
      <c r="E119" s="14">
        <v>2971390092</v>
      </c>
      <c r="F119" s="11" t="str">
        <f>IF($B119="N/A","N/A",IF(E119&gt;10,"No",IF(E119&lt;-10,"No","Yes")))</f>
        <v>N/A</v>
      </c>
      <c r="G119" s="14">
        <v>3187707447</v>
      </c>
      <c r="H119" s="11" t="str">
        <f>IF($B119="N/A","N/A",IF(G119&gt;10,"No",IF(G119&lt;-10,"No","Yes")))</f>
        <v>N/A</v>
      </c>
      <c r="I119" s="59">
        <v>38.83</v>
      </c>
      <c r="J119" s="59">
        <v>7.28</v>
      </c>
      <c r="K119" s="50" t="s">
        <v>739</v>
      </c>
      <c r="L119" s="9" t="str">
        <f>IF(J119="Div by 0", "N/A", IF(K119="N/A","N/A", IF(J119&gt;VALUE(MID(K119,1,2)), "No", IF(J119&lt;-1*VALUE(MID(K119,1,2)), "No", "Yes"))))</f>
        <v>Yes</v>
      </c>
    </row>
    <row r="120" spans="1:12" x14ac:dyDescent="0.2">
      <c r="A120" s="4" t="s">
        <v>1630</v>
      </c>
      <c r="B120" s="50" t="s">
        <v>213</v>
      </c>
      <c r="C120" s="1">
        <v>410146</v>
      </c>
      <c r="D120" s="11" t="str">
        <f>IF($B120="N/A","N/A",IF(C120&gt;10,"No",IF(C120&lt;-10,"No","Yes")))</f>
        <v>N/A</v>
      </c>
      <c r="E120" s="1">
        <v>476446</v>
      </c>
      <c r="F120" s="11" t="str">
        <f>IF($B120="N/A","N/A",IF(E120&gt;10,"No",IF(E120&lt;-10,"No","Yes")))</f>
        <v>N/A</v>
      </c>
      <c r="G120" s="1">
        <v>505664</v>
      </c>
      <c r="H120" s="11" t="str">
        <f>IF($B120="N/A","N/A",IF(G120&gt;10,"No",IF(G120&lt;-10,"No","Yes")))</f>
        <v>N/A</v>
      </c>
      <c r="I120" s="59">
        <v>16.16</v>
      </c>
      <c r="J120" s="59">
        <v>6.1319999999999997</v>
      </c>
      <c r="K120" s="50" t="s">
        <v>739</v>
      </c>
      <c r="L120" s="9" t="str">
        <f>IF(J120="Div by 0", "N/A", IF(K120="N/A","N/A", IF(J120&gt;VALUE(MID(K120,1,2)), "No", IF(J120&lt;-1*VALUE(MID(K120,1,2)), "No", "Yes"))))</f>
        <v>Yes</v>
      </c>
    </row>
    <row r="121" spans="1:12" x14ac:dyDescent="0.2">
      <c r="A121" s="4" t="s">
        <v>1631</v>
      </c>
      <c r="B121" s="5" t="s">
        <v>213</v>
      </c>
      <c r="C121" s="1">
        <v>938</v>
      </c>
      <c r="D121" s="9" t="str">
        <f t="shared" ref="D121:H134" si="43">IF($B121="N/A","N/A",IF(C121&lt;0,"No","Yes"))</f>
        <v>N/A</v>
      </c>
      <c r="E121" s="1">
        <v>29744</v>
      </c>
      <c r="F121" s="9" t="str">
        <f t="shared" si="43"/>
        <v>N/A</v>
      </c>
      <c r="G121" s="1">
        <v>33423</v>
      </c>
      <c r="H121" s="9" t="str">
        <f t="shared" si="43"/>
        <v>N/A</v>
      </c>
      <c r="I121" s="59">
        <v>3071</v>
      </c>
      <c r="J121" s="59">
        <v>12.37</v>
      </c>
      <c r="K121" s="5" t="s">
        <v>739</v>
      </c>
      <c r="L121" s="9" t="str">
        <f t="shared" ref="L121:L142" si="44">IF(J121="Div by 0", "N/A", IF(OR(J121="N/A",K121="N/A"),"N/A", IF(J121&gt;VALUE(MID(K121,1,2)), "No", IF(J121&lt;-1*VALUE(MID(K121,1,2)), "No", "Yes"))))</f>
        <v>Yes</v>
      </c>
    </row>
    <row r="122" spans="1:12" x14ac:dyDescent="0.2">
      <c r="A122" s="4" t="s">
        <v>1632</v>
      </c>
      <c r="B122" s="5" t="s">
        <v>213</v>
      </c>
      <c r="C122" s="1">
        <v>72381</v>
      </c>
      <c r="D122" s="9" t="str">
        <f t="shared" si="43"/>
        <v>N/A</v>
      </c>
      <c r="E122" s="1">
        <v>75853</v>
      </c>
      <c r="F122" s="9" t="str">
        <f t="shared" si="43"/>
        <v>N/A</v>
      </c>
      <c r="G122" s="1">
        <v>79582</v>
      </c>
      <c r="H122" s="9" t="str">
        <f t="shared" si="43"/>
        <v>N/A</v>
      </c>
      <c r="I122" s="59">
        <v>4.7969999999999997</v>
      </c>
      <c r="J122" s="59">
        <v>4.9160000000000004</v>
      </c>
      <c r="K122" s="5" t="s">
        <v>739</v>
      </c>
      <c r="L122" s="9" t="str">
        <f t="shared" si="44"/>
        <v>Yes</v>
      </c>
    </row>
    <row r="123" spans="1:12" x14ac:dyDescent="0.2">
      <c r="A123" s="4" t="s">
        <v>1633</v>
      </c>
      <c r="B123" s="5" t="s">
        <v>213</v>
      </c>
      <c r="C123" s="1">
        <v>255668</v>
      </c>
      <c r="D123" s="9" t="str">
        <f t="shared" si="43"/>
        <v>N/A</v>
      </c>
      <c r="E123" s="1">
        <v>282010</v>
      </c>
      <c r="F123" s="9" t="str">
        <f t="shared" si="43"/>
        <v>N/A</v>
      </c>
      <c r="G123" s="1">
        <v>296985</v>
      </c>
      <c r="H123" s="9" t="str">
        <f t="shared" si="43"/>
        <v>N/A</v>
      </c>
      <c r="I123" s="59">
        <v>10.3</v>
      </c>
      <c r="J123" s="59">
        <v>5.31</v>
      </c>
      <c r="K123" s="5" t="s">
        <v>739</v>
      </c>
      <c r="L123" s="9" t="str">
        <f t="shared" si="44"/>
        <v>Yes</v>
      </c>
    </row>
    <row r="124" spans="1:12" x14ac:dyDescent="0.2">
      <c r="A124" s="4" t="s">
        <v>1634</v>
      </c>
      <c r="B124" s="5" t="s">
        <v>213</v>
      </c>
      <c r="C124" s="1">
        <v>81159</v>
      </c>
      <c r="D124" s="9" t="str">
        <f t="shared" si="43"/>
        <v>N/A</v>
      </c>
      <c r="E124" s="1">
        <v>88839</v>
      </c>
      <c r="F124" s="9" t="str">
        <f t="shared" si="43"/>
        <v>N/A</v>
      </c>
      <c r="G124" s="1">
        <v>95674</v>
      </c>
      <c r="H124" s="9" t="str">
        <f t="shared" si="43"/>
        <v>N/A</v>
      </c>
      <c r="I124" s="59">
        <v>9.4629999999999992</v>
      </c>
      <c r="J124" s="59">
        <v>7.694</v>
      </c>
      <c r="K124" s="5" t="s">
        <v>739</v>
      </c>
      <c r="L124" s="9" t="str">
        <f t="shared" si="44"/>
        <v>Yes</v>
      </c>
    </row>
    <row r="125" spans="1:12" x14ac:dyDescent="0.2">
      <c r="A125" s="2" t="s">
        <v>1635</v>
      </c>
      <c r="B125" s="5" t="s">
        <v>213</v>
      </c>
      <c r="C125" s="64" t="s">
        <v>213</v>
      </c>
      <c r="D125" s="9" t="str">
        <f t="shared" si="43"/>
        <v>N/A</v>
      </c>
      <c r="E125" s="64">
        <v>88.414446312999999</v>
      </c>
      <c r="F125" s="9" t="str">
        <f t="shared" si="43"/>
        <v>N/A</v>
      </c>
      <c r="G125" s="64">
        <v>88.027909113999996</v>
      </c>
      <c r="H125" s="9" t="str">
        <f t="shared" si="43"/>
        <v>N/A</v>
      </c>
      <c r="I125" s="12" t="s">
        <v>213</v>
      </c>
      <c r="J125" s="12">
        <v>-0.437</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89.187406296999995</v>
      </c>
      <c r="F126" s="9" t="str">
        <f t="shared" si="43"/>
        <v>N/A</v>
      </c>
      <c r="G126" s="64">
        <v>99.198646603</v>
      </c>
      <c r="H126" s="9" t="str">
        <f t="shared" si="43"/>
        <v>N/A</v>
      </c>
      <c r="I126" s="12" t="s">
        <v>213</v>
      </c>
      <c r="J126" s="12">
        <v>11.22</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99.412851731999993</v>
      </c>
      <c r="F127" s="9" t="str">
        <f t="shared" si="43"/>
        <v>N/A</v>
      </c>
      <c r="G127" s="64">
        <v>99.481230546000006</v>
      </c>
      <c r="H127" s="9" t="str">
        <f t="shared" si="43"/>
        <v>N/A</v>
      </c>
      <c r="I127" s="12" t="s">
        <v>213</v>
      </c>
      <c r="J127" s="12">
        <v>6.88E-2</v>
      </c>
      <c r="K127" s="5" t="s">
        <v>739</v>
      </c>
      <c r="L127" s="9" t="str">
        <f t="shared" si="45"/>
        <v>Yes</v>
      </c>
    </row>
    <row r="128" spans="1:12" ht="25.5" x14ac:dyDescent="0.2">
      <c r="A128" s="2" t="s">
        <v>1638</v>
      </c>
      <c r="B128" s="5" t="s">
        <v>213</v>
      </c>
      <c r="C128" s="64" t="s">
        <v>213</v>
      </c>
      <c r="D128" s="9" t="str">
        <f t="shared" si="43"/>
        <v>N/A</v>
      </c>
      <c r="E128" s="64">
        <v>99.831849478999999</v>
      </c>
      <c r="F128" s="9" t="str">
        <f t="shared" si="43"/>
        <v>N/A</v>
      </c>
      <c r="G128" s="64">
        <v>99.919589266000003</v>
      </c>
      <c r="H128" s="9" t="str">
        <f t="shared" si="43"/>
        <v>N/A</v>
      </c>
      <c r="I128" s="12" t="s">
        <v>213</v>
      </c>
      <c r="J128" s="12">
        <v>8.7900000000000006E-2</v>
      </c>
      <c r="K128" s="5" t="s">
        <v>739</v>
      </c>
      <c r="L128" s="9" t="str">
        <f t="shared" si="45"/>
        <v>Yes</v>
      </c>
    </row>
    <row r="129" spans="1:12" ht="25.5" x14ac:dyDescent="0.2">
      <c r="A129" s="2" t="s">
        <v>1639</v>
      </c>
      <c r="B129" s="5" t="s">
        <v>213</v>
      </c>
      <c r="C129" s="64" t="s">
        <v>213</v>
      </c>
      <c r="D129" s="9" t="str">
        <f t="shared" si="43"/>
        <v>N/A</v>
      </c>
      <c r="E129" s="64">
        <v>60.540949421000001</v>
      </c>
      <c r="F129" s="9" t="str">
        <f t="shared" si="43"/>
        <v>N/A</v>
      </c>
      <c r="G129" s="64">
        <v>58.508335270000003</v>
      </c>
      <c r="H129" s="9" t="str">
        <f t="shared" si="43"/>
        <v>N/A</v>
      </c>
      <c r="I129" s="12" t="s">
        <v>213</v>
      </c>
      <c r="J129" s="12">
        <v>-3.36</v>
      </c>
      <c r="K129" s="5" t="s">
        <v>739</v>
      </c>
      <c r="L129" s="9" t="str">
        <f t="shared" si="45"/>
        <v>Yes</v>
      </c>
    </row>
    <row r="130" spans="1:12" ht="25.5" x14ac:dyDescent="0.2">
      <c r="A130" s="2" t="s">
        <v>1640</v>
      </c>
      <c r="B130" s="5" t="s">
        <v>213</v>
      </c>
      <c r="C130" s="64">
        <v>16.848878203999998</v>
      </c>
      <c r="D130" s="9" t="str">
        <f t="shared" si="43"/>
        <v>N/A</v>
      </c>
      <c r="E130" s="64">
        <v>15.469329158000001</v>
      </c>
      <c r="F130" s="9" t="str">
        <f t="shared" si="43"/>
        <v>N/A</v>
      </c>
      <c r="G130" s="64">
        <v>15.010955892</v>
      </c>
      <c r="H130" s="9" t="str">
        <f t="shared" si="43"/>
        <v>N/A</v>
      </c>
      <c r="I130" s="12">
        <v>-8.19</v>
      </c>
      <c r="J130" s="12">
        <v>-2.96</v>
      </c>
      <c r="K130" s="50" t="s">
        <v>739</v>
      </c>
      <c r="L130" s="9" t="str">
        <f>IF(J130="Div by 0", "N/A", IF(OR(J130="N/A",K130="N/A"),"N/A", IF(J130&gt;VALUE(MID(K130,1,2)), "No", IF(J130&lt;-1*VALUE(MID(K130,1,2)), "No", "Yes"))))</f>
        <v>Yes</v>
      </c>
    </row>
    <row r="131" spans="1:12" ht="25.5" x14ac:dyDescent="0.2">
      <c r="A131" s="2" t="s">
        <v>1641</v>
      </c>
      <c r="B131" s="5" t="s">
        <v>213</v>
      </c>
      <c r="C131" s="64">
        <v>10.234541578</v>
      </c>
      <c r="D131" s="9" t="str">
        <f t="shared" si="43"/>
        <v>N/A</v>
      </c>
      <c r="E131" s="64">
        <v>1.1935180204</v>
      </c>
      <c r="F131" s="9" t="str">
        <f t="shared" si="43"/>
        <v>N/A</v>
      </c>
      <c r="G131" s="64">
        <v>1.4481045986000001</v>
      </c>
      <c r="H131" s="9" t="str">
        <f t="shared" si="43"/>
        <v>N/A</v>
      </c>
      <c r="I131" s="12">
        <v>-88.3</v>
      </c>
      <c r="J131" s="12">
        <v>21.33</v>
      </c>
      <c r="K131" s="5" t="s">
        <v>739</v>
      </c>
      <c r="L131" s="9" t="str">
        <f t="shared" si="44"/>
        <v>Yes</v>
      </c>
    </row>
    <row r="132" spans="1:12" ht="25.5" x14ac:dyDescent="0.2">
      <c r="A132" s="2" t="s">
        <v>496</v>
      </c>
      <c r="B132" s="5" t="s">
        <v>213</v>
      </c>
      <c r="C132" s="64">
        <v>29.858664567000002</v>
      </c>
      <c r="D132" s="9" t="str">
        <f t="shared" si="43"/>
        <v>N/A</v>
      </c>
      <c r="E132" s="64">
        <v>27.637667594</v>
      </c>
      <c r="F132" s="9" t="str">
        <f t="shared" si="43"/>
        <v>N/A</v>
      </c>
      <c r="G132" s="64">
        <v>27.014902867</v>
      </c>
      <c r="H132" s="9" t="str">
        <f t="shared" si="43"/>
        <v>N/A</v>
      </c>
      <c r="I132" s="12">
        <v>-7.44</v>
      </c>
      <c r="J132" s="12">
        <v>-2.25</v>
      </c>
      <c r="K132" s="5" t="s">
        <v>739</v>
      </c>
      <c r="L132" s="9" t="str">
        <f t="shared" si="44"/>
        <v>Yes</v>
      </c>
    </row>
    <row r="133" spans="1:12" ht="25.5" x14ac:dyDescent="0.2">
      <c r="A133" s="2" t="s">
        <v>497</v>
      </c>
      <c r="B133" s="5" t="s">
        <v>213</v>
      </c>
      <c r="C133" s="64">
        <v>13.249213824</v>
      </c>
      <c r="D133" s="9" t="str">
        <f t="shared" si="43"/>
        <v>N/A</v>
      </c>
      <c r="E133" s="64">
        <v>13.494556931</v>
      </c>
      <c r="F133" s="9" t="str">
        <f t="shared" si="43"/>
        <v>N/A</v>
      </c>
      <c r="G133" s="64">
        <v>13.187871441</v>
      </c>
      <c r="H133" s="9" t="str">
        <f t="shared" si="43"/>
        <v>N/A</v>
      </c>
      <c r="I133" s="12">
        <v>1.8520000000000001</v>
      </c>
      <c r="J133" s="12">
        <v>-2.27</v>
      </c>
      <c r="K133" s="5" t="s">
        <v>739</v>
      </c>
      <c r="L133" s="9" t="str">
        <f t="shared" si="44"/>
        <v>Yes</v>
      </c>
    </row>
    <row r="134" spans="1:12" ht="25.5" x14ac:dyDescent="0.2">
      <c r="A134" s="2" t="s">
        <v>498</v>
      </c>
      <c r="B134" s="5" t="s">
        <v>213</v>
      </c>
      <c r="C134" s="64">
        <v>16.662354143999998</v>
      </c>
      <c r="D134" s="9" t="str">
        <f t="shared" si="43"/>
        <v>N/A</v>
      </c>
      <c r="E134" s="64">
        <v>16.128051869</v>
      </c>
      <c r="F134" s="9" t="str">
        <f t="shared" si="43"/>
        <v>N/A</v>
      </c>
      <c r="G134" s="64">
        <v>15.423207977000001</v>
      </c>
      <c r="H134" s="9" t="str">
        <f t="shared" si="43"/>
        <v>N/A</v>
      </c>
      <c r="I134" s="12">
        <v>-3.21</v>
      </c>
      <c r="J134" s="12">
        <v>-4.37</v>
      </c>
      <c r="K134" s="5" t="s">
        <v>739</v>
      </c>
      <c r="L134" s="9" t="str">
        <f t="shared" si="44"/>
        <v>Yes</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0.2035860401</v>
      </c>
      <c r="D136" s="46" t="str">
        <f t="shared" si="46"/>
        <v>N/A</v>
      </c>
      <c r="E136" s="64">
        <v>0.21051703660000001</v>
      </c>
      <c r="F136" s="46" t="str">
        <f t="shared" si="47"/>
        <v>N/A</v>
      </c>
      <c r="G136" s="64">
        <v>0.20646120740000001</v>
      </c>
      <c r="H136" s="46" t="str">
        <f t="shared" si="48"/>
        <v>N/A</v>
      </c>
      <c r="I136" s="12">
        <v>3.4039999999999999</v>
      </c>
      <c r="J136" s="12">
        <v>-1.93</v>
      </c>
      <c r="K136" s="5" t="s">
        <v>739</v>
      </c>
      <c r="L136" s="9" t="str">
        <f t="shared" si="44"/>
        <v>Yes</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v>0</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15.586644756</v>
      </c>
      <c r="D140" s="46" t="str">
        <f t="shared" si="46"/>
        <v>N/A</v>
      </c>
      <c r="E140" s="64">
        <v>14.695474408000001</v>
      </c>
      <c r="F140" s="46" t="str">
        <f t="shared" si="47"/>
        <v>N/A</v>
      </c>
      <c r="G140" s="64">
        <v>14.308908682</v>
      </c>
      <c r="H140" s="46" t="str">
        <f t="shared" si="48"/>
        <v>N/A</v>
      </c>
      <c r="I140" s="12">
        <v>-5.72</v>
      </c>
      <c r="J140" s="12">
        <v>-2.63</v>
      </c>
      <c r="K140" s="5" t="s">
        <v>739</v>
      </c>
      <c r="L140" s="9" t="str">
        <f t="shared" si="44"/>
        <v>Yes</v>
      </c>
    </row>
    <row r="141" spans="1:12" ht="25.5" x14ac:dyDescent="0.2">
      <c r="A141" s="2" t="s">
        <v>505</v>
      </c>
      <c r="B141" s="37" t="s">
        <v>213</v>
      </c>
      <c r="C141" s="64">
        <v>2.9501689599999999E-2</v>
      </c>
      <c r="D141" s="46" t="str">
        <f t="shared" si="46"/>
        <v>N/A</v>
      </c>
      <c r="E141" s="64">
        <v>0</v>
      </c>
      <c r="F141" s="46" t="str">
        <f t="shared" si="47"/>
        <v>N/A</v>
      </c>
      <c r="G141" s="64">
        <v>0</v>
      </c>
      <c r="H141" s="46" t="str">
        <f t="shared" si="48"/>
        <v>N/A</v>
      </c>
      <c r="I141" s="12">
        <v>-100</v>
      </c>
      <c r="J141" s="12" t="s">
        <v>1747</v>
      </c>
      <c r="K141" s="5" t="s">
        <v>739</v>
      </c>
      <c r="L141" s="9" t="str">
        <f t="shared" si="44"/>
        <v>N/A</v>
      </c>
    </row>
    <row r="142" spans="1:12" ht="25.5" x14ac:dyDescent="0.2">
      <c r="A142" s="2" t="s">
        <v>506</v>
      </c>
      <c r="B142" s="37" t="s">
        <v>213</v>
      </c>
      <c r="C142" s="64">
        <v>10.260492605</v>
      </c>
      <c r="D142" s="9" t="str">
        <f t="shared" ref="D142" si="49">IF($B142="N/A","N/A",IF(C142&lt;0,"No","Yes"))</f>
        <v>N/A</v>
      </c>
      <c r="E142" s="64">
        <v>6.2697556491000004</v>
      </c>
      <c r="F142" s="9" t="str">
        <f t="shared" ref="F142" si="50">IF($B142="N/A","N/A",IF(E142&lt;0,"No","Yes"))</f>
        <v>N/A</v>
      </c>
      <c r="G142" s="64">
        <v>6.5683932413999999</v>
      </c>
      <c r="H142" s="9" t="str">
        <f t="shared" ref="H142" si="51">IF($B142="N/A","N/A",IF(G142&lt;0,"No","Yes"))</f>
        <v>N/A</v>
      </c>
      <c r="I142" s="12">
        <v>-38.9</v>
      </c>
      <c r="J142" s="12">
        <v>4.7629999999999999</v>
      </c>
      <c r="K142" s="5" t="s">
        <v>739</v>
      </c>
      <c r="L142" s="9" t="str">
        <f t="shared" si="44"/>
        <v>Yes</v>
      </c>
    </row>
    <row r="143" spans="1:12" x14ac:dyDescent="0.2">
      <c r="A143" s="3" t="s">
        <v>736</v>
      </c>
      <c r="B143" s="37" t="s">
        <v>213</v>
      </c>
      <c r="C143" s="14">
        <v>0</v>
      </c>
      <c r="D143" s="46" t="str">
        <f>IF($B143="N/A","N/A",IF(C143&gt;10,"No",IF(C143&lt;-10,"No","Yes")))</f>
        <v>N/A</v>
      </c>
      <c r="E143" s="14">
        <v>1822</v>
      </c>
      <c r="F143" s="46" t="str">
        <f>IF($B143="N/A","N/A",IF(E143&gt;10,"No",IF(E143&lt;-10,"No","Yes")))</f>
        <v>N/A</v>
      </c>
      <c r="G143" s="14">
        <v>0</v>
      </c>
      <c r="H143" s="46" t="str">
        <f>IF($B143="N/A","N/A",IF(G143&gt;10,"No",IF(G143&lt;-10,"No","Yes")))</f>
        <v>N/A</v>
      </c>
      <c r="I143" s="12" t="s">
        <v>1747</v>
      </c>
      <c r="J143" s="12">
        <v>-100</v>
      </c>
      <c r="K143" s="47" t="s">
        <v>739</v>
      </c>
      <c r="L143" s="9" t="str">
        <f>IF(J143="Div by 0", "N/A", IF(K143="N/A","N/A", IF(J143&gt;VALUE(MID(K143,1,2)), "No", IF(J143&lt;-1*VALUE(MID(K143,1,2)), "No", "Yes"))))</f>
        <v>No</v>
      </c>
    </row>
    <row r="144" spans="1:12" x14ac:dyDescent="0.2">
      <c r="A144" s="3" t="s">
        <v>737</v>
      </c>
      <c r="B144" s="37" t="s">
        <v>213</v>
      </c>
      <c r="C144" s="1">
        <v>0</v>
      </c>
      <c r="D144" s="46" t="str">
        <f>IF($B144="N/A","N/A",IF(C144&gt;10,"No",IF(C144&lt;-10,"No","Yes")))</f>
        <v>N/A</v>
      </c>
      <c r="E144" s="1">
        <v>27204</v>
      </c>
      <c r="F144" s="46" t="str">
        <f>IF($B144="N/A","N/A",IF(E144&gt;10,"No",IF(E144&lt;-10,"No","Yes")))</f>
        <v>N/A</v>
      </c>
      <c r="G144" s="1">
        <v>56065</v>
      </c>
      <c r="H144" s="46" t="str">
        <f>IF($B144="N/A","N/A",IF(G144&gt;10,"No",IF(G144&lt;-10,"No","Yes")))</f>
        <v>N/A</v>
      </c>
      <c r="I144" s="12" t="s">
        <v>1747</v>
      </c>
      <c r="J144" s="12">
        <v>106.1</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5.0482669546999999</v>
      </c>
      <c r="F145" s="9" t="str">
        <f t="shared" ref="F145:F149" si="53">IF($B145="N/A","N/A",IF(E145&lt;0,"No","Yes"))</f>
        <v>N/A</v>
      </c>
      <c r="G145" s="64">
        <v>9.7600080775000002</v>
      </c>
      <c r="H145" s="9" t="str">
        <f t="shared" ref="H145:H149" si="54">IF($B145="N/A","N/A",IF(G145&lt;0,"No","Yes"))</f>
        <v>N/A</v>
      </c>
      <c r="I145" s="12" t="s">
        <v>213</v>
      </c>
      <c r="J145" s="12">
        <v>93.33</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1.49925037E-2</v>
      </c>
      <c r="F146" s="9" t="str">
        <f t="shared" si="53"/>
        <v>N/A</v>
      </c>
      <c r="G146" s="64">
        <v>0.19588638589999999</v>
      </c>
      <c r="H146" s="9" t="str">
        <f t="shared" si="54"/>
        <v>N/A</v>
      </c>
      <c r="I146" s="12" t="s">
        <v>213</v>
      </c>
      <c r="J146" s="12">
        <v>1207</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1.7037784600000001E-2</v>
      </c>
      <c r="F147" s="9" t="str">
        <f t="shared" si="53"/>
        <v>N/A</v>
      </c>
      <c r="G147" s="64">
        <v>0.14250534400000001</v>
      </c>
      <c r="H147" s="9" t="str">
        <f t="shared" si="54"/>
        <v>N/A</v>
      </c>
      <c r="I147" s="12" t="s">
        <v>213</v>
      </c>
      <c r="J147" s="12">
        <v>736.4</v>
      </c>
      <c r="K147" s="5" t="s">
        <v>739</v>
      </c>
      <c r="L147" s="9" t="str">
        <f t="shared" si="55"/>
        <v>No</v>
      </c>
    </row>
    <row r="148" spans="1:12" x14ac:dyDescent="0.2">
      <c r="A148" s="2" t="s">
        <v>510</v>
      </c>
      <c r="B148" s="5" t="s">
        <v>213</v>
      </c>
      <c r="C148" s="64" t="s">
        <v>213</v>
      </c>
      <c r="D148" s="9" t="str">
        <f t="shared" si="52"/>
        <v>N/A</v>
      </c>
      <c r="E148" s="64">
        <v>0</v>
      </c>
      <c r="F148" s="9" t="str">
        <f t="shared" si="53"/>
        <v>N/A</v>
      </c>
      <c r="G148" s="64">
        <v>3.364466E-4</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18.526393261999999</v>
      </c>
      <c r="F149" s="9" t="str">
        <f t="shared" si="53"/>
        <v>N/A</v>
      </c>
      <c r="G149" s="64">
        <v>34.175218012999999</v>
      </c>
      <c r="H149" s="9" t="str">
        <f t="shared" si="54"/>
        <v>N/A</v>
      </c>
      <c r="I149" s="12" t="s">
        <v>213</v>
      </c>
      <c r="J149" s="12">
        <v>84.47</v>
      </c>
      <c r="K149" s="5" t="s">
        <v>739</v>
      </c>
      <c r="L149" s="9" t="str">
        <f t="shared" si="55"/>
        <v>No</v>
      </c>
    </row>
    <row r="150" spans="1:12" x14ac:dyDescent="0.2">
      <c r="A150" s="4" t="s">
        <v>738</v>
      </c>
      <c r="B150" s="50" t="s">
        <v>213</v>
      </c>
      <c r="C150" s="1">
        <v>4871</v>
      </c>
      <c r="D150" s="11" t="str">
        <f t="shared" ref="D150:D172" si="56">IF($B150="N/A","N/A",IF(C150&gt;10,"No",IF(C150&lt;-10,"No","Yes")))</f>
        <v>N/A</v>
      </c>
      <c r="E150" s="1">
        <v>106</v>
      </c>
      <c r="F150" s="11" t="str">
        <f t="shared" ref="F150:F172" si="57">IF($B150="N/A","N/A",IF(E150&gt;10,"No",IF(E150&lt;-10,"No","Yes")))</f>
        <v>N/A</v>
      </c>
      <c r="G150" s="1">
        <v>139</v>
      </c>
      <c r="H150" s="11" t="str">
        <f t="shared" ref="H150:H172" si="58">IF($B150="N/A","N/A",IF(G150&gt;10,"No",IF(G150&lt;-10,"No","Yes")))</f>
        <v>N/A</v>
      </c>
      <c r="I150" s="12">
        <v>-97.8</v>
      </c>
      <c r="J150" s="12">
        <v>31.13</v>
      </c>
      <c r="K150" s="50" t="s">
        <v>739</v>
      </c>
      <c r="L150" s="9" t="str">
        <f t="shared" ref="L150:L172" si="59">IF(J150="Div by 0", "N/A", IF(K150="N/A","N/A", IF(J150&gt;VALUE(MID(K150,1,2)), "No", IF(J150&lt;-1*VALUE(MID(K150,1,2)), "No", "Yes"))))</f>
        <v>No</v>
      </c>
    </row>
    <row r="151" spans="1:12" x14ac:dyDescent="0.2">
      <c r="A151" s="4" t="s">
        <v>534</v>
      </c>
      <c r="B151" s="50" t="s">
        <v>213</v>
      </c>
      <c r="C151" s="1">
        <v>28</v>
      </c>
      <c r="D151" s="11" t="str">
        <f t="shared" si="56"/>
        <v>N/A</v>
      </c>
      <c r="E151" s="1">
        <v>48</v>
      </c>
      <c r="F151" s="11" t="str">
        <f t="shared" si="57"/>
        <v>N/A</v>
      </c>
      <c r="G151" s="1">
        <v>68</v>
      </c>
      <c r="H151" s="11" t="str">
        <f t="shared" si="58"/>
        <v>N/A</v>
      </c>
      <c r="I151" s="12">
        <v>71.430000000000007</v>
      </c>
      <c r="J151" s="12">
        <v>41.67</v>
      </c>
      <c r="K151" s="50" t="s">
        <v>739</v>
      </c>
      <c r="L151" s="9" t="str">
        <f t="shared" si="59"/>
        <v>No</v>
      </c>
    </row>
    <row r="152" spans="1:12" x14ac:dyDescent="0.2">
      <c r="A152" s="4" t="s">
        <v>535</v>
      </c>
      <c r="B152" s="50" t="s">
        <v>213</v>
      </c>
      <c r="C152" s="1">
        <v>73</v>
      </c>
      <c r="D152" s="11" t="str">
        <f t="shared" si="56"/>
        <v>N/A</v>
      </c>
      <c r="E152" s="1">
        <v>58</v>
      </c>
      <c r="F152" s="11" t="str">
        <f t="shared" si="57"/>
        <v>N/A</v>
      </c>
      <c r="G152" s="1">
        <v>71</v>
      </c>
      <c r="H152" s="11" t="str">
        <f t="shared" si="58"/>
        <v>N/A</v>
      </c>
      <c r="I152" s="12">
        <v>-20.5</v>
      </c>
      <c r="J152" s="12">
        <v>22.41</v>
      </c>
      <c r="K152" s="50" t="s">
        <v>739</v>
      </c>
      <c r="L152" s="9" t="str">
        <f t="shared" si="59"/>
        <v>Yes</v>
      </c>
    </row>
    <row r="153" spans="1:12" x14ac:dyDescent="0.2">
      <c r="A153" s="4" t="s">
        <v>536</v>
      </c>
      <c r="B153" s="50" t="s">
        <v>213</v>
      </c>
      <c r="C153" s="1">
        <v>3720</v>
      </c>
      <c r="D153" s="11" t="str">
        <f t="shared" si="56"/>
        <v>N/A</v>
      </c>
      <c r="E153" s="1">
        <v>0</v>
      </c>
      <c r="F153" s="11" t="str">
        <f t="shared" si="57"/>
        <v>N/A</v>
      </c>
      <c r="G153" s="1">
        <v>0</v>
      </c>
      <c r="H153" s="11" t="str">
        <f t="shared" si="58"/>
        <v>N/A</v>
      </c>
      <c r="I153" s="12">
        <v>-100</v>
      </c>
      <c r="J153" s="12" t="s">
        <v>1747</v>
      </c>
      <c r="K153" s="50" t="s">
        <v>739</v>
      </c>
      <c r="L153" s="9" t="str">
        <f t="shared" si="59"/>
        <v>N/A</v>
      </c>
    </row>
    <row r="154" spans="1:12" x14ac:dyDescent="0.2">
      <c r="A154" s="4" t="s">
        <v>537</v>
      </c>
      <c r="B154" s="50" t="s">
        <v>213</v>
      </c>
      <c r="C154" s="1">
        <v>1050</v>
      </c>
      <c r="D154" s="11" t="str">
        <f t="shared" si="56"/>
        <v>N/A</v>
      </c>
      <c r="E154" s="1">
        <v>0</v>
      </c>
      <c r="F154" s="11" t="str">
        <f t="shared" si="57"/>
        <v>N/A</v>
      </c>
      <c r="G154" s="1">
        <v>0</v>
      </c>
      <c r="H154" s="11" t="str">
        <f t="shared" si="58"/>
        <v>N/A</v>
      </c>
      <c r="I154" s="12">
        <v>-100</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1.9670500600000002E-2</v>
      </c>
      <c r="F155" s="9" t="str">
        <f t="shared" ref="F155:F159" si="61">IF($B155="N/A","N/A",IF(E155&lt;0,"No","Yes"))</f>
        <v>N/A</v>
      </c>
      <c r="G155" s="64">
        <v>2.4197647799999999E-2</v>
      </c>
      <c r="H155" s="9" t="str">
        <f t="shared" ref="H155:H159" si="62">IF($B155="N/A","N/A",IF(G155&lt;0,"No","Yes"))</f>
        <v>N/A</v>
      </c>
      <c r="I155" s="12" t="s">
        <v>213</v>
      </c>
      <c r="J155" s="12">
        <v>23.01</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0.14392803600000001</v>
      </c>
      <c r="F156" s="9" t="str">
        <f t="shared" si="61"/>
        <v>N/A</v>
      </c>
      <c r="G156" s="64">
        <v>0.20182233699999999</v>
      </c>
      <c r="H156" s="9" t="str">
        <f t="shared" si="62"/>
        <v>N/A</v>
      </c>
      <c r="I156" s="12" t="s">
        <v>213</v>
      </c>
      <c r="J156" s="12">
        <v>40.22</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7.6014731099999996E-2</v>
      </c>
      <c r="F157" s="9" t="str">
        <f t="shared" si="61"/>
        <v>N/A</v>
      </c>
      <c r="G157" s="64">
        <v>8.8753328199999995E-2</v>
      </c>
      <c r="H157" s="9" t="str">
        <f t="shared" si="62"/>
        <v>N/A</v>
      </c>
      <c r="I157" s="12" t="s">
        <v>213</v>
      </c>
      <c r="J157" s="12">
        <v>16.760000000000002</v>
      </c>
      <c r="K157" s="5" t="s">
        <v>739</v>
      </c>
      <c r="L157" s="9" t="str">
        <f t="shared" si="63"/>
        <v>Yes</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425.82</v>
      </c>
      <c r="D160" s="11" t="str">
        <f t="shared" si="56"/>
        <v>N/A</v>
      </c>
      <c r="E160" s="1">
        <v>70.91</v>
      </c>
      <c r="F160" s="11" t="str">
        <f t="shared" si="57"/>
        <v>N/A</v>
      </c>
      <c r="G160" s="1">
        <v>99.33</v>
      </c>
      <c r="H160" s="11" t="str">
        <f t="shared" si="58"/>
        <v>N/A</v>
      </c>
      <c r="I160" s="12">
        <v>-83.3</v>
      </c>
      <c r="J160" s="12">
        <v>40.08</v>
      </c>
      <c r="K160" s="50" t="s">
        <v>739</v>
      </c>
      <c r="L160" s="9" t="str">
        <f t="shared" si="59"/>
        <v>No</v>
      </c>
    </row>
    <row r="161" spans="1:12" x14ac:dyDescent="0.2">
      <c r="A161" s="4" t="s">
        <v>544</v>
      </c>
      <c r="B161" s="50" t="s">
        <v>213</v>
      </c>
      <c r="C161" s="14">
        <v>2981334</v>
      </c>
      <c r="D161" s="11" t="str">
        <f t="shared" si="56"/>
        <v>N/A</v>
      </c>
      <c r="E161" s="14">
        <v>2490567</v>
      </c>
      <c r="F161" s="11" t="str">
        <f t="shared" si="57"/>
        <v>N/A</v>
      </c>
      <c r="G161" s="14">
        <v>3465425</v>
      </c>
      <c r="H161" s="11" t="str">
        <f t="shared" si="58"/>
        <v>N/A</v>
      </c>
      <c r="I161" s="12">
        <v>-16.5</v>
      </c>
      <c r="J161" s="12">
        <v>39.14</v>
      </c>
      <c r="K161" s="50" t="s">
        <v>739</v>
      </c>
      <c r="L161" s="9" t="str">
        <f t="shared" si="59"/>
        <v>No</v>
      </c>
    </row>
    <row r="162" spans="1:12" x14ac:dyDescent="0.2">
      <c r="A162" s="4" t="s">
        <v>1290</v>
      </c>
      <c r="B162" s="50" t="s">
        <v>213</v>
      </c>
      <c r="C162" s="14">
        <v>612.05789365999999</v>
      </c>
      <c r="D162" s="11" t="str">
        <f t="shared" si="56"/>
        <v>N/A</v>
      </c>
      <c r="E162" s="14">
        <v>23495.915094</v>
      </c>
      <c r="F162" s="11" t="str">
        <f t="shared" si="57"/>
        <v>N/A</v>
      </c>
      <c r="G162" s="14">
        <v>24931.115108000002</v>
      </c>
      <c r="H162" s="11" t="str">
        <f t="shared" si="58"/>
        <v>N/A</v>
      </c>
      <c r="I162" s="12">
        <v>3739</v>
      </c>
      <c r="J162" s="12">
        <v>6.1079999999999997</v>
      </c>
      <c r="K162" s="50" t="s">
        <v>739</v>
      </c>
      <c r="L162" s="9" t="str">
        <f t="shared" si="59"/>
        <v>Yes</v>
      </c>
    </row>
    <row r="163" spans="1:12" ht="25.5" x14ac:dyDescent="0.2">
      <c r="A163" s="4" t="s">
        <v>1291</v>
      </c>
      <c r="B163" s="50" t="s">
        <v>213</v>
      </c>
      <c r="C163" s="14">
        <v>21460.535714000001</v>
      </c>
      <c r="D163" s="11" t="str">
        <f t="shared" si="56"/>
        <v>N/A</v>
      </c>
      <c r="E163" s="14">
        <v>20408.4375</v>
      </c>
      <c r="F163" s="11" t="str">
        <f t="shared" si="57"/>
        <v>N/A</v>
      </c>
      <c r="G163" s="14">
        <v>22380.014706000002</v>
      </c>
      <c r="H163" s="11" t="str">
        <f t="shared" si="58"/>
        <v>N/A</v>
      </c>
      <c r="I163" s="12">
        <v>-4.9000000000000004</v>
      </c>
      <c r="J163" s="12">
        <v>9.6609999999999996</v>
      </c>
      <c r="K163" s="50" t="s">
        <v>739</v>
      </c>
      <c r="L163" s="9" t="str">
        <f t="shared" si="59"/>
        <v>Yes</v>
      </c>
    </row>
    <row r="164" spans="1:12" ht="25.5" x14ac:dyDescent="0.2">
      <c r="A164" s="4" t="s">
        <v>1292</v>
      </c>
      <c r="B164" s="50" t="s">
        <v>213</v>
      </c>
      <c r="C164" s="14">
        <v>12437.041096000001</v>
      </c>
      <c r="D164" s="11" t="str">
        <f t="shared" si="56"/>
        <v>N/A</v>
      </c>
      <c r="E164" s="14">
        <v>26051.068965999999</v>
      </c>
      <c r="F164" s="11" t="str">
        <f t="shared" si="57"/>
        <v>N/A</v>
      </c>
      <c r="G164" s="14">
        <v>27374.422535000002</v>
      </c>
      <c r="H164" s="11" t="str">
        <f t="shared" si="58"/>
        <v>N/A</v>
      </c>
      <c r="I164" s="12">
        <v>109.5</v>
      </c>
      <c r="J164" s="12">
        <v>5.08</v>
      </c>
      <c r="K164" s="50" t="s">
        <v>739</v>
      </c>
      <c r="L164" s="9" t="str">
        <f t="shared" si="59"/>
        <v>Yes</v>
      </c>
    </row>
    <row r="165" spans="1:12" ht="25.5" x14ac:dyDescent="0.2">
      <c r="A165" s="4" t="s">
        <v>1293</v>
      </c>
      <c r="B165" s="50" t="s">
        <v>213</v>
      </c>
      <c r="C165" s="14">
        <v>235.24946237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v>568.95904761999998</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8731971</v>
      </c>
      <c r="D167" s="46" t="str">
        <f t="shared" si="56"/>
        <v>N/A</v>
      </c>
      <c r="E167" s="49">
        <v>355625</v>
      </c>
      <c r="F167" s="46" t="str">
        <f t="shared" si="57"/>
        <v>N/A</v>
      </c>
      <c r="G167" s="49">
        <v>388901</v>
      </c>
      <c r="H167" s="46" t="str">
        <f t="shared" si="58"/>
        <v>N/A</v>
      </c>
      <c r="I167" s="12">
        <v>-95.9</v>
      </c>
      <c r="J167" s="12">
        <v>9.3569999999999993</v>
      </c>
      <c r="K167" s="47" t="s">
        <v>739</v>
      </c>
      <c r="L167" s="9" t="str">
        <f t="shared" si="59"/>
        <v>Yes</v>
      </c>
    </row>
    <row r="168" spans="1:12" x14ac:dyDescent="0.2">
      <c r="A168" s="48" t="s">
        <v>1295</v>
      </c>
      <c r="B168" s="37" t="s">
        <v>213</v>
      </c>
      <c r="C168" s="49">
        <v>1792.6444262</v>
      </c>
      <c r="D168" s="46" t="str">
        <f t="shared" si="56"/>
        <v>N/A</v>
      </c>
      <c r="E168" s="49">
        <v>3354.9528301999999</v>
      </c>
      <c r="F168" s="46" t="str">
        <f t="shared" si="57"/>
        <v>N/A</v>
      </c>
      <c r="G168" s="49">
        <v>2797.8489208999999</v>
      </c>
      <c r="H168" s="46" t="str">
        <f t="shared" si="58"/>
        <v>N/A</v>
      </c>
      <c r="I168" s="12">
        <v>87.15</v>
      </c>
      <c r="J168" s="12">
        <v>-16.600000000000001</v>
      </c>
      <c r="K168" s="47" t="s">
        <v>739</v>
      </c>
      <c r="L168" s="9" t="str">
        <f t="shared" si="59"/>
        <v>Yes</v>
      </c>
    </row>
    <row r="169" spans="1:12" ht="25.5" x14ac:dyDescent="0.2">
      <c r="A169" s="48" t="s">
        <v>1296</v>
      </c>
      <c r="B169" s="50" t="s">
        <v>213</v>
      </c>
      <c r="C169" s="14">
        <v>934.10714285999995</v>
      </c>
      <c r="D169" s="11" t="str">
        <f t="shared" si="56"/>
        <v>N/A</v>
      </c>
      <c r="E169" s="14">
        <v>1875.8125</v>
      </c>
      <c r="F169" s="11" t="str">
        <f t="shared" si="57"/>
        <v>N/A</v>
      </c>
      <c r="G169" s="14">
        <v>1505.1470588</v>
      </c>
      <c r="H169" s="11" t="str">
        <f t="shared" si="58"/>
        <v>N/A</v>
      </c>
      <c r="I169" s="12">
        <v>100.8</v>
      </c>
      <c r="J169" s="12">
        <v>-19.8</v>
      </c>
      <c r="K169" s="50" t="s">
        <v>739</v>
      </c>
      <c r="L169" s="9" t="str">
        <f t="shared" si="59"/>
        <v>Yes</v>
      </c>
    </row>
    <row r="170" spans="1:12" ht="25.5" x14ac:dyDescent="0.2">
      <c r="A170" s="48" t="s">
        <v>1297</v>
      </c>
      <c r="B170" s="50" t="s">
        <v>213</v>
      </c>
      <c r="C170" s="14">
        <v>3896.1917807999998</v>
      </c>
      <c r="D170" s="11" t="str">
        <f t="shared" si="56"/>
        <v>N/A</v>
      </c>
      <c r="E170" s="14">
        <v>4579.0689654999996</v>
      </c>
      <c r="F170" s="11" t="str">
        <f t="shared" si="57"/>
        <v>N/A</v>
      </c>
      <c r="G170" s="14">
        <v>4035.9295775000001</v>
      </c>
      <c r="H170" s="11" t="str">
        <f t="shared" si="58"/>
        <v>N/A</v>
      </c>
      <c r="I170" s="12">
        <v>17.53</v>
      </c>
      <c r="J170" s="12">
        <v>-11.9</v>
      </c>
      <c r="K170" s="50" t="s">
        <v>739</v>
      </c>
      <c r="L170" s="9" t="str">
        <f t="shared" si="59"/>
        <v>Yes</v>
      </c>
    </row>
    <row r="171" spans="1:12" ht="25.5" x14ac:dyDescent="0.2">
      <c r="A171" s="48" t="s">
        <v>1298</v>
      </c>
      <c r="B171" s="50" t="s">
        <v>213</v>
      </c>
      <c r="C171" s="14">
        <v>1312.7760753</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v>3369.3971428999998</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954734</v>
      </c>
      <c r="D173" s="138" t="str">
        <f>IF($B173="N/A","N/A",IF(C173&gt;10,"No",IF(C173&lt;-10,"No","Yes")))</f>
        <v>N/A</v>
      </c>
      <c r="E173" s="137">
        <v>67941</v>
      </c>
      <c r="F173" s="138" t="str">
        <f>IF($B173="N/A","N/A",IF(E173&gt;10,"No",IF(E173&lt;-10,"No","Yes")))</f>
        <v>N/A</v>
      </c>
      <c r="G173" s="137">
        <v>106133</v>
      </c>
      <c r="H173" s="138" t="str">
        <f>IF($B173="N/A","N/A",IF(G173&gt;10,"No",IF(G173&lt;-10,"No","Yes")))</f>
        <v>N/A</v>
      </c>
      <c r="I173" s="133">
        <v>-92.9</v>
      </c>
      <c r="J173" s="133">
        <v>56.21</v>
      </c>
      <c r="K173" s="134" t="s">
        <v>739</v>
      </c>
      <c r="L173" s="135" t="str">
        <f>IF(J173="Div by 0", "N/A", IF(K173="N/A","N/A", IF(J173&gt;VALUE(MID(K173,1,2)), "No", IF(J173&lt;-1*VALUE(MID(K173,1,2)), "No", "Yes"))))</f>
        <v>No</v>
      </c>
    </row>
    <row r="174" spans="1:12" ht="25.5" x14ac:dyDescent="0.2">
      <c r="A174" s="2" t="s">
        <v>1300</v>
      </c>
      <c r="B174" s="50" t="s">
        <v>213</v>
      </c>
      <c r="C174" s="14">
        <v>18435</v>
      </c>
      <c r="D174" s="11" t="str">
        <f t="shared" ref="D174:D181" si="64">IF($B174="N/A","N/A",IF(C174&gt;10,"No",IF(C174&lt;-10,"No","Yes")))</f>
        <v>N/A</v>
      </c>
      <c r="E174" s="14">
        <v>9252</v>
      </c>
      <c r="F174" s="11" t="str">
        <f t="shared" ref="F174:F181" si="65">IF($B174="N/A","N/A",IF(E174&gt;10,"No",IF(E174&lt;-10,"No","Yes")))</f>
        <v>N/A</v>
      </c>
      <c r="G174" s="14">
        <v>71223</v>
      </c>
      <c r="H174" s="11" t="str">
        <f t="shared" ref="H174:H181" si="66">IF($B174="N/A","N/A",IF(G174&gt;10,"No",IF(G174&lt;-10,"No","Yes")))</f>
        <v>N/A</v>
      </c>
      <c r="I174" s="12">
        <v>-49.8</v>
      </c>
      <c r="J174" s="12">
        <v>669.8</v>
      </c>
      <c r="K174" s="50" t="s">
        <v>739</v>
      </c>
      <c r="L174" s="9" t="str">
        <f t="shared" ref="L174:L181" si="67">IF(J174="Div by 0", "N/A", IF(K174="N/A","N/A", IF(J174&gt;VALUE(MID(K174,1,2)), "No", IF(J174&lt;-1*VALUE(MID(K174,1,2)), "No", "Yes"))))</f>
        <v>No</v>
      </c>
    </row>
    <row r="175" spans="1:12" ht="25.5" x14ac:dyDescent="0.2">
      <c r="A175" s="2" t="s">
        <v>547</v>
      </c>
      <c r="B175" s="50" t="s">
        <v>213</v>
      </c>
      <c r="C175" s="14">
        <v>1368437</v>
      </c>
      <c r="D175" s="11" t="str">
        <f t="shared" si="64"/>
        <v>N/A</v>
      </c>
      <c r="E175" s="14">
        <v>36864</v>
      </c>
      <c r="F175" s="11" t="str">
        <f t="shared" si="65"/>
        <v>N/A</v>
      </c>
      <c r="G175" s="14">
        <v>15518</v>
      </c>
      <c r="H175" s="11" t="str">
        <f t="shared" si="66"/>
        <v>N/A</v>
      </c>
      <c r="I175" s="12">
        <v>-97.3</v>
      </c>
      <c r="J175" s="12">
        <v>-57.9</v>
      </c>
      <c r="K175" s="50" t="s">
        <v>739</v>
      </c>
      <c r="L175" s="9" t="str">
        <f t="shared" si="67"/>
        <v>No</v>
      </c>
    </row>
    <row r="176" spans="1:12" ht="25.5" x14ac:dyDescent="0.2">
      <c r="A176" s="2" t="s">
        <v>512</v>
      </c>
      <c r="B176" s="50" t="s">
        <v>213</v>
      </c>
      <c r="C176" s="14">
        <v>6390365</v>
      </c>
      <c r="D176" s="11" t="str">
        <f t="shared" si="64"/>
        <v>N/A</v>
      </c>
      <c r="E176" s="14">
        <v>241568</v>
      </c>
      <c r="F176" s="11" t="str">
        <f t="shared" si="65"/>
        <v>N/A</v>
      </c>
      <c r="G176" s="14">
        <v>196027</v>
      </c>
      <c r="H176" s="11" t="str">
        <f t="shared" si="66"/>
        <v>N/A</v>
      </c>
      <c r="I176" s="12">
        <v>-96.2</v>
      </c>
      <c r="J176" s="12">
        <v>-18.899999999999999</v>
      </c>
      <c r="K176" s="50" t="s">
        <v>739</v>
      </c>
      <c r="L176" s="9" t="str">
        <f t="shared" si="67"/>
        <v>Yes</v>
      </c>
    </row>
    <row r="177" spans="1:12" ht="25.5" x14ac:dyDescent="0.2">
      <c r="A177" s="2" t="s">
        <v>513</v>
      </c>
      <c r="B177" s="50" t="s">
        <v>213</v>
      </c>
      <c r="C177" s="14">
        <v>196.00369534000001</v>
      </c>
      <c r="D177" s="11" t="str">
        <f t="shared" si="64"/>
        <v>N/A</v>
      </c>
      <c r="E177" s="14">
        <v>640.95283018999999</v>
      </c>
      <c r="F177" s="11" t="str">
        <f t="shared" si="65"/>
        <v>N/A</v>
      </c>
      <c r="G177" s="14">
        <v>763.54676258999996</v>
      </c>
      <c r="H177" s="11" t="str">
        <f t="shared" si="66"/>
        <v>N/A</v>
      </c>
      <c r="I177" s="12">
        <v>227</v>
      </c>
      <c r="J177" s="12">
        <v>19.13</v>
      </c>
      <c r="K177" s="50" t="s">
        <v>739</v>
      </c>
      <c r="L177" s="9" t="str">
        <f t="shared" si="67"/>
        <v>Yes</v>
      </c>
    </row>
    <row r="178" spans="1:12" ht="25.5" x14ac:dyDescent="0.2">
      <c r="A178" s="2" t="s">
        <v>1301</v>
      </c>
      <c r="B178" s="37" t="s">
        <v>213</v>
      </c>
      <c r="C178" s="49">
        <v>3.7846438103</v>
      </c>
      <c r="D178" s="46" t="str">
        <f t="shared" si="64"/>
        <v>N/A</v>
      </c>
      <c r="E178" s="49">
        <v>87.283018867999999</v>
      </c>
      <c r="F178" s="46" t="str">
        <f t="shared" si="65"/>
        <v>N/A</v>
      </c>
      <c r="G178" s="49">
        <v>512.39568344999998</v>
      </c>
      <c r="H178" s="46" t="str">
        <f t="shared" si="66"/>
        <v>N/A</v>
      </c>
      <c r="I178" s="12">
        <v>2206</v>
      </c>
      <c r="J178" s="12">
        <v>487.1</v>
      </c>
      <c r="K178" s="47" t="s">
        <v>739</v>
      </c>
      <c r="L178" s="9" t="str">
        <f t="shared" si="67"/>
        <v>No</v>
      </c>
    </row>
    <row r="179" spans="1:12" ht="25.5" x14ac:dyDescent="0.2">
      <c r="A179" s="2" t="s">
        <v>514</v>
      </c>
      <c r="B179" s="37" t="s">
        <v>213</v>
      </c>
      <c r="C179" s="49">
        <v>280.93553685000001</v>
      </c>
      <c r="D179" s="46" t="str">
        <f t="shared" si="64"/>
        <v>N/A</v>
      </c>
      <c r="E179" s="49">
        <v>347.77358491000001</v>
      </c>
      <c r="F179" s="46" t="str">
        <f t="shared" si="65"/>
        <v>N/A</v>
      </c>
      <c r="G179" s="49">
        <v>111.64028777</v>
      </c>
      <c r="H179" s="46" t="str">
        <f t="shared" si="66"/>
        <v>N/A</v>
      </c>
      <c r="I179" s="12">
        <v>23.79</v>
      </c>
      <c r="J179" s="12">
        <v>-67.900000000000006</v>
      </c>
      <c r="K179" s="47" t="s">
        <v>739</v>
      </c>
      <c r="L179" s="9" t="str">
        <f t="shared" si="67"/>
        <v>No</v>
      </c>
    </row>
    <row r="180" spans="1:12" ht="25.5" x14ac:dyDescent="0.2">
      <c r="A180" s="2" t="s">
        <v>515</v>
      </c>
      <c r="B180" s="37" t="s">
        <v>213</v>
      </c>
      <c r="C180" s="49">
        <v>1311.9205502</v>
      </c>
      <c r="D180" s="46" t="str">
        <f t="shared" si="64"/>
        <v>N/A</v>
      </c>
      <c r="E180" s="49">
        <v>2278.9433961999998</v>
      </c>
      <c r="F180" s="46" t="str">
        <f t="shared" si="65"/>
        <v>N/A</v>
      </c>
      <c r="G180" s="49">
        <v>1410.2661871</v>
      </c>
      <c r="H180" s="46" t="str">
        <f t="shared" si="66"/>
        <v>N/A</v>
      </c>
      <c r="I180" s="12">
        <v>73.709999999999994</v>
      </c>
      <c r="J180" s="12">
        <v>-38.1</v>
      </c>
      <c r="K180" s="47" t="s">
        <v>739</v>
      </c>
      <c r="L180" s="9" t="str">
        <f t="shared" si="67"/>
        <v>No</v>
      </c>
    </row>
    <row r="181" spans="1:12" ht="25.5" x14ac:dyDescent="0.2">
      <c r="A181" s="2" t="s">
        <v>1653</v>
      </c>
      <c r="B181" s="50" t="s">
        <v>213</v>
      </c>
      <c r="C181" s="13">
        <v>40.135495790999997</v>
      </c>
      <c r="D181" s="11" t="str">
        <f t="shared" si="64"/>
        <v>N/A</v>
      </c>
      <c r="E181" s="13">
        <v>8.4905660377000007</v>
      </c>
      <c r="F181" s="11" t="str">
        <f t="shared" si="65"/>
        <v>N/A</v>
      </c>
      <c r="G181" s="13">
        <v>3.5971223021999998</v>
      </c>
      <c r="H181" s="11" t="str">
        <f t="shared" si="66"/>
        <v>N/A</v>
      </c>
      <c r="I181" s="59">
        <v>-78.8</v>
      </c>
      <c r="J181" s="59">
        <v>-57.6</v>
      </c>
      <c r="K181" s="50" t="s">
        <v>739</v>
      </c>
      <c r="L181" s="9" t="str">
        <f t="shared" si="67"/>
        <v>No</v>
      </c>
    </row>
    <row r="182" spans="1:12" ht="25.5" x14ac:dyDescent="0.2">
      <c r="A182" s="2" t="s">
        <v>1654</v>
      </c>
      <c r="B182" s="139" t="s">
        <v>213</v>
      </c>
      <c r="C182" s="140">
        <v>0</v>
      </c>
      <c r="D182" s="135" t="str">
        <f t="shared" ref="D182" si="68">IF($B182="N/A","N/A",IF(C182&lt;0,"No","Yes"))</f>
        <v>N/A</v>
      </c>
      <c r="E182" s="140">
        <v>2.0833333333000001</v>
      </c>
      <c r="F182" s="135" t="str">
        <f t="shared" ref="F182" si="69">IF($B182="N/A","N/A",IF(E182&lt;0,"No","Yes"))</f>
        <v>N/A</v>
      </c>
      <c r="G182" s="140">
        <v>0</v>
      </c>
      <c r="H182" s="135" t="str">
        <f t="shared" ref="H182" si="70">IF($B182="N/A","N/A",IF(G182&lt;0,"No","Yes"))</f>
        <v>N/A</v>
      </c>
      <c r="I182" s="141" t="s">
        <v>1747</v>
      </c>
      <c r="J182" s="141">
        <v>-100</v>
      </c>
      <c r="K182" s="139" t="s">
        <v>739</v>
      </c>
      <c r="L182" s="135" t="str">
        <f t="shared" ref="L182" si="71">IF(J182="Div by 0", "N/A", IF(OR(J182="N/A",K182="N/A"),"N/A", IF(J182&gt;VALUE(MID(K182,1,2)), "No", IF(J182&lt;-1*VALUE(MID(K182,1,2)), "No", "Yes"))))</f>
        <v>No</v>
      </c>
    </row>
    <row r="183" spans="1:12" ht="25.5" x14ac:dyDescent="0.2">
      <c r="A183" s="2" t="s">
        <v>1655</v>
      </c>
      <c r="B183" s="5" t="s">
        <v>213</v>
      </c>
      <c r="C183" s="13">
        <v>43.835616438000002</v>
      </c>
      <c r="D183" s="9" t="str">
        <f t="shared" ref="D183:D185" si="72">IF($B183="N/A","N/A",IF(C183&lt;0,"No","Yes"))</f>
        <v>N/A</v>
      </c>
      <c r="E183" s="13">
        <v>13.793103448</v>
      </c>
      <c r="F183" s="9" t="str">
        <f t="shared" ref="F183:F185" si="73">IF($B183="N/A","N/A",IF(E183&lt;0,"No","Yes"))</f>
        <v>N/A</v>
      </c>
      <c r="G183" s="13">
        <v>7.0422535211000001</v>
      </c>
      <c r="H183" s="9" t="str">
        <f t="shared" ref="H183:H185" si="74">IF($B183="N/A","N/A",IF(G183&lt;0,"No","Yes"))</f>
        <v>N/A</v>
      </c>
      <c r="I183" s="59">
        <v>-68.5</v>
      </c>
      <c r="J183" s="59">
        <v>-48.9</v>
      </c>
      <c r="K183" s="5" t="s">
        <v>739</v>
      </c>
      <c r="L183" s="9" t="str">
        <f t="shared" ref="L183:L213" si="75">IF(J183="Div by 0", "N/A", IF(OR(J183="N/A",K183="N/A"),"N/A", IF(J183&gt;VALUE(MID(K183,1,2)), "No", IF(J183&lt;-1*VALUE(MID(K183,1,2)), "No", "Yes"))))</f>
        <v>No</v>
      </c>
    </row>
    <row r="184" spans="1:12" ht="25.5" x14ac:dyDescent="0.2">
      <c r="A184" s="2" t="s">
        <v>1656</v>
      </c>
      <c r="B184" s="5" t="s">
        <v>213</v>
      </c>
      <c r="C184" s="13">
        <v>36.155913978000001</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v>55.047619048000001</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v>2.0734962019999998</v>
      </c>
      <c r="D186" s="132" t="str">
        <f>IF($B186="N/A","N/A",IF(C186&gt;10,"No",IF(C186&lt;-10,"No","Yes")))</f>
        <v>N/A</v>
      </c>
      <c r="E186" s="140">
        <v>0</v>
      </c>
      <c r="F186" s="132" t="str">
        <f>IF($B186="N/A","N/A",IF(E186&gt;10,"No",IF(E186&lt;-10,"No","Yes")))</f>
        <v>N/A</v>
      </c>
      <c r="G186" s="140">
        <v>0</v>
      </c>
      <c r="H186" s="132" t="str">
        <f>IF($B186="N/A","N/A",IF(G186&gt;10,"No",IF(G186&lt;-10,"No","Yes")))</f>
        <v>N/A</v>
      </c>
      <c r="I186" s="141">
        <v>-100</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27.181276945</v>
      </c>
      <c r="D191" s="46" t="str">
        <f t="shared" si="76"/>
        <v>N/A</v>
      </c>
      <c r="E191" s="13">
        <v>0</v>
      </c>
      <c r="F191" s="46" t="str">
        <f t="shared" si="77"/>
        <v>N/A</v>
      </c>
      <c r="G191" s="13">
        <v>0</v>
      </c>
      <c r="H191" s="46" t="str">
        <f t="shared" si="78"/>
        <v>N/A</v>
      </c>
      <c r="I191" s="59">
        <v>-100</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5.7893656333000001</v>
      </c>
      <c r="D193" s="46" t="str">
        <f t="shared" si="76"/>
        <v>N/A</v>
      </c>
      <c r="E193" s="13">
        <v>0</v>
      </c>
      <c r="F193" s="46" t="str">
        <f t="shared" si="77"/>
        <v>N/A</v>
      </c>
      <c r="G193" s="13">
        <v>0</v>
      </c>
      <c r="H193" s="46" t="str">
        <f t="shared" si="78"/>
        <v>N/A</v>
      </c>
      <c r="I193" s="59">
        <v>-100</v>
      </c>
      <c r="J193" s="59" t="s">
        <v>1747</v>
      </c>
      <c r="K193" s="47" t="s">
        <v>739</v>
      </c>
      <c r="L193" s="9" t="str">
        <f t="shared" si="75"/>
        <v>N/A</v>
      </c>
    </row>
    <row r="194" spans="1:12" ht="25.5" x14ac:dyDescent="0.2">
      <c r="A194" s="2" t="s">
        <v>1667</v>
      </c>
      <c r="B194" s="37" t="s">
        <v>213</v>
      </c>
      <c r="C194" s="13">
        <v>7.4112091972999998</v>
      </c>
      <c r="D194" s="46" t="str">
        <f t="shared" si="76"/>
        <v>N/A</v>
      </c>
      <c r="E194" s="13">
        <v>0</v>
      </c>
      <c r="F194" s="46" t="str">
        <f t="shared" si="77"/>
        <v>N/A</v>
      </c>
      <c r="G194" s="13">
        <v>0</v>
      </c>
      <c r="H194" s="46" t="str">
        <f t="shared" si="78"/>
        <v>N/A</v>
      </c>
      <c r="I194" s="59">
        <v>-100</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0.24635598440000001</v>
      </c>
      <c r="D196" s="46" t="str">
        <f t="shared" si="76"/>
        <v>N/A</v>
      </c>
      <c r="E196" s="13">
        <v>0</v>
      </c>
      <c r="F196" s="46" t="str">
        <f t="shared" si="77"/>
        <v>N/A</v>
      </c>
      <c r="G196" s="13">
        <v>0</v>
      </c>
      <c r="H196" s="46" t="str">
        <f t="shared" si="78"/>
        <v>N/A</v>
      </c>
      <c r="I196" s="59">
        <v>-100</v>
      </c>
      <c r="J196" s="59" t="s">
        <v>1747</v>
      </c>
      <c r="K196" s="47" t="s">
        <v>739</v>
      </c>
      <c r="L196" s="9" t="str">
        <f t="shared" si="75"/>
        <v>N/A</v>
      </c>
    </row>
    <row r="197" spans="1:12" ht="25.5" x14ac:dyDescent="0.2">
      <c r="A197" s="2" t="s">
        <v>1670</v>
      </c>
      <c r="B197" s="37" t="s">
        <v>213</v>
      </c>
      <c r="C197" s="13">
        <v>13.672757133999999</v>
      </c>
      <c r="D197" s="46" t="str">
        <f t="shared" si="76"/>
        <v>N/A</v>
      </c>
      <c r="E197" s="13">
        <v>0</v>
      </c>
      <c r="F197" s="46" t="str">
        <f t="shared" si="77"/>
        <v>N/A</v>
      </c>
      <c r="G197" s="13">
        <v>0</v>
      </c>
      <c r="H197" s="46" t="str">
        <f t="shared" si="78"/>
        <v>N/A</v>
      </c>
      <c r="I197" s="59">
        <v>-100</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0.9033052761</v>
      </c>
      <c r="D199" s="46" t="str">
        <f t="shared" si="76"/>
        <v>N/A</v>
      </c>
      <c r="E199" s="13">
        <v>0.94339622639999998</v>
      </c>
      <c r="F199" s="46" t="str">
        <f t="shared" si="77"/>
        <v>N/A</v>
      </c>
      <c r="G199" s="13">
        <v>0</v>
      </c>
      <c r="H199" s="46" t="str">
        <f t="shared" si="78"/>
        <v>N/A</v>
      </c>
      <c r="I199" s="59">
        <v>4.4379999999999997</v>
      </c>
      <c r="J199" s="59">
        <v>-100</v>
      </c>
      <c r="K199" s="47" t="s">
        <v>739</v>
      </c>
      <c r="L199" s="9" t="str">
        <f t="shared" si="75"/>
        <v>No</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2.5251488401</v>
      </c>
      <c r="D208" s="46" t="str">
        <f t="shared" si="76"/>
        <v>N/A</v>
      </c>
      <c r="E208" s="13">
        <v>0</v>
      </c>
      <c r="F208" s="46" t="str">
        <f t="shared" si="77"/>
        <v>N/A</v>
      </c>
      <c r="G208" s="13">
        <v>0</v>
      </c>
      <c r="H208" s="46" t="str">
        <f t="shared" si="78"/>
        <v>N/A</v>
      </c>
      <c r="I208" s="59">
        <v>-100</v>
      </c>
      <c r="J208" s="59" t="s">
        <v>1747</v>
      </c>
      <c r="K208" s="47" t="s">
        <v>739</v>
      </c>
      <c r="L208" s="9" t="str">
        <f t="shared" si="75"/>
        <v>N/A</v>
      </c>
    </row>
    <row r="209" spans="1:12" ht="25.5" x14ac:dyDescent="0.2">
      <c r="A209" s="2" t="s">
        <v>1682</v>
      </c>
      <c r="B209" s="37" t="s">
        <v>213</v>
      </c>
      <c r="C209" s="13">
        <v>0.10264832679999999</v>
      </c>
      <c r="D209" s="46" t="str">
        <f t="shared" si="76"/>
        <v>N/A</v>
      </c>
      <c r="E209" s="13">
        <v>0</v>
      </c>
      <c r="F209" s="46" t="str">
        <f t="shared" si="77"/>
        <v>N/A</v>
      </c>
      <c r="G209" s="13">
        <v>0</v>
      </c>
      <c r="H209" s="46" t="str">
        <f t="shared" si="78"/>
        <v>N/A</v>
      </c>
      <c r="I209" s="59">
        <v>-100</v>
      </c>
      <c r="J209" s="59" t="s">
        <v>1747</v>
      </c>
      <c r="K209" s="47" t="s">
        <v>739</v>
      </c>
      <c r="L209" s="9" t="str">
        <f t="shared" si="75"/>
        <v>N/A</v>
      </c>
    </row>
    <row r="210" spans="1:12" ht="25.5" x14ac:dyDescent="0.2">
      <c r="A210" s="2" t="s">
        <v>1683</v>
      </c>
      <c r="B210" s="37" t="s">
        <v>213</v>
      </c>
      <c r="C210" s="13">
        <v>15.356189693999999</v>
      </c>
      <c r="D210" s="46" t="str">
        <f t="shared" si="76"/>
        <v>N/A</v>
      </c>
      <c r="E210" s="13">
        <v>8.4905660377000007</v>
      </c>
      <c r="F210" s="46" t="str">
        <f t="shared" si="77"/>
        <v>N/A</v>
      </c>
      <c r="G210" s="13">
        <v>3.5971223021999998</v>
      </c>
      <c r="H210" s="46" t="str">
        <f t="shared" si="78"/>
        <v>N/A</v>
      </c>
      <c r="I210" s="59">
        <v>-44.7</v>
      </c>
      <c r="J210" s="59">
        <v>-57.6</v>
      </c>
      <c r="K210" s="47" t="s">
        <v>739</v>
      </c>
      <c r="L210" s="9" t="str">
        <f t="shared" si="75"/>
        <v>No</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8.2118661499999995E-2</v>
      </c>
      <c r="D212" s="46" t="str">
        <f t="shared" si="76"/>
        <v>N/A</v>
      </c>
      <c r="E212" s="13">
        <v>0</v>
      </c>
      <c r="F212" s="46" t="str">
        <f t="shared" si="77"/>
        <v>N/A</v>
      </c>
      <c r="G212" s="13">
        <v>0</v>
      </c>
      <c r="H212" s="46" t="str">
        <f t="shared" si="78"/>
        <v>N/A</v>
      </c>
      <c r="I212" s="59">
        <v>-100</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9" t="s">
        <v>1743</v>
      </c>
      <c r="B216" s="170"/>
      <c r="C216" s="170"/>
      <c r="D216" s="170"/>
      <c r="E216" s="170"/>
      <c r="F216" s="170"/>
      <c r="G216" s="170"/>
      <c r="H216" s="170"/>
      <c r="I216" s="170"/>
      <c r="J216" s="170"/>
      <c r="K216" s="170"/>
      <c r="L216" s="171"/>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5" t="s">
        <v>1608</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424793</v>
      </c>
      <c r="D6" s="11" t="str">
        <f t="shared" ref="D6:D39" si="0">IF($B6="N/A","N/A",IF(C6&gt;10,"No",IF(C6&lt;-10,"No","Yes")))</f>
        <v>N/A</v>
      </c>
      <c r="E6" s="1">
        <v>467600</v>
      </c>
      <c r="F6" s="11" t="str">
        <f t="shared" ref="F6:F39" si="1">IF($B6="N/A","N/A",IF(E6&gt;10,"No",IF(E6&lt;-10,"No","Yes")))</f>
        <v>N/A</v>
      </c>
      <c r="G6" s="1">
        <v>501217</v>
      </c>
      <c r="H6" s="11" t="str">
        <f t="shared" ref="H6:H39" si="2">IF($B6="N/A","N/A",IF(G6&gt;10,"No",IF(G6&lt;-10,"No","Yes")))</f>
        <v>N/A</v>
      </c>
      <c r="I6" s="59">
        <v>10.08</v>
      </c>
      <c r="J6" s="59">
        <v>7.1890000000000001</v>
      </c>
      <c r="K6" s="50" t="s">
        <v>739</v>
      </c>
      <c r="L6" s="9" t="str">
        <f t="shared" ref="L6:L39" si="3">IF(J6="Div by 0", "N/A", IF(K6="N/A","N/A", IF(J6&gt;VALUE(MID(K6,1,2)), "No", IF(J6&lt;-1*VALUE(MID(K6,1,2)), "No", "Yes"))))</f>
        <v>Yes</v>
      </c>
    </row>
    <row r="7" spans="1:12" x14ac:dyDescent="0.2">
      <c r="A7" s="18" t="s">
        <v>4</v>
      </c>
      <c r="B7" s="37" t="s">
        <v>213</v>
      </c>
      <c r="C7" s="38">
        <v>334594</v>
      </c>
      <c r="D7" s="46" t="str">
        <f t="shared" si="0"/>
        <v>N/A</v>
      </c>
      <c r="E7" s="38">
        <v>361346</v>
      </c>
      <c r="F7" s="46" t="str">
        <f t="shared" si="1"/>
        <v>N/A</v>
      </c>
      <c r="G7" s="38">
        <v>389374</v>
      </c>
      <c r="H7" s="46" t="str">
        <f t="shared" si="2"/>
        <v>N/A</v>
      </c>
      <c r="I7" s="12">
        <v>7.9950000000000001</v>
      </c>
      <c r="J7" s="12">
        <v>7.7569999999999997</v>
      </c>
      <c r="K7" s="47" t="s">
        <v>739</v>
      </c>
      <c r="L7" s="9" t="str">
        <f t="shared" si="3"/>
        <v>Yes</v>
      </c>
    </row>
    <row r="8" spans="1:12" x14ac:dyDescent="0.2">
      <c r="A8" s="18" t="s">
        <v>359</v>
      </c>
      <c r="B8" s="37" t="s">
        <v>213</v>
      </c>
      <c r="C8" s="38" t="s">
        <v>213</v>
      </c>
      <c r="D8" s="46" t="str">
        <f>IF($B8="N/A","N/A",IF(C8&gt;10,"No",IF(C8&lt;-10,"No","Yes")))</f>
        <v>N/A</v>
      </c>
      <c r="E8" s="38">
        <v>77.276732249999995</v>
      </c>
      <c r="F8" s="46" t="str">
        <f t="shared" si="1"/>
        <v>N/A</v>
      </c>
      <c r="G8" s="8">
        <v>77.685712975000001</v>
      </c>
      <c r="H8" s="46" t="str">
        <f t="shared" si="2"/>
        <v>N/A</v>
      </c>
      <c r="I8" s="12" t="s">
        <v>213</v>
      </c>
      <c r="J8" s="12">
        <v>0.5292</v>
      </c>
      <c r="K8" s="47" t="s">
        <v>739</v>
      </c>
      <c r="L8" s="9" t="str">
        <f t="shared" si="3"/>
        <v>Yes</v>
      </c>
    </row>
    <row r="9" spans="1:12" x14ac:dyDescent="0.2">
      <c r="A9" s="18" t="s">
        <v>83</v>
      </c>
      <c r="B9" s="37" t="s">
        <v>213</v>
      </c>
      <c r="C9" s="38">
        <v>334080.36</v>
      </c>
      <c r="D9" s="46" t="str">
        <f t="shared" si="0"/>
        <v>N/A</v>
      </c>
      <c r="E9" s="38">
        <v>371793.72</v>
      </c>
      <c r="F9" s="46" t="str">
        <f t="shared" si="1"/>
        <v>N/A</v>
      </c>
      <c r="G9" s="38">
        <v>399884.97</v>
      </c>
      <c r="H9" s="46" t="str">
        <f t="shared" si="2"/>
        <v>N/A</v>
      </c>
      <c r="I9" s="12">
        <v>11.29</v>
      </c>
      <c r="J9" s="12">
        <v>7.556</v>
      </c>
      <c r="K9" s="47" t="s">
        <v>739</v>
      </c>
      <c r="L9" s="9" t="str">
        <f t="shared" si="3"/>
        <v>Yes</v>
      </c>
    </row>
    <row r="10" spans="1:12" x14ac:dyDescent="0.2">
      <c r="A10" s="18" t="s">
        <v>100</v>
      </c>
      <c r="B10" s="37" t="s">
        <v>213</v>
      </c>
      <c r="C10" s="38">
        <v>966</v>
      </c>
      <c r="D10" s="46" t="str">
        <f t="shared" si="0"/>
        <v>N/A</v>
      </c>
      <c r="E10" s="38">
        <v>957</v>
      </c>
      <c r="F10" s="46" t="str">
        <f t="shared" si="1"/>
        <v>N/A</v>
      </c>
      <c r="G10" s="38">
        <v>1128</v>
      </c>
      <c r="H10" s="46" t="str">
        <f t="shared" si="2"/>
        <v>N/A</v>
      </c>
      <c r="I10" s="12">
        <v>-0.93200000000000005</v>
      </c>
      <c r="J10" s="12">
        <v>17.87</v>
      </c>
      <c r="K10" s="47" t="s">
        <v>739</v>
      </c>
      <c r="L10" s="9" t="str">
        <f t="shared" si="3"/>
        <v>Yes</v>
      </c>
    </row>
    <row r="11" spans="1:12" x14ac:dyDescent="0.2">
      <c r="A11" s="18" t="s">
        <v>991</v>
      </c>
      <c r="B11" s="37" t="s">
        <v>213</v>
      </c>
      <c r="C11" s="38">
        <v>204</v>
      </c>
      <c r="D11" s="46" t="str">
        <f t="shared" si="0"/>
        <v>N/A</v>
      </c>
      <c r="E11" s="38">
        <v>188</v>
      </c>
      <c r="F11" s="46" t="str">
        <f t="shared" si="1"/>
        <v>N/A</v>
      </c>
      <c r="G11" s="38">
        <v>190</v>
      </c>
      <c r="H11" s="46" t="str">
        <f t="shared" si="2"/>
        <v>N/A</v>
      </c>
      <c r="I11" s="12">
        <v>-7.84</v>
      </c>
      <c r="J11" s="12">
        <v>1.0640000000000001</v>
      </c>
      <c r="K11" s="47" t="s">
        <v>739</v>
      </c>
      <c r="L11" s="9" t="str">
        <f t="shared" si="3"/>
        <v>Yes</v>
      </c>
    </row>
    <row r="12" spans="1:12" x14ac:dyDescent="0.2">
      <c r="A12" s="18" t="s">
        <v>992</v>
      </c>
      <c r="B12" s="37" t="s">
        <v>213</v>
      </c>
      <c r="C12" s="38">
        <v>110</v>
      </c>
      <c r="D12" s="46" t="str">
        <f t="shared" si="0"/>
        <v>N/A</v>
      </c>
      <c r="E12" s="38">
        <v>127</v>
      </c>
      <c r="F12" s="46" t="str">
        <f t="shared" si="1"/>
        <v>N/A</v>
      </c>
      <c r="G12" s="38">
        <v>139</v>
      </c>
      <c r="H12" s="46" t="str">
        <f t="shared" si="2"/>
        <v>N/A</v>
      </c>
      <c r="I12" s="12">
        <v>15.45</v>
      </c>
      <c r="J12" s="12">
        <v>9.4489999999999998</v>
      </c>
      <c r="K12" s="47" t="s">
        <v>739</v>
      </c>
      <c r="L12" s="9" t="str">
        <f t="shared" si="3"/>
        <v>Yes</v>
      </c>
    </row>
    <row r="13" spans="1:12" x14ac:dyDescent="0.2">
      <c r="A13" s="18" t="s">
        <v>993</v>
      </c>
      <c r="B13" s="37" t="s">
        <v>213</v>
      </c>
      <c r="C13" s="38">
        <v>11</v>
      </c>
      <c r="D13" s="46" t="str">
        <f t="shared" si="0"/>
        <v>N/A</v>
      </c>
      <c r="E13" s="38">
        <v>11</v>
      </c>
      <c r="F13" s="46" t="str">
        <f t="shared" si="1"/>
        <v>N/A</v>
      </c>
      <c r="G13" s="38">
        <v>11</v>
      </c>
      <c r="H13" s="46" t="str">
        <f t="shared" si="2"/>
        <v>N/A</v>
      </c>
      <c r="I13" s="12">
        <v>100</v>
      </c>
      <c r="J13" s="12">
        <v>75</v>
      </c>
      <c r="K13" s="47" t="s">
        <v>739</v>
      </c>
      <c r="L13" s="9" t="str">
        <f t="shared" si="3"/>
        <v>No</v>
      </c>
    </row>
    <row r="14" spans="1:12" x14ac:dyDescent="0.2">
      <c r="A14" s="18" t="s">
        <v>994</v>
      </c>
      <c r="B14" s="37" t="s">
        <v>213</v>
      </c>
      <c r="C14" s="38">
        <v>650</v>
      </c>
      <c r="D14" s="46" t="str">
        <f t="shared" si="0"/>
        <v>N/A</v>
      </c>
      <c r="E14" s="38">
        <v>638</v>
      </c>
      <c r="F14" s="46" t="str">
        <f t="shared" si="1"/>
        <v>N/A</v>
      </c>
      <c r="G14" s="38">
        <v>792</v>
      </c>
      <c r="H14" s="46" t="str">
        <f t="shared" si="2"/>
        <v>N/A</v>
      </c>
      <c r="I14" s="12">
        <v>-1.85</v>
      </c>
      <c r="J14" s="12">
        <v>24.14</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37517</v>
      </c>
      <c r="D16" s="46" t="str">
        <f t="shared" si="0"/>
        <v>N/A</v>
      </c>
      <c r="E16" s="38">
        <v>38793</v>
      </c>
      <c r="F16" s="46" t="str">
        <f t="shared" si="1"/>
        <v>N/A</v>
      </c>
      <c r="G16" s="38">
        <v>40843</v>
      </c>
      <c r="H16" s="46" t="str">
        <f t="shared" si="2"/>
        <v>N/A</v>
      </c>
      <c r="I16" s="12">
        <v>3.4009999999999998</v>
      </c>
      <c r="J16" s="12">
        <v>5.2839999999999998</v>
      </c>
      <c r="K16" s="47" t="s">
        <v>739</v>
      </c>
      <c r="L16" s="9" t="str">
        <f t="shared" si="3"/>
        <v>Yes</v>
      </c>
    </row>
    <row r="17" spans="1:12" x14ac:dyDescent="0.2">
      <c r="A17" s="4" t="s">
        <v>996</v>
      </c>
      <c r="B17" s="37" t="s">
        <v>213</v>
      </c>
      <c r="C17" s="38">
        <v>26755</v>
      </c>
      <c r="D17" s="46" t="str">
        <f t="shared" si="0"/>
        <v>N/A</v>
      </c>
      <c r="E17" s="38">
        <v>27796</v>
      </c>
      <c r="F17" s="46" t="str">
        <f t="shared" si="1"/>
        <v>N/A</v>
      </c>
      <c r="G17" s="38">
        <v>29304</v>
      </c>
      <c r="H17" s="46" t="str">
        <f t="shared" si="2"/>
        <v>N/A</v>
      </c>
      <c r="I17" s="12">
        <v>3.891</v>
      </c>
      <c r="J17" s="12">
        <v>5.4249999999999998</v>
      </c>
      <c r="K17" s="47" t="s">
        <v>739</v>
      </c>
      <c r="L17" s="9" t="str">
        <f t="shared" si="3"/>
        <v>Yes</v>
      </c>
    </row>
    <row r="18" spans="1:12" x14ac:dyDescent="0.2">
      <c r="A18" s="4" t="s">
        <v>997</v>
      </c>
      <c r="B18" s="37" t="s">
        <v>213</v>
      </c>
      <c r="C18" s="38">
        <v>272</v>
      </c>
      <c r="D18" s="46" t="str">
        <f t="shared" si="0"/>
        <v>N/A</v>
      </c>
      <c r="E18" s="38">
        <v>323</v>
      </c>
      <c r="F18" s="46" t="str">
        <f t="shared" si="1"/>
        <v>N/A</v>
      </c>
      <c r="G18" s="38">
        <v>386</v>
      </c>
      <c r="H18" s="46" t="str">
        <f t="shared" si="2"/>
        <v>N/A</v>
      </c>
      <c r="I18" s="12">
        <v>18.75</v>
      </c>
      <c r="J18" s="12">
        <v>19.5</v>
      </c>
      <c r="K18" s="47" t="s">
        <v>739</v>
      </c>
      <c r="L18" s="9" t="str">
        <f t="shared" si="3"/>
        <v>Yes</v>
      </c>
    </row>
    <row r="19" spans="1:12" x14ac:dyDescent="0.2">
      <c r="A19" s="4" t="s">
        <v>998</v>
      </c>
      <c r="B19" s="37" t="s">
        <v>213</v>
      </c>
      <c r="C19" s="38">
        <v>406</v>
      </c>
      <c r="D19" s="46" t="str">
        <f t="shared" si="0"/>
        <v>N/A</v>
      </c>
      <c r="E19" s="38">
        <v>520</v>
      </c>
      <c r="F19" s="46" t="str">
        <f t="shared" si="1"/>
        <v>N/A</v>
      </c>
      <c r="G19" s="38">
        <v>608</v>
      </c>
      <c r="H19" s="46" t="str">
        <f t="shared" si="2"/>
        <v>N/A</v>
      </c>
      <c r="I19" s="12">
        <v>28.08</v>
      </c>
      <c r="J19" s="12">
        <v>16.920000000000002</v>
      </c>
      <c r="K19" s="47" t="s">
        <v>739</v>
      </c>
      <c r="L19" s="9" t="str">
        <f t="shared" si="3"/>
        <v>Yes</v>
      </c>
    </row>
    <row r="20" spans="1:12" x14ac:dyDescent="0.2">
      <c r="A20" s="4" t="s">
        <v>999</v>
      </c>
      <c r="B20" s="37" t="s">
        <v>213</v>
      </c>
      <c r="C20" s="38">
        <v>10084</v>
      </c>
      <c r="D20" s="46" t="str">
        <f t="shared" si="0"/>
        <v>N/A</v>
      </c>
      <c r="E20" s="38">
        <v>10154</v>
      </c>
      <c r="F20" s="46" t="str">
        <f t="shared" si="1"/>
        <v>N/A</v>
      </c>
      <c r="G20" s="38">
        <v>10545</v>
      </c>
      <c r="H20" s="46" t="str">
        <f t="shared" si="2"/>
        <v>N/A</v>
      </c>
      <c r="I20" s="12">
        <v>0.69420000000000004</v>
      </c>
      <c r="J20" s="12">
        <v>3.851</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256545</v>
      </c>
      <c r="D22" s="46" t="str">
        <f t="shared" si="0"/>
        <v>N/A</v>
      </c>
      <c r="E22" s="38">
        <v>282454</v>
      </c>
      <c r="F22" s="46" t="str">
        <f t="shared" si="1"/>
        <v>N/A</v>
      </c>
      <c r="G22" s="38">
        <v>297198</v>
      </c>
      <c r="H22" s="46" t="str">
        <f t="shared" si="2"/>
        <v>N/A</v>
      </c>
      <c r="I22" s="12">
        <v>10.1</v>
      </c>
      <c r="J22" s="12">
        <v>5.22</v>
      </c>
      <c r="K22" s="47" t="s">
        <v>739</v>
      </c>
      <c r="L22" s="9" t="str">
        <f t="shared" si="3"/>
        <v>Yes</v>
      </c>
    </row>
    <row r="23" spans="1:12" x14ac:dyDescent="0.2">
      <c r="A23" s="4" t="s">
        <v>1001</v>
      </c>
      <c r="B23" s="37" t="s">
        <v>213</v>
      </c>
      <c r="C23" s="38">
        <v>67403</v>
      </c>
      <c r="D23" s="46" t="str">
        <f t="shared" si="0"/>
        <v>N/A</v>
      </c>
      <c r="E23" s="38">
        <v>74675</v>
      </c>
      <c r="F23" s="46" t="str">
        <f t="shared" si="1"/>
        <v>N/A</v>
      </c>
      <c r="G23" s="38">
        <v>77598</v>
      </c>
      <c r="H23" s="46" t="str">
        <f t="shared" si="2"/>
        <v>N/A</v>
      </c>
      <c r="I23" s="12">
        <v>10.79</v>
      </c>
      <c r="J23" s="12">
        <v>3.9140000000000001</v>
      </c>
      <c r="K23" s="47" t="s">
        <v>739</v>
      </c>
      <c r="L23" s="9" t="str">
        <f t="shared" si="3"/>
        <v>Yes</v>
      </c>
    </row>
    <row r="24" spans="1:12" x14ac:dyDescent="0.2">
      <c r="A24" s="4" t="s">
        <v>1002</v>
      </c>
      <c r="B24" s="37" t="s">
        <v>213</v>
      </c>
      <c r="C24" s="38">
        <v>4026</v>
      </c>
      <c r="D24" s="46" t="str">
        <f t="shared" si="0"/>
        <v>N/A</v>
      </c>
      <c r="E24" s="38">
        <v>4061</v>
      </c>
      <c r="F24" s="46" t="str">
        <f t="shared" si="1"/>
        <v>N/A</v>
      </c>
      <c r="G24" s="38">
        <v>3668</v>
      </c>
      <c r="H24" s="46" t="str">
        <f t="shared" si="2"/>
        <v>N/A</v>
      </c>
      <c r="I24" s="12">
        <v>0.86929999999999996</v>
      </c>
      <c r="J24" s="12">
        <v>-9.68</v>
      </c>
      <c r="K24" s="47" t="s">
        <v>739</v>
      </c>
      <c r="L24" s="9" t="str">
        <f t="shared" si="3"/>
        <v>Yes</v>
      </c>
    </row>
    <row r="25" spans="1:12" x14ac:dyDescent="0.2">
      <c r="A25" s="4" t="s">
        <v>1003</v>
      </c>
      <c r="B25" s="37" t="s">
        <v>213</v>
      </c>
      <c r="C25" s="38">
        <v>800</v>
      </c>
      <c r="D25" s="46" t="str">
        <f t="shared" si="0"/>
        <v>N/A</v>
      </c>
      <c r="E25" s="38">
        <v>772</v>
      </c>
      <c r="F25" s="46" t="str">
        <f t="shared" si="1"/>
        <v>N/A</v>
      </c>
      <c r="G25" s="38">
        <v>871</v>
      </c>
      <c r="H25" s="46" t="str">
        <f t="shared" si="2"/>
        <v>N/A</v>
      </c>
      <c r="I25" s="12">
        <v>-3.5</v>
      </c>
      <c r="J25" s="12">
        <v>12.82</v>
      </c>
      <c r="K25" s="47" t="s">
        <v>739</v>
      </c>
      <c r="L25" s="9" t="str">
        <f t="shared" si="3"/>
        <v>Yes</v>
      </c>
    </row>
    <row r="26" spans="1:12" x14ac:dyDescent="0.2">
      <c r="A26" s="4" t="s">
        <v>1004</v>
      </c>
      <c r="B26" s="37" t="s">
        <v>213</v>
      </c>
      <c r="C26" s="38">
        <v>139695</v>
      </c>
      <c r="D26" s="46" t="str">
        <f t="shared" si="0"/>
        <v>N/A</v>
      </c>
      <c r="E26" s="38">
        <v>155594</v>
      </c>
      <c r="F26" s="46" t="str">
        <f t="shared" si="1"/>
        <v>N/A</v>
      </c>
      <c r="G26" s="38">
        <v>166112</v>
      </c>
      <c r="H26" s="46" t="str">
        <f t="shared" si="2"/>
        <v>N/A</v>
      </c>
      <c r="I26" s="12">
        <v>11.38</v>
      </c>
      <c r="J26" s="12">
        <v>6.76</v>
      </c>
      <c r="K26" s="47" t="s">
        <v>739</v>
      </c>
      <c r="L26" s="9" t="str">
        <f t="shared" si="3"/>
        <v>Yes</v>
      </c>
    </row>
    <row r="27" spans="1:12" x14ac:dyDescent="0.2">
      <c r="A27" s="4" t="s">
        <v>1005</v>
      </c>
      <c r="B27" s="37" t="s">
        <v>213</v>
      </c>
      <c r="C27" s="38">
        <v>33211</v>
      </c>
      <c r="D27" s="46" t="str">
        <f t="shared" si="0"/>
        <v>N/A</v>
      </c>
      <c r="E27" s="38">
        <v>35291</v>
      </c>
      <c r="F27" s="46" t="str">
        <f t="shared" si="1"/>
        <v>N/A</v>
      </c>
      <c r="G27" s="38">
        <v>36208</v>
      </c>
      <c r="H27" s="46" t="str">
        <f t="shared" si="2"/>
        <v>N/A</v>
      </c>
      <c r="I27" s="12">
        <v>6.2629999999999999</v>
      </c>
      <c r="J27" s="12">
        <v>2.5979999999999999</v>
      </c>
      <c r="K27" s="47" t="s">
        <v>739</v>
      </c>
      <c r="L27" s="9" t="str">
        <f t="shared" si="3"/>
        <v>Yes</v>
      </c>
    </row>
    <row r="28" spans="1:12" x14ac:dyDescent="0.2">
      <c r="A28" s="60" t="s">
        <v>1006</v>
      </c>
      <c r="B28" s="37" t="s">
        <v>213</v>
      </c>
      <c r="C28" s="38">
        <v>11252</v>
      </c>
      <c r="D28" s="46" t="str">
        <f t="shared" si="0"/>
        <v>N/A</v>
      </c>
      <c r="E28" s="38">
        <v>11273</v>
      </c>
      <c r="F28" s="46" t="str">
        <f t="shared" si="1"/>
        <v>N/A</v>
      </c>
      <c r="G28" s="38">
        <v>11876</v>
      </c>
      <c r="H28" s="46" t="str">
        <f t="shared" si="2"/>
        <v>N/A</v>
      </c>
      <c r="I28" s="12">
        <v>0.18659999999999999</v>
      </c>
      <c r="J28" s="12">
        <v>5.3490000000000002</v>
      </c>
      <c r="K28" s="47" t="s">
        <v>739</v>
      </c>
      <c r="L28" s="9" t="str">
        <f t="shared" si="3"/>
        <v>Yes</v>
      </c>
    </row>
    <row r="29" spans="1:12" x14ac:dyDescent="0.2">
      <c r="A29" s="60" t="s">
        <v>1007</v>
      </c>
      <c r="B29" s="37" t="s">
        <v>213</v>
      </c>
      <c r="C29" s="38">
        <v>158</v>
      </c>
      <c r="D29" s="46" t="str">
        <f t="shared" si="0"/>
        <v>N/A</v>
      </c>
      <c r="E29" s="38">
        <v>788</v>
      </c>
      <c r="F29" s="46" t="str">
        <f t="shared" si="1"/>
        <v>N/A</v>
      </c>
      <c r="G29" s="38">
        <v>865</v>
      </c>
      <c r="H29" s="46" t="str">
        <f t="shared" si="2"/>
        <v>N/A</v>
      </c>
      <c r="I29" s="12">
        <v>398.7</v>
      </c>
      <c r="J29" s="12">
        <v>9.7720000000000002</v>
      </c>
      <c r="K29" s="47" t="s">
        <v>739</v>
      </c>
      <c r="L29" s="9" t="str">
        <f t="shared" si="3"/>
        <v>Yes</v>
      </c>
    </row>
    <row r="30" spans="1:12" x14ac:dyDescent="0.2">
      <c r="A30" s="60" t="s">
        <v>106</v>
      </c>
      <c r="B30" s="37" t="s">
        <v>213</v>
      </c>
      <c r="C30" s="38">
        <v>129765</v>
      </c>
      <c r="D30" s="46" t="str">
        <f t="shared" si="0"/>
        <v>N/A</v>
      </c>
      <c r="E30" s="38">
        <v>145396</v>
      </c>
      <c r="F30" s="46" t="str">
        <f t="shared" si="1"/>
        <v>N/A</v>
      </c>
      <c r="G30" s="38">
        <v>162048</v>
      </c>
      <c r="H30" s="46" t="str">
        <f t="shared" si="2"/>
        <v>N/A</v>
      </c>
      <c r="I30" s="12">
        <v>12.05</v>
      </c>
      <c r="J30" s="12">
        <v>11.45</v>
      </c>
      <c r="K30" s="47" t="s">
        <v>739</v>
      </c>
      <c r="L30" s="9" t="str">
        <f t="shared" si="3"/>
        <v>Yes</v>
      </c>
    </row>
    <row r="31" spans="1:12" x14ac:dyDescent="0.2">
      <c r="A31" s="48" t="s">
        <v>1008</v>
      </c>
      <c r="B31" s="37" t="s">
        <v>213</v>
      </c>
      <c r="C31" s="38">
        <v>44186</v>
      </c>
      <c r="D31" s="46" t="str">
        <f t="shared" si="0"/>
        <v>N/A</v>
      </c>
      <c r="E31" s="38">
        <v>47967</v>
      </c>
      <c r="F31" s="46" t="str">
        <f t="shared" si="1"/>
        <v>N/A</v>
      </c>
      <c r="G31" s="38">
        <v>50517</v>
      </c>
      <c r="H31" s="46" t="str">
        <f t="shared" si="2"/>
        <v>N/A</v>
      </c>
      <c r="I31" s="12">
        <v>8.5570000000000004</v>
      </c>
      <c r="J31" s="12">
        <v>5.3159999999999998</v>
      </c>
      <c r="K31" s="47" t="s">
        <v>739</v>
      </c>
      <c r="L31" s="9" t="str">
        <f t="shared" si="3"/>
        <v>Yes</v>
      </c>
    </row>
    <row r="32" spans="1:12" x14ac:dyDescent="0.2">
      <c r="A32" s="48" t="s">
        <v>1009</v>
      </c>
      <c r="B32" s="37" t="s">
        <v>213</v>
      </c>
      <c r="C32" s="38">
        <v>3980</v>
      </c>
      <c r="D32" s="46" t="str">
        <f t="shared" si="0"/>
        <v>N/A</v>
      </c>
      <c r="E32" s="38">
        <v>4004</v>
      </c>
      <c r="F32" s="46" t="str">
        <f t="shared" si="1"/>
        <v>N/A</v>
      </c>
      <c r="G32" s="38">
        <v>3563</v>
      </c>
      <c r="H32" s="46" t="str">
        <f t="shared" si="2"/>
        <v>N/A</v>
      </c>
      <c r="I32" s="12">
        <v>0.60299999999999998</v>
      </c>
      <c r="J32" s="12">
        <v>-11</v>
      </c>
      <c r="K32" s="47" t="s">
        <v>739</v>
      </c>
      <c r="L32" s="9" t="str">
        <f t="shared" si="3"/>
        <v>Yes</v>
      </c>
    </row>
    <row r="33" spans="1:12" x14ac:dyDescent="0.2">
      <c r="A33" s="48" t="s">
        <v>1010</v>
      </c>
      <c r="B33" s="37" t="s">
        <v>213</v>
      </c>
      <c r="C33" s="38">
        <v>4712</v>
      </c>
      <c r="D33" s="46" t="str">
        <f t="shared" si="0"/>
        <v>N/A</v>
      </c>
      <c r="E33" s="38">
        <v>4829</v>
      </c>
      <c r="F33" s="46" t="str">
        <f t="shared" si="1"/>
        <v>N/A</v>
      </c>
      <c r="G33" s="38">
        <v>5217</v>
      </c>
      <c r="H33" s="46" t="str">
        <f t="shared" si="2"/>
        <v>N/A</v>
      </c>
      <c r="I33" s="12">
        <v>2.4830000000000001</v>
      </c>
      <c r="J33" s="12">
        <v>8.0350000000000001</v>
      </c>
      <c r="K33" s="47" t="s">
        <v>739</v>
      </c>
      <c r="L33" s="9" t="str">
        <f t="shared" si="3"/>
        <v>Yes</v>
      </c>
    </row>
    <row r="34" spans="1:12" x14ac:dyDescent="0.2">
      <c r="A34" s="48" t="s">
        <v>1011</v>
      </c>
      <c r="B34" s="37" t="s">
        <v>213</v>
      </c>
      <c r="C34" s="38">
        <v>12026</v>
      </c>
      <c r="D34" s="46" t="str">
        <f t="shared" si="0"/>
        <v>N/A</v>
      </c>
      <c r="E34" s="38">
        <v>10962</v>
      </c>
      <c r="F34" s="46" t="str">
        <f t="shared" si="1"/>
        <v>N/A</v>
      </c>
      <c r="G34" s="38">
        <v>11062</v>
      </c>
      <c r="H34" s="46" t="str">
        <f t="shared" si="2"/>
        <v>N/A</v>
      </c>
      <c r="I34" s="12">
        <v>-8.85</v>
      </c>
      <c r="J34" s="12">
        <v>0.91220000000000001</v>
      </c>
      <c r="K34" s="47" t="s">
        <v>739</v>
      </c>
      <c r="L34" s="9" t="str">
        <f t="shared" si="3"/>
        <v>Yes</v>
      </c>
    </row>
    <row r="35" spans="1:12" x14ac:dyDescent="0.2">
      <c r="A35" s="48" t="s">
        <v>1012</v>
      </c>
      <c r="B35" s="37" t="s">
        <v>213</v>
      </c>
      <c r="C35" s="38">
        <v>11710</v>
      </c>
      <c r="D35" s="46" t="str">
        <f t="shared" si="0"/>
        <v>N/A</v>
      </c>
      <c r="E35" s="38">
        <v>12074</v>
      </c>
      <c r="F35" s="46" t="str">
        <f t="shared" si="1"/>
        <v>N/A</v>
      </c>
      <c r="G35" s="38">
        <v>12562</v>
      </c>
      <c r="H35" s="46" t="str">
        <f t="shared" si="2"/>
        <v>N/A</v>
      </c>
      <c r="I35" s="12">
        <v>3.1080000000000001</v>
      </c>
      <c r="J35" s="12">
        <v>4.0419999999999998</v>
      </c>
      <c r="K35" s="47" t="s">
        <v>739</v>
      </c>
      <c r="L35" s="9" t="str">
        <f t="shared" si="3"/>
        <v>Yes</v>
      </c>
    </row>
    <row r="36" spans="1:12" x14ac:dyDescent="0.2">
      <c r="A36" s="48" t="s">
        <v>1013</v>
      </c>
      <c r="B36" s="37" t="s">
        <v>213</v>
      </c>
      <c r="C36" s="38">
        <v>53151</v>
      </c>
      <c r="D36" s="46" t="str">
        <f t="shared" si="0"/>
        <v>N/A</v>
      </c>
      <c r="E36" s="38">
        <v>65560</v>
      </c>
      <c r="F36" s="46" t="str">
        <f t="shared" si="1"/>
        <v>N/A</v>
      </c>
      <c r="G36" s="38">
        <v>79127</v>
      </c>
      <c r="H36" s="46" t="str">
        <f t="shared" si="2"/>
        <v>N/A</v>
      </c>
      <c r="I36" s="12">
        <v>23.35</v>
      </c>
      <c r="J36" s="12">
        <v>20.69</v>
      </c>
      <c r="K36" s="47" t="s">
        <v>739</v>
      </c>
      <c r="L36" s="9" t="str">
        <f t="shared" si="3"/>
        <v>Yes</v>
      </c>
    </row>
    <row r="37" spans="1:12" x14ac:dyDescent="0.2">
      <c r="A37" s="48" t="s">
        <v>122</v>
      </c>
      <c r="B37" s="37" t="s">
        <v>213</v>
      </c>
      <c r="C37" s="38">
        <v>848</v>
      </c>
      <c r="D37" s="46" t="str">
        <f t="shared" si="0"/>
        <v>N/A</v>
      </c>
      <c r="E37" s="38">
        <v>784</v>
      </c>
      <c r="F37" s="46" t="str">
        <f t="shared" si="1"/>
        <v>N/A</v>
      </c>
      <c r="G37" s="38">
        <v>884</v>
      </c>
      <c r="H37" s="46" t="str">
        <f t="shared" si="2"/>
        <v>N/A</v>
      </c>
      <c r="I37" s="12">
        <v>-7.55</v>
      </c>
      <c r="J37" s="12">
        <v>12.76</v>
      </c>
      <c r="K37" s="47" t="s">
        <v>739</v>
      </c>
      <c r="L37" s="9" t="str">
        <f t="shared" si="3"/>
        <v>Yes</v>
      </c>
    </row>
    <row r="38" spans="1:12" x14ac:dyDescent="0.2">
      <c r="A38" s="48" t="s">
        <v>84</v>
      </c>
      <c r="B38" s="37" t="s">
        <v>213</v>
      </c>
      <c r="C38" s="49">
        <v>1555494516</v>
      </c>
      <c r="D38" s="46" t="str">
        <f t="shared" si="0"/>
        <v>N/A</v>
      </c>
      <c r="E38" s="49">
        <v>1606211807</v>
      </c>
      <c r="F38" s="46" t="str">
        <f t="shared" si="1"/>
        <v>N/A</v>
      </c>
      <c r="G38" s="49">
        <v>1686119546</v>
      </c>
      <c r="H38" s="46" t="str">
        <f t="shared" si="2"/>
        <v>N/A</v>
      </c>
      <c r="I38" s="12">
        <v>3.2610000000000001</v>
      </c>
      <c r="J38" s="12">
        <v>4.9749999999999996</v>
      </c>
      <c r="K38" s="47" t="s">
        <v>739</v>
      </c>
      <c r="L38" s="9" t="str">
        <f t="shared" si="3"/>
        <v>Yes</v>
      </c>
    </row>
    <row r="39" spans="1:12" x14ac:dyDescent="0.2">
      <c r="A39" s="48" t="s">
        <v>1302</v>
      </c>
      <c r="B39" s="37" t="s">
        <v>213</v>
      </c>
      <c r="C39" s="49">
        <v>3661.7705940999999</v>
      </c>
      <c r="D39" s="46" t="str">
        <f t="shared" si="0"/>
        <v>N/A</v>
      </c>
      <c r="E39" s="49">
        <v>3435.0124187000001</v>
      </c>
      <c r="F39" s="46" t="str">
        <f t="shared" si="1"/>
        <v>N/A</v>
      </c>
      <c r="G39" s="49">
        <v>3364.0509919000001</v>
      </c>
      <c r="H39" s="46" t="str">
        <f t="shared" si="2"/>
        <v>N/A</v>
      </c>
      <c r="I39" s="12">
        <v>-6.19</v>
      </c>
      <c r="J39" s="12">
        <v>-2.0699999999999998</v>
      </c>
      <c r="K39" s="47" t="s">
        <v>739</v>
      </c>
      <c r="L39" s="9" t="str">
        <f t="shared" si="3"/>
        <v>Yes</v>
      </c>
    </row>
    <row r="40" spans="1:12" x14ac:dyDescent="0.2">
      <c r="A40" s="48" t="s">
        <v>1303</v>
      </c>
      <c r="B40" s="37" t="s">
        <v>213</v>
      </c>
      <c r="C40" s="49">
        <v>4648.9014029</v>
      </c>
      <c r="D40" s="46" t="str">
        <f>IF($B40="N/A","N/A",IF(C40&gt;10,"No",IF(C40&lt;-10,"No","Yes")))</f>
        <v>N/A</v>
      </c>
      <c r="E40" s="49">
        <v>4445.0798044000003</v>
      </c>
      <c r="F40" s="46" t="str">
        <f>IF($B40="N/A","N/A",IF(E40&gt;10,"No",IF(E40&lt;-10,"No","Yes")))</f>
        <v>N/A</v>
      </c>
      <c r="G40" s="49">
        <v>4330.3341928</v>
      </c>
      <c r="H40" s="46" t="str">
        <f>IF($B40="N/A","N/A",IF(G40&gt;10,"No",IF(G40&lt;-10,"No","Yes")))</f>
        <v>N/A</v>
      </c>
      <c r="I40" s="12">
        <v>-4.38</v>
      </c>
      <c r="J40" s="12">
        <v>-2.58</v>
      </c>
      <c r="K40" s="47" t="s">
        <v>739</v>
      </c>
      <c r="L40" s="9" t="str">
        <f>IF(J40="Div by 0", "N/A", IF(K40="N/A","N/A", IF(J40&gt;VALUE(MID(K40,1,2)), "No", IF(J40&lt;-1*VALUE(MID(K40,1,2)), "No", "Yes"))))</f>
        <v>Yes</v>
      </c>
    </row>
    <row r="41" spans="1:12" x14ac:dyDescent="0.2">
      <c r="A41" s="48" t="s">
        <v>107</v>
      </c>
      <c r="B41" s="37" t="s">
        <v>213</v>
      </c>
      <c r="C41" s="49">
        <v>99725659</v>
      </c>
      <c r="D41" s="46" t="str">
        <f t="shared" ref="D41:D44" si="4">IF($B41="N/A","N/A",IF(C41&gt;10,"No",IF(C41&lt;-10,"No","Yes")))</f>
        <v>N/A</v>
      </c>
      <c r="E41" s="49">
        <v>99625252</v>
      </c>
      <c r="F41" s="46" t="str">
        <f t="shared" ref="F41:F44" si="5">IF($B41="N/A","N/A",IF(E41&gt;10,"No",IF(E41&lt;-10,"No","Yes")))</f>
        <v>N/A</v>
      </c>
      <c r="G41" s="49">
        <v>143854802</v>
      </c>
      <c r="H41" s="46" t="str">
        <f t="shared" ref="H41:H44" si="6">IF($B41="N/A","N/A",IF(G41&gt;10,"No",IF(G41&lt;-10,"No","Yes")))</f>
        <v>N/A</v>
      </c>
      <c r="I41" s="12">
        <v>-0.10100000000000001</v>
      </c>
      <c r="J41" s="12">
        <v>44.4</v>
      </c>
      <c r="K41" s="47" t="s">
        <v>739</v>
      </c>
      <c r="L41" s="9" t="str">
        <f t="shared" ref="L41:L43" si="7">IF(J41="Div by 0", "N/A", IF(K41="N/A","N/A", IF(J41&gt;VALUE(MID(K41,1,2)), "No", IF(J41&lt;-1*VALUE(MID(K41,1,2)), "No", "Yes"))))</f>
        <v>No</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9394.7184264999996</v>
      </c>
      <c r="D45" s="46" t="str">
        <f t="shared" ref="D45:D71" si="8">IF($B45="N/A","N/A",IF(C45&gt;10,"No",IF(C45&lt;-10,"No","Yes")))</f>
        <v>N/A</v>
      </c>
      <c r="E45" s="49">
        <v>8705.3897596999996</v>
      </c>
      <c r="F45" s="46" t="str">
        <f t="shared" ref="F45:F71" si="9">IF($B45="N/A","N/A",IF(E45&gt;10,"No",IF(E45&lt;-10,"No","Yes")))</f>
        <v>N/A</v>
      </c>
      <c r="G45" s="49">
        <v>7669.9264184000003</v>
      </c>
      <c r="H45" s="46" t="str">
        <f t="shared" ref="H45:H71" si="10">IF($B45="N/A","N/A",IF(G45&gt;10,"No",IF(G45&lt;-10,"No","Yes")))</f>
        <v>N/A</v>
      </c>
      <c r="I45" s="12">
        <v>-7.34</v>
      </c>
      <c r="J45" s="12">
        <v>-11.9</v>
      </c>
      <c r="K45" s="47" t="s">
        <v>739</v>
      </c>
      <c r="L45" s="9" t="str">
        <f t="shared" ref="L45:L71" si="11">IF(J45="Div by 0", "N/A", IF(K45="N/A","N/A", IF(J45&gt;VALUE(MID(K45,1,2)), "No", IF(J45&lt;-1*VALUE(MID(K45,1,2)), "No", "Yes"))))</f>
        <v>Yes</v>
      </c>
    </row>
    <row r="46" spans="1:12" x14ac:dyDescent="0.2">
      <c r="A46" s="48" t="s">
        <v>1306</v>
      </c>
      <c r="B46" s="37" t="s">
        <v>213</v>
      </c>
      <c r="C46" s="49">
        <v>8898.4313724999993</v>
      </c>
      <c r="D46" s="46" t="str">
        <f t="shared" si="8"/>
        <v>N/A</v>
      </c>
      <c r="E46" s="49">
        <v>6962.7340426000001</v>
      </c>
      <c r="F46" s="46" t="str">
        <f t="shared" si="9"/>
        <v>N/A</v>
      </c>
      <c r="G46" s="49">
        <v>6936.0263157999998</v>
      </c>
      <c r="H46" s="46" t="str">
        <f t="shared" si="10"/>
        <v>N/A</v>
      </c>
      <c r="I46" s="12">
        <v>-21.8</v>
      </c>
      <c r="J46" s="12">
        <v>-0.38400000000000001</v>
      </c>
      <c r="K46" s="47" t="s">
        <v>739</v>
      </c>
      <c r="L46" s="9" t="str">
        <f t="shared" si="11"/>
        <v>Yes</v>
      </c>
    </row>
    <row r="47" spans="1:12" x14ac:dyDescent="0.2">
      <c r="A47" s="48" t="s">
        <v>1307</v>
      </c>
      <c r="B47" s="37" t="s">
        <v>213</v>
      </c>
      <c r="C47" s="49">
        <v>5291.8090909000002</v>
      </c>
      <c r="D47" s="46" t="str">
        <f t="shared" si="8"/>
        <v>N/A</v>
      </c>
      <c r="E47" s="49">
        <v>8007.6929134000002</v>
      </c>
      <c r="F47" s="46" t="str">
        <f t="shared" si="9"/>
        <v>N/A</v>
      </c>
      <c r="G47" s="49">
        <v>5023.0071942000004</v>
      </c>
      <c r="H47" s="46" t="str">
        <f t="shared" si="10"/>
        <v>N/A</v>
      </c>
      <c r="I47" s="12">
        <v>51.32</v>
      </c>
      <c r="J47" s="12">
        <v>-37.299999999999997</v>
      </c>
      <c r="K47" s="47" t="s">
        <v>739</v>
      </c>
      <c r="L47" s="9" t="str">
        <f t="shared" si="11"/>
        <v>No</v>
      </c>
    </row>
    <row r="48" spans="1:12" x14ac:dyDescent="0.2">
      <c r="A48" s="48" t="s">
        <v>1308</v>
      </c>
      <c r="B48" s="37" t="s">
        <v>213</v>
      </c>
      <c r="C48" s="49">
        <v>699</v>
      </c>
      <c r="D48" s="46" t="str">
        <f t="shared" si="8"/>
        <v>N/A</v>
      </c>
      <c r="E48" s="49">
        <v>233.75</v>
      </c>
      <c r="F48" s="46" t="str">
        <f t="shared" si="9"/>
        <v>N/A</v>
      </c>
      <c r="G48" s="49">
        <v>1361</v>
      </c>
      <c r="H48" s="46" t="str">
        <f t="shared" si="10"/>
        <v>N/A</v>
      </c>
      <c r="I48" s="12">
        <v>-66.599999999999994</v>
      </c>
      <c r="J48" s="12">
        <v>482.2</v>
      </c>
      <c r="K48" s="47" t="s">
        <v>739</v>
      </c>
      <c r="L48" s="9" t="str">
        <f t="shared" si="11"/>
        <v>No</v>
      </c>
    </row>
    <row r="49" spans="1:12" x14ac:dyDescent="0.2">
      <c r="A49" s="48" t="s">
        <v>1309</v>
      </c>
      <c r="B49" s="37" t="s">
        <v>213</v>
      </c>
      <c r="C49" s="49">
        <v>10271.570769</v>
      </c>
      <c r="D49" s="46" t="str">
        <f t="shared" si="8"/>
        <v>N/A</v>
      </c>
      <c r="E49" s="49">
        <v>9410.8965516999997</v>
      </c>
      <c r="F49" s="46" t="str">
        <f t="shared" si="9"/>
        <v>N/A</v>
      </c>
      <c r="G49" s="49">
        <v>8366.2967172000008</v>
      </c>
      <c r="H49" s="46" t="str">
        <f t="shared" si="10"/>
        <v>N/A</v>
      </c>
      <c r="I49" s="12">
        <v>-8.3800000000000008</v>
      </c>
      <c r="J49" s="12">
        <v>-11.1</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20962.469867</v>
      </c>
      <c r="D51" s="46" t="str">
        <f t="shared" si="8"/>
        <v>N/A</v>
      </c>
      <c r="E51" s="49">
        <v>20682.062408000002</v>
      </c>
      <c r="F51" s="46" t="str">
        <f t="shared" si="9"/>
        <v>N/A</v>
      </c>
      <c r="G51" s="49">
        <v>20739.357049999999</v>
      </c>
      <c r="H51" s="46" t="str">
        <f t="shared" si="10"/>
        <v>N/A</v>
      </c>
      <c r="I51" s="12">
        <v>-1.34</v>
      </c>
      <c r="J51" s="12">
        <v>0.27700000000000002</v>
      </c>
      <c r="K51" s="47" t="s">
        <v>739</v>
      </c>
      <c r="L51" s="9" t="str">
        <f t="shared" si="11"/>
        <v>Yes</v>
      </c>
    </row>
    <row r="52" spans="1:12" x14ac:dyDescent="0.2">
      <c r="A52" s="48" t="s">
        <v>1312</v>
      </c>
      <c r="B52" s="37" t="s">
        <v>213</v>
      </c>
      <c r="C52" s="49">
        <v>15933.293889</v>
      </c>
      <c r="D52" s="46" t="str">
        <f t="shared" si="8"/>
        <v>N/A</v>
      </c>
      <c r="E52" s="49">
        <v>15594.660671</v>
      </c>
      <c r="F52" s="46" t="str">
        <f t="shared" si="9"/>
        <v>N/A</v>
      </c>
      <c r="G52" s="49">
        <v>15492.896532999999</v>
      </c>
      <c r="H52" s="46" t="str">
        <f t="shared" si="10"/>
        <v>N/A</v>
      </c>
      <c r="I52" s="12">
        <v>-2.13</v>
      </c>
      <c r="J52" s="12">
        <v>-0.65300000000000002</v>
      </c>
      <c r="K52" s="47" t="s">
        <v>739</v>
      </c>
      <c r="L52" s="9" t="str">
        <f t="shared" si="11"/>
        <v>Yes</v>
      </c>
    </row>
    <row r="53" spans="1:12" x14ac:dyDescent="0.2">
      <c r="A53" s="48" t="s">
        <v>1313</v>
      </c>
      <c r="B53" s="37" t="s">
        <v>213</v>
      </c>
      <c r="C53" s="49">
        <v>22183.768381999998</v>
      </c>
      <c r="D53" s="46" t="str">
        <f t="shared" si="8"/>
        <v>N/A</v>
      </c>
      <c r="E53" s="49">
        <v>20201.882353000001</v>
      </c>
      <c r="F53" s="46" t="str">
        <f t="shared" si="9"/>
        <v>N/A</v>
      </c>
      <c r="G53" s="49">
        <v>18325.461139999999</v>
      </c>
      <c r="H53" s="46" t="str">
        <f t="shared" si="10"/>
        <v>N/A</v>
      </c>
      <c r="I53" s="12">
        <v>-8.93</v>
      </c>
      <c r="J53" s="12">
        <v>-9.2899999999999991</v>
      </c>
      <c r="K53" s="47" t="s">
        <v>739</v>
      </c>
      <c r="L53" s="9" t="str">
        <f t="shared" si="11"/>
        <v>Yes</v>
      </c>
    </row>
    <row r="54" spans="1:12" x14ac:dyDescent="0.2">
      <c r="A54" s="48" t="s">
        <v>1314</v>
      </c>
      <c r="B54" s="37" t="s">
        <v>213</v>
      </c>
      <c r="C54" s="49">
        <v>15715.115764</v>
      </c>
      <c r="D54" s="46" t="str">
        <f t="shared" si="8"/>
        <v>N/A</v>
      </c>
      <c r="E54" s="49">
        <v>12361.561538</v>
      </c>
      <c r="F54" s="46" t="str">
        <f t="shared" si="9"/>
        <v>N/A</v>
      </c>
      <c r="G54" s="49">
        <v>10024.149670999999</v>
      </c>
      <c r="H54" s="46" t="str">
        <f t="shared" si="10"/>
        <v>N/A</v>
      </c>
      <c r="I54" s="12">
        <v>-21.3</v>
      </c>
      <c r="J54" s="12">
        <v>-18.899999999999999</v>
      </c>
      <c r="K54" s="47" t="s">
        <v>739</v>
      </c>
      <c r="L54" s="9" t="str">
        <f t="shared" si="11"/>
        <v>Yes</v>
      </c>
    </row>
    <row r="55" spans="1:12" x14ac:dyDescent="0.2">
      <c r="A55" s="48" t="s">
        <v>1691</v>
      </c>
      <c r="B55" s="37" t="s">
        <v>213</v>
      </c>
      <c r="C55" s="49">
        <v>34484.270328999999</v>
      </c>
      <c r="D55" s="46" t="str">
        <f t="shared" si="8"/>
        <v>N/A</v>
      </c>
      <c r="E55" s="49">
        <v>35049.915205999998</v>
      </c>
      <c r="F55" s="46" t="str">
        <f t="shared" si="9"/>
        <v>N/A</v>
      </c>
      <c r="G55" s="49">
        <v>36025.169179999997</v>
      </c>
      <c r="H55" s="46" t="str">
        <f t="shared" si="10"/>
        <v>N/A</v>
      </c>
      <c r="I55" s="12">
        <v>1.64</v>
      </c>
      <c r="J55" s="12">
        <v>2.782</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1810.9837261</v>
      </c>
      <c r="D57" s="46" t="str">
        <f t="shared" si="8"/>
        <v>N/A</v>
      </c>
      <c r="E57" s="49">
        <v>1735.8088857</v>
      </c>
      <c r="F57" s="46" t="str">
        <f t="shared" si="9"/>
        <v>N/A</v>
      </c>
      <c r="G57" s="49">
        <v>1735.7871318</v>
      </c>
      <c r="H57" s="46" t="str">
        <f t="shared" si="10"/>
        <v>N/A</v>
      </c>
      <c r="I57" s="12">
        <v>-4.1500000000000004</v>
      </c>
      <c r="J57" s="12">
        <v>-1E-3</v>
      </c>
      <c r="K57" s="47" t="s">
        <v>739</v>
      </c>
      <c r="L57" s="9" t="str">
        <f t="shared" si="11"/>
        <v>Yes</v>
      </c>
    </row>
    <row r="58" spans="1:12" x14ac:dyDescent="0.2">
      <c r="A58" s="48" t="s">
        <v>1316</v>
      </c>
      <c r="B58" s="37" t="s">
        <v>213</v>
      </c>
      <c r="C58" s="49">
        <v>1805.4381258999999</v>
      </c>
      <c r="D58" s="46" t="str">
        <f t="shared" si="8"/>
        <v>N/A</v>
      </c>
      <c r="E58" s="49">
        <v>1727.8076331</v>
      </c>
      <c r="F58" s="46" t="str">
        <f t="shared" si="9"/>
        <v>N/A</v>
      </c>
      <c r="G58" s="49">
        <v>1673.5416247999999</v>
      </c>
      <c r="H58" s="46" t="str">
        <f t="shared" si="10"/>
        <v>N/A</v>
      </c>
      <c r="I58" s="12">
        <v>-4.3</v>
      </c>
      <c r="J58" s="12">
        <v>-3.14</v>
      </c>
      <c r="K58" s="47" t="s">
        <v>739</v>
      </c>
      <c r="L58" s="9" t="str">
        <f t="shared" si="11"/>
        <v>Yes</v>
      </c>
    </row>
    <row r="59" spans="1:12" ht="12" customHeight="1" x14ac:dyDescent="0.2">
      <c r="A59" s="48" t="s">
        <v>1693</v>
      </c>
      <c r="B59" s="37" t="s">
        <v>213</v>
      </c>
      <c r="C59" s="49">
        <v>1963.1758569000001</v>
      </c>
      <c r="D59" s="46" t="str">
        <f t="shared" si="8"/>
        <v>N/A</v>
      </c>
      <c r="E59" s="49">
        <v>1809.3792169000001</v>
      </c>
      <c r="F59" s="46" t="str">
        <f t="shared" si="9"/>
        <v>N/A</v>
      </c>
      <c r="G59" s="49">
        <v>2000.3713195</v>
      </c>
      <c r="H59" s="46" t="str">
        <f t="shared" si="10"/>
        <v>N/A</v>
      </c>
      <c r="I59" s="12">
        <v>-7.83</v>
      </c>
      <c r="J59" s="12">
        <v>10.56</v>
      </c>
      <c r="K59" s="47" t="s">
        <v>739</v>
      </c>
      <c r="L59" s="9" t="str">
        <f t="shared" si="11"/>
        <v>Yes</v>
      </c>
    </row>
    <row r="60" spans="1:12" x14ac:dyDescent="0.2">
      <c r="A60" s="48" t="s">
        <v>1694</v>
      </c>
      <c r="B60" s="37" t="s">
        <v>213</v>
      </c>
      <c r="C60" s="49">
        <v>1503.1675</v>
      </c>
      <c r="D60" s="46" t="str">
        <f t="shared" si="8"/>
        <v>N/A</v>
      </c>
      <c r="E60" s="49">
        <v>1341.4183938000001</v>
      </c>
      <c r="F60" s="46" t="str">
        <f t="shared" si="9"/>
        <v>N/A</v>
      </c>
      <c r="G60" s="49">
        <v>1599.2962113000001</v>
      </c>
      <c r="H60" s="46" t="str">
        <f t="shared" si="10"/>
        <v>N/A</v>
      </c>
      <c r="I60" s="12">
        <v>-10.8</v>
      </c>
      <c r="J60" s="12">
        <v>19.22</v>
      </c>
      <c r="K60" s="47" t="s">
        <v>739</v>
      </c>
      <c r="L60" s="9" t="str">
        <f t="shared" si="11"/>
        <v>Yes</v>
      </c>
    </row>
    <row r="61" spans="1:12" x14ac:dyDescent="0.2">
      <c r="A61" s="3" t="s">
        <v>1695</v>
      </c>
      <c r="B61" s="37" t="s">
        <v>213</v>
      </c>
      <c r="C61" s="49">
        <v>1342.3686388000001</v>
      </c>
      <c r="D61" s="46" t="str">
        <f t="shared" si="8"/>
        <v>N/A</v>
      </c>
      <c r="E61" s="49">
        <v>1336.7260113</v>
      </c>
      <c r="F61" s="46" t="str">
        <f t="shared" si="9"/>
        <v>N/A</v>
      </c>
      <c r="G61" s="49">
        <v>1405.239176</v>
      </c>
      <c r="H61" s="46" t="str">
        <f t="shared" si="10"/>
        <v>N/A</v>
      </c>
      <c r="I61" s="12">
        <v>-0.42</v>
      </c>
      <c r="J61" s="12">
        <v>5.125</v>
      </c>
      <c r="K61" s="47" t="s">
        <v>739</v>
      </c>
      <c r="L61" s="9" t="str">
        <f t="shared" si="11"/>
        <v>Yes</v>
      </c>
    </row>
    <row r="62" spans="1:12" x14ac:dyDescent="0.2">
      <c r="A62" s="3" t="s">
        <v>1696</v>
      </c>
      <c r="B62" s="37" t="s">
        <v>213</v>
      </c>
      <c r="C62" s="49">
        <v>2728.3066153</v>
      </c>
      <c r="D62" s="46" t="str">
        <f t="shared" si="8"/>
        <v>N/A</v>
      </c>
      <c r="E62" s="49">
        <v>2567.1349068999998</v>
      </c>
      <c r="F62" s="46" t="str">
        <f t="shared" si="9"/>
        <v>N/A</v>
      </c>
      <c r="G62" s="49">
        <v>2602.6975806</v>
      </c>
      <c r="H62" s="46" t="str">
        <f t="shared" si="10"/>
        <v>N/A</v>
      </c>
      <c r="I62" s="12">
        <v>-5.91</v>
      </c>
      <c r="J62" s="12">
        <v>1.385</v>
      </c>
      <c r="K62" s="47" t="s">
        <v>739</v>
      </c>
      <c r="L62" s="9" t="str">
        <f t="shared" si="11"/>
        <v>Yes</v>
      </c>
    </row>
    <row r="63" spans="1:12" x14ac:dyDescent="0.2">
      <c r="A63" s="3" t="s">
        <v>1697</v>
      </c>
      <c r="B63" s="37" t="s">
        <v>213</v>
      </c>
      <c r="C63" s="49">
        <v>4919.0450586999996</v>
      </c>
      <c r="D63" s="46" t="str">
        <f t="shared" si="8"/>
        <v>N/A</v>
      </c>
      <c r="E63" s="49">
        <v>4593.8959461000004</v>
      </c>
      <c r="F63" s="46" t="str">
        <f t="shared" si="9"/>
        <v>N/A</v>
      </c>
      <c r="G63" s="49">
        <v>3936.9605928000001</v>
      </c>
      <c r="H63" s="46" t="str">
        <f t="shared" si="10"/>
        <v>N/A</v>
      </c>
      <c r="I63" s="12">
        <v>-6.61</v>
      </c>
      <c r="J63" s="12">
        <v>-14.3</v>
      </c>
      <c r="K63" s="47" t="s">
        <v>739</v>
      </c>
      <c r="L63" s="9" t="str">
        <f t="shared" si="11"/>
        <v>Yes</v>
      </c>
    </row>
    <row r="64" spans="1:12" x14ac:dyDescent="0.2">
      <c r="A64" s="3" t="s">
        <v>1698</v>
      </c>
      <c r="B64" s="37" t="s">
        <v>213</v>
      </c>
      <c r="C64" s="49">
        <v>2022.2848101</v>
      </c>
      <c r="D64" s="46" t="str">
        <f t="shared" si="8"/>
        <v>N/A</v>
      </c>
      <c r="E64" s="49">
        <v>3183.2106598999999</v>
      </c>
      <c r="F64" s="46" t="str">
        <f t="shared" si="9"/>
        <v>N/A</v>
      </c>
      <c r="G64" s="49">
        <v>3303.7271676</v>
      </c>
      <c r="H64" s="46" t="str">
        <f t="shared" si="10"/>
        <v>N/A</v>
      </c>
      <c r="I64" s="12">
        <v>57.41</v>
      </c>
      <c r="J64" s="12">
        <v>3.786</v>
      </c>
      <c r="K64" s="47" t="s">
        <v>739</v>
      </c>
      <c r="L64" s="9" t="str">
        <f t="shared" si="11"/>
        <v>Yes</v>
      </c>
    </row>
    <row r="65" spans="1:12" x14ac:dyDescent="0.2">
      <c r="A65" s="3" t="s">
        <v>1699</v>
      </c>
      <c r="B65" s="37" t="s">
        <v>213</v>
      </c>
      <c r="C65" s="49">
        <v>2276.2024891000001</v>
      </c>
      <c r="D65" s="46" t="str">
        <f t="shared" si="8"/>
        <v>N/A</v>
      </c>
      <c r="E65" s="49">
        <v>2099.6130499000001</v>
      </c>
      <c r="F65" s="46" t="str">
        <f t="shared" si="9"/>
        <v>N/A</v>
      </c>
      <c r="G65" s="49">
        <v>1941.0165198</v>
      </c>
      <c r="H65" s="46" t="str">
        <f t="shared" si="10"/>
        <v>N/A</v>
      </c>
      <c r="I65" s="12">
        <v>-7.76</v>
      </c>
      <c r="J65" s="12">
        <v>-7.55</v>
      </c>
      <c r="K65" s="47" t="s">
        <v>739</v>
      </c>
      <c r="L65" s="9" t="str">
        <f t="shared" si="11"/>
        <v>Yes</v>
      </c>
    </row>
    <row r="66" spans="1:12" x14ac:dyDescent="0.2">
      <c r="A66" s="3" t="s">
        <v>1700</v>
      </c>
      <c r="B66" s="37" t="s">
        <v>213</v>
      </c>
      <c r="C66" s="49">
        <v>3426.9421763</v>
      </c>
      <c r="D66" s="46" t="str">
        <f t="shared" si="8"/>
        <v>N/A</v>
      </c>
      <c r="E66" s="49">
        <v>3278.7609189999998</v>
      </c>
      <c r="F66" s="46" t="str">
        <f t="shared" si="9"/>
        <v>N/A</v>
      </c>
      <c r="G66" s="49">
        <v>3213.7894173999998</v>
      </c>
      <c r="H66" s="46" t="str">
        <f t="shared" si="10"/>
        <v>N/A</v>
      </c>
      <c r="I66" s="12">
        <v>-4.32</v>
      </c>
      <c r="J66" s="12">
        <v>-1.98</v>
      </c>
      <c r="K66" s="47" t="s">
        <v>739</v>
      </c>
      <c r="L66" s="9" t="str">
        <f t="shared" si="11"/>
        <v>Yes</v>
      </c>
    </row>
    <row r="67" spans="1:12" x14ac:dyDescent="0.2">
      <c r="A67" s="3" t="s">
        <v>1701</v>
      </c>
      <c r="B67" s="37" t="s">
        <v>213</v>
      </c>
      <c r="C67" s="49">
        <v>3439.8927136000002</v>
      </c>
      <c r="D67" s="46" t="str">
        <f t="shared" si="8"/>
        <v>N/A</v>
      </c>
      <c r="E67" s="49">
        <v>3231.5177322999998</v>
      </c>
      <c r="F67" s="46" t="str">
        <f t="shared" si="9"/>
        <v>N/A</v>
      </c>
      <c r="G67" s="49">
        <v>3488.8767892000001</v>
      </c>
      <c r="H67" s="46" t="str">
        <f t="shared" si="10"/>
        <v>N/A</v>
      </c>
      <c r="I67" s="12">
        <v>-6.06</v>
      </c>
      <c r="J67" s="12">
        <v>7.9640000000000004</v>
      </c>
      <c r="K67" s="47" t="s">
        <v>739</v>
      </c>
      <c r="L67" s="9" t="str">
        <f t="shared" si="11"/>
        <v>Yes</v>
      </c>
    </row>
    <row r="68" spans="1:12" x14ac:dyDescent="0.2">
      <c r="A68" s="2" t="s">
        <v>1702</v>
      </c>
      <c r="B68" s="37" t="s">
        <v>213</v>
      </c>
      <c r="C68" s="49">
        <v>4050.4388795</v>
      </c>
      <c r="D68" s="46" t="str">
        <f t="shared" si="8"/>
        <v>N/A</v>
      </c>
      <c r="E68" s="49">
        <v>3641.7299647999998</v>
      </c>
      <c r="F68" s="46" t="str">
        <f t="shared" si="9"/>
        <v>N/A</v>
      </c>
      <c r="G68" s="49">
        <v>3623.5656508000002</v>
      </c>
      <c r="H68" s="46" t="str">
        <f t="shared" si="10"/>
        <v>N/A</v>
      </c>
      <c r="I68" s="12">
        <v>-10.1</v>
      </c>
      <c r="J68" s="12">
        <v>-0.499</v>
      </c>
      <c r="K68" s="47" t="s">
        <v>739</v>
      </c>
      <c r="L68" s="9" t="str">
        <f t="shared" si="11"/>
        <v>Yes</v>
      </c>
    </row>
    <row r="69" spans="1:12" x14ac:dyDescent="0.2">
      <c r="A69" s="2" t="s">
        <v>1703</v>
      </c>
      <c r="B69" s="37" t="s">
        <v>213</v>
      </c>
      <c r="C69" s="49">
        <v>3255.4495259999999</v>
      </c>
      <c r="D69" s="46" t="str">
        <f t="shared" si="8"/>
        <v>N/A</v>
      </c>
      <c r="E69" s="49">
        <v>3221.7585294999999</v>
      </c>
      <c r="F69" s="46" t="str">
        <f t="shared" si="9"/>
        <v>N/A</v>
      </c>
      <c r="G69" s="49">
        <v>2934.1018803000002</v>
      </c>
      <c r="H69" s="46" t="str">
        <f t="shared" si="10"/>
        <v>N/A</v>
      </c>
      <c r="I69" s="12">
        <v>-1.03</v>
      </c>
      <c r="J69" s="12">
        <v>-8.93</v>
      </c>
      <c r="K69" s="47" t="s">
        <v>739</v>
      </c>
      <c r="L69" s="9" t="str">
        <f t="shared" si="11"/>
        <v>Yes</v>
      </c>
    </row>
    <row r="70" spans="1:12" x14ac:dyDescent="0.2">
      <c r="A70" s="48" t="s">
        <v>1704</v>
      </c>
      <c r="B70" s="37" t="s">
        <v>213</v>
      </c>
      <c r="C70" s="49">
        <v>2648.7311699000002</v>
      </c>
      <c r="D70" s="46" t="str">
        <f t="shared" si="8"/>
        <v>N/A</v>
      </c>
      <c r="E70" s="49">
        <v>2563.6580254999999</v>
      </c>
      <c r="F70" s="46" t="str">
        <f t="shared" si="9"/>
        <v>N/A</v>
      </c>
      <c r="G70" s="49">
        <v>2461.9609138999999</v>
      </c>
      <c r="H70" s="46" t="str">
        <f t="shared" si="10"/>
        <v>N/A</v>
      </c>
      <c r="I70" s="12">
        <v>-3.21</v>
      </c>
      <c r="J70" s="12">
        <v>-3.97</v>
      </c>
      <c r="K70" s="47" t="s">
        <v>739</v>
      </c>
      <c r="L70" s="9" t="str">
        <f t="shared" si="11"/>
        <v>Yes</v>
      </c>
    </row>
    <row r="71" spans="1:12" x14ac:dyDescent="0.2">
      <c r="A71" s="48" t="s">
        <v>1705</v>
      </c>
      <c r="B71" s="37" t="s">
        <v>213</v>
      </c>
      <c r="C71" s="49">
        <v>771.48934168999995</v>
      </c>
      <c r="D71" s="46" t="str">
        <f t="shared" si="8"/>
        <v>N/A</v>
      </c>
      <c r="E71" s="49">
        <v>781.07960647000004</v>
      </c>
      <c r="F71" s="46" t="str">
        <f t="shared" si="9"/>
        <v>N/A</v>
      </c>
      <c r="G71" s="49">
        <v>726.27102001000003</v>
      </c>
      <c r="H71" s="46" t="str">
        <f t="shared" si="10"/>
        <v>N/A</v>
      </c>
      <c r="I71" s="12">
        <v>1.2430000000000001</v>
      </c>
      <c r="J71" s="12">
        <v>-7.02</v>
      </c>
      <c r="K71" s="47" t="s">
        <v>739</v>
      </c>
      <c r="L71" s="9" t="str">
        <f t="shared" si="11"/>
        <v>Yes</v>
      </c>
    </row>
    <row r="72" spans="1:12" x14ac:dyDescent="0.2">
      <c r="A72" s="48" t="s">
        <v>1623</v>
      </c>
      <c r="B72" s="37" t="s">
        <v>213</v>
      </c>
      <c r="C72" s="49">
        <v>263024998</v>
      </c>
      <c r="D72" s="46" t="str">
        <f t="shared" ref="D72:D135" si="12">IF($B72="N/A","N/A",IF(C72&gt;10,"No",IF(C72&lt;-10,"No","Yes")))</f>
        <v>N/A</v>
      </c>
      <c r="E72" s="49">
        <v>278677994</v>
      </c>
      <c r="F72" s="46" t="str">
        <f t="shared" ref="F72:F135" si="13">IF($B72="N/A","N/A",IF(E72&gt;10,"No",IF(E72&lt;-10,"No","Yes")))</f>
        <v>N/A</v>
      </c>
      <c r="G72" s="49">
        <v>310328818</v>
      </c>
      <c r="H72" s="46" t="str">
        <f t="shared" ref="H72:H135" si="14">IF($B72="N/A","N/A",IF(G72&gt;10,"No",IF(G72&lt;-10,"No","Yes")))</f>
        <v>N/A</v>
      </c>
      <c r="I72" s="12">
        <v>5.9509999999999996</v>
      </c>
      <c r="J72" s="12">
        <v>11.36</v>
      </c>
      <c r="K72" s="47" t="s">
        <v>739</v>
      </c>
      <c r="L72" s="9" t="str">
        <f t="shared" ref="L72:L132" si="15">IF(J72="Div by 0", "N/A", IF(K72="N/A","N/A", IF(J72&gt;VALUE(MID(K72,1,2)), "No", IF(J72&lt;-1*VALUE(MID(K72,1,2)), "No", "Yes"))))</f>
        <v>Yes</v>
      </c>
    </row>
    <row r="73" spans="1:12" x14ac:dyDescent="0.2">
      <c r="A73" s="48" t="s">
        <v>1624</v>
      </c>
      <c r="B73" s="37" t="s">
        <v>213</v>
      </c>
      <c r="C73" s="38">
        <v>42418</v>
      </c>
      <c r="D73" s="46" t="str">
        <f t="shared" si="12"/>
        <v>N/A</v>
      </c>
      <c r="E73" s="38">
        <v>42880</v>
      </c>
      <c r="F73" s="46" t="str">
        <f t="shared" si="13"/>
        <v>N/A</v>
      </c>
      <c r="G73" s="38">
        <v>43188</v>
      </c>
      <c r="H73" s="46" t="str">
        <f t="shared" si="14"/>
        <v>N/A</v>
      </c>
      <c r="I73" s="12">
        <v>1.089</v>
      </c>
      <c r="J73" s="12">
        <v>0.71830000000000005</v>
      </c>
      <c r="K73" s="47" t="s">
        <v>739</v>
      </c>
      <c r="L73" s="9" t="str">
        <f t="shared" si="15"/>
        <v>Yes</v>
      </c>
    </row>
    <row r="74" spans="1:12" x14ac:dyDescent="0.2">
      <c r="A74" s="48" t="s">
        <v>1317</v>
      </c>
      <c r="B74" s="37" t="s">
        <v>213</v>
      </c>
      <c r="C74" s="49">
        <v>6200.7873544000004</v>
      </c>
      <c r="D74" s="46" t="str">
        <f t="shared" si="12"/>
        <v>N/A</v>
      </c>
      <c r="E74" s="49">
        <v>6499.0203824999999</v>
      </c>
      <c r="F74" s="46" t="str">
        <f t="shared" si="13"/>
        <v>N/A</v>
      </c>
      <c r="G74" s="49">
        <v>7185.5334352</v>
      </c>
      <c r="H74" s="46" t="str">
        <f t="shared" si="14"/>
        <v>N/A</v>
      </c>
      <c r="I74" s="12">
        <v>4.8099999999999996</v>
      </c>
      <c r="J74" s="12">
        <v>10.56</v>
      </c>
      <c r="K74" s="47" t="s">
        <v>739</v>
      </c>
      <c r="L74" s="9" t="str">
        <f t="shared" si="15"/>
        <v>Yes</v>
      </c>
    </row>
    <row r="75" spans="1:12" ht="25.5" x14ac:dyDescent="0.2">
      <c r="A75" s="48" t="s">
        <v>1318</v>
      </c>
      <c r="B75" s="37" t="s">
        <v>213</v>
      </c>
      <c r="C75" s="38">
        <v>4.6088924513</v>
      </c>
      <c r="D75" s="46" t="str">
        <f t="shared" si="12"/>
        <v>N/A</v>
      </c>
      <c r="E75" s="38">
        <v>4.7112173507000001</v>
      </c>
      <c r="F75" s="46" t="str">
        <f t="shared" si="13"/>
        <v>N/A</v>
      </c>
      <c r="G75" s="38">
        <v>4.6652310827000001</v>
      </c>
      <c r="H75" s="46" t="str">
        <f t="shared" si="14"/>
        <v>N/A</v>
      </c>
      <c r="I75" s="12">
        <v>2.2200000000000002</v>
      </c>
      <c r="J75" s="12">
        <v>-0.97599999999999998</v>
      </c>
      <c r="K75" s="47" t="s">
        <v>739</v>
      </c>
      <c r="L75" s="9" t="str">
        <f t="shared" si="15"/>
        <v>Yes</v>
      </c>
    </row>
    <row r="76" spans="1:12" ht="25.5" x14ac:dyDescent="0.2">
      <c r="A76" s="48" t="s">
        <v>548</v>
      </c>
      <c r="B76" s="37" t="s">
        <v>213</v>
      </c>
      <c r="C76" s="49">
        <v>1165123</v>
      </c>
      <c r="D76" s="46" t="str">
        <f t="shared" si="12"/>
        <v>N/A</v>
      </c>
      <c r="E76" s="49">
        <v>1154882</v>
      </c>
      <c r="F76" s="46" t="str">
        <f t="shared" si="13"/>
        <v>N/A</v>
      </c>
      <c r="G76" s="49">
        <v>0</v>
      </c>
      <c r="H76" s="46" t="str">
        <f t="shared" si="14"/>
        <v>N/A</v>
      </c>
      <c r="I76" s="12">
        <v>-0.879</v>
      </c>
      <c r="J76" s="12">
        <v>-100</v>
      </c>
      <c r="K76" s="47" t="s">
        <v>739</v>
      </c>
      <c r="L76" s="9" t="str">
        <f t="shared" si="15"/>
        <v>No</v>
      </c>
    </row>
    <row r="77" spans="1:12" x14ac:dyDescent="0.2">
      <c r="A77" s="48" t="s">
        <v>549</v>
      </c>
      <c r="B77" s="37" t="s">
        <v>213</v>
      </c>
      <c r="C77" s="38">
        <v>11</v>
      </c>
      <c r="D77" s="46" t="str">
        <f t="shared" si="12"/>
        <v>N/A</v>
      </c>
      <c r="E77" s="38">
        <v>11</v>
      </c>
      <c r="F77" s="46" t="str">
        <f t="shared" si="13"/>
        <v>N/A</v>
      </c>
      <c r="G77" s="38">
        <v>0</v>
      </c>
      <c r="H77" s="46" t="str">
        <f t="shared" si="14"/>
        <v>N/A</v>
      </c>
      <c r="I77" s="12">
        <v>20</v>
      </c>
      <c r="J77" s="12">
        <v>-100</v>
      </c>
      <c r="K77" s="47" t="s">
        <v>739</v>
      </c>
      <c r="L77" s="9" t="str">
        <f t="shared" si="15"/>
        <v>No</v>
      </c>
    </row>
    <row r="78" spans="1:12" x14ac:dyDescent="0.2">
      <c r="A78" s="48" t="s">
        <v>1319</v>
      </c>
      <c r="B78" s="37" t="s">
        <v>213</v>
      </c>
      <c r="C78" s="49">
        <v>233024.6</v>
      </c>
      <c r="D78" s="46" t="str">
        <f t="shared" si="12"/>
        <v>N/A</v>
      </c>
      <c r="E78" s="49">
        <v>192480.33332999999</v>
      </c>
      <c r="F78" s="46" t="str">
        <f t="shared" si="13"/>
        <v>N/A</v>
      </c>
      <c r="G78" s="49" t="s">
        <v>1747</v>
      </c>
      <c r="H78" s="46" t="str">
        <f t="shared" si="14"/>
        <v>N/A</v>
      </c>
      <c r="I78" s="12">
        <v>-17.399999999999999</v>
      </c>
      <c r="J78" s="12" t="s">
        <v>1747</v>
      </c>
      <c r="K78" s="47" t="s">
        <v>739</v>
      </c>
      <c r="L78" s="9" t="str">
        <f t="shared" si="15"/>
        <v>N/A</v>
      </c>
    </row>
    <row r="79" spans="1:12" ht="25.5" x14ac:dyDescent="0.2">
      <c r="A79" s="48" t="s">
        <v>550</v>
      </c>
      <c r="B79" s="37" t="s">
        <v>213</v>
      </c>
      <c r="C79" s="49">
        <v>28608693</v>
      </c>
      <c r="D79" s="46" t="str">
        <f t="shared" si="12"/>
        <v>N/A</v>
      </c>
      <c r="E79" s="49">
        <v>26422003</v>
      </c>
      <c r="F79" s="46" t="str">
        <f t="shared" si="13"/>
        <v>N/A</v>
      </c>
      <c r="G79" s="49">
        <v>31440822</v>
      </c>
      <c r="H79" s="46" t="str">
        <f t="shared" si="14"/>
        <v>N/A</v>
      </c>
      <c r="I79" s="12">
        <v>-7.64</v>
      </c>
      <c r="J79" s="12">
        <v>18.989999999999998</v>
      </c>
      <c r="K79" s="47" t="s">
        <v>739</v>
      </c>
      <c r="L79" s="9" t="str">
        <f t="shared" si="15"/>
        <v>Yes</v>
      </c>
    </row>
    <row r="80" spans="1:12" x14ac:dyDescent="0.2">
      <c r="A80" s="48" t="s">
        <v>551</v>
      </c>
      <c r="B80" s="37" t="s">
        <v>213</v>
      </c>
      <c r="C80" s="38">
        <v>953</v>
      </c>
      <c r="D80" s="46" t="str">
        <f t="shared" si="12"/>
        <v>N/A</v>
      </c>
      <c r="E80" s="38">
        <v>916</v>
      </c>
      <c r="F80" s="46" t="str">
        <f t="shared" si="13"/>
        <v>N/A</v>
      </c>
      <c r="G80" s="38">
        <v>894</v>
      </c>
      <c r="H80" s="46" t="str">
        <f t="shared" si="14"/>
        <v>N/A</v>
      </c>
      <c r="I80" s="12">
        <v>-3.88</v>
      </c>
      <c r="J80" s="12">
        <v>-2.4</v>
      </c>
      <c r="K80" s="47" t="s">
        <v>739</v>
      </c>
      <c r="L80" s="9" t="str">
        <f t="shared" si="15"/>
        <v>Yes</v>
      </c>
    </row>
    <row r="81" spans="1:12" ht="25.5" x14ac:dyDescent="0.2">
      <c r="A81" s="48" t="s">
        <v>1320</v>
      </c>
      <c r="B81" s="37" t="s">
        <v>213</v>
      </c>
      <c r="C81" s="49">
        <v>30019.6149</v>
      </c>
      <c r="D81" s="46" t="str">
        <f t="shared" si="12"/>
        <v>N/A</v>
      </c>
      <c r="E81" s="49">
        <v>28844.981441</v>
      </c>
      <c r="F81" s="46" t="str">
        <f t="shared" si="13"/>
        <v>N/A</v>
      </c>
      <c r="G81" s="49">
        <v>35168.704698000001</v>
      </c>
      <c r="H81" s="46" t="str">
        <f t="shared" si="14"/>
        <v>N/A</v>
      </c>
      <c r="I81" s="12">
        <v>-3.91</v>
      </c>
      <c r="J81" s="12">
        <v>21.92</v>
      </c>
      <c r="K81" s="47" t="s">
        <v>739</v>
      </c>
      <c r="L81" s="9" t="str">
        <f t="shared" si="15"/>
        <v>Yes</v>
      </c>
    </row>
    <row r="82" spans="1:12" ht="25.5" x14ac:dyDescent="0.2">
      <c r="A82" s="48" t="s">
        <v>552</v>
      </c>
      <c r="B82" s="37" t="s">
        <v>213</v>
      </c>
      <c r="C82" s="49">
        <v>112842388</v>
      </c>
      <c r="D82" s="46" t="str">
        <f t="shared" si="12"/>
        <v>N/A</v>
      </c>
      <c r="E82" s="49">
        <v>112444946</v>
      </c>
      <c r="F82" s="46" t="str">
        <f t="shared" si="13"/>
        <v>N/A</v>
      </c>
      <c r="G82" s="49">
        <v>110225957</v>
      </c>
      <c r="H82" s="46" t="str">
        <f t="shared" si="14"/>
        <v>N/A</v>
      </c>
      <c r="I82" s="12">
        <v>-0.35199999999999998</v>
      </c>
      <c r="J82" s="12">
        <v>-1.97</v>
      </c>
      <c r="K82" s="47" t="s">
        <v>739</v>
      </c>
      <c r="L82" s="9" t="str">
        <f t="shared" si="15"/>
        <v>Yes</v>
      </c>
    </row>
    <row r="83" spans="1:12" x14ac:dyDescent="0.2">
      <c r="A83" s="48" t="s">
        <v>553</v>
      </c>
      <c r="B83" s="37" t="s">
        <v>213</v>
      </c>
      <c r="C83" s="38">
        <v>869</v>
      </c>
      <c r="D83" s="46" t="str">
        <f t="shared" si="12"/>
        <v>N/A</v>
      </c>
      <c r="E83" s="38">
        <v>851</v>
      </c>
      <c r="F83" s="46" t="str">
        <f t="shared" si="13"/>
        <v>N/A</v>
      </c>
      <c r="G83" s="38">
        <v>823</v>
      </c>
      <c r="H83" s="46" t="str">
        <f t="shared" si="14"/>
        <v>N/A</v>
      </c>
      <c r="I83" s="12">
        <v>-2.0699999999999998</v>
      </c>
      <c r="J83" s="12">
        <v>-3.29</v>
      </c>
      <c r="K83" s="47" t="s">
        <v>739</v>
      </c>
      <c r="L83" s="9" t="str">
        <f t="shared" si="15"/>
        <v>Yes</v>
      </c>
    </row>
    <row r="84" spans="1:12" x14ac:dyDescent="0.2">
      <c r="A84" s="48" t="s">
        <v>1321</v>
      </c>
      <c r="B84" s="37" t="s">
        <v>213</v>
      </c>
      <c r="C84" s="49">
        <v>129853.15075</v>
      </c>
      <c r="D84" s="46" t="str">
        <f t="shared" si="12"/>
        <v>N/A</v>
      </c>
      <c r="E84" s="49">
        <v>132132.72150000001</v>
      </c>
      <c r="F84" s="46" t="str">
        <f t="shared" si="13"/>
        <v>N/A</v>
      </c>
      <c r="G84" s="49">
        <v>133931.90401</v>
      </c>
      <c r="H84" s="46" t="str">
        <f t="shared" si="14"/>
        <v>N/A</v>
      </c>
      <c r="I84" s="12">
        <v>1.7549999999999999</v>
      </c>
      <c r="J84" s="12">
        <v>1.3620000000000001</v>
      </c>
      <c r="K84" s="47" t="s">
        <v>739</v>
      </c>
      <c r="L84" s="9" t="str">
        <f t="shared" si="15"/>
        <v>Yes</v>
      </c>
    </row>
    <row r="85" spans="1:12" x14ac:dyDescent="0.2">
      <c r="A85" s="48" t="s">
        <v>554</v>
      </c>
      <c r="B85" s="37" t="s">
        <v>213</v>
      </c>
      <c r="C85" s="49">
        <v>40715686</v>
      </c>
      <c r="D85" s="46" t="str">
        <f t="shared" si="12"/>
        <v>N/A</v>
      </c>
      <c r="E85" s="49">
        <v>46189311</v>
      </c>
      <c r="F85" s="46" t="str">
        <f t="shared" si="13"/>
        <v>N/A</v>
      </c>
      <c r="G85" s="49">
        <v>47394024</v>
      </c>
      <c r="H85" s="46" t="str">
        <f t="shared" si="14"/>
        <v>N/A</v>
      </c>
      <c r="I85" s="12">
        <v>13.44</v>
      </c>
      <c r="J85" s="12">
        <v>2.6080000000000001</v>
      </c>
      <c r="K85" s="47" t="s">
        <v>739</v>
      </c>
      <c r="L85" s="9" t="str">
        <f t="shared" si="15"/>
        <v>Yes</v>
      </c>
    </row>
    <row r="86" spans="1:12" x14ac:dyDescent="0.2">
      <c r="A86" s="48" t="s">
        <v>555</v>
      </c>
      <c r="B86" s="37" t="s">
        <v>213</v>
      </c>
      <c r="C86" s="38">
        <v>1092</v>
      </c>
      <c r="D86" s="46" t="str">
        <f t="shared" si="12"/>
        <v>N/A</v>
      </c>
      <c r="E86" s="38">
        <v>1077</v>
      </c>
      <c r="F86" s="46" t="str">
        <f t="shared" si="13"/>
        <v>N/A</v>
      </c>
      <c r="G86" s="38">
        <v>1103</v>
      </c>
      <c r="H86" s="46" t="str">
        <f t="shared" si="14"/>
        <v>N/A</v>
      </c>
      <c r="I86" s="12">
        <v>-1.37</v>
      </c>
      <c r="J86" s="12">
        <v>2.4140000000000001</v>
      </c>
      <c r="K86" s="47" t="s">
        <v>739</v>
      </c>
      <c r="L86" s="9" t="str">
        <f t="shared" si="15"/>
        <v>Yes</v>
      </c>
    </row>
    <row r="87" spans="1:12" x14ac:dyDescent="0.2">
      <c r="A87" s="48" t="s">
        <v>1322</v>
      </c>
      <c r="B87" s="37" t="s">
        <v>213</v>
      </c>
      <c r="C87" s="49">
        <v>37285.426740000003</v>
      </c>
      <c r="D87" s="46" t="str">
        <f t="shared" si="12"/>
        <v>N/A</v>
      </c>
      <c r="E87" s="49">
        <v>42887.011142000003</v>
      </c>
      <c r="F87" s="46" t="str">
        <f t="shared" si="13"/>
        <v>N/A</v>
      </c>
      <c r="G87" s="49">
        <v>42968.290117999997</v>
      </c>
      <c r="H87" s="46" t="str">
        <f t="shared" si="14"/>
        <v>N/A</v>
      </c>
      <c r="I87" s="12">
        <v>15.02</v>
      </c>
      <c r="J87" s="12">
        <v>0.1895</v>
      </c>
      <c r="K87" s="47" t="s">
        <v>739</v>
      </c>
      <c r="L87" s="9" t="str">
        <f t="shared" si="15"/>
        <v>Yes</v>
      </c>
    </row>
    <row r="88" spans="1:12" ht="25.5" x14ac:dyDescent="0.2">
      <c r="A88" s="48" t="s">
        <v>556</v>
      </c>
      <c r="B88" s="37" t="s">
        <v>213</v>
      </c>
      <c r="C88" s="49">
        <v>155700864</v>
      </c>
      <c r="D88" s="46" t="str">
        <f t="shared" si="12"/>
        <v>N/A</v>
      </c>
      <c r="E88" s="49">
        <v>157483014</v>
      </c>
      <c r="F88" s="46" t="str">
        <f t="shared" si="13"/>
        <v>N/A</v>
      </c>
      <c r="G88" s="49">
        <v>157785898</v>
      </c>
      <c r="H88" s="46" t="str">
        <f t="shared" si="14"/>
        <v>N/A</v>
      </c>
      <c r="I88" s="12">
        <v>1.145</v>
      </c>
      <c r="J88" s="12">
        <v>0.1923</v>
      </c>
      <c r="K88" s="47" t="s">
        <v>739</v>
      </c>
      <c r="L88" s="9" t="str">
        <f t="shared" si="15"/>
        <v>Yes</v>
      </c>
    </row>
    <row r="89" spans="1:12" x14ac:dyDescent="0.2">
      <c r="A89" s="48" t="s">
        <v>557</v>
      </c>
      <c r="B89" s="37" t="s">
        <v>213</v>
      </c>
      <c r="C89" s="38">
        <v>259874</v>
      </c>
      <c r="D89" s="46" t="str">
        <f t="shared" si="12"/>
        <v>N/A</v>
      </c>
      <c r="E89" s="38">
        <v>273256</v>
      </c>
      <c r="F89" s="46" t="str">
        <f t="shared" si="13"/>
        <v>N/A</v>
      </c>
      <c r="G89" s="38">
        <v>291047</v>
      </c>
      <c r="H89" s="46" t="str">
        <f t="shared" si="14"/>
        <v>N/A</v>
      </c>
      <c r="I89" s="12">
        <v>5.149</v>
      </c>
      <c r="J89" s="12">
        <v>6.5110000000000001</v>
      </c>
      <c r="K89" s="47" t="s">
        <v>739</v>
      </c>
      <c r="L89" s="9" t="str">
        <f t="shared" si="15"/>
        <v>Yes</v>
      </c>
    </row>
    <row r="90" spans="1:12" x14ac:dyDescent="0.2">
      <c r="A90" s="48" t="s">
        <v>1323</v>
      </c>
      <c r="B90" s="37" t="s">
        <v>213</v>
      </c>
      <c r="C90" s="49">
        <v>599.13982929999997</v>
      </c>
      <c r="D90" s="46" t="str">
        <f t="shared" si="12"/>
        <v>N/A</v>
      </c>
      <c r="E90" s="49">
        <v>576.32042479999996</v>
      </c>
      <c r="F90" s="46" t="str">
        <f t="shared" si="13"/>
        <v>N/A</v>
      </c>
      <c r="G90" s="49">
        <v>542.13201991000005</v>
      </c>
      <c r="H90" s="46" t="str">
        <f t="shared" si="14"/>
        <v>N/A</v>
      </c>
      <c r="I90" s="12">
        <v>-3.81</v>
      </c>
      <c r="J90" s="12">
        <v>-5.93</v>
      </c>
      <c r="K90" s="47" t="s">
        <v>739</v>
      </c>
      <c r="L90" s="9" t="str">
        <f t="shared" si="15"/>
        <v>Yes</v>
      </c>
    </row>
    <row r="91" spans="1:12" x14ac:dyDescent="0.2">
      <c r="A91" s="48" t="s">
        <v>558</v>
      </c>
      <c r="B91" s="37" t="s">
        <v>213</v>
      </c>
      <c r="C91" s="49">
        <v>44837440</v>
      </c>
      <c r="D91" s="46" t="str">
        <f t="shared" si="12"/>
        <v>N/A</v>
      </c>
      <c r="E91" s="49">
        <v>47813923</v>
      </c>
      <c r="F91" s="46" t="str">
        <f t="shared" si="13"/>
        <v>N/A</v>
      </c>
      <c r="G91" s="49">
        <v>51215644</v>
      </c>
      <c r="H91" s="46" t="str">
        <f t="shared" si="14"/>
        <v>N/A</v>
      </c>
      <c r="I91" s="12">
        <v>6.6379999999999999</v>
      </c>
      <c r="J91" s="12">
        <v>7.1139999999999999</v>
      </c>
      <c r="K91" s="47" t="s">
        <v>739</v>
      </c>
      <c r="L91" s="9" t="str">
        <f t="shared" si="15"/>
        <v>Yes</v>
      </c>
    </row>
    <row r="92" spans="1:12" x14ac:dyDescent="0.2">
      <c r="A92" s="48" t="s">
        <v>559</v>
      </c>
      <c r="B92" s="37" t="s">
        <v>213</v>
      </c>
      <c r="C92" s="38">
        <v>130754</v>
      </c>
      <c r="D92" s="46" t="str">
        <f t="shared" si="12"/>
        <v>N/A</v>
      </c>
      <c r="E92" s="38">
        <v>141591</v>
      </c>
      <c r="F92" s="46" t="str">
        <f t="shared" si="13"/>
        <v>N/A</v>
      </c>
      <c r="G92" s="38">
        <v>155104</v>
      </c>
      <c r="H92" s="46" t="str">
        <f t="shared" si="14"/>
        <v>N/A</v>
      </c>
      <c r="I92" s="12">
        <v>8.2880000000000003</v>
      </c>
      <c r="J92" s="12">
        <v>9.5440000000000005</v>
      </c>
      <c r="K92" s="47" t="s">
        <v>739</v>
      </c>
      <c r="L92" s="9" t="str">
        <f t="shared" si="15"/>
        <v>Yes</v>
      </c>
    </row>
    <row r="93" spans="1:12" x14ac:dyDescent="0.2">
      <c r="A93" s="48" t="s">
        <v>1324</v>
      </c>
      <c r="B93" s="37" t="s">
        <v>213</v>
      </c>
      <c r="C93" s="49">
        <v>342.91448063000001</v>
      </c>
      <c r="D93" s="46" t="str">
        <f t="shared" si="12"/>
        <v>N/A</v>
      </c>
      <c r="E93" s="49">
        <v>337.69041111000001</v>
      </c>
      <c r="F93" s="46" t="str">
        <f t="shared" si="13"/>
        <v>N/A</v>
      </c>
      <c r="G93" s="49">
        <v>330.20195482000003</v>
      </c>
      <c r="H93" s="46" t="str">
        <f t="shared" si="14"/>
        <v>N/A</v>
      </c>
      <c r="I93" s="12">
        <v>-1.52</v>
      </c>
      <c r="J93" s="12">
        <v>-2.2200000000000002</v>
      </c>
      <c r="K93" s="47" t="s">
        <v>739</v>
      </c>
      <c r="L93" s="9" t="str">
        <f t="shared" si="15"/>
        <v>Yes</v>
      </c>
    </row>
    <row r="94" spans="1:12" ht="25.5" x14ac:dyDescent="0.2">
      <c r="A94" s="48" t="s">
        <v>560</v>
      </c>
      <c r="B94" s="37" t="s">
        <v>213</v>
      </c>
      <c r="C94" s="49">
        <v>13677888</v>
      </c>
      <c r="D94" s="46" t="str">
        <f t="shared" si="12"/>
        <v>N/A</v>
      </c>
      <c r="E94" s="49">
        <v>32809138</v>
      </c>
      <c r="F94" s="46" t="str">
        <f t="shared" si="13"/>
        <v>N/A</v>
      </c>
      <c r="G94" s="49">
        <v>132710941</v>
      </c>
      <c r="H94" s="46" t="str">
        <f t="shared" si="14"/>
        <v>N/A</v>
      </c>
      <c r="I94" s="12">
        <v>139.9</v>
      </c>
      <c r="J94" s="12">
        <v>304.5</v>
      </c>
      <c r="K94" s="47" t="s">
        <v>739</v>
      </c>
      <c r="L94" s="9" t="str">
        <f t="shared" si="15"/>
        <v>No</v>
      </c>
    </row>
    <row r="95" spans="1:12" x14ac:dyDescent="0.2">
      <c r="A95" s="48" t="s">
        <v>561</v>
      </c>
      <c r="B95" s="37" t="s">
        <v>213</v>
      </c>
      <c r="C95" s="38">
        <v>90872</v>
      </c>
      <c r="D95" s="46" t="str">
        <f t="shared" si="12"/>
        <v>N/A</v>
      </c>
      <c r="E95" s="38">
        <v>108007</v>
      </c>
      <c r="F95" s="46" t="str">
        <f t="shared" si="13"/>
        <v>N/A</v>
      </c>
      <c r="G95" s="38">
        <v>139943</v>
      </c>
      <c r="H95" s="46" t="str">
        <f t="shared" si="14"/>
        <v>N/A</v>
      </c>
      <c r="I95" s="12">
        <v>18.86</v>
      </c>
      <c r="J95" s="12">
        <v>29.57</v>
      </c>
      <c r="K95" s="47" t="s">
        <v>739</v>
      </c>
      <c r="L95" s="9" t="str">
        <f t="shared" si="15"/>
        <v>Yes</v>
      </c>
    </row>
    <row r="96" spans="1:12" ht="25.5" x14ac:dyDescent="0.2">
      <c r="A96" s="48" t="s">
        <v>1325</v>
      </c>
      <c r="B96" s="37" t="s">
        <v>213</v>
      </c>
      <c r="C96" s="49">
        <v>150.51817942</v>
      </c>
      <c r="D96" s="46" t="str">
        <f t="shared" si="12"/>
        <v>N/A</v>
      </c>
      <c r="E96" s="49">
        <v>303.76862611000001</v>
      </c>
      <c r="F96" s="46" t="str">
        <f t="shared" si="13"/>
        <v>N/A</v>
      </c>
      <c r="G96" s="49">
        <v>948.32139514000005</v>
      </c>
      <c r="H96" s="46" t="str">
        <f t="shared" si="14"/>
        <v>N/A</v>
      </c>
      <c r="I96" s="12">
        <v>101.8</v>
      </c>
      <c r="J96" s="12">
        <v>212.2</v>
      </c>
      <c r="K96" s="47" t="s">
        <v>739</v>
      </c>
      <c r="L96" s="9" t="str">
        <f t="shared" si="15"/>
        <v>No</v>
      </c>
    </row>
    <row r="97" spans="1:12" ht="25.5" x14ac:dyDescent="0.2">
      <c r="A97" s="48" t="s">
        <v>562</v>
      </c>
      <c r="B97" s="37" t="s">
        <v>213</v>
      </c>
      <c r="C97" s="49">
        <v>119204884</v>
      </c>
      <c r="D97" s="46" t="str">
        <f t="shared" si="12"/>
        <v>N/A</v>
      </c>
      <c r="E97" s="49">
        <v>124679118</v>
      </c>
      <c r="F97" s="46" t="str">
        <f t="shared" si="13"/>
        <v>N/A</v>
      </c>
      <c r="G97" s="49">
        <v>138383268</v>
      </c>
      <c r="H97" s="46" t="str">
        <f t="shared" si="14"/>
        <v>N/A</v>
      </c>
      <c r="I97" s="12">
        <v>4.5919999999999996</v>
      </c>
      <c r="J97" s="12">
        <v>10.99</v>
      </c>
      <c r="K97" s="47" t="s">
        <v>739</v>
      </c>
      <c r="L97" s="9" t="str">
        <f t="shared" si="15"/>
        <v>Yes</v>
      </c>
    </row>
    <row r="98" spans="1:12" x14ac:dyDescent="0.2">
      <c r="A98" s="48" t="s">
        <v>563</v>
      </c>
      <c r="B98" s="37" t="s">
        <v>213</v>
      </c>
      <c r="C98" s="38">
        <v>158389</v>
      </c>
      <c r="D98" s="46" t="str">
        <f t="shared" si="12"/>
        <v>N/A</v>
      </c>
      <c r="E98" s="38">
        <v>168180</v>
      </c>
      <c r="F98" s="46" t="str">
        <f t="shared" si="13"/>
        <v>N/A</v>
      </c>
      <c r="G98" s="38">
        <v>180293</v>
      </c>
      <c r="H98" s="46" t="str">
        <f t="shared" si="14"/>
        <v>N/A</v>
      </c>
      <c r="I98" s="12">
        <v>6.1820000000000004</v>
      </c>
      <c r="J98" s="12">
        <v>7.202</v>
      </c>
      <c r="K98" s="47" t="s">
        <v>739</v>
      </c>
      <c r="L98" s="9" t="str">
        <f t="shared" si="15"/>
        <v>Yes</v>
      </c>
    </row>
    <row r="99" spans="1:12" x14ac:dyDescent="0.2">
      <c r="A99" s="48" t="s">
        <v>1326</v>
      </c>
      <c r="B99" s="37" t="s">
        <v>213</v>
      </c>
      <c r="C99" s="49">
        <v>752.60835033000001</v>
      </c>
      <c r="D99" s="46" t="str">
        <f t="shared" si="12"/>
        <v>N/A</v>
      </c>
      <c r="E99" s="49">
        <v>741.34331073999999</v>
      </c>
      <c r="F99" s="46" t="str">
        <f t="shared" si="13"/>
        <v>N/A</v>
      </c>
      <c r="G99" s="49">
        <v>767.54653814000005</v>
      </c>
      <c r="H99" s="46" t="str">
        <f t="shared" si="14"/>
        <v>N/A</v>
      </c>
      <c r="I99" s="12">
        <v>-1.5</v>
      </c>
      <c r="J99" s="12">
        <v>3.5350000000000001</v>
      </c>
      <c r="K99" s="47" t="s">
        <v>739</v>
      </c>
      <c r="L99" s="9" t="str">
        <f t="shared" si="15"/>
        <v>Yes</v>
      </c>
    </row>
    <row r="100" spans="1:12" x14ac:dyDescent="0.2">
      <c r="A100" s="48" t="s">
        <v>564</v>
      </c>
      <c r="B100" s="37" t="s">
        <v>213</v>
      </c>
      <c r="C100" s="49">
        <v>44934083</v>
      </c>
      <c r="D100" s="46" t="str">
        <f t="shared" si="12"/>
        <v>N/A</v>
      </c>
      <c r="E100" s="49">
        <v>50424174</v>
      </c>
      <c r="F100" s="46" t="str">
        <f t="shared" si="13"/>
        <v>N/A</v>
      </c>
      <c r="G100" s="49">
        <v>53547076</v>
      </c>
      <c r="H100" s="46" t="str">
        <f t="shared" si="14"/>
        <v>N/A</v>
      </c>
      <c r="I100" s="12">
        <v>12.22</v>
      </c>
      <c r="J100" s="12">
        <v>6.1929999999999996</v>
      </c>
      <c r="K100" s="47" t="s">
        <v>739</v>
      </c>
      <c r="L100" s="9" t="str">
        <f t="shared" si="15"/>
        <v>Yes</v>
      </c>
    </row>
    <row r="101" spans="1:12" x14ac:dyDescent="0.2">
      <c r="A101" s="48" t="s">
        <v>565</v>
      </c>
      <c r="B101" s="37" t="s">
        <v>213</v>
      </c>
      <c r="C101" s="38">
        <v>118164</v>
      </c>
      <c r="D101" s="46" t="str">
        <f t="shared" si="12"/>
        <v>N/A</v>
      </c>
      <c r="E101" s="38">
        <v>120783</v>
      </c>
      <c r="F101" s="46" t="str">
        <f t="shared" si="13"/>
        <v>N/A</v>
      </c>
      <c r="G101" s="38">
        <v>109303</v>
      </c>
      <c r="H101" s="46" t="str">
        <f t="shared" si="14"/>
        <v>N/A</v>
      </c>
      <c r="I101" s="12">
        <v>2.2160000000000002</v>
      </c>
      <c r="J101" s="12">
        <v>-9.5</v>
      </c>
      <c r="K101" s="47" t="s">
        <v>739</v>
      </c>
      <c r="L101" s="9" t="str">
        <f t="shared" si="15"/>
        <v>Yes</v>
      </c>
    </row>
    <row r="102" spans="1:12" x14ac:dyDescent="0.2">
      <c r="A102" s="48" t="s">
        <v>1327</v>
      </c>
      <c r="B102" s="37" t="s">
        <v>213</v>
      </c>
      <c r="C102" s="49">
        <v>380.26880437</v>
      </c>
      <c r="D102" s="46" t="str">
        <f t="shared" si="12"/>
        <v>N/A</v>
      </c>
      <c r="E102" s="49">
        <v>417.4774099</v>
      </c>
      <c r="F102" s="46" t="str">
        <f t="shared" si="13"/>
        <v>N/A</v>
      </c>
      <c r="G102" s="49">
        <v>489.89575766000002</v>
      </c>
      <c r="H102" s="46" t="str">
        <f t="shared" si="14"/>
        <v>N/A</v>
      </c>
      <c r="I102" s="12">
        <v>9.7850000000000001</v>
      </c>
      <c r="J102" s="12">
        <v>17.350000000000001</v>
      </c>
      <c r="K102" s="47" t="s">
        <v>739</v>
      </c>
      <c r="L102" s="9" t="str">
        <f t="shared" si="15"/>
        <v>Yes</v>
      </c>
    </row>
    <row r="103" spans="1:12" ht="25.5" x14ac:dyDescent="0.2">
      <c r="A103" s="48" t="s">
        <v>566</v>
      </c>
      <c r="B103" s="37" t="s">
        <v>213</v>
      </c>
      <c r="C103" s="49">
        <v>37413034</v>
      </c>
      <c r="D103" s="46" t="str">
        <f t="shared" si="12"/>
        <v>N/A</v>
      </c>
      <c r="E103" s="49">
        <v>36818202</v>
      </c>
      <c r="F103" s="46" t="str">
        <f t="shared" si="13"/>
        <v>N/A</v>
      </c>
      <c r="G103" s="49">
        <v>40918957</v>
      </c>
      <c r="H103" s="46" t="str">
        <f t="shared" si="14"/>
        <v>N/A</v>
      </c>
      <c r="I103" s="12">
        <v>-1.59</v>
      </c>
      <c r="J103" s="12">
        <v>11.14</v>
      </c>
      <c r="K103" s="47" t="s">
        <v>739</v>
      </c>
      <c r="L103" s="9" t="str">
        <f t="shared" si="15"/>
        <v>Yes</v>
      </c>
    </row>
    <row r="104" spans="1:12" x14ac:dyDescent="0.2">
      <c r="A104" s="48" t="s">
        <v>567</v>
      </c>
      <c r="B104" s="37" t="s">
        <v>213</v>
      </c>
      <c r="C104" s="38">
        <v>15717</v>
      </c>
      <c r="D104" s="46" t="str">
        <f t="shared" si="12"/>
        <v>N/A</v>
      </c>
      <c r="E104" s="38">
        <v>16755</v>
      </c>
      <c r="F104" s="46" t="str">
        <f t="shared" si="13"/>
        <v>N/A</v>
      </c>
      <c r="G104" s="38">
        <v>16972</v>
      </c>
      <c r="H104" s="46" t="str">
        <f t="shared" si="14"/>
        <v>N/A</v>
      </c>
      <c r="I104" s="12">
        <v>6.6040000000000001</v>
      </c>
      <c r="J104" s="12">
        <v>1.2949999999999999</v>
      </c>
      <c r="K104" s="47" t="s">
        <v>739</v>
      </c>
      <c r="L104" s="9" t="str">
        <f t="shared" si="15"/>
        <v>Yes</v>
      </c>
    </row>
    <row r="105" spans="1:12" ht="25.5" x14ac:dyDescent="0.2">
      <c r="A105" s="48" t="s">
        <v>1328</v>
      </c>
      <c r="B105" s="37" t="s">
        <v>213</v>
      </c>
      <c r="C105" s="49">
        <v>2380.4182731999999</v>
      </c>
      <c r="D105" s="46" t="str">
        <f t="shared" si="12"/>
        <v>N/A</v>
      </c>
      <c r="E105" s="49">
        <v>2197.4456580000001</v>
      </c>
      <c r="F105" s="46" t="str">
        <f t="shared" si="13"/>
        <v>N/A</v>
      </c>
      <c r="G105" s="49">
        <v>2410.9684775000001</v>
      </c>
      <c r="H105" s="46" t="str">
        <f t="shared" si="14"/>
        <v>N/A</v>
      </c>
      <c r="I105" s="12">
        <v>-7.69</v>
      </c>
      <c r="J105" s="12">
        <v>9.7170000000000005</v>
      </c>
      <c r="K105" s="47" t="s">
        <v>739</v>
      </c>
      <c r="L105" s="9" t="str">
        <f t="shared" si="15"/>
        <v>Yes</v>
      </c>
    </row>
    <row r="106" spans="1:12" ht="25.5" x14ac:dyDescent="0.2">
      <c r="A106" s="48" t="s">
        <v>568</v>
      </c>
      <c r="B106" s="37" t="s">
        <v>213</v>
      </c>
      <c r="C106" s="49">
        <v>96804471</v>
      </c>
      <c r="D106" s="46" t="str">
        <f t="shared" si="12"/>
        <v>N/A</v>
      </c>
      <c r="E106" s="49">
        <v>95680724</v>
      </c>
      <c r="F106" s="46" t="str">
        <f t="shared" si="13"/>
        <v>N/A</v>
      </c>
      <c r="G106" s="49">
        <v>98693023</v>
      </c>
      <c r="H106" s="46" t="str">
        <f t="shared" si="14"/>
        <v>N/A</v>
      </c>
      <c r="I106" s="12">
        <v>-1.1599999999999999</v>
      </c>
      <c r="J106" s="12">
        <v>3.1480000000000001</v>
      </c>
      <c r="K106" s="47" t="s">
        <v>739</v>
      </c>
      <c r="L106" s="9" t="str">
        <f t="shared" si="15"/>
        <v>Yes</v>
      </c>
    </row>
    <row r="107" spans="1:12" x14ac:dyDescent="0.2">
      <c r="A107" s="48" t="s">
        <v>569</v>
      </c>
      <c r="B107" s="37" t="s">
        <v>213</v>
      </c>
      <c r="C107" s="38">
        <v>221307</v>
      </c>
      <c r="D107" s="46" t="str">
        <f t="shared" si="12"/>
        <v>N/A</v>
      </c>
      <c r="E107" s="38">
        <v>230282</v>
      </c>
      <c r="F107" s="46" t="str">
        <f t="shared" si="13"/>
        <v>N/A</v>
      </c>
      <c r="G107" s="38">
        <v>247799</v>
      </c>
      <c r="H107" s="46" t="str">
        <f t="shared" si="14"/>
        <v>N/A</v>
      </c>
      <c r="I107" s="12">
        <v>4.0549999999999997</v>
      </c>
      <c r="J107" s="12">
        <v>7.6070000000000002</v>
      </c>
      <c r="K107" s="47" t="s">
        <v>739</v>
      </c>
      <c r="L107" s="9" t="str">
        <f t="shared" si="15"/>
        <v>Yes</v>
      </c>
    </row>
    <row r="108" spans="1:12" x14ac:dyDescent="0.2">
      <c r="A108" s="48" t="s">
        <v>1329</v>
      </c>
      <c r="B108" s="37" t="s">
        <v>213</v>
      </c>
      <c r="C108" s="49">
        <v>437.42164052999999</v>
      </c>
      <c r="D108" s="46" t="str">
        <f t="shared" si="12"/>
        <v>N/A</v>
      </c>
      <c r="E108" s="49">
        <v>415.49371639999998</v>
      </c>
      <c r="F108" s="46" t="str">
        <f t="shared" si="13"/>
        <v>N/A</v>
      </c>
      <c r="G108" s="49">
        <v>398.27853622999999</v>
      </c>
      <c r="H108" s="46" t="str">
        <f t="shared" si="14"/>
        <v>N/A</v>
      </c>
      <c r="I108" s="12">
        <v>-5.01</v>
      </c>
      <c r="J108" s="12">
        <v>-4.1399999999999997</v>
      </c>
      <c r="K108" s="47" t="s">
        <v>739</v>
      </c>
      <c r="L108" s="9" t="str">
        <f t="shared" si="15"/>
        <v>Yes</v>
      </c>
    </row>
    <row r="109" spans="1:12" x14ac:dyDescent="0.2">
      <c r="A109" s="48" t="s">
        <v>570</v>
      </c>
      <c r="B109" s="37" t="s">
        <v>213</v>
      </c>
      <c r="C109" s="49">
        <v>231454038</v>
      </c>
      <c r="D109" s="46" t="str">
        <f t="shared" si="12"/>
        <v>N/A</v>
      </c>
      <c r="E109" s="49">
        <v>228713115</v>
      </c>
      <c r="F109" s="46" t="str">
        <f t="shared" si="13"/>
        <v>N/A</v>
      </c>
      <c r="G109" s="49">
        <v>226664357</v>
      </c>
      <c r="H109" s="46" t="str">
        <f t="shared" si="14"/>
        <v>N/A</v>
      </c>
      <c r="I109" s="12">
        <v>-1.18</v>
      </c>
      <c r="J109" s="12">
        <v>-0.89600000000000002</v>
      </c>
      <c r="K109" s="47" t="s">
        <v>739</v>
      </c>
      <c r="L109" s="9" t="str">
        <f t="shared" si="15"/>
        <v>Yes</v>
      </c>
    </row>
    <row r="110" spans="1:12" x14ac:dyDescent="0.2">
      <c r="A110" s="48" t="s">
        <v>571</v>
      </c>
      <c r="B110" s="37" t="s">
        <v>213</v>
      </c>
      <c r="C110" s="38">
        <v>258742</v>
      </c>
      <c r="D110" s="46" t="str">
        <f t="shared" si="12"/>
        <v>N/A</v>
      </c>
      <c r="E110" s="38">
        <v>273738</v>
      </c>
      <c r="F110" s="46" t="str">
        <f t="shared" si="13"/>
        <v>N/A</v>
      </c>
      <c r="G110" s="38">
        <v>288736</v>
      </c>
      <c r="H110" s="46" t="str">
        <f t="shared" si="14"/>
        <v>N/A</v>
      </c>
      <c r="I110" s="12">
        <v>5.7960000000000003</v>
      </c>
      <c r="J110" s="12">
        <v>5.4790000000000001</v>
      </c>
      <c r="K110" s="47" t="s">
        <v>739</v>
      </c>
      <c r="L110" s="9" t="str">
        <f t="shared" si="15"/>
        <v>Yes</v>
      </c>
    </row>
    <row r="111" spans="1:12" x14ac:dyDescent="0.2">
      <c r="A111" s="48" t="s">
        <v>1330</v>
      </c>
      <c r="B111" s="37" t="s">
        <v>213</v>
      </c>
      <c r="C111" s="49">
        <v>894.53601657000002</v>
      </c>
      <c r="D111" s="46" t="str">
        <f t="shared" si="12"/>
        <v>N/A</v>
      </c>
      <c r="E111" s="49">
        <v>835.51832408999996</v>
      </c>
      <c r="F111" s="46" t="str">
        <f t="shared" si="13"/>
        <v>N/A</v>
      </c>
      <c r="G111" s="49">
        <v>785.02284785999996</v>
      </c>
      <c r="H111" s="46" t="str">
        <f t="shared" si="14"/>
        <v>N/A</v>
      </c>
      <c r="I111" s="12">
        <v>-6.6</v>
      </c>
      <c r="J111" s="12">
        <v>-6.04</v>
      </c>
      <c r="K111" s="47" t="s">
        <v>739</v>
      </c>
      <c r="L111" s="9" t="str">
        <f t="shared" si="15"/>
        <v>Yes</v>
      </c>
    </row>
    <row r="112" spans="1:12" ht="25.5" x14ac:dyDescent="0.2">
      <c r="A112" s="48" t="s">
        <v>572</v>
      </c>
      <c r="B112" s="37" t="s">
        <v>213</v>
      </c>
      <c r="C112" s="49">
        <v>100172078</v>
      </c>
      <c r="D112" s="46" t="str">
        <f t="shared" si="12"/>
        <v>N/A</v>
      </c>
      <c r="E112" s="49">
        <v>95958723</v>
      </c>
      <c r="F112" s="46" t="str">
        <f t="shared" si="13"/>
        <v>N/A</v>
      </c>
      <c r="G112" s="49">
        <v>19181609</v>
      </c>
      <c r="H112" s="46" t="str">
        <f t="shared" si="14"/>
        <v>N/A</v>
      </c>
      <c r="I112" s="12">
        <v>-4.21</v>
      </c>
      <c r="J112" s="12">
        <v>-80</v>
      </c>
      <c r="K112" s="47" t="s">
        <v>739</v>
      </c>
      <c r="L112" s="9" t="str">
        <f t="shared" si="15"/>
        <v>No</v>
      </c>
    </row>
    <row r="113" spans="1:12" x14ac:dyDescent="0.2">
      <c r="A113" s="48" t="s">
        <v>573</v>
      </c>
      <c r="B113" s="37" t="s">
        <v>213</v>
      </c>
      <c r="C113" s="38">
        <v>19662</v>
      </c>
      <c r="D113" s="46" t="str">
        <f t="shared" si="12"/>
        <v>N/A</v>
      </c>
      <c r="E113" s="38">
        <v>24846</v>
      </c>
      <c r="F113" s="46" t="str">
        <f t="shared" si="13"/>
        <v>N/A</v>
      </c>
      <c r="G113" s="38">
        <v>33731</v>
      </c>
      <c r="H113" s="46" t="str">
        <f t="shared" si="14"/>
        <v>N/A</v>
      </c>
      <c r="I113" s="12">
        <v>26.37</v>
      </c>
      <c r="J113" s="12">
        <v>35.76</v>
      </c>
      <c r="K113" s="47" t="s">
        <v>739</v>
      </c>
      <c r="L113" s="9" t="str">
        <f t="shared" si="15"/>
        <v>No</v>
      </c>
    </row>
    <row r="114" spans="1:12" ht="25.5" x14ac:dyDescent="0.2">
      <c r="A114" s="48" t="s">
        <v>1331</v>
      </c>
      <c r="B114" s="37" t="s">
        <v>213</v>
      </c>
      <c r="C114" s="49">
        <v>5094.7044044000004</v>
      </c>
      <c r="D114" s="46" t="str">
        <f t="shared" si="12"/>
        <v>N/A</v>
      </c>
      <c r="E114" s="49">
        <v>3862.1397006000002</v>
      </c>
      <c r="F114" s="46" t="str">
        <f t="shared" si="13"/>
        <v>N/A</v>
      </c>
      <c r="G114" s="49">
        <v>568.66410719999999</v>
      </c>
      <c r="H114" s="46" t="str">
        <f t="shared" si="14"/>
        <v>N/A</v>
      </c>
      <c r="I114" s="12">
        <v>-24.2</v>
      </c>
      <c r="J114" s="12">
        <v>-85.3</v>
      </c>
      <c r="K114" s="47" t="s">
        <v>739</v>
      </c>
      <c r="L114" s="9" t="str">
        <f t="shared" si="15"/>
        <v>No</v>
      </c>
    </row>
    <row r="115" spans="1:12" ht="25.5" x14ac:dyDescent="0.2">
      <c r="A115" s="48" t="s">
        <v>574</v>
      </c>
      <c r="B115" s="37" t="s">
        <v>213</v>
      </c>
      <c r="C115" s="49">
        <v>2588539</v>
      </c>
      <c r="D115" s="46" t="str">
        <f t="shared" si="12"/>
        <v>N/A</v>
      </c>
      <c r="E115" s="49">
        <v>2409062</v>
      </c>
      <c r="F115" s="46" t="str">
        <f t="shared" si="13"/>
        <v>N/A</v>
      </c>
      <c r="G115" s="49">
        <v>2233663</v>
      </c>
      <c r="H115" s="46" t="str">
        <f t="shared" si="14"/>
        <v>N/A</v>
      </c>
      <c r="I115" s="12">
        <v>-6.93</v>
      </c>
      <c r="J115" s="12">
        <v>-7.28</v>
      </c>
      <c r="K115" s="47" t="s">
        <v>739</v>
      </c>
      <c r="L115" s="9" t="str">
        <f t="shared" si="15"/>
        <v>Yes</v>
      </c>
    </row>
    <row r="116" spans="1:12" x14ac:dyDescent="0.2">
      <c r="A116" s="3" t="s">
        <v>575</v>
      </c>
      <c r="B116" s="37" t="s">
        <v>213</v>
      </c>
      <c r="C116" s="38">
        <v>11398</v>
      </c>
      <c r="D116" s="46" t="str">
        <f t="shared" si="12"/>
        <v>N/A</v>
      </c>
      <c r="E116" s="38">
        <v>20273</v>
      </c>
      <c r="F116" s="46" t="str">
        <f t="shared" si="13"/>
        <v>N/A</v>
      </c>
      <c r="G116" s="38">
        <v>41002</v>
      </c>
      <c r="H116" s="46" t="str">
        <f t="shared" si="14"/>
        <v>N/A</v>
      </c>
      <c r="I116" s="12">
        <v>77.86</v>
      </c>
      <c r="J116" s="12">
        <v>102.2</v>
      </c>
      <c r="K116" s="47" t="s">
        <v>739</v>
      </c>
      <c r="L116" s="9" t="str">
        <f t="shared" si="15"/>
        <v>No</v>
      </c>
    </row>
    <row r="117" spans="1:12" ht="25.5" x14ac:dyDescent="0.2">
      <c r="A117" s="3" t="s">
        <v>1332</v>
      </c>
      <c r="B117" s="37" t="s">
        <v>213</v>
      </c>
      <c r="C117" s="49">
        <v>227.10466749</v>
      </c>
      <c r="D117" s="46" t="str">
        <f t="shared" si="12"/>
        <v>N/A</v>
      </c>
      <c r="E117" s="49">
        <v>118.83105608</v>
      </c>
      <c r="F117" s="46" t="str">
        <f t="shared" si="13"/>
        <v>N/A</v>
      </c>
      <c r="G117" s="49">
        <v>54.476927955000001</v>
      </c>
      <c r="H117" s="46" t="str">
        <f t="shared" si="14"/>
        <v>N/A</v>
      </c>
      <c r="I117" s="12">
        <v>-47.7</v>
      </c>
      <c r="J117" s="12">
        <v>-54.2</v>
      </c>
      <c r="K117" s="47" t="s">
        <v>739</v>
      </c>
      <c r="L117" s="9" t="str">
        <f t="shared" si="15"/>
        <v>No</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18899254</v>
      </c>
      <c r="D121" s="46" t="str">
        <f t="shared" si="12"/>
        <v>N/A</v>
      </c>
      <c r="E121" s="49">
        <v>19789151</v>
      </c>
      <c r="F121" s="46" t="str">
        <f t="shared" si="13"/>
        <v>N/A</v>
      </c>
      <c r="G121" s="49">
        <v>22979583</v>
      </c>
      <c r="H121" s="46" t="str">
        <f t="shared" si="14"/>
        <v>N/A</v>
      </c>
      <c r="I121" s="12">
        <v>4.7089999999999996</v>
      </c>
      <c r="J121" s="12">
        <v>16.12</v>
      </c>
      <c r="K121" s="47" t="s">
        <v>739</v>
      </c>
      <c r="L121" s="9" t="str">
        <f t="shared" si="15"/>
        <v>Yes</v>
      </c>
    </row>
    <row r="122" spans="1:12" ht="25.5" x14ac:dyDescent="0.2">
      <c r="A122" s="4" t="s">
        <v>579</v>
      </c>
      <c r="B122" s="37" t="s">
        <v>213</v>
      </c>
      <c r="C122" s="38">
        <v>6504</v>
      </c>
      <c r="D122" s="46" t="str">
        <f t="shared" si="12"/>
        <v>N/A</v>
      </c>
      <c r="E122" s="38">
        <v>6598</v>
      </c>
      <c r="F122" s="46" t="str">
        <f t="shared" si="13"/>
        <v>N/A</v>
      </c>
      <c r="G122" s="38">
        <v>6715</v>
      </c>
      <c r="H122" s="46" t="str">
        <f t="shared" si="14"/>
        <v>N/A</v>
      </c>
      <c r="I122" s="12">
        <v>1.4450000000000001</v>
      </c>
      <c r="J122" s="12">
        <v>1.7729999999999999</v>
      </c>
      <c r="K122" s="47" t="s">
        <v>739</v>
      </c>
      <c r="L122" s="9" t="str">
        <f t="shared" si="15"/>
        <v>Yes</v>
      </c>
    </row>
    <row r="123" spans="1:12" ht="25.5" x14ac:dyDescent="0.2">
      <c r="A123" s="4" t="s">
        <v>1334</v>
      </c>
      <c r="B123" s="37" t="s">
        <v>213</v>
      </c>
      <c r="C123" s="49">
        <v>2905.7893604000001</v>
      </c>
      <c r="D123" s="46" t="str">
        <f t="shared" si="12"/>
        <v>N/A</v>
      </c>
      <c r="E123" s="49">
        <v>2999.2650803000001</v>
      </c>
      <c r="F123" s="46" t="str">
        <f t="shared" si="13"/>
        <v>N/A</v>
      </c>
      <c r="G123" s="49">
        <v>3422.1270290000002</v>
      </c>
      <c r="H123" s="46" t="str">
        <f t="shared" si="14"/>
        <v>N/A</v>
      </c>
      <c r="I123" s="12">
        <v>3.2170000000000001</v>
      </c>
      <c r="J123" s="12">
        <v>14.1</v>
      </c>
      <c r="K123" s="47" t="s">
        <v>739</v>
      </c>
      <c r="L123" s="9" t="str">
        <f t="shared" si="15"/>
        <v>Yes</v>
      </c>
    </row>
    <row r="124" spans="1:12" ht="25.5" x14ac:dyDescent="0.2">
      <c r="A124" s="4" t="s">
        <v>580</v>
      </c>
      <c r="B124" s="37" t="s">
        <v>213</v>
      </c>
      <c r="C124" s="49">
        <v>8145696</v>
      </c>
      <c r="D124" s="46" t="str">
        <f t="shared" si="12"/>
        <v>N/A</v>
      </c>
      <c r="E124" s="49">
        <v>9283485</v>
      </c>
      <c r="F124" s="46" t="str">
        <f t="shared" si="13"/>
        <v>N/A</v>
      </c>
      <c r="G124" s="49">
        <v>677951</v>
      </c>
      <c r="H124" s="46" t="str">
        <f t="shared" si="14"/>
        <v>N/A</v>
      </c>
      <c r="I124" s="12">
        <v>13.97</v>
      </c>
      <c r="J124" s="12">
        <v>-92.7</v>
      </c>
      <c r="K124" s="47" t="s">
        <v>739</v>
      </c>
      <c r="L124" s="9" t="str">
        <f t="shared" si="15"/>
        <v>No</v>
      </c>
    </row>
    <row r="125" spans="1:12" x14ac:dyDescent="0.2">
      <c r="A125" s="2" t="s">
        <v>581</v>
      </c>
      <c r="B125" s="37" t="s">
        <v>213</v>
      </c>
      <c r="C125" s="38">
        <v>2307</v>
      </c>
      <c r="D125" s="46" t="str">
        <f t="shared" si="12"/>
        <v>N/A</v>
      </c>
      <c r="E125" s="38">
        <v>2674</v>
      </c>
      <c r="F125" s="46" t="str">
        <f t="shared" si="13"/>
        <v>N/A</v>
      </c>
      <c r="G125" s="38">
        <v>604</v>
      </c>
      <c r="H125" s="46" t="str">
        <f t="shared" si="14"/>
        <v>N/A</v>
      </c>
      <c r="I125" s="12">
        <v>15.91</v>
      </c>
      <c r="J125" s="12">
        <v>-77.400000000000006</v>
      </c>
      <c r="K125" s="47" t="s">
        <v>739</v>
      </c>
      <c r="L125" s="9" t="str">
        <f t="shared" si="15"/>
        <v>No</v>
      </c>
    </row>
    <row r="126" spans="1:12" ht="25.5" x14ac:dyDescent="0.2">
      <c r="A126" s="2" t="s">
        <v>1335</v>
      </c>
      <c r="B126" s="37" t="s">
        <v>213</v>
      </c>
      <c r="C126" s="49">
        <v>3530.8608583</v>
      </c>
      <c r="D126" s="46" t="str">
        <f t="shared" si="12"/>
        <v>N/A</v>
      </c>
      <c r="E126" s="49">
        <v>3471.7595363</v>
      </c>
      <c r="F126" s="46" t="str">
        <f t="shared" si="13"/>
        <v>N/A</v>
      </c>
      <c r="G126" s="49">
        <v>1122.4354304999999</v>
      </c>
      <c r="H126" s="46" t="str">
        <f t="shared" si="14"/>
        <v>N/A</v>
      </c>
      <c r="I126" s="12">
        <v>-1.67</v>
      </c>
      <c r="J126" s="12">
        <v>-67.7</v>
      </c>
      <c r="K126" s="47" t="s">
        <v>739</v>
      </c>
      <c r="L126" s="9" t="str">
        <f t="shared" si="15"/>
        <v>No</v>
      </c>
    </row>
    <row r="127" spans="1:12" ht="25.5" x14ac:dyDescent="0.2">
      <c r="A127" s="2" t="s">
        <v>582</v>
      </c>
      <c r="B127" s="37" t="s">
        <v>213</v>
      </c>
      <c r="C127" s="49">
        <v>1441124</v>
      </c>
      <c r="D127" s="46" t="str">
        <f t="shared" si="12"/>
        <v>N/A</v>
      </c>
      <c r="E127" s="49">
        <v>1585528</v>
      </c>
      <c r="F127" s="46" t="str">
        <f t="shared" si="13"/>
        <v>N/A</v>
      </c>
      <c r="G127" s="49">
        <v>1966488</v>
      </c>
      <c r="H127" s="46" t="str">
        <f t="shared" si="14"/>
        <v>N/A</v>
      </c>
      <c r="I127" s="12">
        <v>10.02</v>
      </c>
      <c r="J127" s="12">
        <v>24.03</v>
      </c>
      <c r="K127" s="47" t="s">
        <v>739</v>
      </c>
      <c r="L127" s="9" t="str">
        <f t="shared" si="15"/>
        <v>Yes</v>
      </c>
    </row>
    <row r="128" spans="1:12" x14ac:dyDescent="0.2">
      <c r="A128" s="2" t="s">
        <v>583</v>
      </c>
      <c r="B128" s="37" t="s">
        <v>213</v>
      </c>
      <c r="C128" s="38">
        <v>4940</v>
      </c>
      <c r="D128" s="46" t="str">
        <f t="shared" si="12"/>
        <v>N/A</v>
      </c>
      <c r="E128" s="38">
        <v>5498</v>
      </c>
      <c r="F128" s="46" t="str">
        <f t="shared" si="13"/>
        <v>N/A</v>
      </c>
      <c r="G128" s="38">
        <v>6869</v>
      </c>
      <c r="H128" s="46" t="str">
        <f t="shared" si="14"/>
        <v>N/A</v>
      </c>
      <c r="I128" s="12">
        <v>11.3</v>
      </c>
      <c r="J128" s="12">
        <v>24.94</v>
      </c>
      <c r="K128" s="47" t="s">
        <v>739</v>
      </c>
      <c r="L128" s="9" t="str">
        <f t="shared" si="15"/>
        <v>Yes</v>
      </c>
    </row>
    <row r="129" spans="1:12" ht="25.5" x14ac:dyDescent="0.2">
      <c r="A129" s="2" t="s">
        <v>1336</v>
      </c>
      <c r="B129" s="37" t="s">
        <v>213</v>
      </c>
      <c r="C129" s="49">
        <v>291.72550606999999</v>
      </c>
      <c r="D129" s="46" t="str">
        <f t="shared" si="12"/>
        <v>N/A</v>
      </c>
      <c r="E129" s="49">
        <v>288.38268461000001</v>
      </c>
      <c r="F129" s="46" t="str">
        <f t="shared" si="13"/>
        <v>N/A</v>
      </c>
      <c r="G129" s="49">
        <v>286.28446644000002</v>
      </c>
      <c r="H129" s="46" t="str">
        <f t="shared" si="14"/>
        <v>N/A</v>
      </c>
      <c r="I129" s="12">
        <v>-1.1499999999999999</v>
      </c>
      <c r="J129" s="12">
        <v>-0.72799999999999998</v>
      </c>
      <c r="K129" s="47" t="s">
        <v>739</v>
      </c>
      <c r="L129" s="9" t="str">
        <f t="shared" si="15"/>
        <v>Yes</v>
      </c>
    </row>
    <row r="130" spans="1:12" ht="25.5" x14ac:dyDescent="0.2">
      <c r="A130" s="2" t="s">
        <v>584</v>
      </c>
      <c r="B130" s="37" t="s">
        <v>213</v>
      </c>
      <c r="C130" s="49">
        <v>0</v>
      </c>
      <c r="D130" s="46" t="str">
        <f t="shared" si="12"/>
        <v>N/A</v>
      </c>
      <c r="E130" s="49">
        <v>855424</v>
      </c>
      <c r="F130" s="46" t="str">
        <f t="shared" si="13"/>
        <v>N/A</v>
      </c>
      <c r="G130" s="49">
        <v>4052552</v>
      </c>
      <c r="H130" s="46" t="str">
        <f t="shared" si="14"/>
        <v>N/A</v>
      </c>
      <c r="I130" s="12" t="s">
        <v>1747</v>
      </c>
      <c r="J130" s="12">
        <v>373.7</v>
      </c>
      <c r="K130" s="47" t="s">
        <v>739</v>
      </c>
      <c r="L130" s="9" t="str">
        <f t="shared" si="15"/>
        <v>No</v>
      </c>
    </row>
    <row r="131" spans="1:12" x14ac:dyDescent="0.2">
      <c r="A131" s="2" t="s">
        <v>585</v>
      </c>
      <c r="B131" s="37" t="s">
        <v>213</v>
      </c>
      <c r="C131" s="38">
        <v>0</v>
      </c>
      <c r="D131" s="46" t="str">
        <f t="shared" si="12"/>
        <v>N/A</v>
      </c>
      <c r="E131" s="38">
        <v>153</v>
      </c>
      <c r="F131" s="46" t="str">
        <f t="shared" si="13"/>
        <v>N/A</v>
      </c>
      <c r="G131" s="38">
        <v>434</v>
      </c>
      <c r="H131" s="46" t="str">
        <f t="shared" si="14"/>
        <v>N/A</v>
      </c>
      <c r="I131" s="12" t="s">
        <v>1747</v>
      </c>
      <c r="J131" s="12">
        <v>183.7</v>
      </c>
      <c r="K131" s="47" t="s">
        <v>739</v>
      </c>
      <c r="L131" s="9" t="str">
        <f t="shared" si="15"/>
        <v>No</v>
      </c>
    </row>
    <row r="132" spans="1:12" x14ac:dyDescent="0.2">
      <c r="A132" s="2" t="s">
        <v>1337</v>
      </c>
      <c r="B132" s="37" t="s">
        <v>213</v>
      </c>
      <c r="C132" s="49" t="s">
        <v>1747</v>
      </c>
      <c r="D132" s="46" t="str">
        <f t="shared" si="12"/>
        <v>N/A</v>
      </c>
      <c r="E132" s="49">
        <v>5591.0065359</v>
      </c>
      <c r="F132" s="46" t="str">
        <f t="shared" si="13"/>
        <v>N/A</v>
      </c>
      <c r="G132" s="49">
        <v>9337.6774194000009</v>
      </c>
      <c r="H132" s="46" t="str">
        <f t="shared" si="14"/>
        <v>N/A</v>
      </c>
      <c r="I132" s="12" t="s">
        <v>1747</v>
      </c>
      <c r="J132" s="12">
        <v>67.010000000000005</v>
      </c>
      <c r="K132" s="47" t="s">
        <v>739</v>
      </c>
      <c r="L132" s="9" t="str">
        <f t="shared" si="15"/>
        <v>No</v>
      </c>
    </row>
    <row r="133" spans="1:12" ht="25.5" x14ac:dyDescent="0.2">
      <c r="A133" s="2" t="s">
        <v>586</v>
      </c>
      <c r="B133" s="37" t="s">
        <v>213</v>
      </c>
      <c r="C133" s="49">
        <v>5463197</v>
      </c>
      <c r="D133" s="46" t="str">
        <f t="shared" si="12"/>
        <v>N/A</v>
      </c>
      <c r="E133" s="49">
        <v>5994929</v>
      </c>
      <c r="F133" s="46" t="str">
        <f t="shared" si="13"/>
        <v>N/A</v>
      </c>
      <c r="G133" s="49">
        <v>4416056</v>
      </c>
      <c r="H133" s="46" t="str">
        <f t="shared" si="14"/>
        <v>N/A</v>
      </c>
      <c r="I133" s="12">
        <v>9.7330000000000005</v>
      </c>
      <c r="J133" s="12">
        <v>-26.3</v>
      </c>
      <c r="K133" s="47" t="s">
        <v>739</v>
      </c>
      <c r="L133" s="9" t="str">
        <f>IF(J133="Div by 0", "N/A", IF(OR(J133="N/A",K133="N/A"),"N/A", IF(J133&gt;VALUE(MID(K133,1,2)), "No", IF(J133&lt;-1*VALUE(MID(K133,1,2)), "No", "Yes"))))</f>
        <v>Yes</v>
      </c>
    </row>
    <row r="134" spans="1:12" x14ac:dyDescent="0.2">
      <c r="A134" s="2" t="s">
        <v>587</v>
      </c>
      <c r="B134" s="37" t="s">
        <v>213</v>
      </c>
      <c r="C134" s="38">
        <v>49746</v>
      </c>
      <c r="D134" s="46" t="str">
        <f t="shared" si="12"/>
        <v>N/A</v>
      </c>
      <c r="E134" s="38">
        <v>55775</v>
      </c>
      <c r="F134" s="46" t="str">
        <f t="shared" si="13"/>
        <v>N/A</v>
      </c>
      <c r="G134" s="38">
        <v>45100</v>
      </c>
      <c r="H134" s="46" t="str">
        <f t="shared" si="14"/>
        <v>N/A</v>
      </c>
      <c r="I134" s="12">
        <v>12.12</v>
      </c>
      <c r="J134" s="12">
        <v>-19.100000000000001</v>
      </c>
      <c r="K134" s="47" t="s">
        <v>739</v>
      </c>
      <c r="L134" s="9" t="str">
        <f t="shared" ref="L134:L138" si="16">IF(J134="Div by 0", "N/A", IF(OR(J134="N/A",K134="N/A"),"N/A", IF(J134&gt;VALUE(MID(K134,1,2)), "No", IF(J134&lt;-1*VALUE(MID(K134,1,2)), "No", "Yes"))))</f>
        <v>Yes</v>
      </c>
    </row>
    <row r="135" spans="1:12" ht="25.5" x14ac:dyDescent="0.2">
      <c r="A135" s="2" t="s">
        <v>1338</v>
      </c>
      <c r="B135" s="37" t="s">
        <v>213</v>
      </c>
      <c r="C135" s="49">
        <v>109.82183492</v>
      </c>
      <c r="D135" s="46" t="str">
        <f t="shared" si="12"/>
        <v>N/A</v>
      </c>
      <c r="E135" s="49">
        <v>107.48415957</v>
      </c>
      <c r="F135" s="46" t="str">
        <f t="shared" si="13"/>
        <v>N/A</v>
      </c>
      <c r="G135" s="49">
        <v>97.916984479000007</v>
      </c>
      <c r="H135" s="46" t="str">
        <f t="shared" si="14"/>
        <v>N/A</v>
      </c>
      <c r="I135" s="12">
        <v>-2.13</v>
      </c>
      <c r="J135" s="12">
        <v>-8.9</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46085112</v>
      </c>
      <c r="D139" s="46" t="str">
        <f t="shared" si="17"/>
        <v>N/A</v>
      </c>
      <c r="E139" s="49">
        <v>45333870</v>
      </c>
      <c r="F139" s="46" t="str">
        <f t="shared" si="18"/>
        <v>N/A</v>
      </c>
      <c r="G139" s="49">
        <v>74524308</v>
      </c>
      <c r="H139" s="46" t="str">
        <f t="shared" si="19"/>
        <v>N/A</v>
      </c>
      <c r="I139" s="12">
        <v>-1.63</v>
      </c>
      <c r="J139" s="12">
        <v>64.39</v>
      </c>
      <c r="K139" s="47" t="s">
        <v>739</v>
      </c>
      <c r="L139" s="9" t="str">
        <f t="shared" ref="L139:L150" si="20">IF(J139="Div by 0", "N/A", IF(K139="N/A","N/A", IF(J139&gt;VALUE(MID(K139,1,2)), "No", IF(J139&lt;-1*VALUE(MID(K139,1,2)), "No", "Yes"))))</f>
        <v>No</v>
      </c>
    </row>
    <row r="140" spans="1:12" ht="25.5" x14ac:dyDescent="0.2">
      <c r="A140" s="2" t="s">
        <v>591</v>
      </c>
      <c r="B140" s="37" t="s">
        <v>213</v>
      </c>
      <c r="C140" s="38">
        <v>110763</v>
      </c>
      <c r="D140" s="46" t="str">
        <f t="shared" si="17"/>
        <v>N/A</v>
      </c>
      <c r="E140" s="38">
        <v>118254</v>
      </c>
      <c r="F140" s="46" t="str">
        <f t="shared" si="18"/>
        <v>N/A</v>
      </c>
      <c r="G140" s="38">
        <v>159226</v>
      </c>
      <c r="H140" s="46" t="str">
        <f t="shared" si="19"/>
        <v>N/A</v>
      </c>
      <c r="I140" s="12">
        <v>6.7629999999999999</v>
      </c>
      <c r="J140" s="12">
        <v>34.65</v>
      </c>
      <c r="K140" s="47" t="s">
        <v>739</v>
      </c>
      <c r="L140" s="9" t="str">
        <f t="shared" si="20"/>
        <v>No</v>
      </c>
    </row>
    <row r="141" spans="1:12" ht="25.5" x14ac:dyDescent="0.2">
      <c r="A141" s="2" t="s">
        <v>1340</v>
      </c>
      <c r="B141" s="37" t="s">
        <v>213</v>
      </c>
      <c r="C141" s="49">
        <v>416.06955391000002</v>
      </c>
      <c r="D141" s="46" t="str">
        <f t="shared" si="17"/>
        <v>N/A</v>
      </c>
      <c r="E141" s="49">
        <v>383.36014003999998</v>
      </c>
      <c r="F141" s="46" t="str">
        <f t="shared" si="18"/>
        <v>N/A</v>
      </c>
      <c r="G141" s="49">
        <v>468.04107369000002</v>
      </c>
      <c r="H141" s="46" t="str">
        <f t="shared" si="19"/>
        <v>N/A</v>
      </c>
      <c r="I141" s="12">
        <v>-7.86</v>
      </c>
      <c r="J141" s="12">
        <v>22.09</v>
      </c>
      <c r="K141" s="47" t="s">
        <v>739</v>
      </c>
      <c r="L141" s="9" t="str">
        <f t="shared" si="20"/>
        <v>Yes</v>
      </c>
    </row>
    <row r="142" spans="1:12" ht="25.5" x14ac:dyDescent="0.2">
      <c r="A142" s="2" t="s">
        <v>592</v>
      </c>
      <c r="B142" s="37" t="s">
        <v>213</v>
      </c>
      <c r="C142" s="49">
        <v>78913836</v>
      </c>
      <c r="D142" s="46" t="str">
        <f t="shared" si="17"/>
        <v>N/A</v>
      </c>
      <c r="E142" s="49">
        <v>78555796</v>
      </c>
      <c r="F142" s="46" t="str">
        <f t="shared" si="18"/>
        <v>N/A</v>
      </c>
      <c r="G142" s="49">
        <v>82434325</v>
      </c>
      <c r="H142" s="46" t="str">
        <f t="shared" si="19"/>
        <v>N/A</v>
      </c>
      <c r="I142" s="12">
        <v>-0.45400000000000001</v>
      </c>
      <c r="J142" s="12">
        <v>4.9370000000000003</v>
      </c>
      <c r="K142" s="47" t="s">
        <v>739</v>
      </c>
      <c r="L142" s="9" t="str">
        <f t="shared" si="20"/>
        <v>Yes</v>
      </c>
    </row>
    <row r="143" spans="1:12" x14ac:dyDescent="0.2">
      <c r="A143" s="3" t="s">
        <v>593</v>
      </c>
      <c r="B143" s="37" t="s">
        <v>213</v>
      </c>
      <c r="C143" s="38">
        <v>4665</v>
      </c>
      <c r="D143" s="46" t="str">
        <f t="shared" si="17"/>
        <v>N/A</v>
      </c>
      <c r="E143" s="38">
        <v>4552</v>
      </c>
      <c r="F143" s="46" t="str">
        <f t="shared" si="18"/>
        <v>N/A</v>
      </c>
      <c r="G143" s="38">
        <v>4471</v>
      </c>
      <c r="H143" s="46" t="str">
        <f t="shared" si="19"/>
        <v>N/A</v>
      </c>
      <c r="I143" s="12">
        <v>-2.42</v>
      </c>
      <c r="J143" s="12">
        <v>-1.78</v>
      </c>
      <c r="K143" s="47" t="s">
        <v>739</v>
      </c>
      <c r="L143" s="9" t="str">
        <f t="shared" si="20"/>
        <v>Yes</v>
      </c>
    </row>
    <row r="144" spans="1:12" ht="25.5" x14ac:dyDescent="0.2">
      <c r="A144" s="3" t="s">
        <v>1341</v>
      </c>
      <c r="B144" s="37" t="s">
        <v>213</v>
      </c>
      <c r="C144" s="49">
        <v>16916.149195999998</v>
      </c>
      <c r="D144" s="46" t="str">
        <f t="shared" si="17"/>
        <v>N/A</v>
      </c>
      <c r="E144" s="49">
        <v>17257.424428999999</v>
      </c>
      <c r="F144" s="46" t="str">
        <f t="shared" si="18"/>
        <v>N/A</v>
      </c>
      <c r="G144" s="49">
        <v>18437.558711999998</v>
      </c>
      <c r="H144" s="46" t="str">
        <f t="shared" si="19"/>
        <v>N/A</v>
      </c>
      <c r="I144" s="12">
        <v>2.0169999999999999</v>
      </c>
      <c r="J144" s="12">
        <v>6.8380000000000001</v>
      </c>
      <c r="K144" s="47" t="s">
        <v>739</v>
      </c>
      <c r="L144" s="9" t="str">
        <f t="shared" si="20"/>
        <v>Yes</v>
      </c>
    </row>
    <row r="145" spans="1:12" ht="25.5" x14ac:dyDescent="0.2">
      <c r="A145" s="2" t="s">
        <v>594</v>
      </c>
      <c r="B145" s="37" t="s">
        <v>213</v>
      </c>
      <c r="C145" s="49">
        <v>91392111</v>
      </c>
      <c r="D145" s="46" t="str">
        <f t="shared" si="17"/>
        <v>N/A</v>
      </c>
      <c r="E145" s="49">
        <v>89054601</v>
      </c>
      <c r="F145" s="46" t="str">
        <f t="shared" si="18"/>
        <v>N/A</v>
      </c>
      <c r="G145" s="49">
        <v>60316027</v>
      </c>
      <c r="H145" s="46" t="str">
        <f t="shared" si="19"/>
        <v>N/A</v>
      </c>
      <c r="I145" s="12">
        <v>-2.56</v>
      </c>
      <c r="J145" s="12">
        <v>-32.299999999999997</v>
      </c>
      <c r="K145" s="47" t="s">
        <v>739</v>
      </c>
      <c r="L145" s="9" t="str">
        <f t="shared" si="20"/>
        <v>No</v>
      </c>
    </row>
    <row r="146" spans="1:12" x14ac:dyDescent="0.2">
      <c r="A146" s="2" t="s">
        <v>595</v>
      </c>
      <c r="B146" s="37" t="s">
        <v>213</v>
      </c>
      <c r="C146" s="38">
        <v>40744</v>
      </c>
      <c r="D146" s="46" t="str">
        <f t="shared" si="17"/>
        <v>N/A</v>
      </c>
      <c r="E146" s="38">
        <v>33321</v>
      </c>
      <c r="F146" s="46" t="str">
        <f t="shared" si="18"/>
        <v>N/A</v>
      </c>
      <c r="G146" s="38">
        <v>32811</v>
      </c>
      <c r="H146" s="46" t="str">
        <f t="shared" si="19"/>
        <v>N/A</v>
      </c>
      <c r="I146" s="12">
        <v>-18.2</v>
      </c>
      <c r="J146" s="12">
        <v>-1.53</v>
      </c>
      <c r="K146" s="47" t="s">
        <v>739</v>
      </c>
      <c r="L146" s="9" t="str">
        <f t="shared" si="20"/>
        <v>Yes</v>
      </c>
    </row>
    <row r="147" spans="1:12" ht="25.5" x14ac:dyDescent="0.2">
      <c r="A147" s="2" t="s">
        <v>1342</v>
      </c>
      <c r="B147" s="37" t="s">
        <v>213</v>
      </c>
      <c r="C147" s="49">
        <v>2243.0814598000002</v>
      </c>
      <c r="D147" s="46" t="str">
        <f t="shared" si="17"/>
        <v>N/A</v>
      </c>
      <c r="E147" s="49">
        <v>2672.626902</v>
      </c>
      <c r="F147" s="46" t="str">
        <f t="shared" si="18"/>
        <v>N/A</v>
      </c>
      <c r="G147" s="49">
        <v>1838.2867636000001</v>
      </c>
      <c r="H147" s="46" t="str">
        <f t="shared" si="19"/>
        <v>N/A</v>
      </c>
      <c r="I147" s="12">
        <v>19.149999999999999</v>
      </c>
      <c r="J147" s="12">
        <v>-31.2</v>
      </c>
      <c r="K147" s="47" t="s">
        <v>739</v>
      </c>
      <c r="L147" s="9" t="str">
        <f t="shared" si="20"/>
        <v>No</v>
      </c>
    </row>
    <row r="148" spans="1:12" ht="25.5" x14ac:dyDescent="0.2">
      <c r="A148" s="2" t="s">
        <v>596</v>
      </c>
      <c r="B148" s="37" t="s">
        <v>213</v>
      </c>
      <c r="C148" s="49">
        <v>10559126</v>
      </c>
      <c r="D148" s="46" t="str">
        <f t="shared" si="17"/>
        <v>N/A</v>
      </c>
      <c r="E148" s="49">
        <v>11388563</v>
      </c>
      <c r="F148" s="46" t="str">
        <f t="shared" si="18"/>
        <v>N/A</v>
      </c>
      <c r="G148" s="49">
        <v>13194593</v>
      </c>
      <c r="H148" s="46" t="str">
        <f t="shared" si="19"/>
        <v>N/A</v>
      </c>
      <c r="I148" s="12">
        <v>7.8550000000000004</v>
      </c>
      <c r="J148" s="12">
        <v>15.86</v>
      </c>
      <c r="K148" s="47" t="s">
        <v>739</v>
      </c>
      <c r="L148" s="9" t="str">
        <f t="shared" si="20"/>
        <v>Yes</v>
      </c>
    </row>
    <row r="149" spans="1:12" x14ac:dyDescent="0.2">
      <c r="A149" s="2" t="s">
        <v>597</v>
      </c>
      <c r="B149" s="37" t="s">
        <v>213</v>
      </c>
      <c r="C149" s="38">
        <v>1620</v>
      </c>
      <c r="D149" s="46" t="str">
        <f t="shared" si="17"/>
        <v>N/A</v>
      </c>
      <c r="E149" s="38">
        <v>1715</v>
      </c>
      <c r="F149" s="46" t="str">
        <f t="shared" si="18"/>
        <v>N/A</v>
      </c>
      <c r="G149" s="38">
        <v>1909</v>
      </c>
      <c r="H149" s="46" t="str">
        <f t="shared" si="19"/>
        <v>N/A</v>
      </c>
      <c r="I149" s="12">
        <v>5.8639999999999999</v>
      </c>
      <c r="J149" s="12">
        <v>11.31</v>
      </c>
      <c r="K149" s="47" t="s">
        <v>739</v>
      </c>
      <c r="L149" s="9" t="str">
        <f t="shared" si="20"/>
        <v>Yes</v>
      </c>
    </row>
    <row r="150" spans="1:12" ht="25.5" x14ac:dyDescent="0.2">
      <c r="A150" s="4" t="s">
        <v>1343</v>
      </c>
      <c r="B150" s="37" t="s">
        <v>213</v>
      </c>
      <c r="C150" s="49">
        <v>6517.9790123000002</v>
      </c>
      <c r="D150" s="46" t="str">
        <f t="shared" si="17"/>
        <v>N/A</v>
      </c>
      <c r="E150" s="49">
        <v>6640.5615159999998</v>
      </c>
      <c r="F150" s="46" t="str">
        <f t="shared" si="18"/>
        <v>N/A</v>
      </c>
      <c r="G150" s="49">
        <v>6911.7826087000003</v>
      </c>
      <c r="H150" s="46" t="str">
        <f t="shared" si="19"/>
        <v>N/A</v>
      </c>
      <c r="I150" s="12">
        <v>1.881</v>
      </c>
      <c r="J150" s="12">
        <v>4.0839999999999996</v>
      </c>
      <c r="K150" s="47" t="s">
        <v>739</v>
      </c>
      <c r="L150" s="9" t="str">
        <f t="shared" si="20"/>
        <v>Yes</v>
      </c>
    </row>
    <row r="151" spans="1:12" ht="25.5" x14ac:dyDescent="0.2">
      <c r="A151" s="4" t="s">
        <v>1344</v>
      </c>
      <c r="B151" s="37" t="s">
        <v>213</v>
      </c>
      <c r="C151" s="49">
        <v>619.18392722999999</v>
      </c>
      <c r="D151" s="46" t="str">
        <f t="shared" ref="D151:D170" si="21">IF($B151="N/A","N/A",IF(C151&gt;10,"No",IF(C151&lt;-10,"No","Yes")))</f>
        <v>N/A</v>
      </c>
      <c r="E151" s="49">
        <v>595.97517963999996</v>
      </c>
      <c r="F151" s="46" t="str">
        <f t="shared" ref="F151:F170" si="22">IF($B151="N/A","N/A",IF(E151&gt;10,"No",IF(E151&lt;-10,"No","Yes")))</f>
        <v>N/A</v>
      </c>
      <c r="G151" s="49">
        <v>619.15062337999996</v>
      </c>
      <c r="H151" s="46" t="str">
        <f t="shared" ref="H151:H170" si="23">IF($B151="N/A","N/A",IF(G151&gt;10,"No",IF(G151&lt;-10,"No","Yes")))</f>
        <v>N/A</v>
      </c>
      <c r="I151" s="12">
        <v>-3.75</v>
      </c>
      <c r="J151" s="12">
        <v>3.8889999999999998</v>
      </c>
      <c r="K151" s="47" t="s">
        <v>739</v>
      </c>
      <c r="L151" s="9" t="str">
        <f t="shared" ref="L151:L170" si="24">IF(J151="Div by 0", "N/A", IF(K151="N/A","N/A", IF(J151&gt;VALUE(MID(K151,1,2)), "No", IF(J151&lt;-1*VALUE(MID(K151,1,2)), "No", "Yes"))))</f>
        <v>Yes</v>
      </c>
    </row>
    <row r="152" spans="1:12" ht="25.5" x14ac:dyDescent="0.2">
      <c r="A152" s="4" t="s">
        <v>1345</v>
      </c>
      <c r="B152" s="37" t="s">
        <v>213</v>
      </c>
      <c r="C152" s="49">
        <v>1214.4327122</v>
      </c>
      <c r="D152" s="46" t="str">
        <f t="shared" si="21"/>
        <v>N/A</v>
      </c>
      <c r="E152" s="49">
        <v>1221.2518286</v>
      </c>
      <c r="F152" s="46" t="str">
        <f t="shared" si="22"/>
        <v>N/A</v>
      </c>
      <c r="G152" s="49">
        <v>945.83333332999996</v>
      </c>
      <c r="H152" s="46" t="str">
        <f t="shared" si="23"/>
        <v>N/A</v>
      </c>
      <c r="I152" s="12">
        <v>0.5615</v>
      </c>
      <c r="J152" s="12">
        <v>-22.6</v>
      </c>
      <c r="K152" s="47" t="s">
        <v>739</v>
      </c>
      <c r="L152" s="9" t="str">
        <f t="shared" si="24"/>
        <v>Yes</v>
      </c>
    </row>
    <row r="153" spans="1:12" ht="25.5" x14ac:dyDescent="0.2">
      <c r="A153" s="4" t="s">
        <v>1346</v>
      </c>
      <c r="B153" s="37" t="s">
        <v>213</v>
      </c>
      <c r="C153" s="49">
        <v>2757.3996054999998</v>
      </c>
      <c r="D153" s="46" t="str">
        <f t="shared" si="21"/>
        <v>N/A</v>
      </c>
      <c r="E153" s="49">
        <v>2703.4396154000001</v>
      </c>
      <c r="F153" s="46" t="str">
        <f t="shared" si="22"/>
        <v>N/A</v>
      </c>
      <c r="G153" s="49">
        <v>3014.0097200999999</v>
      </c>
      <c r="H153" s="46" t="str">
        <f t="shared" si="23"/>
        <v>N/A</v>
      </c>
      <c r="I153" s="12">
        <v>-1.96</v>
      </c>
      <c r="J153" s="12">
        <v>11.49</v>
      </c>
      <c r="K153" s="47" t="s">
        <v>739</v>
      </c>
      <c r="L153" s="9" t="str">
        <f t="shared" si="24"/>
        <v>Yes</v>
      </c>
    </row>
    <row r="154" spans="1:12" ht="25.5" x14ac:dyDescent="0.2">
      <c r="A154" s="4" t="s">
        <v>1347</v>
      </c>
      <c r="B154" s="37" t="s">
        <v>213</v>
      </c>
      <c r="C154" s="49">
        <v>308.17446841999998</v>
      </c>
      <c r="D154" s="46" t="str">
        <f t="shared" si="21"/>
        <v>N/A</v>
      </c>
      <c r="E154" s="49">
        <v>315.61104109000001</v>
      </c>
      <c r="F154" s="46" t="str">
        <f t="shared" si="22"/>
        <v>N/A</v>
      </c>
      <c r="G154" s="49">
        <v>322.62519936000001</v>
      </c>
      <c r="H154" s="46" t="str">
        <f t="shared" si="23"/>
        <v>N/A</v>
      </c>
      <c r="I154" s="12">
        <v>2.4129999999999998</v>
      </c>
      <c r="J154" s="12">
        <v>2.222</v>
      </c>
      <c r="K154" s="47" t="s">
        <v>739</v>
      </c>
      <c r="L154" s="9" t="str">
        <f t="shared" si="24"/>
        <v>Yes</v>
      </c>
    </row>
    <row r="155" spans="1:12" ht="25.5" x14ac:dyDescent="0.2">
      <c r="A155" s="2" t="s">
        <v>1348</v>
      </c>
      <c r="B155" s="37" t="s">
        <v>213</v>
      </c>
      <c r="C155" s="49">
        <v>611.42739568000002</v>
      </c>
      <c r="D155" s="46" t="str">
        <f t="shared" si="21"/>
        <v>N/A</v>
      </c>
      <c r="E155" s="49">
        <v>574.21883682999999</v>
      </c>
      <c r="F155" s="46" t="str">
        <f t="shared" si="22"/>
        <v>N/A</v>
      </c>
      <c r="G155" s="49">
        <v>557.10132182999996</v>
      </c>
      <c r="H155" s="46" t="str">
        <f t="shared" si="23"/>
        <v>N/A</v>
      </c>
      <c r="I155" s="12">
        <v>-6.09</v>
      </c>
      <c r="J155" s="12">
        <v>-2.98</v>
      </c>
      <c r="K155" s="47" t="s">
        <v>739</v>
      </c>
      <c r="L155" s="9" t="str">
        <f t="shared" si="24"/>
        <v>Yes</v>
      </c>
    </row>
    <row r="156" spans="1:12" ht="25.5" x14ac:dyDescent="0.2">
      <c r="A156" s="2" t="s">
        <v>1349</v>
      </c>
      <c r="B156" s="37" t="s">
        <v>213</v>
      </c>
      <c r="C156" s="49">
        <v>431.57935748</v>
      </c>
      <c r="D156" s="46" t="str">
        <f t="shared" si="21"/>
        <v>N/A</v>
      </c>
      <c r="E156" s="49">
        <v>398.22742087</v>
      </c>
      <c r="F156" s="46" t="str">
        <f t="shared" si="22"/>
        <v>N/A</v>
      </c>
      <c r="G156" s="49">
        <v>377.20349270000003</v>
      </c>
      <c r="H156" s="46" t="str">
        <f t="shared" si="23"/>
        <v>N/A</v>
      </c>
      <c r="I156" s="12">
        <v>-7.73</v>
      </c>
      <c r="J156" s="12">
        <v>-5.28</v>
      </c>
      <c r="K156" s="47" t="s">
        <v>739</v>
      </c>
      <c r="L156" s="9" t="str">
        <f t="shared" si="24"/>
        <v>Yes</v>
      </c>
    </row>
    <row r="157" spans="1:12" ht="25.5" x14ac:dyDescent="0.2">
      <c r="A157" s="2" t="s">
        <v>1350</v>
      </c>
      <c r="B157" s="37" t="s">
        <v>213</v>
      </c>
      <c r="C157" s="49">
        <v>4098</v>
      </c>
      <c r="D157" s="46" t="str">
        <f t="shared" si="21"/>
        <v>N/A</v>
      </c>
      <c r="E157" s="49">
        <v>4121.9425287000004</v>
      </c>
      <c r="F157" s="46" t="str">
        <f t="shared" si="22"/>
        <v>N/A</v>
      </c>
      <c r="G157" s="49">
        <v>3943.6675531999999</v>
      </c>
      <c r="H157" s="46" t="str">
        <f t="shared" si="23"/>
        <v>N/A</v>
      </c>
      <c r="I157" s="12">
        <v>0.58420000000000005</v>
      </c>
      <c r="J157" s="12">
        <v>-4.33</v>
      </c>
      <c r="K157" s="47" t="s">
        <v>739</v>
      </c>
      <c r="L157" s="9" t="str">
        <f t="shared" si="24"/>
        <v>Yes</v>
      </c>
    </row>
    <row r="158" spans="1:12" ht="25.5" x14ac:dyDescent="0.2">
      <c r="A158" s="2" t="s">
        <v>1351</v>
      </c>
      <c r="B158" s="37" t="s">
        <v>213</v>
      </c>
      <c r="C158" s="49">
        <v>4093.6376043</v>
      </c>
      <c r="D158" s="46" t="str">
        <f t="shared" si="21"/>
        <v>N/A</v>
      </c>
      <c r="E158" s="49">
        <v>4075.6101100999999</v>
      </c>
      <c r="F158" s="46" t="str">
        <f t="shared" si="22"/>
        <v>N/A</v>
      </c>
      <c r="G158" s="49">
        <v>3852.6184902999998</v>
      </c>
      <c r="H158" s="46" t="str">
        <f t="shared" si="23"/>
        <v>N/A</v>
      </c>
      <c r="I158" s="12">
        <v>-0.44</v>
      </c>
      <c r="J158" s="12">
        <v>-5.47</v>
      </c>
      <c r="K158" s="47" t="s">
        <v>739</v>
      </c>
      <c r="L158" s="9" t="str">
        <f t="shared" si="24"/>
        <v>Yes</v>
      </c>
    </row>
    <row r="159" spans="1:12" ht="25.5" x14ac:dyDescent="0.2">
      <c r="A159" s="2" t="s">
        <v>1352</v>
      </c>
      <c r="B159" s="37" t="s">
        <v>213</v>
      </c>
      <c r="C159" s="49">
        <v>99.668257030999996</v>
      </c>
      <c r="D159" s="46" t="str">
        <f t="shared" si="21"/>
        <v>N/A</v>
      </c>
      <c r="E159" s="49">
        <v>84.629606945000006</v>
      </c>
      <c r="F159" s="46" t="str">
        <f t="shared" si="22"/>
        <v>N/A</v>
      </c>
      <c r="G159" s="49">
        <v>90.803851304999995</v>
      </c>
      <c r="H159" s="46" t="str">
        <f t="shared" si="23"/>
        <v>N/A</v>
      </c>
      <c r="I159" s="12">
        <v>-15.1</v>
      </c>
      <c r="J159" s="12">
        <v>7.2960000000000003</v>
      </c>
      <c r="K159" s="47" t="s">
        <v>739</v>
      </c>
      <c r="L159" s="9" t="str">
        <f t="shared" si="24"/>
        <v>Yes</v>
      </c>
    </row>
    <row r="160" spans="1:12" ht="25.5" x14ac:dyDescent="0.2">
      <c r="A160" s="4" t="s">
        <v>1353</v>
      </c>
      <c r="B160" s="37" t="s">
        <v>213</v>
      </c>
      <c r="C160" s="49">
        <v>1.7171579394000001</v>
      </c>
      <c r="D160" s="46" t="str">
        <f t="shared" si="21"/>
        <v>N/A</v>
      </c>
      <c r="E160" s="49">
        <v>1.7698492393</v>
      </c>
      <c r="F160" s="46" t="str">
        <f t="shared" si="22"/>
        <v>N/A</v>
      </c>
      <c r="G160" s="49">
        <v>1.6854635663999999</v>
      </c>
      <c r="H160" s="46" t="str">
        <f t="shared" si="23"/>
        <v>N/A</v>
      </c>
      <c r="I160" s="12">
        <v>3.069</v>
      </c>
      <c r="J160" s="12">
        <v>-4.7699999999999996</v>
      </c>
      <c r="K160" s="47" t="s">
        <v>739</v>
      </c>
      <c r="L160" s="9" t="str">
        <f t="shared" si="24"/>
        <v>Yes</v>
      </c>
    </row>
    <row r="161" spans="1:12" x14ac:dyDescent="0.2">
      <c r="A161" s="4" t="s">
        <v>1354</v>
      </c>
      <c r="B161" s="37" t="s">
        <v>213</v>
      </c>
      <c r="C161" s="49">
        <v>544.86311685999999</v>
      </c>
      <c r="D161" s="46" t="str">
        <f t="shared" si="21"/>
        <v>N/A</v>
      </c>
      <c r="E161" s="49">
        <v>489.12128955999998</v>
      </c>
      <c r="F161" s="46" t="str">
        <f t="shared" si="22"/>
        <v>N/A</v>
      </c>
      <c r="G161" s="49">
        <v>452.22799106999997</v>
      </c>
      <c r="H161" s="46" t="str">
        <f t="shared" si="23"/>
        <v>N/A</v>
      </c>
      <c r="I161" s="12">
        <v>-10.199999999999999</v>
      </c>
      <c r="J161" s="12">
        <v>-7.54</v>
      </c>
      <c r="K161" s="47" t="s">
        <v>739</v>
      </c>
      <c r="L161" s="9" t="str">
        <f t="shared" si="24"/>
        <v>Yes</v>
      </c>
    </row>
    <row r="162" spans="1:12" x14ac:dyDescent="0.2">
      <c r="A162" s="4" t="s">
        <v>1355</v>
      </c>
      <c r="B162" s="37" t="s">
        <v>213</v>
      </c>
      <c r="C162" s="49">
        <v>448.92236025</v>
      </c>
      <c r="D162" s="46" t="str">
        <f t="shared" si="21"/>
        <v>N/A</v>
      </c>
      <c r="E162" s="49">
        <v>311.93312435000001</v>
      </c>
      <c r="F162" s="46" t="str">
        <f t="shared" si="22"/>
        <v>N/A</v>
      </c>
      <c r="G162" s="49">
        <v>255.49468085000001</v>
      </c>
      <c r="H162" s="46" t="str">
        <f t="shared" si="23"/>
        <v>N/A</v>
      </c>
      <c r="I162" s="12">
        <v>-30.5</v>
      </c>
      <c r="J162" s="12">
        <v>-18.100000000000001</v>
      </c>
      <c r="K162" s="47" t="s">
        <v>739</v>
      </c>
      <c r="L162" s="9" t="str">
        <f t="shared" si="24"/>
        <v>Yes</v>
      </c>
    </row>
    <row r="163" spans="1:12" ht="25.5" x14ac:dyDescent="0.2">
      <c r="A163" s="4" t="s">
        <v>1706</v>
      </c>
      <c r="B163" s="37" t="s">
        <v>213</v>
      </c>
      <c r="C163" s="49">
        <v>3289.6044459999998</v>
      </c>
      <c r="D163" s="46" t="str">
        <f t="shared" si="21"/>
        <v>N/A</v>
      </c>
      <c r="E163" s="49">
        <v>3145.5008892999999</v>
      </c>
      <c r="F163" s="46" t="str">
        <f t="shared" si="22"/>
        <v>N/A</v>
      </c>
      <c r="G163" s="49">
        <v>2847.1717308000002</v>
      </c>
      <c r="H163" s="46" t="str">
        <f t="shared" si="23"/>
        <v>N/A</v>
      </c>
      <c r="I163" s="12">
        <v>-4.38</v>
      </c>
      <c r="J163" s="12">
        <v>-9.48</v>
      </c>
      <c r="K163" s="47" t="s">
        <v>739</v>
      </c>
      <c r="L163" s="9" t="str">
        <f t="shared" si="24"/>
        <v>Yes</v>
      </c>
    </row>
    <row r="164" spans="1:12" x14ac:dyDescent="0.2">
      <c r="A164" s="4" t="s">
        <v>1356</v>
      </c>
      <c r="B164" s="37" t="s">
        <v>213</v>
      </c>
      <c r="C164" s="49">
        <v>271.02830691999998</v>
      </c>
      <c r="D164" s="46" t="str">
        <f t="shared" si="21"/>
        <v>N/A</v>
      </c>
      <c r="E164" s="49">
        <v>247.40284081999999</v>
      </c>
      <c r="F164" s="46" t="str">
        <f t="shared" si="22"/>
        <v>N/A</v>
      </c>
      <c r="G164" s="49">
        <v>251.27975289</v>
      </c>
      <c r="H164" s="46" t="str">
        <f t="shared" si="23"/>
        <v>N/A</v>
      </c>
      <c r="I164" s="12">
        <v>-8.7200000000000006</v>
      </c>
      <c r="J164" s="12">
        <v>1.5669999999999999</v>
      </c>
      <c r="K164" s="47" t="s">
        <v>739</v>
      </c>
      <c r="L164" s="9" t="str">
        <f t="shared" si="24"/>
        <v>Yes</v>
      </c>
    </row>
    <row r="165" spans="1:12" x14ac:dyDescent="0.2">
      <c r="A165" s="4" t="s">
        <v>1357</v>
      </c>
      <c r="B165" s="37" t="s">
        <v>213</v>
      </c>
      <c r="C165" s="49">
        <v>293.40216544999998</v>
      </c>
      <c r="D165" s="46" t="str">
        <f t="shared" si="21"/>
        <v>N/A</v>
      </c>
      <c r="E165" s="49">
        <v>251.11596605</v>
      </c>
      <c r="F165" s="46" t="str">
        <f t="shared" si="22"/>
        <v>N/A</v>
      </c>
      <c r="G165" s="49">
        <v>218.51108314000001</v>
      </c>
      <c r="H165" s="46" t="str">
        <f t="shared" si="23"/>
        <v>N/A</v>
      </c>
      <c r="I165" s="12">
        <v>-14.4</v>
      </c>
      <c r="J165" s="12">
        <v>-13</v>
      </c>
      <c r="K165" s="47" t="s">
        <v>739</v>
      </c>
      <c r="L165" s="9" t="str">
        <f t="shared" si="24"/>
        <v>Yes</v>
      </c>
    </row>
    <row r="166" spans="1:12" x14ac:dyDescent="0.2">
      <c r="A166" s="4" t="s">
        <v>1358</v>
      </c>
      <c r="B166" s="37" t="s">
        <v>213</v>
      </c>
      <c r="C166" s="49">
        <v>2066.1441926000002</v>
      </c>
      <c r="D166" s="46" t="str">
        <f t="shared" si="21"/>
        <v>N/A</v>
      </c>
      <c r="E166" s="49">
        <v>1951.6885287</v>
      </c>
      <c r="F166" s="46" t="str">
        <f t="shared" si="22"/>
        <v>N/A</v>
      </c>
      <c r="G166" s="49">
        <v>1915.4688847</v>
      </c>
      <c r="H166" s="46" t="str">
        <f t="shared" si="23"/>
        <v>N/A</v>
      </c>
      <c r="I166" s="12">
        <v>-5.54</v>
      </c>
      <c r="J166" s="12">
        <v>-1.86</v>
      </c>
      <c r="K166" s="47" t="s">
        <v>739</v>
      </c>
      <c r="L166" s="9" t="str">
        <f t="shared" si="24"/>
        <v>Yes</v>
      </c>
    </row>
    <row r="167" spans="1:12" x14ac:dyDescent="0.2">
      <c r="A167" s="48" t="s">
        <v>1359</v>
      </c>
      <c r="B167" s="37" t="s">
        <v>213</v>
      </c>
      <c r="C167" s="49">
        <v>3633.3633540000001</v>
      </c>
      <c r="D167" s="46" t="str">
        <f t="shared" si="21"/>
        <v>N/A</v>
      </c>
      <c r="E167" s="49">
        <v>3050.2622780000002</v>
      </c>
      <c r="F167" s="46" t="str">
        <f t="shared" si="22"/>
        <v>N/A</v>
      </c>
      <c r="G167" s="49">
        <v>2524.9308510999999</v>
      </c>
      <c r="H167" s="46" t="str">
        <f t="shared" si="23"/>
        <v>N/A</v>
      </c>
      <c r="I167" s="12">
        <v>-16</v>
      </c>
      <c r="J167" s="12">
        <v>-17.2</v>
      </c>
      <c r="K167" s="47" t="s">
        <v>739</v>
      </c>
      <c r="L167" s="9" t="str">
        <f t="shared" si="24"/>
        <v>Yes</v>
      </c>
    </row>
    <row r="168" spans="1:12" x14ac:dyDescent="0.2">
      <c r="A168" s="48" t="s">
        <v>1360</v>
      </c>
      <c r="B168" s="37" t="s">
        <v>213</v>
      </c>
      <c r="C168" s="49">
        <v>10821.828211</v>
      </c>
      <c r="D168" s="46" t="str">
        <f t="shared" si="21"/>
        <v>N/A</v>
      </c>
      <c r="E168" s="49">
        <v>10757.511793</v>
      </c>
      <c r="F168" s="46" t="str">
        <f t="shared" si="22"/>
        <v>N/A</v>
      </c>
      <c r="G168" s="49">
        <v>11025.557108999999</v>
      </c>
      <c r="H168" s="46" t="str">
        <f t="shared" si="23"/>
        <v>N/A</v>
      </c>
      <c r="I168" s="12">
        <v>-0.59399999999999997</v>
      </c>
      <c r="J168" s="12">
        <v>2.492</v>
      </c>
      <c r="K168" s="47" t="s">
        <v>739</v>
      </c>
      <c r="L168" s="9" t="str">
        <f t="shared" si="24"/>
        <v>Yes</v>
      </c>
    </row>
    <row r="169" spans="1:12" x14ac:dyDescent="0.2">
      <c r="A169" s="48" t="s">
        <v>1361</v>
      </c>
      <c r="B169" s="37" t="s">
        <v>213</v>
      </c>
      <c r="C169" s="49">
        <v>1132.1126936999999</v>
      </c>
      <c r="D169" s="46" t="str">
        <f t="shared" si="21"/>
        <v>N/A</v>
      </c>
      <c r="E169" s="49">
        <v>1088.1653968000001</v>
      </c>
      <c r="F169" s="46" t="str">
        <f t="shared" si="22"/>
        <v>N/A</v>
      </c>
      <c r="G169" s="49">
        <v>1071.0783283000001</v>
      </c>
      <c r="H169" s="46" t="str">
        <f t="shared" si="23"/>
        <v>N/A</v>
      </c>
      <c r="I169" s="12">
        <v>-3.88</v>
      </c>
      <c r="J169" s="12">
        <v>-1.57</v>
      </c>
      <c r="K169" s="47" t="s">
        <v>739</v>
      </c>
      <c r="L169" s="9" t="str">
        <f t="shared" si="24"/>
        <v>Yes</v>
      </c>
    </row>
    <row r="170" spans="1:12" x14ac:dyDescent="0.2">
      <c r="A170" s="48" t="s">
        <v>1362</v>
      </c>
      <c r="B170" s="37" t="s">
        <v>213</v>
      </c>
      <c r="C170" s="49">
        <v>1369.6557700000001</v>
      </c>
      <c r="D170" s="46" t="str">
        <f t="shared" si="21"/>
        <v>N/A</v>
      </c>
      <c r="E170" s="49">
        <v>1272.5083978</v>
      </c>
      <c r="F170" s="46" t="str">
        <f t="shared" si="22"/>
        <v>N/A</v>
      </c>
      <c r="G170" s="49">
        <v>1163.7186512999999</v>
      </c>
      <c r="H170" s="46" t="str">
        <f t="shared" si="23"/>
        <v>N/A</v>
      </c>
      <c r="I170" s="12">
        <v>-7.09</v>
      </c>
      <c r="J170" s="12">
        <v>-8.5500000000000007</v>
      </c>
      <c r="K170" s="47" t="s">
        <v>739</v>
      </c>
      <c r="L170" s="9" t="str">
        <f t="shared" si="24"/>
        <v>Yes</v>
      </c>
    </row>
    <row r="171" spans="1:12" x14ac:dyDescent="0.2">
      <c r="A171" s="48" t="s">
        <v>85</v>
      </c>
      <c r="B171" s="37" t="s">
        <v>213</v>
      </c>
      <c r="C171" s="8">
        <v>9.9855694420999992</v>
      </c>
      <c r="D171" s="46" t="str">
        <f t="shared" ref="D171:D202" si="25">IF($B171="N/A","N/A",IF(C171&gt;10,"No",IF(C171&lt;-10,"No","Yes")))</f>
        <v>N/A</v>
      </c>
      <c r="E171" s="8">
        <v>9.1702309666000001</v>
      </c>
      <c r="F171" s="46" t="str">
        <f t="shared" ref="F171:F202" si="26">IF($B171="N/A","N/A",IF(E171&gt;10,"No",IF(E171&lt;-10,"No","Yes")))</f>
        <v>N/A</v>
      </c>
      <c r="G171" s="8">
        <v>8.6166271295999994</v>
      </c>
      <c r="H171" s="46" t="str">
        <f t="shared" ref="H171:H202" si="27">IF($B171="N/A","N/A",IF(G171&gt;10,"No",IF(G171&lt;-10,"No","Yes")))</f>
        <v>N/A</v>
      </c>
      <c r="I171" s="12">
        <v>-8.17</v>
      </c>
      <c r="J171" s="12">
        <v>-6.04</v>
      </c>
      <c r="K171" s="47" t="s">
        <v>739</v>
      </c>
      <c r="L171" s="9" t="str">
        <f t="shared" ref="L171:L202" si="28">IF(J171="Div by 0", "N/A", IF(K171="N/A","N/A", IF(J171&gt;VALUE(MID(K171,1,2)), "No", IF(J171&lt;-1*VALUE(MID(K171,1,2)), "No", "Yes"))))</f>
        <v>Yes</v>
      </c>
    </row>
    <row r="172" spans="1:12" x14ac:dyDescent="0.2">
      <c r="A172" s="48" t="s">
        <v>465</v>
      </c>
      <c r="B172" s="37" t="s">
        <v>213</v>
      </c>
      <c r="C172" s="8">
        <v>12.111801242</v>
      </c>
      <c r="D172" s="46" t="str">
        <f t="shared" si="25"/>
        <v>N/A</v>
      </c>
      <c r="E172" s="8">
        <v>9.2998955068000004</v>
      </c>
      <c r="F172" s="46" t="str">
        <f t="shared" si="26"/>
        <v>N/A</v>
      </c>
      <c r="G172" s="8">
        <v>8.6879432623999993</v>
      </c>
      <c r="H172" s="46" t="str">
        <f t="shared" si="27"/>
        <v>N/A</v>
      </c>
      <c r="I172" s="12">
        <v>-23.2</v>
      </c>
      <c r="J172" s="12">
        <v>-6.58</v>
      </c>
      <c r="K172" s="47" t="s">
        <v>739</v>
      </c>
      <c r="L172" s="9" t="str">
        <f t="shared" si="28"/>
        <v>Yes</v>
      </c>
    </row>
    <row r="173" spans="1:12" x14ac:dyDescent="0.2">
      <c r="A173" s="48" t="s">
        <v>466</v>
      </c>
      <c r="B173" s="37" t="s">
        <v>213</v>
      </c>
      <c r="C173" s="8">
        <v>13.937681584</v>
      </c>
      <c r="D173" s="46" t="str">
        <f t="shared" si="25"/>
        <v>N/A</v>
      </c>
      <c r="E173" s="8">
        <v>13.492124867999999</v>
      </c>
      <c r="F173" s="46" t="str">
        <f t="shared" si="26"/>
        <v>N/A</v>
      </c>
      <c r="G173" s="8">
        <v>13.510271038000001</v>
      </c>
      <c r="H173" s="46" t="str">
        <f t="shared" si="27"/>
        <v>N/A</v>
      </c>
      <c r="I173" s="12">
        <v>-3.2</v>
      </c>
      <c r="J173" s="12">
        <v>0.13450000000000001</v>
      </c>
      <c r="K173" s="47" t="s">
        <v>739</v>
      </c>
      <c r="L173" s="9" t="str">
        <f t="shared" si="28"/>
        <v>Yes</v>
      </c>
    </row>
    <row r="174" spans="1:12" x14ac:dyDescent="0.2">
      <c r="A174" s="2" t="s">
        <v>467</v>
      </c>
      <c r="B174" s="37" t="s">
        <v>213</v>
      </c>
      <c r="C174" s="8">
        <v>8.1139761056000008</v>
      </c>
      <c r="D174" s="46" t="str">
        <f t="shared" si="25"/>
        <v>N/A</v>
      </c>
      <c r="E174" s="8">
        <v>7.4907772592999997</v>
      </c>
      <c r="F174" s="46" t="str">
        <f t="shared" si="26"/>
        <v>N/A</v>
      </c>
      <c r="G174" s="8">
        <v>7.2695643981</v>
      </c>
      <c r="H174" s="46" t="str">
        <f t="shared" si="27"/>
        <v>N/A</v>
      </c>
      <c r="I174" s="12">
        <v>-7.68</v>
      </c>
      <c r="J174" s="12">
        <v>-2.95</v>
      </c>
      <c r="K174" s="47" t="s">
        <v>739</v>
      </c>
      <c r="L174" s="9" t="str">
        <f t="shared" si="28"/>
        <v>Yes</v>
      </c>
    </row>
    <row r="175" spans="1:12" x14ac:dyDescent="0.2">
      <c r="A175" s="2" t="s">
        <v>468</v>
      </c>
      <c r="B175" s="37" t="s">
        <v>213</v>
      </c>
      <c r="C175" s="8">
        <v>12.527260818</v>
      </c>
      <c r="D175" s="46" t="str">
        <f t="shared" si="25"/>
        <v>N/A</v>
      </c>
      <c r="E175" s="8">
        <v>11.278852238000001</v>
      </c>
      <c r="F175" s="46" t="str">
        <f t="shared" si="26"/>
        <v>N/A</v>
      </c>
      <c r="G175" s="8">
        <v>9.8532533569999998</v>
      </c>
      <c r="H175" s="46" t="str">
        <f t="shared" si="27"/>
        <v>N/A</v>
      </c>
      <c r="I175" s="12">
        <v>-9.9700000000000006</v>
      </c>
      <c r="J175" s="12">
        <v>-12.6</v>
      </c>
      <c r="K175" s="47" t="s">
        <v>739</v>
      </c>
      <c r="L175" s="9" t="str">
        <f t="shared" si="28"/>
        <v>Yes</v>
      </c>
    </row>
    <row r="176" spans="1:12" x14ac:dyDescent="0.2">
      <c r="A176" s="2" t="s">
        <v>1363</v>
      </c>
      <c r="B176" s="37" t="s">
        <v>213</v>
      </c>
      <c r="C176" s="8">
        <v>0.6810375877</v>
      </c>
      <c r="D176" s="46" t="str">
        <f t="shared" si="25"/>
        <v>N/A</v>
      </c>
      <c r="E176" s="8">
        <v>0.60500427720000005</v>
      </c>
      <c r="F176" s="46" t="str">
        <f t="shared" si="26"/>
        <v>N/A</v>
      </c>
      <c r="G176" s="8">
        <v>0.55804172640000005</v>
      </c>
      <c r="H176" s="46" t="str">
        <f t="shared" si="27"/>
        <v>N/A</v>
      </c>
      <c r="I176" s="12">
        <v>-11.2</v>
      </c>
      <c r="J176" s="12">
        <v>-7.76</v>
      </c>
      <c r="K176" s="47" t="s">
        <v>739</v>
      </c>
      <c r="L176" s="9" t="str">
        <f t="shared" si="28"/>
        <v>Yes</v>
      </c>
    </row>
    <row r="177" spans="1:12" x14ac:dyDescent="0.2">
      <c r="A177" s="2" t="s">
        <v>1364</v>
      </c>
      <c r="B177" s="37" t="s">
        <v>213</v>
      </c>
      <c r="C177" s="8">
        <v>15.320910973</v>
      </c>
      <c r="D177" s="46" t="str">
        <f t="shared" si="25"/>
        <v>N/A</v>
      </c>
      <c r="E177" s="8">
        <v>13.688610239999999</v>
      </c>
      <c r="F177" s="46" t="str">
        <f t="shared" si="26"/>
        <v>N/A</v>
      </c>
      <c r="G177" s="8">
        <v>12.145390071</v>
      </c>
      <c r="H177" s="46" t="str">
        <f t="shared" si="27"/>
        <v>N/A</v>
      </c>
      <c r="I177" s="12">
        <v>-10.7</v>
      </c>
      <c r="J177" s="12">
        <v>-11.3</v>
      </c>
      <c r="K177" s="47" t="s">
        <v>739</v>
      </c>
      <c r="L177" s="9" t="str">
        <f t="shared" si="28"/>
        <v>Yes</v>
      </c>
    </row>
    <row r="178" spans="1:12" x14ac:dyDescent="0.2">
      <c r="A178" s="2" t="s">
        <v>1365</v>
      </c>
      <c r="B178" s="37" t="s">
        <v>213</v>
      </c>
      <c r="C178" s="8">
        <v>5.1363381934000003</v>
      </c>
      <c r="D178" s="46" t="str">
        <f t="shared" si="25"/>
        <v>N/A</v>
      </c>
      <c r="E178" s="8">
        <v>5.0060577939000002</v>
      </c>
      <c r="F178" s="46" t="str">
        <f t="shared" si="26"/>
        <v>N/A</v>
      </c>
      <c r="G178" s="8">
        <v>4.7792767425999996</v>
      </c>
      <c r="H178" s="46" t="str">
        <f t="shared" si="27"/>
        <v>N/A</v>
      </c>
      <c r="I178" s="12">
        <v>-2.54</v>
      </c>
      <c r="J178" s="12">
        <v>-4.53</v>
      </c>
      <c r="K178" s="47" t="s">
        <v>739</v>
      </c>
      <c r="L178" s="9" t="str">
        <f t="shared" si="28"/>
        <v>Yes</v>
      </c>
    </row>
    <row r="179" spans="1:12" x14ac:dyDescent="0.2">
      <c r="A179" s="2" t="s">
        <v>1366</v>
      </c>
      <c r="B179" s="37" t="s">
        <v>213</v>
      </c>
      <c r="C179" s="8">
        <v>0.30832797360000003</v>
      </c>
      <c r="D179" s="46" t="str">
        <f t="shared" si="25"/>
        <v>N/A</v>
      </c>
      <c r="E179" s="8">
        <v>0.25774108350000002</v>
      </c>
      <c r="F179" s="46" t="str">
        <f t="shared" si="26"/>
        <v>N/A</v>
      </c>
      <c r="G179" s="8">
        <v>0.2294766452</v>
      </c>
      <c r="H179" s="46" t="str">
        <f t="shared" si="27"/>
        <v>N/A</v>
      </c>
      <c r="I179" s="12">
        <v>-16.399999999999999</v>
      </c>
      <c r="J179" s="12">
        <v>-11</v>
      </c>
      <c r="K179" s="47" t="s">
        <v>739</v>
      </c>
      <c r="L179" s="9" t="str">
        <f t="shared" si="28"/>
        <v>Yes</v>
      </c>
    </row>
    <row r="180" spans="1:12" x14ac:dyDescent="0.2">
      <c r="A180" s="2" t="s">
        <v>1367</v>
      </c>
      <c r="B180" s="37" t="s">
        <v>213</v>
      </c>
      <c r="C180" s="8">
        <v>2.08068431E-2</v>
      </c>
      <c r="D180" s="46" t="str">
        <f t="shared" si="25"/>
        <v>N/A</v>
      </c>
      <c r="E180" s="8">
        <v>1.9257751199999999E-2</v>
      </c>
      <c r="F180" s="46" t="str">
        <f t="shared" si="26"/>
        <v>N/A</v>
      </c>
      <c r="G180" s="8">
        <v>1.6044628799999999E-2</v>
      </c>
      <c r="H180" s="46" t="str">
        <f t="shared" si="27"/>
        <v>N/A</v>
      </c>
      <c r="I180" s="12">
        <v>-7.45</v>
      </c>
      <c r="J180" s="12">
        <v>-16.7</v>
      </c>
      <c r="K180" s="47" t="s">
        <v>739</v>
      </c>
      <c r="L180" s="9" t="str">
        <f t="shared" si="28"/>
        <v>Yes</v>
      </c>
    </row>
    <row r="181" spans="1:12" x14ac:dyDescent="0.2">
      <c r="A181" s="2" t="s">
        <v>86</v>
      </c>
      <c r="B181" s="37" t="s">
        <v>213</v>
      </c>
      <c r="C181" s="8">
        <v>0.34566194259999999</v>
      </c>
      <c r="D181" s="46" t="str">
        <f t="shared" si="25"/>
        <v>N/A</v>
      </c>
      <c r="E181" s="8">
        <v>1.4846235419</v>
      </c>
      <c r="F181" s="46" t="str">
        <f t="shared" si="26"/>
        <v>N/A</v>
      </c>
      <c r="G181" s="8">
        <v>0.2502681444</v>
      </c>
      <c r="H181" s="46" t="str">
        <f t="shared" si="27"/>
        <v>N/A</v>
      </c>
      <c r="I181" s="12">
        <v>329.5</v>
      </c>
      <c r="J181" s="12">
        <v>-83.1</v>
      </c>
      <c r="K181" s="47" t="s">
        <v>739</v>
      </c>
      <c r="L181" s="9" t="str">
        <f t="shared" si="28"/>
        <v>No</v>
      </c>
    </row>
    <row r="182" spans="1:12" x14ac:dyDescent="0.2">
      <c r="A182" s="2" t="s">
        <v>87</v>
      </c>
      <c r="B182" s="37" t="s">
        <v>213</v>
      </c>
      <c r="C182" s="8">
        <v>60.910137407999997</v>
      </c>
      <c r="D182" s="46" t="str">
        <f t="shared" si="25"/>
        <v>N/A</v>
      </c>
      <c r="E182" s="8">
        <v>58.541060735999999</v>
      </c>
      <c r="F182" s="46" t="str">
        <f t="shared" si="26"/>
        <v>N/A</v>
      </c>
      <c r="G182" s="8">
        <v>57.606984599</v>
      </c>
      <c r="H182" s="46" t="str">
        <f t="shared" si="27"/>
        <v>N/A</v>
      </c>
      <c r="I182" s="12">
        <v>-3.89</v>
      </c>
      <c r="J182" s="12">
        <v>-1.6</v>
      </c>
      <c r="K182" s="47" t="s">
        <v>739</v>
      </c>
      <c r="L182" s="9" t="str">
        <f t="shared" si="28"/>
        <v>Yes</v>
      </c>
    </row>
    <row r="183" spans="1:12" x14ac:dyDescent="0.2">
      <c r="A183" s="2" t="s">
        <v>469</v>
      </c>
      <c r="B183" s="37" t="s">
        <v>213</v>
      </c>
      <c r="C183" s="8">
        <v>39.544513457999997</v>
      </c>
      <c r="D183" s="46" t="str">
        <f t="shared" si="25"/>
        <v>N/A</v>
      </c>
      <c r="E183" s="8">
        <v>38.662486938000001</v>
      </c>
      <c r="F183" s="46" t="str">
        <f t="shared" si="26"/>
        <v>N/A</v>
      </c>
      <c r="G183" s="8">
        <v>34.663120567</v>
      </c>
      <c r="H183" s="46" t="str">
        <f t="shared" si="27"/>
        <v>N/A</v>
      </c>
      <c r="I183" s="12">
        <v>-2.23</v>
      </c>
      <c r="J183" s="12">
        <v>-10.3</v>
      </c>
      <c r="K183" s="47" t="s">
        <v>739</v>
      </c>
      <c r="L183" s="9" t="str">
        <f t="shared" si="28"/>
        <v>Yes</v>
      </c>
    </row>
    <row r="184" spans="1:12" x14ac:dyDescent="0.2">
      <c r="A184" s="2" t="s">
        <v>470</v>
      </c>
      <c r="B184" s="37" t="s">
        <v>213</v>
      </c>
      <c r="C184" s="8">
        <v>85.595863209000001</v>
      </c>
      <c r="D184" s="46" t="str">
        <f t="shared" si="25"/>
        <v>N/A</v>
      </c>
      <c r="E184" s="8">
        <v>84.901915294000005</v>
      </c>
      <c r="F184" s="46" t="str">
        <f t="shared" si="26"/>
        <v>N/A</v>
      </c>
      <c r="G184" s="8">
        <v>82.085057414999994</v>
      </c>
      <c r="H184" s="46" t="str">
        <f t="shared" si="27"/>
        <v>N/A</v>
      </c>
      <c r="I184" s="12">
        <v>-0.81100000000000005</v>
      </c>
      <c r="J184" s="12">
        <v>-3.32</v>
      </c>
      <c r="K184" s="47" t="s">
        <v>739</v>
      </c>
      <c r="L184" s="9" t="str">
        <f t="shared" si="28"/>
        <v>Yes</v>
      </c>
    </row>
    <row r="185" spans="1:12" x14ac:dyDescent="0.2">
      <c r="A185" s="2" t="s">
        <v>471</v>
      </c>
      <c r="B185" s="37" t="s">
        <v>213</v>
      </c>
      <c r="C185" s="8">
        <v>63.591182832999998</v>
      </c>
      <c r="D185" s="46" t="str">
        <f t="shared" si="25"/>
        <v>N/A</v>
      </c>
      <c r="E185" s="8">
        <v>61.701020343000003</v>
      </c>
      <c r="F185" s="46" t="str">
        <f t="shared" si="26"/>
        <v>N/A</v>
      </c>
      <c r="G185" s="8">
        <v>62.575118271000001</v>
      </c>
      <c r="H185" s="46" t="str">
        <f t="shared" si="27"/>
        <v>N/A</v>
      </c>
      <c r="I185" s="12">
        <v>-2.97</v>
      </c>
      <c r="J185" s="12">
        <v>1.417</v>
      </c>
      <c r="K185" s="47" t="s">
        <v>739</v>
      </c>
      <c r="L185" s="9" t="str">
        <f t="shared" si="28"/>
        <v>Yes</v>
      </c>
    </row>
    <row r="186" spans="1:12" x14ac:dyDescent="0.2">
      <c r="A186" s="2" t="s">
        <v>472</v>
      </c>
      <c r="B186" s="37" t="s">
        <v>213</v>
      </c>
      <c r="C186" s="8">
        <v>48.631757407999999</v>
      </c>
      <c r="D186" s="46" t="str">
        <f t="shared" si="25"/>
        <v>N/A</v>
      </c>
      <c r="E186" s="8">
        <v>45.499876200000003</v>
      </c>
      <c r="F186" s="46" t="str">
        <f t="shared" si="26"/>
        <v>N/A</v>
      </c>
      <c r="G186" s="8">
        <v>42.485559834</v>
      </c>
      <c r="H186" s="46" t="str">
        <f t="shared" si="27"/>
        <v>N/A</v>
      </c>
      <c r="I186" s="12">
        <v>-6.44</v>
      </c>
      <c r="J186" s="12">
        <v>-6.62</v>
      </c>
      <c r="K186" s="47" t="s">
        <v>739</v>
      </c>
      <c r="L186" s="9" t="str">
        <f t="shared" si="28"/>
        <v>Yes</v>
      </c>
    </row>
    <row r="187" spans="1:12" x14ac:dyDescent="0.2">
      <c r="A187" s="2" t="s">
        <v>116</v>
      </c>
      <c r="B187" s="37" t="s">
        <v>213</v>
      </c>
      <c r="C187" s="8">
        <v>76.874148113999993</v>
      </c>
      <c r="D187" s="46" t="str">
        <f t="shared" si="25"/>
        <v>N/A</v>
      </c>
      <c r="E187" s="8">
        <v>75.437339606999998</v>
      </c>
      <c r="F187" s="46" t="str">
        <f t="shared" si="26"/>
        <v>N/A</v>
      </c>
      <c r="G187" s="8">
        <v>75.473297993000003</v>
      </c>
      <c r="H187" s="46" t="str">
        <f t="shared" si="27"/>
        <v>N/A</v>
      </c>
      <c r="I187" s="12">
        <v>-1.87</v>
      </c>
      <c r="J187" s="12">
        <v>4.7699999999999999E-2</v>
      </c>
      <c r="K187" s="47" t="s">
        <v>739</v>
      </c>
      <c r="L187" s="9" t="str">
        <f t="shared" si="28"/>
        <v>Yes</v>
      </c>
    </row>
    <row r="188" spans="1:12" x14ac:dyDescent="0.2">
      <c r="A188" s="2" t="s">
        <v>473</v>
      </c>
      <c r="B188" s="37" t="s">
        <v>213</v>
      </c>
      <c r="C188" s="8">
        <v>52.795031055999999</v>
      </c>
      <c r="D188" s="46" t="str">
        <f t="shared" si="25"/>
        <v>N/A</v>
      </c>
      <c r="E188" s="8">
        <v>51.201671890999997</v>
      </c>
      <c r="F188" s="46" t="str">
        <f t="shared" si="26"/>
        <v>N/A</v>
      </c>
      <c r="G188" s="8">
        <v>45.567375886999997</v>
      </c>
      <c r="H188" s="46" t="str">
        <f t="shared" si="27"/>
        <v>N/A</v>
      </c>
      <c r="I188" s="12">
        <v>-3.02</v>
      </c>
      <c r="J188" s="12">
        <v>-11</v>
      </c>
      <c r="K188" s="47" t="s">
        <v>739</v>
      </c>
      <c r="L188" s="9" t="str">
        <f t="shared" si="28"/>
        <v>Yes</v>
      </c>
    </row>
    <row r="189" spans="1:12" x14ac:dyDescent="0.2">
      <c r="A189" s="2" t="s">
        <v>474</v>
      </c>
      <c r="B189" s="37" t="s">
        <v>213</v>
      </c>
      <c r="C189" s="8">
        <v>92.795266146000003</v>
      </c>
      <c r="D189" s="46" t="str">
        <f t="shared" si="25"/>
        <v>N/A</v>
      </c>
      <c r="E189" s="8">
        <v>92.217668136</v>
      </c>
      <c r="F189" s="46" t="str">
        <f t="shared" si="26"/>
        <v>N/A</v>
      </c>
      <c r="G189" s="8">
        <v>91.166172906</v>
      </c>
      <c r="H189" s="46" t="str">
        <f t="shared" si="27"/>
        <v>N/A</v>
      </c>
      <c r="I189" s="12">
        <v>-0.622</v>
      </c>
      <c r="J189" s="12">
        <v>-1.1399999999999999</v>
      </c>
      <c r="K189" s="47" t="s">
        <v>739</v>
      </c>
      <c r="L189" s="9" t="str">
        <f t="shared" si="28"/>
        <v>Yes</v>
      </c>
    </row>
    <row r="190" spans="1:12" x14ac:dyDescent="0.2">
      <c r="A190" s="2" t="s">
        <v>475</v>
      </c>
      <c r="B190" s="37" t="s">
        <v>213</v>
      </c>
      <c r="C190" s="8">
        <v>83.774386559999996</v>
      </c>
      <c r="D190" s="46" t="str">
        <f t="shared" si="25"/>
        <v>N/A</v>
      </c>
      <c r="E190" s="8">
        <v>83.563341287</v>
      </c>
      <c r="F190" s="46" t="str">
        <f t="shared" si="26"/>
        <v>N/A</v>
      </c>
      <c r="G190" s="8">
        <v>86.295668207999995</v>
      </c>
      <c r="H190" s="46" t="str">
        <f t="shared" si="27"/>
        <v>N/A</v>
      </c>
      <c r="I190" s="12">
        <v>-0.252</v>
      </c>
      <c r="J190" s="12">
        <v>3.27</v>
      </c>
      <c r="K190" s="47" t="s">
        <v>739</v>
      </c>
      <c r="L190" s="9" t="str">
        <f t="shared" si="28"/>
        <v>Yes</v>
      </c>
    </row>
    <row r="191" spans="1:12" x14ac:dyDescent="0.2">
      <c r="A191" s="2" t="s">
        <v>476</v>
      </c>
      <c r="B191" s="37" t="s">
        <v>213</v>
      </c>
      <c r="C191" s="8">
        <v>58.808615574000001</v>
      </c>
      <c r="D191" s="46" t="str">
        <f t="shared" si="25"/>
        <v>N/A</v>
      </c>
      <c r="E191" s="8">
        <v>55.333709317999997</v>
      </c>
      <c r="F191" s="46" t="str">
        <f t="shared" si="26"/>
        <v>N/A</v>
      </c>
      <c r="G191" s="8">
        <v>51.877838664999999</v>
      </c>
      <c r="H191" s="46" t="str">
        <f t="shared" si="27"/>
        <v>N/A</v>
      </c>
      <c r="I191" s="12">
        <v>-5.91</v>
      </c>
      <c r="J191" s="12">
        <v>-6.25</v>
      </c>
      <c r="K191" s="47" t="s">
        <v>739</v>
      </c>
      <c r="L191" s="9" t="str">
        <f t="shared" si="28"/>
        <v>Yes</v>
      </c>
    </row>
    <row r="192" spans="1:12" x14ac:dyDescent="0.2">
      <c r="A192" s="2" t="s">
        <v>1368</v>
      </c>
      <c r="B192" s="37" t="s">
        <v>213</v>
      </c>
      <c r="C192" s="38">
        <v>4.6088924513</v>
      </c>
      <c r="D192" s="46" t="str">
        <f t="shared" si="25"/>
        <v>N/A</v>
      </c>
      <c r="E192" s="38">
        <v>4.7112173507000001</v>
      </c>
      <c r="F192" s="46" t="str">
        <f t="shared" si="26"/>
        <v>N/A</v>
      </c>
      <c r="G192" s="38">
        <v>4.6652310827000001</v>
      </c>
      <c r="H192" s="46" t="str">
        <f t="shared" si="27"/>
        <v>N/A</v>
      </c>
      <c r="I192" s="12">
        <v>2.2200000000000002</v>
      </c>
      <c r="J192" s="12">
        <v>-0.97599999999999998</v>
      </c>
      <c r="K192" s="47" t="s">
        <v>739</v>
      </c>
      <c r="L192" s="9" t="str">
        <f t="shared" si="28"/>
        <v>Yes</v>
      </c>
    </row>
    <row r="193" spans="1:12" x14ac:dyDescent="0.2">
      <c r="A193" s="2" t="s">
        <v>1369</v>
      </c>
      <c r="B193" s="37" t="s">
        <v>213</v>
      </c>
      <c r="C193" s="38">
        <v>5.2051282051000003</v>
      </c>
      <c r="D193" s="46" t="str">
        <f t="shared" si="25"/>
        <v>N/A</v>
      </c>
      <c r="E193" s="38">
        <v>5.6516853933000002</v>
      </c>
      <c r="F193" s="46" t="str">
        <f t="shared" si="26"/>
        <v>N/A</v>
      </c>
      <c r="G193" s="38">
        <v>6.2755102040999997</v>
      </c>
      <c r="H193" s="46" t="str">
        <f t="shared" si="27"/>
        <v>N/A</v>
      </c>
      <c r="I193" s="12">
        <v>8.5790000000000006</v>
      </c>
      <c r="J193" s="12">
        <v>11.04</v>
      </c>
      <c r="K193" s="47" t="s">
        <v>739</v>
      </c>
      <c r="L193" s="9" t="str">
        <f t="shared" si="28"/>
        <v>Yes</v>
      </c>
    </row>
    <row r="194" spans="1:12" x14ac:dyDescent="0.2">
      <c r="A194" s="2" t="s">
        <v>1370</v>
      </c>
      <c r="B194" s="37" t="s">
        <v>213</v>
      </c>
      <c r="C194" s="38">
        <v>12.060623445999999</v>
      </c>
      <c r="D194" s="46" t="str">
        <f t="shared" si="25"/>
        <v>N/A</v>
      </c>
      <c r="E194" s="38">
        <v>11.935422238999999</v>
      </c>
      <c r="F194" s="46" t="str">
        <f t="shared" si="26"/>
        <v>N/A</v>
      </c>
      <c r="G194" s="38">
        <v>12.222906849999999</v>
      </c>
      <c r="H194" s="46" t="str">
        <f t="shared" si="27"/>
        <v>N/A</v>
      </c>
      <c r="I194" s="12">
        <v>-1.04</v>
      </c>
      <c r="J194" s="12">
        <v>2.4089999999999998</v>
      </c>
      <c r="K194" s="47" t="s">
        <v>739</v>
      </c>
      <c r="L194" s="9" t="str">
        <f t="shared" si="28"/>
        <v>Yes</v>
      </c>
    </row>
    <row r="195" spans="1:12" x14ac:dyDescent="0.2">
      <c r="A195" s="2" t="s">
        <v>1371</v>
      </c>
      <c r="B195" s="37" t="s">
        <v>213</v>
      </c>
      <c r="C195" s="38">
        <v>3.8096176017999999</v>
      </c>
      <c r="D195" s="46" t="str">
        <f t="shared" si="25"/>
        <v>N/A</v>
      </c>
      <c r="E195" s="38">
        <v>4.0484922961000001</v>
      </c>
      <c r="F195" s="46" t="str">
        <f t="shared" si="26"/>
        <v>N/A</v>
      </c>
      <c r="G195" s="38">
        <v>3.8445730155</v>
      </c>
      <c r="H195" s="46" t="str">
        <f t="shared" si="27"/>
        <v>N/A</v>
      </c>
      <c r="I195" s="12">
        <v>6.27</v>
      </c>
      <c r="J195" s="12">
        <v>-5.04</v>
      </c>
      <c r="K195" s="47" t="s">
        <v>739</v>
      </c>
      <c r="L195" s="9" t="str">
        <f t="shared" si="28"/>
        <v>Yes</v>
      </c>
    </row>
    <row r="196" spans="1:12" x14ac:dyDescent="0.2">
      <c r="A196" s="2" t="s">
        <v>1372</v>
      </c>
      <c r="B196" s="37" t="s">
        <v>213</v>
      </c>
      <c r="C196" s="38">
        <v>3.2311146653999998</v>
      </c>
      <c r="D196" s="46" t="str">
        <f t="shared" si="25"/>
        <v>N/A</v>
      </c>
      <c r="E196" s="38">
        <v>3.2554424050000002</v>
      </c>
      <c r="F196" s="46" t="str">
        <f t="shared" si="26"/>
        <v>N/A</v>
      </c>
      <c r="G196" s="38">
        <v>3.1539425064</v>
      </c>
      <c r="H196" s="46" t="str">
        <f t="shared" si="27"/>
        <v>N/A</v>
      </c>
      <c r="I196" s="12">
        <v>0.75290000000000001</v>
      </c>
      <c r="J196" s="12">
        <v>-3.12</v>
      </c>
      <c r="K196" s="47" t="s">
        <v>739</v>
      </c>
      <c r="L196" s="9" t="str">
        <f t="shared" si="28"/>
        <v>Yes</v>
      </c>
    </row>
    <row r="197" spans="1:12" x14ac:dyDescent="0.2">
      <c r="A197" s="2" t="s">
        <v>1373</v>
      </c>
      <c r="B197" s="37" t="s">
        <v>213</v>
      </c>
      <c r="C197" s="38">
        <v>219.82302109</v>
      </c>
      <c r="D197" s="46" t="str">
        <f t="shared" si="25"/>
        <v>N/A</v>
      </c>
      <c r="E197" s="38">
        <v>219.24107458</v>
      </c>
      <c r="F197" s="46" t="str">
        <f t="shared" si="26"/>
        <v>N/A</v>
      </c>
      <c r="G197" s="38">
        <v>219.93421523000001</v>
      </c>
      <c r="H197" s="46" t="str">
        <f t="shared" si="27"/>
        <v>N/A</v>
      </c>
      <c r="I197" s="12">
        <v>-0.26500000000000001</v>
      </c>
      <c r="J197" s="12">
        <v>0.31619999999999998</v>
      </c>
      <c r="K197" s="47" t="s">
        <v>739</v>
      </c>
      <c r="L197" s="9" t="str">
        <f t="shared" si="28"/>
        <v>Yes</v>
      </c>
    </row>
    <row r="198" spans="1:12" x14ac:dyDescent="0.2">
      <c r="A198" s="2" t="s">
        <v>1374</v>
      </c>
      <c r="B198" s="37" t="s">
        <v>213</v>
      </c>
      <c r="C198" s="38">
        <v>237.87837837999999</v>
      </c>
      <c r="D198" s="46" t="str">
        <f t="shared" si="25"/>
        <v>N/A</v>
      </c>
      <c r="E198" s="38">
        <v>246.64885495999999</v>
      </c>
      <c r="F198" s="46" t="str">
        <f t="shared" si="26"/>
        <v>N/A</v>
      </c>
      <c r="G198" s="38">
        <v>232.25547445000001</v>
      </c>
      <c r="H198" s="46" t="str">
        <f t="shared" si="27"/>
        <v>N/A</v>
      </c>
      <c r="I198" s="12">
        <v>3.6869999999999998</v>
      </c>
      <c r="J198" s="12">
        <v>-5.84</v>
      </c>
      <c r="K198" s="47" t="s">
        <v>739</v>
      </c>
      <c r="L198" s="9" t="str">
        <f t="shared" si="28"/>
        <v>Yes</v>
      </c>
    </row>
    <row r="199" spans="1:12" x14ac:dyDescent="0.2">
      <c r="A199" s="2" t="s">
        <v>1375</v>
      </c>
      <c r="B199" s="37" t="s">
        <v>213</v>
      </c>
      <c r="C199" s="38">
        <v>247.40010379</v>
      </c>
      <c r="D199" s="46" t="str">
        <f t="shared" si="25"/>
        <v>N/A</v>
      </c>
      <c r="E199" s="38">
        <v>245.40113285000001</v>
      </c>
      <c r="F199" s="46" t="str">
        <f t="shared" si="26"/>
        <v>N/A</v>
      </c>
      <c r="G199" s="38">
        <v>240.62909836</v>
      </c>
      <c r="H199" s="46" t="str">
        <f t="shared" si="27"/>
        <v>N/A</v>
      </c>
      <c r="I199" s="12">
        <v>-0.80800000000000005</v>
      </c>
      <c r="J199" s="12">
        <v>-1.94</v>
      </c>
      <c r="K199" s="47" t="s">
        <v>739</v>
      </c>
      <c r="L199" s="9" t="str">
        <f t="shared" si="28"/>
        <v>Yes</v>
      </c>
    </row>
    <row r="200" spans="1:12" x14ac:dyDescent="0.2">
      <c r="A200" s="2" t="s">
        <v>1376</v>
      </c>
      <c r="B200" s="37" t="s">
        <v>213</v>
      </c>
      <c r="C200" s="38">
        <v>155.91150442</v>
      </c>
      <c r="D200" s="46" t="str">
        <f t="shared" si="25"/>
        <v>N/A</v>
      </c>
      <c r="E200" s="38">
        <v>151.74038461999999</v>
      </c>
      <c r="F200" s="46" t="str">
        <f t="shared" si="26"/>
        <v>N/A</v>
      </c>
      <c r="G200" s="38">
        <v>165.41935484000001</v>
      </c>
      <c r="H200" s="46" t="str">
        <f t="shared" si="27"/>
        <v>N/A</v>
      </c>
      <c r="I200" s="12">
        <v>-2.68</v>
      </c>
      <c r="J200" s="12">
        <v>9.0150000000000006</v>
      </c>
      <c r="K200" s="47" t="s">
        <v>739</v>
      </c>
      <c r="L200" s="9" t="str">
        <f t="shared" si="28"/>
        <v>Yes</v>
      </c>
    </row>
    <row r="201" spans="1:12" x14ac:dyDescent="0.2">
      <c r="A201" s="2" t="s">
        <v>1377</v>
      </c>
      <c r="B201" s="37" t="s">
        <v>213</v>
      </c>
      <c r="C201" s="38">
        <v>25.037037037000001</v>
      </c>
      <c r="D201" s="46" t="str">
        <f t="shared" si="25"/>
        <v>N/A</v>
      </c>
      <c r="E201" s="38">
        <v>31.642857143000001</v>
      </c>
      <c r="F201" s="46" t="str">
        <f t="shared" si="26"/>
        <v>N/A</v>
      </c>
      <c r="G201" s="38">
        <v>31.269230769</v>
      </c>
      <c r="H201" s="46" t="str">
        <f t="shared" si="27"/>
        <v>N/A</v>
      </c>
      <c r="I201" s="12">
        <v>26.38</v>
      </c>
      <c r="J201" s="12">
        <v>-1.18</v>
      </c>
      <c r="K201" s="47" t="s">
        <v>739</v>
      </c>
      <c r="L201" s="9" t="str">
        <f t="shared" si="28"/>
        <v>Yes</v>
      </c>
    </row>
    <row r="202" spans="1:12" x14ac:dyDescent="0.2">
      <c r="A202" s="2" t="s">
        <v>28</v>
      </c>
      <c r="B202" s="37" t="s">
        <v>213</v>
      </c>
      <c r="C202" s="8">
        <v>3.1879056387000002</v>
      </c>
      <c r="D202" s="46" t="str">
        <f t="shared" si="25"/>
        <v>N/A</v>
      </c>
      <c r="E202" s="8">
        <v>2.9831052181</v>
      </c>
      <c r="F202" s="46" t="str">
        <f t="shared" si="26"/>
        <v>N/A</v>
      </c>
      <c r="G202" s="8">
        <v>2.6906509555999998</v>
      </c>
      <c r="H202" s="46" t="str">
        <f t="shared" si="27"/>
        <v>N/A</v>
      </c>
      <c r="I202" s="12">
        <v>-6.42</v>
      </c>
      <c r="J202" s="12">
        <v>-9.8000000000000007</v>
      </c>
      <c r="K202" s="47" t="s">
        <v>739</v>
      </c>
      <c r="L202" s="9" t="str">
        <f t="shared" si="28"/>
        <v>Yes</v>
      </c>
    </row>
    <row r="203" spans="1:12" x14ac:dyDescent="0.2">
      <c r="A203" s="2" t="s">
        <v>123</v>
      </c>
      <c r="B203" s="37" t="s">
        <v>213</v>
      </c>
      <c r="C203" s="38">
        <v>0</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t="s">
        <v>1747</v>
      </c>
      <c r="J203" s="12">
        <v>-50</v>
      </c>
      <c r="K203" s="14" t="s">
        <v>213</v>
      </c>
      <c r="L203" s="9" t="str">
        <f t="shared" ref="L203:L213" si="32">IF(J203="Div by 0", "N/A", IF(K203="N/A","N/A", IF(J203&gt;VALUE(MID(K203,1,2)), "No", IF(J203&lt;-1*VALUE(MID(K203,1,2)), "No", "Yes"))))</f>
        <v>N/A</v>
      </c>
    </row>
    <row r="204" spans="1:12" x14ac:dyDescent="0.2">
      <c r="A204" s="2" t="s">
        <v>124</v>
      </c>
      <c r="B204" s="37" t="s">
        <v>213</v>
      </c>
      <c r="C204" s="38">
        <v>14</v>
      </c>
      <c r="D204" s="46" t="str">
        <f t="shared" si="29"/>
        <v>N/A</v>
      </c>
      <c r="E204" s="38">
        <v>19</v>
      </c>
      <c r="F204" s="46" t="str">
        <f t="shared" si="30"/>
        <v>N/A</v>
      </c>
      <c r="G204" s="38">
        <v>17</v>
      </c>
      <c r="H204" s="46" t="str">
        <f t="shared" si="31"/>
        <v>N/A</v>
      </c>
      <c r="I204" s="12">
        <v>35.71</v>
      </c>
      <c r="J204" s="12">
        <v>-10.5</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16.670000000000002</v>
      </c>
      <c r="J205" s="12">
        <v>-14.3</v>
      </c>
      <c r="K205" s="14" t="s">
        <v>213</v>
      </c>
      <c r="L205" s="9" t="str">
        <f t="shared" si="32"/>
        <v>N/A</v>
      </c>
    </row>
    <row r="206" spans="1:12" ht="25.5" x14ac:dyDescent="0.2">
      <c r="A206" s="2" t="s">
        <v>1378</v>
      </c>
      <c r="B206" s="37" t="s">
        <v>213</v>
      </c>
      <c r="C206" s="38">
        <v>189</v>
      </c>
      <c r="D206" s="46" t="str">
        <f t="shared" si="29"/>
        <v>N/A</v>
      </c>
      <c r="E206" s="38">
        <v>188</v>
      </c>
      <c r="F206" s="46" t="str">
        <f t="shared" si="30"/>
        <v>N/A</v>
      </c>
      <c r="G206" s="38">
        <v>181</v>
      </c>
      <c r="H206" s="46" t="str">
        <f t="shared" si="31"/>
        <v>N/A</v>
      </c>
      <c r="I206" s="12">
        <v>-0.52900000000000003</v>
      </c>
      <c r="J206" s="12">
        <v>-3.72</v>
      </c>
      <c r="K206" s="14" t="s">
        <v>213</v>
      </c>
      <c r="L206" s="9" t="str">
        <f t="shared" si="32"/>
        <v>N/A</v>
      </c>
    </row>
    <row r="207" spans="1:12" x14ac:dyDescent="0.2">
      <c r="A207" s="2" t="s">
        <v>1626</v>
      </c>
      <c r="B207" s="37" t="s">
        <v>213</v>
      </c>
      <c r="C207" s="38">
        <v>13</v>
      </c>
      <c r="D207" s="46" t="str">
        <f t="shared" si="29"/>
        <v>N/A</v>
      </c>
      <c r="E207" s="38">
        <v>16</v>
      </c>
      <c r="F207" s="46" t="str">
        <f t="shared" si="30"/>
        <v>N/A</v>
      </c>
      <c r="G207" s="38">
        <v>20</v>
      </c>
      <c r="H207" s="46" t="str">
        <f t="shared" si="31"/>
        <v>N/A</v>
      </c>
      <c r="I207" s="12">
        <v>23.08</v>
      </c>
      <c r="J207" s="12">
        <v>25</v>
      </c>
      <c r="K207" s="14" t="s">
        <v>213</v>
      </c>
      <c r="L207" s="9" t="str">
        <f t="shared" si="32"/>
        <v>N/A</v>
      </c>
    </row>
    <row r="208" spans="1:12" x14ac:dyDescent="0.2">
      <c r="A208" s="2" t="s">
        <v>1627</v>
      </c>
      <c r="B208" s="37" t="s">
        <v>213</v>
      </c>
      <c r="C208" s="38">
        <v>24</v>
      </c>
      <c r="D208" s="46" t="str">
        <f t="shared" si="29"/>
        <v>N/A</v>
      </c>
      <c r="E208" s="38">
        <v>28</v>
      </c>
      <c r="F208" s="46" t="str">
        <f t="shared" si="30"/>
        <v>N/A</v>
      </c>
      <c r="G208" s="38">
        <v>28</v>
      </c>
      <c r="H208" s="46" t="str">
        <f t="shared" si="31"/>
        <v>N/A</v>
      </c>
      <c r="I208" s="12">
        <v>16.670000000000002</v>
      </c>
      <c r="J208" s="12">
        <v>0</v>
      </c>
      <c r="K208" s="14" t="s">
        <v>213</v>
      </c>
      <c r="L208" s="9" t="str">
        <f t="shared" si="32"/>
        <v>N/A</v>
      </c>
    </row>
    <row r="209" spans="1:12" x14ac:dyDescent="0.2">
      <c r="A209" s="2" t="s">
        <v>125</v>
      </c>
      <c r="B209" s="37" t="s">
        <v>213</v>
      </c>
      <c r="C209" s="49">
        <v>969376</v>
      </c>
      <c r="D209" s="46" t="str">
        <f t="shared" si="29"/>
        <v>N/A</v>
      </c>
      <c r="E209" s="49">
        <v>1788374</v>
      </c>
      <c r="F209" s="46" t="str">
        <f t="shared" si="30"/>
        <v>N/A</v>
      </c>
      <c r="G209" s="49">
        <v>3038661</v>
      </c>
      <c r="H209" s="46" t="str">
        <f t="shared" si="31"/>
        <v>N/A</v>
      </c>
      <c r="I209" s="12">
        <v>84.49</v>
      </c>
      <c r="J209" s="12">
        <v>69.91</v>
      </c>
      <c r="K209" s="14" t="s">
        <v>213</v>
      </c>
      <c r="L209" s="9" t="str">
        <f t="shared" si="32"/>
        <v>N/A</v>
      </c>
    </row>
    <row r="210" spans="1:12" x14ac:dyDescent="0.2">
      <c r="A210" s="48" t="s">
        <v>1622</v>
      </c>
      <c r="B210" s="37" t="s">
        <v>213</v>
      </c>
      <c r="C210" s="49">
        <v>816212</v>
      </c>
      <c r="D210" s="46" t="str">
        <f t="shared" si="29"/>
        <v>N/A</v>
      </c>
      <c r="E210" s="49">
        <v>1121733</v>
      </c>
      <c r="F210" s="46" t="str">
        <f t="shared" si="30"/>
        <v>N/A</v>
      </c>
      <c r="G210" s="49">
        <v>797144</v>
      </c>
      <c r="H210" s="46" t="str">
        <f t="shared" si="31"/>
        <v>N/A</v>
      </c>
      <c r="I210" s="12">
        <v>37.43</v>
      </c>
      <c r="J210" s="12">
        <v>-28.9</v>
      </c>
      <c r="K210" s="14" t="s">
        <v>213</v>
      </c>
      <c r="L210" s="9" t="str">
        <f t="shared" si="32"/>
        <v>N/A</v>
      </c>
    </row>
    <row r="211" spans="1:12" x14ac:dyDescent="0.2">
      <c r="A211" s="48" t="s">
        <v>1379</v>
      </c>
      <c r="B211" s="37" t="s">
        <v>213</v>
      </c>
      <c r="C211" s="49">
        <v>611076</v>
      </c>
      <c r="D211" s="46" t="str">
        <f t="shared" si="29"/>
        <v>N/A</v>
      </c>
      <c r="E211" s="49">
        <v>613230</v>
      </c>
      <c r="F211" s="46" t="str">
        <f t="shared" si="30"/>
        <v>N/A</v>
      </c>
      <c r="G211" s="49">
        <v>613200</v>
      </c>
      <c r="H211" s="46" t="str">
        <f t="shared" si="31"/>
        <v>N/A</v>
      </c>
      <c r="I211" s="12">
        <v>0.35249999999999998</v>
      </c>
      <c r="J211" s="12">
        <v>-5.0000000000000001E-3</v>
      </c>
      <c r="K211" s="14" t="s">
        <v>213</v>
      </c>
      <c r="L211" s="9" t="str">
        <f t="shared" si="32"/>
        <v>N/A</v>
      </c>
    </row>
    <row r="212" spans="1:12" x14ac:dyDescent="0.2">
      <c r="A212" s="48" t="s">
        <v>1616</v>
      </c>
      <c r="B212" s="37" t="s">
        <v>213</v>
      </c>
      <c r="C212" s="49">
        <v>891392</v>
      </c>
      <c r="D212" s="46" t="str">
        <f t="shared" si="29"/>
        <v>N/A</v>
      </c>
      <c r="E212" s="49">
        <v>1780995</v>
      </c>
      <c r="F212" s="46" t="str">
        <f t="shared" si="30"/>
        <v>N/A</v>
      </c>
      <c r="G212" s="49">
        <v>3012689</v>
      </c>
      <c r="H212" s="46" t="str">
        <f t="shared" si="31"/>
        <v>N/A</v>
      </c>
      <c r="I212" s="12">
        <v>99.8</v>
      </c>
      <c r="J212" s="12">
        <v>69.16</v>
      </c>
      <c r="K212" s="14" t="s">
        <v>213</v>
      </c>
      <c r="L212" s="9" t="str">
        <f t="shared" si="32"/>
        <v>N/A</v>
      </c>
    </row>
    <row r="213" spans="1:12" x14ac:dyDescent="0.2">
      <c r="A213" s="48" t="s">
        <v>1617</v>
      </c>
      <c r="B213" s="37" t="s">
        <v>213</v>
      </c>
      <c r="C213" s="49">
        <v>560740</v>
      </c>
      <c r="D213" s="46" t="str">
        <f t="shared" si="29"/>
        <v>N/A</v>
      </c>
      <c r="E213" s="49">
        <v>393443</v>
      </c>
      <c r="F213" s="46" t="str">
        <f t="shared" si="30"/>
        <v>N/A</v>
      </c>
      <c r="G213" s="49">
        <v>357129</v>
      </c>
      <c r="H213" s="46" t="str">
        <f t="shared" si="31"/>
        <v>N/A</v>
      </c>
      <c r="I213" s="12">
        <v>-29.8</v>
      </c>
      <c r="J213" s="12">
        <v>-9.23</v>
      </c>
      <c r="K213" s="14" t="s">
        <v>213</v>
      </c>
      <c r="L213" s="9" t="str">
        <f t="shared" si="32"/>
        <v>N/A</v>
      </c>
    </row>
    <row r="214" spans="1:12" ht="25.5" x14ac:dyDescent="0.2">
      <c r="A214" s="2" t="s">
        <v>1380</v>
      </c>
      <c r="B214" s="37" t="s">
        <v>213</v>
      </c>
      <c r="C214" s="49">
        <v>12612122</v>
      </c>
      <c r="D214" s="46" t="str">
        <f t="shared" ref="D214:D228" si="33">IF($B214="N/A","N/A",IF(C214&gt;10,"No",IF(C214&lt;-10,"No","Yes")))</f>
        <v>N/A</v>
      </c>
      <c r="E214" s="49">
        <v>13601708</v>
      </c>
      <c r="F214" s="46" t="str">
        <f t="shared" ref="F214:F228" si="34">IF($B214="N/A","N/A",IF(E214&gt;10,"No",IF(E214&lt;-10,"No","Yes")))</f>
        <v>N/A</v>
      </c>
      <c r="G214" s="49">
        <v>14984049</v>
      </c>
      <c r="H214" s="46" t="str">
        <f t="shared" ref="H214:H228" si="35">IF($B214="N/A","N/A",IF(G214&gt;10,"No",IF(G214&lt;-10,"No","Yes")))</f>
        <v>N/A</v>
      </c>
      <c r="I214" s="12">
        <v>7.8460000000000001</v>
      </c>
      <c r="J214" s="12">
        <v>10.16</v>
      </c>
      <c r="K214" s="47" t="s">
        <v>739</v>
      </c>
      <c r="L214" s="9" t="str">
        <f t="shared" ref="L214:L228" si="36">IF(J214="Div by 0", "N/A", IF(K214="N/A","N/A", IF(J214&gt;VALUE(MID(K214,1,2)), "No", IF(J214&lt;-1*VALUE(MID(K214,1,2)), "No", "Yes"))))</f>
        <v>Yes</v>
      </c>
    </row>
    <row r="215" spans="1:12" x14ac:dyDescent="0.2">
      <c r="A215" s="61" t="s">
        <v>649</v>
      </c>
      <c r="B215" s="37" t="s">
        <v>213</v>
      </c>
      <c r="C215" s="38">
        <v>40079</v>
      </c>
      <c r="D215" s="46" t="str">
        <f t="shared" si="33"/>
        <v>N/A</v>
      </c>
      <c r="E215" s="38">
        <v>41875</v>
      </c>
      <c r="F215" s="46" t="str">
        <f t="shared" si="34"/>
        <v>N/A</v>
      </c>
      <c r="G215" s="38">
        <v>43493</v>
      </c>
      <c r="H215" s="46" t="str">
        <f t="shared" si="35"/>
        <v>N/A</v>
      </c>
      <c r="I215" s="12">
        <v>4.4809999999999999</v>
      </c>
      <c r="J215" s="12">
        <v>3.8639999999999999</v>
      </c>
      <c r="K215" s="47" t="s">
        <v>739</v>
      </c>
      <c r="L215" s="9" t="str">
        <f t="shared" si="36"/>
        <v>Yes</v>
      </c>
    </row>
    <row r="216" spans="1:12" ht="25.5" x14ac:dyDescent="0.2">
      <c r="A216" s="4" t="s">
        <v>1381</v>
      </c>
      <c r="B216" s="37" t="s">
        <v>213</v>
      </c>
      <c r="C216" s="49">
        <v>314.68155393000001</v>
      </c>
      <c r="D216" s="46" t="str">
        <f t="shared" si="33"/>
        <v>N/A</v>
      </c>
      <c r="E216" s="49">
        <v>324.81690745999998</v>
      </c>
      <c r="F216" s="46" t="str">
        <f t="shared" si="34"/>
        <v>N/A</v>
      </c>
      <c r="G216" s="49">
        <v>344.51633595999999</v>
      </c>
      <c r="H216" s="46" t="str">
        <f t="shared" si="35"/>
        <v>N/A</v>
      </c>
      <c r="I216" s="12">
        <v>3.2210000000000001</v>
      </c>
      <c r="J216" s="12">
        <v>6.0650000000000004</v>
      </c>
      <c r="K216" s="47" t="s">
        <v>739</v>
      </c>
      <c r="L216" s="9" t="str">
        <f t="shared" si="36"/>
        <v>Yes</v>
      </c>
    </row>
    <row r="217" spans="1:12" ht="25.5" x14ac:dyDescent="0.2">
      <c r="A217" s="2" t="s">
        <v>1382</v>
      </c>
      <c r="B217" s="37" t="s">
        <v>213</v>
      </c>
      <c r="C217" s="49">
        <v>13466814</v>
      </c>
      <c r="D217" s="46" t="str">
        <f t="shared" si="33"/>
        <v>N/A</v>
      </c>
      <c r="E217" s="49">
        <v>15191359</v>
      </c>
      <c r="F217" s="46" t="str">
        <f t="shared" si="34"/>
        <v>N/A</v>
      </c>
      <c r="G217" s="49">
        <v>18332422</v>
      </c>
      <c r="H217" s="46" t="str">
        <f t="shared" si="35"/>
        <v>N/A</v>
      </c>
      <c r="I217" s="12">
        <v>12.81</v>
      </c>
      <c r="J217" s="12">
        <v>20.68</v>
      </c>
      <c r="K217" s="47" t="s">
        <v>739</v>
      </c>
      <c r="L217" s="9" t="str">
        <f t="shared" si="36"/>
        <v>Yes</v>
      </c>
    </row>
    <row r="218" spans="1:12" x14ac:dyDescent="0.2">
      <c r="A218" s="4" t="s">
        <v>516</v>
      </c>
      <c r="B218" s="37" t="s">
        <v>213</v>
      </c>
      <c r="C218" s="38">
        <v>33268</v>
      </c>
      <c r="D218" s="46" t="str">
        <f t="shared" si="33"/>
        <v>N/A</v>
      </c>
      <c r="E218" s="38">
        <v>41789</v>
      </c>
      <c r="F218" s="46" t="str">
        <f t="shared" si="34"/>
        <v>N/A</v>
      </c>
      <c r="G218" s="38">
        <v>54182</v>
      </c>
      <c r="H218" s="46" t="str">
        <f t="shared" si="35"/>
        <v>N/A</v>
      </c>
      <c r="I218" s="12">
        <v>25.61</v>
      </c>
      <c r="J218" s="12">
        <v>29.66</v>
      </c>
      <c r="K218" s="47" t="s">
        <v>739</v>
      </c>
      <c r="L218" s="9" t="str">
        <f t="shared" si="36"/>
        <v>Yes</v>
      </c>
    </row>
    <row r="219" spans="1:12" ht="25.5" x14ac:dyDescent="0.2">
      <c r="A219" s="2" t="s">
        <v>1383</v>
      </c>
      <c r="B219" s="37" t="s">
        <v>213</v>
      </c>
      <c r="C219" s="49">
        <v>404.79782373</v>
      </c>
      <c r="D219" s="46" t="str">
        <f t="shared" si="33"/>
        <v>N/A</v>
      </c>
      <c r="E219" s="49">
        <v>363.52530569999999</v>
      </c>
      <c r="F219" s="46" t="str">
        <f t="shared" si="34"/>
        <v>N/A</v>
      </c>
      <c r="G219" s="49">
        <v>338.34893506999998</v>
      </c>
      <c r="H219" s="46" t="str">
        <f t="shared" si="35"/>
        <v>N/A</v>
      </c>
      <c r="I219" s="12">
        <v>-10.199999999999999</v>
      </c>
      <c r="J219" s="12">
        <v>-6.93</v>
      </c>
      <c r="K219" s="47" t="s">
        <v>739</v>
      </c>
      <c r="L219" s="9" t="str">
        <f t="shared" si="36"/>
        <v>Yes</v>
      </c>
    </row>
    <row r="220" spans="1:12" ht="25.5" x14ac:dyDescent="0.2">
      <c r="A220" s="2" t="s">
        <v>1384</v>
      </c>
      <c r="B220" s="37" t="s">
        <v>213</v>
      </c>
      <c r="C220" s="49">
        <v>18842545</v>
      </c>
      <c r="D220" s="46" t="str">
        <f t="shared" si="33"/>
        <v>N/A</v>
      </c>
      <c r="E220" s="49">
        <v>22758788</v>
      </c>
      <c r="F220" s="46" t="str">
        <f t="shared" si="34"/>
        <v>N/A</v>
      </c>
      <c r="G220" s="49">
        <v>25791119</v>
      </c>
      <c r="H220" s="46" t="str">
        <f t="shared" si="35"/>
        <v>N/A</v>
      </c>
      <c r="I220" s="12">
        <v>20.78</v>
      </c>
      <c r="J220" s="12">
        <v>13.32</v>
      </c>
      <c r="K220" s="47" t="s">
        <v>739</v>
      </c>
      <c r="L220" s="9" t="str">
        <f t="shared" si="36"/>
        <v>Yes</v>
      </c>
    </row>
    <row r="221" spans="1:12" x14ac:dyDescent="0.2">
      <c r="A221" s="4" t="s">
        <v>517</v>
      </c>
      <c r="B221" s="37" t="s">
        <v>213</v>
      </c>
      <c r="C221" s="38">
        <v>37409</v>
      </c>
      <c r="D221" s="46" t="str">
        <f t="shared" si="33"/>
        <v>N/A</v>
      </c>
      <c r="E221" s="38">
        <v>43939</v>
      </c>
      <c r="F221" s="46" t="str">
        <f t="shared" si="34"/>
        <v>N/A</v>
      </c>
      <c r="G221" s="38">
        <v>50547</v>
      </c>
      <c r="H221" s="46" t="str">
        <f t="shared" si="35"/>
        <v>N/A</v>
      </c>
      <c r="I221" s="12">
        <v>17.46</v>
      </c>
      <c r="J221" s="12">
        <v>15.04</v>
      </c>
      <c r="K221" s="47" t="s">
        <v>739</v>
      </c>
      <c r="L221" s="9" t="str">
        <f t="shared" si="36"/>
        <v>Yes</v>
      </c>
    </row>
    <row r="222" spans="1:12" ht="25.5" x14ac:dyDescent="0.2">
      <c r="A222" s="2" t="s">
        <v>1385</v>
      </c>
      <c r="B222" s="37" t="s">
        <v>213</v>
      </c>
      <c r="C222" s="49">
        <v>503.69015478</v>
      </c>
      <c r="D222" s="46" t="str">
        <f t="shared" si="33"/>
        <v>N/A</v>
      </c>
      <c r="E222" s="49">
        <v>517.96326725999995</v>
      </c>
      <c r="F222" s="46" t="str">
        <f t="shared" si="34"/>
        <v>N/A</v>
      </c>
      <c r="G222" s="49">
        <v>510.24035056000002</v>
      </c>
      <c r="H222" s="46" t="str">
        <f t="shared" si="35"/>
        <v>N/A</v>
      </c>
      <c r="I222" s="12">
        <v>2.8340000000000001</v>
      </c>
      <c r="J222" s="12">
        <v>-1.49</v>
      </c>
      <c r="K222" s="47" t="s">
        <v>739</v>
      </c>
      <c r="L222" s="9" t="str">
        <f t="shared" si="36"/>
        <v>Yes</v>
      </c>
    </row>
    <row r="223" spans="1:12" ht="25.5" x14ac:dyDescent="0.2">
      <c r="A223" s="2" t="s">
        <v>1386</v>
      </c>
      <c r="B223" s="37" t="s">
        <v>213</v>
      </c>
      <c r="C223" s="49">
        <v>0</v>
      </c>
      <c r="D223" s="46" t="str">
        <f t="shared" si="33"/>
        <v>N/A</v>
      </c>
      <c r="E223" s="49">
        <v>30759</v>
      </c>
      <c r="F223" s="46" t="str">
        <f t="shared" si="34"/>
        <v>N/A</v>
      </c>
      <c r="G223" s="49">
        <v>347313</v>
      </c>
      <c r="H223" s="46" t="str">
        <f t="shared" si="35"/>
        <v>N/A</v>
      </c>
      <c r="I223" s="12" t="s">
        <v>1747</v>
      </c>
      <c r="J223" s="12">
        <v>1029</v>
      </c>
      <c r="K223" s="47" t="s">
        <v>739</v>
      </c>
      <c r="L223" s="9" t="str">
        <f t="shared" si="36"/>
        <v>No</v>
      </c>
    </row>
    <row r="224" spans="1:12" x14ac:dyDescent="0.2">
      <c r="A224" s="2" t="s">
        <v>518</v>
      </c>
      <c r="B224" s="37" t="s">
        <v>213</v>
      </c>
      <c r="C224" s="38">
        <v>0</v>
      </c>
      <c r="D224" s="46" t="str">
        <f t="shared" si="33"/>
        <v>N/A</v>
      </c>
      <c r="E224" s="38">
        <v>83</v>
      </c>
      <c r="F224" s="46" t="str">
        <f t="shared" si="34"/>
        <v>N/A</v>
      </c>
      <c r="G224" s="38">
        <v>405</v>
      </c>
      <c r="H224" s="46" t="str">
        <f t="shared" si="35"/>
        <v>N/A</v>
      </c>
      <c r="I224" s="12" t="s">
        <v>1747</v>
      </c>
      <c r="J224" s="12">
        <v>388</v>
      </c>
      <c r="K224" s="47" t="s">
        <v>739</v>
      </c>
      <c r="L224" s="9" t="str">
        <f t="shared" si="36"/>
        <v>No</v>
      </c>
    </row>
    <row r="225" spans="1:12" ht="25.5" x14ac:dyDescent="0.2">
      <c r="A225" s="2" t="s">
        <v>1387</v>
      </c>
      <c r="B225" s="37" t="s">
        <v>213</v>
      </c>
      <c r="C225" s="49" t="s">
        <v>1747</v>
      </c>
      <c r="D225" s="46" t="str">
        <f t="shared" si="33"/>
        <v>N/A</v>
      </c>
      <c r="E225" s="49">
        <v>370.59036144999999</v>
      </c>
      <c r="F225" s="46" t="str">
        <f t="shared" si="34"/>
        <v>N/A</v>
      </c>
      <c r="G225" s="49">
        <v>857.56296296000005</v>
      </c>
      <c r="H225" s="46" t="str">
        <f t="shared" si="35"/>
        <v>N/A</v>
      </c>
      <c r="I225" s="12" t="s">
        <v>1747</v>
      </c>
      <c r="J225" s="12">
        <v>131.4</v>
      </c>
      <c r="K225" s="47" t="s">
        <v>739</v>
      </c>
      <c r="L225" s="9" t="str">
        <f t="shared" si="36"/>
        <v>No</v>
      </c>
    </row>
    <row r="226" spans="1:12" ht="25.5" x14ac:dyDescent="0.2">
      <c r="A226" s="2" t="s">
        <v>1388</v>
      </c>
      <c r="B226" s="37" t="s">
        <v>213</v>
      </c>
      <c r="C226" s="49">
        <v>144834259</v>
      </c>
      <c r="D226" s="46" t="str">
        <f t="shared" si="33"/>
        <v>N/A</v>
      </c>
      <c r="E226" s="49">
        <v>146590021</v>
      </c>
      <c r="F226" s="46" t="str">
        <f t="shared" si="34"/>
        <v>N/A</v>
      </c>
      <c r="G226" s="49">
        <v>156083051</v>
      </c>
      <c r="H226" s="46" t="str">
        <f t="shared" si="35"/>
        <v>N/A</v>
      </c>
      <c r="I226" s="12">
        <v>1.212</v>
      </c>
      <c r="J226" s="12">
        <v>6.476</v>
      </c>
      <c r="K226" s="47" t="s">
        <v>739</v>
      </c>
      <c r="L226" s="9" t="str">
        <f t="shared" si="36"/>
        <v>Yes</v>
      </c>
    </row>
    <row r="227" spans="1:12" ht="25.5" x14ac:dyDescent="0.2">
      <c r="A227" s="2" t="s">
        <v>519</v>
      </c>
      <c r="B227" s="37" t="s">
        <v>213</v>
      </c>
      <c r="C227" s="38">
        <v>8860</v>
      </c>
      <c r="D227" s="46" t="str">
        <f t="shared" si="33"/>
        <v>N/A</v>
      </c>
      <c r="E227" s="38">
        <v>8901</v>
      </c>
      <c r="F227" s="46" t="str">
        <f t="shared" si="34"/>
        <v>N/A</v>
      </c>
      <c r="G227" s="38">
        <v>9016</v>
      </c>
      <c r="H227" s="46" t="str">
        <f t="shared" si="35"/>
        <v>N/A</v>
      </c>
      <c r="I227" s="12">
        <v>0.46279999999999999</v>
      </c>
      <c r="J227" s="12">
        <v>1.292</v>
      </c>
      <c r="K227" s="47" t="s">
        <v>739</v>
      </c>
      <c r="L227" s="9" t="str">
        <f t="shared" si="36"/>
        <v>Yes</v>
      </c>
    </row>
    <row r="228" spans="1:12" ht="25.5" x14ac:dyDescent="0.2">
      <c r="A228" s="2" t="s">
        <v>1389</v>
      </c>
      <c r="B228" s="37" t="s">
        <v>213</v>
      </c>
      <c r="C228" s="49">
        <v>16346.981828</v>
      </c>
      <c r="D228" s="46" t="str">
        <f t="shared" si="33"/>
        <v>N/A</v>
      </c>
      <c r="E228" s="49">
        <v>16468.938434</v>
      </c>
      <c r="F228" s="46" t="str">
        <f t="shared" si="34"/>
        <v>N/A</v>
      </c>
      <c r="G228" s="49">
        <v>17311.784715999998</v>
      </c>
      <c r="H228" s="46" t="str">
        <f t="shared" si="35"/>
        <v>N/A</v>
      </c>
      <c r="I228" s="12">
        <v>0.746</v>
      </c>
      <c r="J228" s="12">
        <v>5.1180000000000003</v>
      </c>
      <c r="K228" s="47" t="s">
        <v>739</v>
      </c>
      <c r="L228" s="9" t="str">
        <f t="shared" si="36"/>
        <v>Yes</v>
      </c>
    </row>
    <row r="229" spans="1:12" x14ac:dyDescent="0.2">
      <c r="A229" s="2" t="s">
        <v>1390</v>
      </c>
      <c r="B229" s="37" t="s">
        <v>213</v>
      </c>
      <c r="C229" s="54">
        <v>184369809</v>
      </c>
      <c r="D229" s="46" t="str">
        <f t="shared" ref="D229:D252" si="37">IF($B229="N/A","N/A",IF(C229&gt;10,"No",IF(C229&lt;-10,"No","Yes")))</f>
        <v>N/A</v>
      </c>
      <c r="E229" s="54">
        <v>184367200</v>
      </c>
      <c r="F229" s="46" t="str">
        <f t="shared" ref="F229:F252" si="38">IF($B229="N/A","N/A",IF(E229&gt;10,"No",IF(E229&lt;-10,"No","Yes")))</f>
        <v>N/A</v>
      </c>
      <c r="G229" s="54">
        <v>192873786</v>
      </c>
      <c r="H229" s="46" t="str">
        <f t="shared" ref="H229:H252" si="39">IF($B229="N/A","N/A",IF(G229&gt;10,"No",IF(G229&lt;-10,"No","Yes")))</f>
        <v>N/A</v>
      </c>
      <c r="I229" s="12">
        <v>-1E-3</v>
      </c>
      <c r="J229" s="12">
        <v>4.6139999999999999</v>
      </c>
      <c r="K229" s="47" t="s">
        <v>739</v>
      </c>
      <c r="L229" s="9" t="str">
        <f t="shared" ref="L229:L252" si="40">IF(J229="Div by 0", "N/A", IF(K229="N/A","N/A", IF(J229&gt;VALUE(MID(K229,1,2)), "No", IF(J229&lt;-1*VALUE(MID(K229,1,2)), "No", "Yes"))))</f>
        <v>Yes</v>
      </c>
    </row>
    <row r="230" spans="1:12" x14ac:dyDescent="0.2">
      <c r="A230" s="4" t="s">
        <v>1391</v>
      </c>
      <c r="B230" s="37" t="s">
        <v>213</v>
      </c>
      <c r="C230" s="52">
        <v>23215</v>
      </c>
      <c r="D230" s="46" t="str">
        <f t="shared" si="37"/>
        <v>N/A</v>
      </c>
      <c r="E230" s="52">
        <v>24165</v>
      </c>
      <c r="F230" s="46" t="str">
        <f t="shared" si="38"/>
        <v>N/A</v>
      </c>
      <c r="G230" s="52">
        <v>24548</v>
      </c>
      <c r="H230" s="46" t="str">
        <f t="shared" si="39"/>
        <v>N/A</v>
      </c>
      <c r="I230" s="12">
        <v>4.0919999999999996</v>
      </c>
      <c r="J230" s="12">
        <v>1.585</v>
      </c>
      <c r="K230" s="47" t="s">
        <v>739</v>
      </c>
      <c r="L230" s="9" t="str">
        <f t="shared" si="40"/>
        <v>Yes</v>
      </c>
    </row>
    <row r="231" spans="1:12" x14ac:dyDescent="0.2">
      <c r="A231" s="4" t="s">
        <v>1392</v>
      </c>
      <c r="B231" s="37" t="s">
        <v>213</v>
      </c>
      <c r="C231" s="54">
        <v>7941.8397156999999</v>
      </c>
      <c r="D231" s="46" t="str">
        <f t="shared" si="37"/>
        <v>N/A</v>
      </c>
      <c r="E231" s="54">
        <v>7629.5137596000004</v>
      </c>
      <c r="F231" s="46" t="str">
        <f t="shared" si="38"/>
        <v>N/A</v>
      </c>
      <c r="G231" s="54">
        <v>7857.0061105000004</v>
      </c>
      <c r="H231" s="46" t="str">
        <f t="shared" si="39"/>
        <v>N/A</v>
      </c>
      <c r="I231" s="12">
        <v>-3.93</v>
      </c>
      <c r="J231" s="12">
        <v>2.9820000000000002</v>
      </c>
      <c r="K231" s="47" t="s">
        <v>739</v>
      </c>
      <c r="L231" s="9" t="str">
        <f t="shared" si="40"/>
        <v>Yes</v>
      </c>
    </row>
    <row r="232" spans="1:12" ht="25.5" x14ac:dyDescent="0.2">
      <c r="A232" s="4" t="s">
        <v>1393</v>
      </c>
      <c r="B232" s="37" t="s">
        <v>213</v>
      </c>
      <c r="C232" s="54">
        <v>10440.202073</v>
      </c>
      <c r="D232" s="46" t="str">
        <f t="shared" si="37"/>
        <v>N/A</v>
      </c>
      <c r="E232" s="54">
        <v>8229.7840909000006</v>
      </c>
      <c r="F232" s="46" t="str">
        <f t="shared" si="38"/>
        <v>N/A</v>
      </c>
      <c r="G232" s="54">
        <v>8119.2913907000002</v>
      </c>
      <c r="H232" s="46" t="str">
        <f t="shared" si="39"/>
        <v>N/A</v>
      </c>
      <c r="I232" s="12">
        <v>-21.2</v>
      </c>
      <c r="J232" s="12">
        <v>-1.34</v>
      </c>
      <c r="K232" s="47" t="s">
        <v>739</v>
      </c>
      <c r="L232" s="9" t="str">
        <f t="shared" si="40"/>
        <v>Yes</v>
      </c>
    </row>
    <row r="233" spans="1:12" ht="25.5" x14ac:dyDescent="0.2">
      <c r="A233" s="4" t="s">
        <v>1394</v>
      </c>
      <c r="B233" s="37" t="s">
        <v>213</v>
      </c>
      <c r="C233" s="54">
        <v>15877.624894</v>
      </c>
      <c r="D233" s="46" t="str">
        <f t="shared" si="37"/>
        <v>N/A</v>
      </c>
      <c r="E233" s="54">
        <v>15724.427802</v>
      </c>
      <c r="F233" s="46" t="str">
        <f t="shared" si="38"/>
        <v>N/A</v>
      </c>
      <c r="G233" s="54">
        <v>16712.415385</v>
      </c>
      <c r="H233" s="46" t="str">
        <f t="shared" si="39"/>
        <v>N/A</v>
      </c>
      <c r="I233" s="12">
        <v>-0.96499999999999997</v>
      </c>
      <c r="J233" s="12">
        <v>6.2830000000000004</v>
      </c>
      <c r="K233" s="47" t="s">
        <v>739</v>
      </c>
      <c r="L233" s="9" t="str">
        <f t="shared" si="40"/>
        <v>Yes</v>
      </c>
    </row>
    <row r="234" spans="1:12" x14ac:dyDescent="0.2">
      <c r="A234" s="4" t="s">
        <v>1395</v>
      </c>
      <c r="B234" s="37" t="s">
        <v>213</v>
      </c>
      <c r="C234" s="54">
        <v>1102.6977263000001</v>
      </c>
      <c r="D234" s="46" t="str">
        <f t="shared" si="37"/>
        <v>N/A</v>
      </c>
      <c r="E234" s="54">
        <v>1049.3895462</v>
      </c>
      <c r="F234" s="46" t="str">
        <f t="shared" si="38"/>
        <v>N/A</v>
      </c>
      <c r="G234" s="54">
        <v>1075.9923991999999</v>
      </c>
      <c r="H234" s="46" t="str">
        <f t="shared" si="39"/>
        <v>N/A</v>
      </c>
      <c r="I234" s="12">
        <v>-4.83</v>
      </c>
      <c r="J234" s="12">
        <v>2.5350000000000001</v>
      </c>
      <c r="K234" s="47" t="s">
        <v>739</v>
      </c>
      <c r="L234" s="9" t="str">
        <f t="shared" si="40"/>
        <v>Yes</v>
      </c>
    </row>
    <row r="235" spans="1:12" ht="25.5" x14ac:dyDescent="0.2">
      <c r="A235" s="4" t="s">
        <v>1396</v>
      </c>
      <c r="B235" s="37" t="s">
        <v>213</v>
      </c>
      <c r="C235" s="54">
        <v>839.19452054999999</v>
      </c>
      <c r="D235" s="46" t="str">
        <f t="shared" si="37"/>
        <v>N/A</v>
      </c>
      <c r="E235" s="54">
        <v>719.23636364000004</v>
      </c>
      <c r="F235" s="46" t="str">
        <f t="shared" si="38"/>
        <v>N/A</v>
      </c>
      <c r="G235" s="54">
        <v>727.06692407000003</v>
      </c>
      <c r="H235" s="46" t="str">
        <f t="shared" si="39"/>
        <v>N/A</v>
      </c>
      <c r="I235" s="12">
        <v>-14.3</v>
      </c>
      <c r="J235" s="12">
        <v>1.089</v>
      </c>
      <c r="K235" s="47" t="s">
        <v>739</v>
      </c>
      <c r="L235" s="9" t="str">
        <f t="shared" si="40"/>
        <v>Yes</v>
      </c>
    </row>
    <row r="236" spans="1:12" x14ac:dyDescent="0.2">
      <c r="A236" s="4" t="s">
        <v>1397</v>
      </c>
      <c r="B236" s="37" t="s">
        <v>213</v>
      </c>
      <c r="C236" s="46">
        <v>5.4650147247999996</v>
      </c>
      <c r="D236" s="46" t="str">
        <f t="shared" si="37"/>
        <v>N/A</v>
      </c>
      <c r="E236" s="46">
        <v>5.1678785287000002</v>
      </c>
      <c r="F236" s="46" t="str">
        <f t="shared" si="38"/>
        <v>N/A</v>
      </c>
      <c r="G236" s="46">
        <v>4.8976790491999997</v>
      </c>
      <c r="H236" s="46" t="str">
        <f t="shared" si="39"/>
        <v>N/A</v>
      </c>
      <c r="I236" s="12">
        <v>-5.44</v>
      </c>
      <c r="J236" s="12">
        <v>-5.23</v>
      </c>
      <c r="K236" s="47" t="s">
        <v>739</v>
      </c>
      <c r="L236" s="9" t="str">
        <f t="shared" si="40"/>
        <v>Yes</v>
      </c>
    </row>
    <row r="237" spans="1:12" x14ac:dyDescent="0.2">
      <c r="A237" s="4" t="s">
        <v>1398</v>
      </c>
      <c r="B237" s="37" t="s">
        <v>213</v>
      </c>
      <c r="C237" s="46">
        <v>19.979296066</v>
      </c>
      <c r="D237" s="46" t="str">
        <f t="shared" si="37"/>
        <v>N/A</v>
      </c>
      <c r="E237" s="46">
        <v>18.390804597999999</v>
      </c>
      <c r="F237" s="46" t="str">
        <f t="shared" si="38"/>
        <v>N/A</v>
      </c>
      <c r="G237" s="46">
        <v>13.386524823</v>
      </c>
      <c r="H237" s="46" t="str">
        <f t="shared" si="39"/>
        <v>N/A</v>
      </c>
      <c r="I237" s="12">
        <v>-7.95</v>
      </c>
      <c r="J237" s="12">
        <v>-27.2</v>
      </c>
      <c r="K237" s="47" t="s">
        <v>739</v>
      </c>
      <c r="L237" s="9" t="str">
        <f t="shared" si="40"/>
        <v>Yes</v>
      </c>
    </row>
    <row r="238" spans="1:12" x14ac:dyDescent="0.2">
      <c r="A238" s="61" t="s">
        <v>1399</v>
      </c>
      <c r="B238" s="37" t="s">
        <v>213</v>
      </c>
      <c r="C238" s="46">
        <v>28.352480208999999</v>
      </c>
      <c r="D238" s="46" t="str">
        <f t="shared" si="37"/>
        <v>N/A</v>
      </c>
      <c r="E238" s="46">
        <v>27.760162915999999</v>
      </c>
      <c r="F238" s="46" t="str">
        <f t="shared" si="38"/>
        <v>N/A</v>
      </c>
      <c r="G238" s="46">
        <v>25.940797689</v>
      </c>
      <c r="H238" s="46" t="str">
        <f t="shared" si="39"/>
        <v>N/A</v>
      </c>
      <c r="I238" s="12">
        <v>-2.09</v>
      </c>
      <c r="J238" s="12">
        <v>-6.55</v>
      </c>
      <c r="K238" s="47" t="s">
        <v>739</v>
      </c>
      <c r="L238" s="9" t="str">
        <f t="shared" si="40"/>
        <v>Yes</v>
      </c>
    </row>
    <row r="239" spans="1:12" x14ac:dyDescent="0.2">
      <c r="A239" s="61" t="s">
        <v>1400</v>
      </c>
      <c r="B239" s="37" t="s">
        <v>213</v>
      </c>
      <c r="C239" s="46">
        <v>4.5430626205999998</v>
      </c>
      <c r="D239" s="46" t="str">
        <f t="shared" si="37"/>
        <v>N/A</v>
      </c>
      <c r="E239" s="46">
        <v>4.3688529813999999</v>
      </c>
      <c r="F239" s="46" t="str">
        <f t="shared" si="38"/>
        <v>N/A</v>
      </c>
      <c r="G239" s="46">
        <v>4.3826001521000002</v>
      </c>
      <c r="H239" s="46" t="str">
        <f t="shared" si="39"/>
        <v>N/A</v>
      </c>
      <c r="I239" s="12">
        <v>-3.83</v>
      </c>
      <c r="J239" s="12">
        <v>0.31469999999999998</v>
      </c>
      <c r="K239" s="47" t="s">
        <v>739</v>
      </c>
      <c r="L239" s="9" t="str">
        <f t="shared" si="40"/>
        <v>Yes</v>
      </c>
    </row>
    <row r="240" spans="1:12" x14ac:dyDescent="0.2">
      <c r="A240" s="61" t="s">
        <v>1401</v>
      </c>
      <c r="B240" s="37" t="s">
        <v>213</v>
      </c>
      <c r="C240" s="46">
        <v>0.56255538859999998</v>
      </c>
      <c r="D240" s="46" t="str">
        <f t="shared" si="37"/>
        <v>N/A</v>
      </c>
      <c r="E240" s="46">
        <v>0.60524361059999998</v>
      </c>
      <c r="F240" s="46" t="str">
        <f t="shared" si="38"/>
        <v>N/A</v>
      </c>
      <c r="G240" s="46">
        <v>0.47948755920000002</v>
      </c>
      <c r="H240" s="46" t="str">
        <f t="shared" si="39"/>
        <v>N/A</v>
      </c>
      <c r="I240" s="12">
        <v>7.5880000000000001</v>
      </c>
      <c r="J240" s="12">
        <v>-20.8</v>
      </c>
      <c r="K240" s="47" t="s">
        <v>739</v>
      </c>
      <c r="L240" s="9" t="str">
        <f t="shared" si="40"/>
        <v>Yes</v>
      </c>
    </row>
    <row r="241" spans="1:12" ht="25.5" x14ac:dyDescent="0.2">
      <c r="A241" s="61" t="s">
        <v>1402</v>
      </c>
      <c r="B241" s="37" t="s">
        <v>213</v>
      </c>
      <c r="C241" s="54">
        <v>144834259</v>
      </c>
      <c r="D241" s="46" t="str">
        <f t="shared" si="37"/>
        <v>N/A</v>
      </c>
      <c r="E241" s="54">
        <v>146590021</v>
      </c>
      <c r="F241" s="46" t="str">
        <f t="shared" si="38"/>
        <v>N/A</v>
      </c>
      <c r="G241" s="54">
        <v>156083051</v>
      </c>
      <c r="H241" s="46" t="str">
        <f t="shared" si="39"/>
        <v>N/A</v>
      </c>
      <c r="I241" s="12">
        <v>1.212</v>
      </c>
      <c r="J241" s="12">
        <v>6.476</v>
      </c>
      <c r="K241" s="47" t="s">
        <v>739</v>
      </c>
      <c r="L241" s="9" t="str">
        <f t="shared" si="40"/>
        <v>Yes</v>
      </c>
    </row>
    <row r="242" spans="1:12" x14ac:dyDescent="0.2">
      <c r="A242" s="61" t="s">
        <v>1403</v>
      </c>
      <c r="B242" s="37" t="s">
        <v>213</v>
      </c>
      <c r="C242" s="52">
        <v>8860</v>
      </c>
      <c r="D242" s="46" t="str">
        <f t="shared" si="37"/>
        <v>N/A</v>
      </c>
      <c r="E242" s="52">
        <v>8901</v>
      </c>
      <c r="F242" s="46" t="str">
        <f t="shared" si="38"/>
        <v>N/A</v>
      </c>
      <c r="G242" s="52">
        <v>9016</v>
      </c>
      <c r="H242" s="46" t="str">
        <f t="shared" si="39"/>
        <v>N/A</v>
      </c>
      <c r="I242" s="12">
        <v>0.46279999999999999</v>
      </c>
      <c r="J242" s="12">
        <v>1.292</v>
      </c>
      <c r="K242" s="47" t="s">
        <v>739</v>
      </c>
      <c r="L242" s="9" t="str">
        <f t="shared" si="40"/>
        <v>Yes</v>
      </c>
    </row>
    <row r="243" spans="1:12" ht="25.5" x14ac:dyDescent="0.2">
      <c r="A243" s="61" t="s">
        <v>1404</v>
      </c>
      <c r="B243" s="37" t="s">
        <v>213</v>
      </c>
      <c r="C243" s="54">
        <v>16346.981828</v>
      </c>
      <c r="D243" s="46" t="str">
        <f t="shared" si="37"/>
        <v>N/A</v>
      </c>
      <c r="E243" s="54">
        <v>16468.938434</v>
      </c>
      <c r="F243" s="46" t="str">
        <f t="shared" si="38"/>
        <v>N/A</v>
      </c>
      <c r="G243" s="54">
        <v>17311.784715999998</v>
      </c>
      <c r="H243" s="46" t="str">
        <f t="shared" si="39"/>
        <v>N/A</v>
      </c>
      <c r="I243" s="12">
        <v>0.746</v>
      </c>
      <c r="J243" s="12">
        <v>5.1180000000000003</v>
      </c>
      <c r="K243" s="47" t="s">
        <v>739</v>
      </c>
      <c r="L243" s="9" t="str">
        <f t="shared" si="40"/>
        <v>Yes</v>
      </c>
    </row>
    <row r="244" spans="1:12" ht="25.5" x14ac:dyDescent="0.2">
      <c r="A244" s="61" t="s">
        <v>1405</v>
      </c>
      <c r="B244" s="37" t="s">
        <v>213</v>
      </c>
      <c r="C244" s="54">
        <v>7952.8503936999996</v>
      </c>
      <c r="D244" s="46" t="str">
        <f t="shared" si="37"/>
        <v>N/A</v>
      </c>
      <c r="E244" s="54">
        <v>7548.2566372000001</v>
      </c>
      <c r="F244" s="46" t="str">
        <f t="shared" si="38"/>
        <v>N/A</v>
      </c>
      <c r="G244" s="54">
        <v>7965.8897637999999</v>
      </c>
      <c r="H244" s="46" t="str">
        <f t="shared" si="39"/>
        <v>N/A</v>
      </c>
      <c r="I244" s="12">
        <v>-5.09</v>
      </c>
      <c r="J244" s="12">
        <v>5.5330000000000004</v>
      </c>
      <c r="K244" s="47" t="s">
        <v>739</v>
      </c>
      <c r="L244" s="9" t="str">
        <f t="shared" si="40"/>
        <v>Yes</v>
      </c>
    </row>
    <row r="245" spans="1:12" ht="25.5" x14ac:dyDescent="0.2">
      <c r="A245" s="61" t="s">
        <v>1406</v>
      </c>
      <c r="B245" s="37" t="s">
        <v>213</v>
      </c>
      <c r="C245" s="54">
        <v>17450.836456000001</v>
      </c>
      <c r="D245" s="46" t="str">
        <f t="shared" si="37"/>
        <v>N/A</v>
      </c>
      <c r="E245" s="54">
        <v>17681.123438999999</v>
      </c>
      <c r="F245" s="46" t="str">
        <f t="shared" si="38"/>
        <v>N/A</v>
      </c>
      <c r="G245" s="54">
        <v>18574.675154</v>
      </c>
      <c r="H245" s="46" t="str">
        <f t="shared" si="39"/>
        <v>N/A</v>
      </c>
      <c r="I245" s="12">
        <v>1.32</v>
      </c>
      <c r="J245" s="12">
        <v>5.0540000000000003</v>
      </c>
      <c r="K245" s="47" t="s">
        <v>739</v>
      </c>
      <c r="L245" s="9" t="str">
        <f t="shared" si="40"/>
        <v>Yes</v>
      </c>
    </row>
    <row r="246" spans="1:12" ht="25.5" x14ac:dyDescent="0.2">
      <c r="A246" s="61" t="s">
        <v>1407</v>
      </c>
      <c r="B246" s="37" t="s">
        <v>213</v>
      </c>
      <c r="C246" s="54">
        <v>9265.0967433000005</v>
      </c>
      <c r="D246" s="46" t="str">
        <f t="shared" si="37"/>
        <v>N/A</v>
      </c>
      <c r="E246" s="54">
        <v>8910.1142596000009</v>
      </c>
      <c r="F246" s="46" t="str">
        <f t="shared" si="38"/>
        <v>N/A</v>
      </c>
      <c r="G246" s="54">
        <v>9586.3730804000006</v>
      </c>
      <c r="H246" s="46" t="str">
        <f t="shared" si="39"/>
        <v>N/A</v>
      </c>
      <c r="I246" s="12">
        <v>-3.83</v>
      </c>
      <c r="J246" s="12">
        <v>7.59</v>
      </c>
      <c r="K246" s="47" t="s">
        <v>739</v>
      </c>
      <c r="L246" s="9" t="str">
        <f t="shared" si="40"/>
        <v>Yes</v>
      </c>
    </row>
    <row r="247" spans="1:12" ht="25.5" x14ac:dyDescent="0.2">
      <c r="A247" s="61" t="s">
        <v>1408</v>
      </c>
      <c r="B247" s="37" t="s">
        <v>213</v>
      </c>
      <c r="C247" s="54">
        <v>8119</v>
      </c>
      <c r="D247" s="46" t="str">
        <f t="shared" si="37"/>
        <v>N/A</v>
      </c>
      <c r="E247" s="54">
        <v>9487.6666667000009</v>
      </c>
      <c r="F247" s="46" t="str">
        <f t="shared" si="38"/>
        <v>N/A</v>
      </c>
      <c r="G247" s="54">
        <v>3765.6666667</v>
      </c>
      <c r="H247" s="46" t="str">
        <f t="shared" si="39"/>
        <v>N/A</v>
      </c>
      <c r="I247" s="12">
        <v>16.86</v>
      </c>
      <c r="J247" s="12">
        <v>-60.3</v>
      </c>
      <c r="K247" s="47" t="s">
        <v>739</v>
      </c>
      <c r="L247" s="9" t="str">
        <f t="shared" si="40"/>
        <v>No</v>
      </c>
    </row>
    <row r="248" spans="1:12" ht="25.5" x14ac:dyDescent="0.2">
      <c r="A248" s="61" t="s">
        <v>1409</v>
      </c>
      <c r="B248" s="37" t="s">
        <v>213</v>
      </c>
      <c r="C248" s="46">
        <v>2.0857217514999999</v>
      </c>
      <c r="D248" s="46" t="str">
        <f t="shared" si="37"/>
        <v>N/A</v>
      </c>
      <c r="E248" s="46">
        <v>1.9035500428000001</v>
      </c>
      <c r="F248" s="46" t="str">
        <f t="shared" si="38"/>
        <v>N/A</v>
      </c>
      <c r="G248" s="46">
        <v>1.7988216681</v>
      </c>
      <c r="H248" s="46" t="str">
        <f t="shared" si="39"/>
        <v>N/A</v>
      </c>
      <c r="I248" s="12">
        <v>-8.73</v>
      </c>
      <c r="J248" s="12">
        <v>-5.5</v>
      </c>
      <c r="K248" s="47" t="s">
        <v>739</v>
      </c>
      <c r="L248" s="9" t="str">
        <f t="shared" si="40"/>
        <v>Yes</v>
      </c>
    </row>
    <row r="249" spans="1:12" ht="25.5" x14ac:dyDescent="0.2">
      <c r="A249" s="61" t="s">
        <v>1410</v>
      </c>
      <c r="B249" s="37" t="s">
        <v>213</v>
      </c>
      <c r="C249" s="46">
        <v>13.146997929999999</v>
      </c>
      <c r="D249" s="46" t="str">
        <f t="shared" si="37"/>
        <v>N/A</v>
      </c>
      <c r="E249" s="46">
        <v>11.807732497</v>
      </c>
      <c r="F249" s="46" t="str">
        <f t="shared" si="38"/>
        <v>N/A</v>
      </c>
      <c r="G249" s="46">
        <v>11.258865247999999</v>
      </c>
      <c r="H249" s="46" t="str">
        <f t="shared" si="39"/>
        <v>N/A</v>
      </c>
      <c r="I249" s="12">
        <v>-10.199999999999999</v>
      </c>
      <c r="J249" s="12">
        <v>-4.6500000000000004</v>
      </c>
      <c r="K249" s="47" t="s">
        <v>739</v>
      </c>
      <c r="L249" s="9" t="str">
        <f t="shared" si="40"/>
        <v>Yes</v>
      </c>
    </row>
    <row r="250" spans="1:12" ht="25.5" x14ac:dyDescent="0.2">
      <c r="A250" s="61" t="s">
        <v>1411</v>
      </c>
      <c r="B250" s="37" t="s">
        <v>213</v>
      </c>
      <c r="C250" s="46">
        <v>20.486712690000001</v>
      </c>
      <c r="D250" s="46" t="str">
        <f t="shared" si="37"/>
        <v>N/A</v>
      </c>
      <c r="E250" s="46">
        <v>19.818008404</v>
      </c>
      <c r="F250" s="46" t="str">
        <f t="shared" si="38"/>
        <v>N/A</v>
      </c>
      <c r="G250" s="46">
        <v>19.038758172000001</v>
      </c>
      <c r="H250" s="46" t="str">
        <f t="shared" si="39"/>
        <v>N/A</v>
      </c>
      <c r="I250" s="12">
        <v>-3.26</v>
      </c>
      <c r="J250" s="12">
        <v>-3.93</v>
      </c>
      <c r="K250" s="47" t="s">
        <v>739</v>
      </c>
      <c r="L250" s="9" t="str">
        <f t="shared" si="40"/>
        <v>Yes</v>
      </c>
    </row>
    <row r="251" spans="1:12" ht="25.5" x14ac:dyDescent="0.2">
      <c r="A251" s="61" t="s">
        <v>1412</v>
      </c>
      <c r="B251" s="37" t="s">
        <v>213</v>
      </c>
      <c r="C251" s="46">
        <v>0.40694614979999999</v>
      </c>
      <c r="D251" s="46" t="str">
        <f t="shared" si="37"/>
        <v>N/A</v>
      </c>
      <c r="E251" s="46">
        <v>0.38731970519999998</v>
      </c>
      <c r="F251" s="46" t="str">
        <f t="shared" si="38"/>
        <v>N/A</v>
      </c>
      <c r="G251" s="46">
        <v>0.37247895339999998</v>
      </c>
      <c r="H251" s="46" t="str">
        <f t="shared" si="39"/>
        <v>N/A</v>
      </c>
      <c r="I251" s="12">
        <v>-4.82</v>
      </c>
      <c r="J251" s="12">
        <v>-3.83</v>
      </c>
      <c r="K251" s="47" t="s">
        <v>739</v>
      </c>
      <c r="L251" s="9" t="str">
        <f t="shared" si="40"/>
        <v>Yes</v>
      </c>
    </row>
    <row r="252" spans="1:12" ht="25.5" x14ac:dyDescent="0.2">
      <c r="A252" s="61" t="s">
        <v>1413</v>
      </c>
      <c r="B252" s="37" t="s">
        <v>213</v>
      </c>
      <c r="C252" s="46">
        <v>2.3118714999999998E-3</v>
      </c>
      <c r="D252" s="46" t="str">
        <f t="shared" si="37"/>
        <v>N/A</v>
      </c>
      <c r="E252" s="46">
        <v>4.1266610000000002E-3</v>
      </c>
      <c r="F252" s="46" t="str">
        <f t="shared" si="38"/>
        <v>N/A</v>
      </c>
      <c r="G252" s="46">
        <v>3.7026066E-3</v>
      </c>
      <c r="H252" s="46" t="str">
        <f t="shared" si="39"/>
        <v>N/A</v>
      </c>
      <c r="I252" s="12">
        <v>78.5</v>
      </c>
      <c r="J252" s="12">
        <v>-10.3</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9" t="s">
        <v>1743</v>
      </c>
      <c r="B255" s="170"/>
      <c r="C255" s="170"/>
      <c r="D255" s="170"/>
      <c r="E255" s="170"/>
      <c r="F255" s="170"/>
      <c r="G255" s="170"/>
      <c r="H255" s="170"/>
      <c r="I255" s="170"/>
      <c r="J255" s="170"/>
      <c r="K255" s="170"/>
      <c r="L255" s="171"/>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5" t="s">
        <v>1609</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70621</v>
      </c>
      <c r="D6" s="46" t="str">
        <f t="shared" ref="D6:D37" si="0">IF($B6="N/A","N/A",IF(C6&gt;10,"No",IF(C6&lt;-10,"No","Yes")))</f>
        <v>N/A</v>
      </c>
      <c r="E6" s="38">
        <v>71172</v>
      </c>
      <c r="F6" s="46" t="str">
        <f t="shared" ref="F6:F37" si="1">IF($B6="N/A","N/A",IF(E6&gt;10,"No",IF(E6&lt;-10,"No","Yes")))</f>
        <v>N/A</v>
      </c>
      <c r="G6" s="38">
        <v>73080</v>
      </c>
      <c r="H6" s="46" t="str">
        <f t="shared" ref="H6:H37" si="2">IF($B6="N/A","N/A",IF(G6&gt;10,"No",IF(G6&lt;-10,"No","Yes")))</f>
        <v>N/A</v>
      </c>
      <c r="I6" s="12">
        <v>0.7802</v>
      </c>
      <c r="J6" s="12">
        <v>2.681</v>
      </c>
      <c r="K6" s="47" t="s">
        <v>739</v>
      </c>
      <c r="L6" s="9" t="str">
        <f t="shared" ref="L6:L39" si="3">IF(J6="Div by 0", "N/A", IF(K6="N/A","N/A", IF(J6&gt;VALUE(MID(K6,1,2)), "No", IF(J6&lt;-1*VALUE(MID(K6,1,2)), "No", "Yes"))))</f>
        <v>Yes</v>
      </c>
    </row>
    <row r="7" spans="1:12" x14ac:dyDescent="0.2">
      <c r="A7" s="48" t="s">
        <v>6</v>
      </c>
      <c r="B7" s="37" t="s">
        <v>213</v>
      </c>
      <c r="C7" s="38">
        <v>67728</v>
      </c>
      <c r="D7" s="46" t="str">
        <f t="shared" si="0"/>
        <v>N/A</v>
      </c>
      <c r="E7" s="38">
        <v>68194</v>
      </c>
      <c r="F7" s="46" t="str">
        <f t="shared" si="1"/>
        <v>N/A</v>
      </c>
      <c r="G7" s="38">
        <v>69561</v>
      </c>
      <c r="H7" s="46" t="str">
        <f t="shared" si="2"/>
        <v>N/A</v>
      </c>
      <c r="I7" s="12">
        <v>0.68799999999999994</v>
      </c>
      <c r="J7" s="12">
        <v>2.0049999999999999</v>
      </c>
      <c r="K7" s="47" t="s">
        <v>739</v>
      </c>
      <c r="L7" s="9" t="str">
        <f t="shared" si="3"/>
        <v>Yes</v>
      </c>
    </row>
    <row r="8" spans="1:12" x14ac:dyDescent="0.2">
      <c r="A8" s="48" t="s">
        <v>360</v>
      </c>
      <c r="B8" s="37" t="s">
        <v>213</v>
      </c>
      <c r="C8" s="8" t="s">
        <v>213</v>
      </c>
      <c r="D8" s="46" t="str">
        <f t="shared" si="0"/>
        <v>N/A</v>
      </c>
      <c r="E8" s="8">
        <v>95.815770247000003</v>
      </c>
      <c r="F8" s="46" t="str">
        <f t="shared" si="1"/>
        <v>N/A</v>
      </c>
      <c r="G8" s="8">
        <v>95.184729063999995</v>
      </c>
      <c r="H8" s="46" t="str">
        <f t="shared" si="2"/>
        <v>N/A</v>
      </c>
      <c r="I8" s="12" t="s">
        <v>213</v>
      </c>
      <c r="J8" s="12">
        <v>-0.65900000000000003</v>
      </c>
      <c r="K8" s="47" t="s">
        <v>739</v>
      </c>
      <c r="L8" s="9" t="str">
        <f t="shared" si="3"/>
        <v>Yes</v>
      </c>
    </row>
    <row r="9" spans="1:12" x14ac:dyDescent="0.2">
      <c r="A9" s="4" t="s">
        <v>88</v>
      </c>
      <c r="B9" s="50" t="s">
        <v>213</v>
      </c>
      <c r="C9" s="1">
        <v>63704.66</v>
      </c>
      <c r="D9" s="11" t="str">
        <f t="shared" si="0"/>
        <v>N/A</v>
      </c>
      <c r="E9" s="1">
        <v>64604.5</v>
      </c>
      <c r="F9" s="11" t="str">
        <f t="shared" si="1"/>
        <v>N/A</v>
      </c>
      <c r="G9" s="1">
        <v>65960.429999999993</v>
      </c>
      <c r="H9" s="11" t="str">
        <f t="shared" si="2"/>
        <v>N/A</v>
      </c>
      <c r="I9" s="12">
        <v>1.413</v>
      </c>
      <c r="J9" s="12">
        <v>2.0990000000000002</v>
      </c>
      <c r="K9" s="50" t="s">
        <v>739</v>
      </c>
      <c r="L9" s="9" t="str">
        <f t="shared" si="3"/>
        <v>Yes</v>
      </c>
    </row>
    <row r="10" spans="1:12" x14ac:dyDescent="0.2">
      <c r="A10" s="4" t="s">
        <v>1414</v>
      </c>
      <c r="B10" s="37" t="s">
        <v>213</v>
      </c>
      <c r="C10" s="8">
        <v>1.0464309483000001</v>
      </c>
      <c r="D10" s="46" t="str">
        <f t="shared" si="0"/>
        <v>N/A</v>
      </c>
      <c r="E10" s="8">
        <v>0.76715562299999995</v>
      </c>
      <c r="F10" s="46" t="str">
        <f t="shared" si="1"/>
        <v>N/A</v>
      </c>
      <c r="G10" s="8">
        <v>0.97016967710000002</v>
      </c>
      <c r="H10" s="46" t="str">
        <f t="shared" si="2"/>
        <v>N/A</v>
      </c>
      <c r="I10" s="12">
        <v>-26.7</v>
      </c>
      <c r="J10" s="12">
        <v>26.46</v>
      </c>
      <c r="K10" s="47" t="s">
        <v>739</v>
      </c>
      <c r="L10" s="9" t="str">
        <f t="shared" si="3"/>
        <v>Yes</v>
      </c>
    </row>
    <row r="11" spans="1:12" x14ac:dyDescent="0.2">
      <c r="A11" s="4" t="s">
        <v>1415</v>
      </c>
      <c r="B11" s="37" t="s">
        <v>213</v>
      </c>
      <c r="C11" s="8">
        <v>1.2021919826</v>
      </c>
      <c r="D11" s="46" t="str">
        <f t="shared" si="0"/>
        <v>N/A</v>
      </c>
      <c r="E11" s="8">
        <v>1.4092620694</v>
      </c>
      <c r="F11" s="46" t="str">
        <f t="shared" si="1"/>
        <v>N/A</v>
      </c>
      <c r="G11" s="8">
        <v>1.4696223316999999</v>
      </c>
      <c r="H11" s="46" t="str">
        <f t="shared" si="2"/>
        <v>N/A</v>
      </c>
      <c r="I11" s="12">
        <v>17.22</v>
      </c>
      <c r="J11" s="12">
        <v>4.2830000000000004</v>
      </c>
      <c r="K11" s="47" t="s">
        <v>739</v>
      </c>
      <c r="L11" s="9" t="str">
        <f t="shared" si="3"/>
        <v>Yes</v>
      </c>
    </row>
    <row r="12" spans="1:12" x14ac:dyDescent="0.2">
      <c r="A12" s="4" t="s">
        <v>1416</v>
      </c>
      <c r="B12" s="37" t="s">
        <v>213</v>
      </c>
      <c r="C12" s="8">
        <v>55.792186460000003</v>
      </c>
      <c r="D12" s="46" t="str">
        <f t="shared" si="0"/>
        <v>N/A</v>
      </c>
      <c r="E12" s="8">
        <v>55.381329735999998</v>
      </c>
      <c r="F12" s="46" t="str">
        <f t="shared" si="1"/>
        <v>N/A</v>
      </c>
      <c r="G12" s="8">
        <v>54.616858237999999</v>
      </c>
      <c r="H12" s="46" t="str">
        <f t="shared" si="2"/>
        <v>N/A</v>
      </c>
      <c r="I12" s="12">
        <v>-0.73599999999999999</v>
      </c>
      <c r="J12" s="12">
        <v>-1.38</v>
      </c>
      <c r="K12" s="47" t="s">
        <v>739</v>
      </c>
      <c r="L12" s="9" t="str">
        <f t="shared" si="3"/>
        <v>Yes</v>
      </c>
    </row>
    <row r="13" spans="1:12" x14ac:dyDescent="0.2">
      <c r="A13" s="4" t="s">
        <v>1417</v>
      </c>
      <c r="B13" s="37" t="s">
        <v>213</v>
      </c>
      <c r="C13" s="8">
        <v>0.57914784549999998</v>
      </c>
      <c r="D13" s="46" t="str">
        <f t="shared" si="0"/>
        <v>N/A</v>
      </c>
      <c r="E13" s="8">
        <v>0.70954869890000005</v>
      </c>
      <c r="F13" s="46" t="str">
        <f t="shared" si="1"/>
        <v>N/A</v>
      </c>
      <c r="G13" s="8">
        <v>0.82785987959999996</v>
      </c>
      <c r="H13" s="46" t="str">
        <f t="shared" si="2"/>
        <v>N/A</v>
      </c>
      <c r="I13" s="12">
        <v>22.52</v>
      </c>
      <c r="J13" s="12">
        <v>16.670000000000002</v>
      </c>
      <c r="K13" s="47" t="s">
        <v>739</v>
      </c>
      <c r="L13" s="9" t="str">
        <f t="shared" si="3"/>
        <v>Yes</v>
      </c>
    </row>
    <row r="14" spans="1:12" x14ac:dyDescent="0.2">
      <c r="A14" s="4" t="s">
        <v>1418</v>
      </c>
      <c r="B14" s="37" t="s">
        <v>213</v>
      </c>
      <c r="C14" s="8">
        <v>13.544129933000001</v>
      </c>
      <c r="D14" s="46" t="str">
        <f t="shared" si="0"/>
        <v>N/A</v>
      </c>
      <c r="E14" s="8">
        <v>13.357781149999999</v>
      </c>
      <c r="F14" s="46" t="str">
        <f t="shared" si="1"/>
        <v>N/A</v>
      </c>
      <c r="G14" s="8">
        <v>13.159551177000001</v>
      </c>
      <c r="H14" s="46" t="str">
        <f t="shared" si="2"/>
        <v>N/A</v>
      </c>
      <c r="I14" s="12">
        <v>-1.38</v>
      </c>
      <c r="J14" s="12">
        <v>-1.48</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0.3157700967</v>
      </c>
      <c r="D16" s="46" t="str">
        <f t="shared" si="0"/>
        <v>N/A</v>
      </c>
      <c r="E16" s="8">
        <v>0.37655257689999999</v>
      </c>
      <c r="F16" s="46" t="str">
        <f t="shared" si="1"/>
        <v>N/A</v>
      </c>
      <c r="G16" s="8">
        <v>0.43650793650000003</v>
      </c>
      <c r="H16" s="46" t="str">
        <f t="shared" si="2"/>
        <v>N/A</v>
      </c>
      <c r="I16" s="12">
        <v>19.25</v>
      </c>
      <c r="J16" s="12">
        <v>15.92</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27.520142734</v>
      </c>
      <c r="D18" s="46" t="str">
        <f t="shared" si="0"/>
        <v>N/A</v>
      </c>
      <c r="E18" s="8">
        <v>27.998370145999999</v>
      </c>
      <c r="F18" s="46" t="str">
        <f t="shared" si="1"/>
        <v>N/A</v>
      </c>
      <c r="G18" s="8">
        <v>28.519430760999999</v>
      </c>
      <c r="H18" s="46" t="str">
        <f t="shared" si="2"/>
        <v>N/A</v>
      </c>
      <c r="I18" s="12">
        <v>1.738</v>
      </c>
      <c r="J18" s="12">
        <v>1.861</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97.902890075000002</v>
      </c>
      <c r="D20" s="46" t="str">
        <f t="shared" si="0"/>
        <v>N/A</v>
      </c>
      <c r="E20" s="8">
        <v>97.504636654999999</v>
      </c>
      <c r="F20" s="46" t="str">
        <f t="shared" si="1"/>
        <v>N/A</v>
      </c>
      <c r="G20" s="8">
        <v>97.266009851999996</v>
      </c>
      <c r="H20" s="46" t="str">
        <f t="shared" si="2"/>
        <v>N/A</v>
      </c>
      <c r="I20" s="12">
        <v>-0.40699999999999997</v>
      </c>
      <c r="J20" s="12">
        <v>-0.245</v>
      </c>
      <c r="K20" s="47" t="s">
        <v>739</v>
      </c>
      <c r="L20" s="9" t="str">
        <f t="shared" si="3"/>
        <v>Yes</v>
      </c>
    </row>
    <row r="21" spans="1:12" x14ac:dyDescent="0.2">
      <c r="A21" s="2" t="s">
        <v>976</v>
      </c>
      <c r="B21" s="37" t="s">
        <v>213</v>
      </c>
      <c r="C21" s="8">
        <v>2.0971099247999998</v>
      </c>
      <c r="D21" s="46" t="str">
        <f t="shared" si="0"/>
        <v>N/A</v>
      </c>
      <c r="E21" s="8">
        <v>2.4953633450999999</v>
      </c>
      <c r="F21" s="46" t="str">
        <f t="shared" si="1"/>
        <v>N/A</v>
      </c>
      <c r="G21" s="8">
        <v>2.7339901478000002</v>
      </c>
      <c r="H21" s="46" t="str">
        <f t="shared" si="2"/>
        <v>N/A</v>
      </c>
      <c r="I21" s="12">
        <v>18.989999999999998</v>
      </c>
      <c r="J21" s="12">
        <v>9.5630000000000006</v>
      </c>
      <c r="K21" s="47" t="s">
        <v>739</v>
      </c>
      <c r="L21" s="9" t="str">
        <f t="shared" si="3"/>
        <v>Yes</v>
      </c>
    </row>
    <row r="22" spans="1:12" x14ac:dyDescent="0.2">
      <c r="A22" s="3" t="s">
        <v>1718</v>
      </c>
      <c r="B22" s="37" t="s">
        <v>213</v>
      </c>
      <c r="C22" s="38">
        <v>33032</v>
      </c>
      <c r="D22" s="46" t="str">
        <f t="shared" si="0"/>
        <v>N/A</v>
      </c>
      <c r="E22" s="38">
        <v>32345</v>
      </c>
      <c r="F22" s="46" t="str">
        <f t="shared" si="1"/>
        <v>N/A</v>
      </c>
      <c r="G22" s="38">
        <v>32497</v>
      </c>
      <c r="H22" s="46" t="str">
        <f t="shared" si="2"/>
        <v>N/A</v>
      </c>
      <c r="I22" s="12">
        <v>-2.08</v>
      </c>
      <c r="J22" s="12">
        <v>0.46989999999999998</v>
      </c>
      <c r="K22" s="47" t="s">
        <v>739</v>
      </c>
      <c r="L22" s="9" t="str">
        <f t="shared" si="3"/>
        <v>Yes</v>
      </c>
    </row>
    <row r="23" spans="1:12" x14ac:dyDescent="0.2">
      <c r="A23" s="3" t="s">
        <v>991</v>
      </c>
      <c r="B23" s="37" t="s">
        <v>213</v>
      </c>
      <c r="C23" s="38">
        <v>5474</v>
      </c>
      <c r="D23" s="46" t="str">
        <f t="shared" si="0"/>
        <v>N/A</v>
      </c>
      <c r="E23" s="38">
        <v>5542</v>
      </c>
      <c r="F23" s="46" t="str">
        <f t="shared" si="1"/>
        <v>N/A</v>
      </c>
      <c r="G23" s="38">
        <v>5603</v>
      </c>
      <c r="H23" s="46" t="str">
        <f t="shared" si="2"/>
        <v>N/A</v>
      </c>
      <c r="I23" s="12">
        <v>1.242</v>
      </c>
      <c r="J23" s="12">
        <v>1.101</v>
      </c>
      <c r="K23" s="47" t="s">
        <v>739</v>
      </c>
      <c r="L23" s="9" t="str">
        <f t="shared" si="3"/>
        <v>Yes</v>
      </c>
    </row>
    <row r="24" spans="1:12" x14ac:dyDescent="0.2">
      <c r="A24" s="3" t="s">
        <v>992</v>
      </c>
      <c r="B24" s="37" t="s">
        <v>213</v>
      </c>
      <c r="C24" s="38">
        <v>426</v>
      </c>
      <c r="D24" s="46" t="str">
        <f t="shared" si="0"/>
        <v>N/A</v>
      </c>
      <c r="E24" s="38">
        <v>376</v>
      </c>
      <c r="F24" s="46" t="str">
        <f t="shared" si="1"/>
        <v>N/A</v>
      </c>
      <c r="G24" s="38">
        <v>388</v>
      </c>
      <c r="H24" s="46" t="str">
        <f t="shared" si="2"/>
        <v>N/A</v>
      </c>
      <c r="I24" s="12">
        <v>-11.7</v>
      </c>
      <c r="J24" s="12">
        <v>3.1909999999999998</v>
      </c>
      <c r="K24" s="47" t="s">
        <v>739</v>
      </c>
      <c r="L24" s="9" t="str">
        <f t="shared" si="3"/>
        <v>Yes</v>
      </c>
    </row>
    <row r="25" spans="1:12" x14ac:dyDescent="0.2">
      <c r="A25" s="3" t="s">
        <v>993</v>
      </c>
      <c r="B25" s="37" t="s">
        <v>213</v>
      </c>
      <c r="C25" s="38">
        <v>619</v>
      </c>
      <c r="D25" s="46" t="str">
        <f t="shared" si="0"/>
        <v>N/A</v>
      </c>
      <c r="E25" s="38">
        <v>754</v>
      </c>
      <c r="F25" s="46" t="str">
        <f t="shared" si="1"/>
        <v>N/A</v>
      </c>
      <c r="G25" s="38">
        <v>868</v>
      </c>
      <c r="H25" s="46" t="str">
        <f t="shared" si="2"/>
        <v>N/A</v>
      </c>
      <c r="I25" s="12">
        <v>21.81</v>
      </c>
      <c r="J25" s="12">
        <v>15.12</v>
      </c>
      <c r="K25" s="47" t="s">
        <v>739</v>
      </c>
      <c r="L25" s="9" t="str">
        <f t="shared" si="3"/>
        <v>Yes</v>
      </c>
    </row>
    <row r="26" spans="1:12" x14ac:dyDescent="0.2">
      <c r="A26" s="3" t="s">
        <v>994</v>
      </c>
      <c r="B26" s="37" t="s">
        <v>213</v>
      </c>
      <c r="C26" s="38">
        <v>26513</v>
      </c>
      <c r="D26" s="46" t="str">
        <f t="shared" si="0"/>
        <v>N/A</v>
      </c>
      <c r="E26" s="38">
        <v>25673</v>
      </c>
      <c r="F26" s="46" t="str">
        <f t="shared" si="1"/>
        <v>N/A</v>
      </c>
      <c r="G26" s="38">
        <v>25638</v>
      </c>
      <c r="H26" s="46" t="str">
        <f t="shared" si="2"/>
        <v>N/A</v>
      </c>
      <c r="I26" s="12">
        <v>-3.17</v>
      </c>
      <c r="J26" s="12">
        <v>-0.13600000000000001</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36167</v>
      </c>
      <c r="D28" s="46" t="str">
        <f t="shared" si="0"/>
        <v>N/A</v>
      </c>
      <c r="E28" s="38">
        <v>37450</v>
      </c>
      <c r="F28" s="46" t="str">
        <f t="shared" si="1"/>
        <v>N/A</v>
      </c>
      <c r="G28" s="38">
        <v>39083</v>
      </c>
      <c r="H28" s="46" t="str">
        <f t="shared" si="2"/>
        <v>N/A</v>
      </c>
      <c r="I28" s="12">
        <v>3.5470000000000002</v>
      </c>
      <c r="J28" s="12">
        <v>4.3600000000000003</v>
      </c>
      <c r="K28" s="47" t="s">
        <v>739</v>
      </c>
      <c r="L28" s="9" t="str">
        <f t="shared" si="3"/>
        <v>Yes</v>
      </c>
    </row>
    <row r="29" spans="1:12" x14ac:dyDescent="0.2">
      <c r="A29" s="3" t="s">
        <v>996</v>
      </c>
      <c r="B29" s="37" t="s">
        <v>213</v>
      </c>
      <c r="C29" s="38">
        <v>12353</v>
      </c>
      <c r="D29" s="46" t="str">
        <f t="shared" si="0"/>
        <v>N/A</v>
      </c>
      <c r="E29" s="38">
        <v>12623</v>
      </c>
      <c r="F29" s="46" t="str">
        <f t="shared" si="1"/>
        <v>N/A</v>
      </c>
      <c r="G29" s="38">
        <v>12749</v>
      </c>
      <c r="H29" s="46" t="str">
        <f t="shared" si="2"/>
        <v>N/A</v>
      </c>
      <c r="I29" s="12">
        <v>2.1859999999999999</v>
      </c>
      <c r="J29" s="12">
        <v>0.99819999999999998</v>
      </c>
      <c r="K29" s="47" t="s">
        <v>739</v>
      </c>
      <c r="L29" s="9" t="str">
        <f t="shared" si="3"/>
        <v>Yes</v>
      </c>
    </row>
    <row r="30" spans="1:12" x14ac:dyDescent="0.2">
      <c r="A30" s="3" t="s">
        <v>997</v>
      </c>
      <c r="B30" s="37" t="s">
        <v>213</v>
      </c>
      <c r="C30" s="38">
        <v>259</v>
      </c>
      <c r="D30" s="46" t="str">
        <f t="shared" si="0"/>
        <v>N/A</v>
      </c>
      <c r="E30" s="38">
        <v>252</v>
      </c>
      <c r="F30" s="46" t="str">
        <f t="shared" si="1"/>
        <v>N/A</v>
      </c>
      <c r="G30" s="38">
        <v>294</v>
      </c>
      <c r="H30" s="46" t="str">
        <f t="shared" si="2"/>
        <v>N/A</v>
      </c>
      <c r="I30" s="12">
        <v>-2.7</v>
      </c>
      <c r="J30" s="12">
        <v>16.670000000000002</v>
      </c>
      <c r="K30" s="47" t="s">
        <v>739</v>
      </c>
      <c r="L30" s="9" t="str">
        <f t="shared" si="3"/>
        <v>Yes</v>
      </c>
    </row>
    <row r="31" spans="1:12" x14ac:dyDescent="0.2">
      <c r="A31" s="3" t="s">
        <v>998</v>
      </c>
      <c r="B31" s="37" t="s">
        <v>213</v>
      </c>
      <c r="C31" s="38">
        <v>881</v>
      </c>
      <c r="D31" s="46" t="str">
        <f t="shared" si="0"/>
        <v>N/A</v>
      </c>
      <c r="E31" s="38">
        <v>1036</v>
      </c>
      <c r="F31" s="46" t="str">
        <f t="shared" si="1"/>
        <v>N/A</v>
      </c>
      <c r="G31" s="38">
        <v>1138</v>
      </c>
      <c r="H31" s="46" t="str">
        <f t="shared" si="2"/>
        <v>N/A</v>
      </c>
      <c r="I31" s="12">
        <v>17.59</v>
      </c>
      <c r="J31" s="12">
        <v>9.8460000000000001</v>
      </c>
      <c r="K31" s="47" t="s">
        <v>739</v>
      </c>
      <c r="L31" s="9" t="str">
        <f t="shared" si="3"/>
        <v>Yes</v>
      </c>
    </row>
    <row r="32" spans="1:12" x14ac:dyDescent="0.2">
      <c r="A32" s="3" t="s">
        <v>999</v>
      </c>
      <c r="B32" s="37" t="s">
        <v>213</v>
      </c>
      <c r="C32" s="38">
        <v>22674</v>
      </c>
      <c r="D32" s="46" t="str">
        <f t="shared" si="0"/>
        <v>N/A</v>
      </c>
      <c r="E32" s="38">
        <v>23539</v>
      </c>
      <c r="F32" s="46" t="str">
        <f t="shared" si="1"/>
        <v>N/A</v>
      </c>
      <c r="G32" s="38">
        <v>24902</v>
      </c>
      <c r="H32" s="46" t="str">
        <f t="shared" si="2"/>
        <v>N/A</v>
      </c>
      <c r="I32" s="12">
        <v>3.8149999999999999</v>
      </c>
      <c r="J32" s="12">
        <v>5.79</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1225503938</v>
      </c>
      <c r="D34" s="46" t="str">
        <f t="shared" si="0"/>
        <v>N/A</v>
      </c>
      <c r="E34" s="49">
        <v>1265989287</v>
      </c>
      <c r="F34" s="46" t="str">
        <f t="shared" si="1"/>
        <v>N/A</v>
      </c>
      <c r="G34" s="49">
        <v>1322627935</v>
      </c>
      <c r="H34" s="46" t="str">
        <f t="shared" si="2"/>
        <v>N/A</v>
      </c>
      <c r="I34" s="12">
        <v>3.3039999999999998</v>
      </c>
      <c r="J34" s="12">
        <v>4.4740000000000002</v>
      </c>
      <c r="K34" s="47" t="s">
        <v>739</v>
      </c>
      <c r="L34" s="9" t="str">
        <f t="shared" si="3"/>
        <v>Yes</v>
      </c>
    </row>
    <row r="35" spans="1:12" x14ac:dyDescent="0.2">
      <c r="A35" s="48" t="s">
        <v>1424</v>
      </c>
      <c r="B35" s="37" t="s">
        <v>213</v>
      </c>
      <c r="C35" s="49">
        <v>17353.250988</v>
      </c>
      <c r="D35" s="46" t="str">
        <f t="shared" si="0"/>
        <v>N/A</v>
      </c>
      <c r="E35" s="49">
        <v>17787.743592999999</v>
      </c>
      <c r="F35" s="46" t="str">
        <f t="shared" si="1"/>
        <v>N/A</v>
      </c>
      <c r="G35" s="49">
        <v>18098.357074</v>
      </c>
      <c r="H35" s="46" t="str">
        <f t="shared" si="2"/>
        <v>N/A</v>
      </c>
      <c r="I35" s="12">
        <v>2.504</v>
      </c>
      <c r="J35" s="12">
        <v>1.746</v>
      </c>
      <c r="K35" s="47" t="s">
        <v>739</v>
      </c>
      <c r="L35" s="9" t="str">
        <f t="shared" si="3"/>
        <v>Yes</v>
      </c>
    </row>
    <row r="36" spans="1:12" x14ac:dyDescent="0.2">
      <c r="A36" s="48" t="s">
        <v>1425</v>
      </c>
      <c r="B36" s="37" t="s">
        <v>213</v>
      </c>
      <c r="C36" s="49">
        <v>18094.494714</v>
      </c>
      <c r="D36" s="46" t="str">
        <f t="shared" si="0"/>
        <v>N/A</v>
      </c>
      <c r="E36" s="49">
        <v>18564.526013999999</v>
      </c>
      <c r="F36" s="46" t="str">
        <f t="shared" si="1"/>
        <v>N/A</v>
      </c>
      <c r="G36" s="49">
        <v>19013.929284999998</v>
      </c>
      <c r="H36" s="46" t="str">
        <f t="shared" si="2"/>
        <v>N/A</v>
      </c>
      <c r="I36" s="12">
        <v>2.5979999999999999</v>
      </c>
      <c r="J36" s="12">
        <v>2.4209999999999998</v>
      </c>
      <c r="K36" s="47" t="s">
        <v>739</v>
      </c>
      <c r="L36" s="9" t="str">
        <f t="shared" si="3"/>
        <v>Yes</v>
      </c>
    </row>
    <row r="37" spans="1:12" x14ac:dyDescent="0.2">
      <c r="A37" s="4" t="s">
        <v>107</v>
      </c>
      <c r="B37" s="37" t="s">
        <v>213</v>
      </c>
      <c r="C37" s="49">
        <v>24948951</v>
      </c>
      <c r="D37" s="46" t="str">
        <f t="shared" si="0"/>
        <v>N/A</v>
      </c>
      <c r="E37" s="49">
        <v>29707587</v>
      </c>
      <c r="F37" s="46" t="str">
        <f t="shared" si="1"/>
        <v>N/A</v>
      </c>
      <c r="G37" s="49">
        <v>32216644</v>
      </c>
      <c r="H37" s="46" t="str">
        <f t="shared" si="2"/>
        <v>N/A</v>
      </c>
      <c r="I37" s="12">
        <v>19.07</v>
      </c>
      <c r="J37" s="12">
        <v>8.4459999999999997</v>
      </c>
      <c r="K37" s="47" t="s">
        <v>739</v>
      </c>
      <c r="L37" s="9" t="str">
        <f t="shared" si="3"/>
        <v>Yes</v>
      </c>
    </row>
    <row r="38" spans="1:12" x14ac:dyDescent="0.2">
      <c r="A38" s="48" t="s">
        <v>158</v>
      </c>
      <c r="B38" s="50" t="s">
        <v>217</v>
      </c>
      <c r="C38" s="1">
        <v>0</v>
      </c>
      <c r="D38" s="46" t="str">
        <f>IF($B38="N/A","N/A",IF(C38&gt;0,"No",IF(C38&lt;0,"No","Yes")))</f>
        <v>Yes</v>
      </c>
      <c r="E38" s="1">
        <v>11</v>
      </c>
      <c r="F38" s="46" t="str">
        <f>IF($B38="N/A","N/A",IF(E38&gt;0,"No",IF(E38&lt;0,"No","Yes")))</f>
        <v>No</v>
      </c>
      <c r="G38" s="1">
        <v>0</v>
      </c>
      <c r="H38" s="46" t="str">
        <f>IF($B38="N/A","N/A",IF(G38&gt;0,"No",IF(G38&lt;0,"No","Yes")))</f>
        <v>Yes</v>
      </c>
      <c r="I38" s="12" t="s">
        <v>1747</v>
      </c>
      <c r="J38" s="12">
        <v>-100</v>
      </c>
      <c r="K38" s="47" t="s">
        <v>739</v>
      </c>
      <c r="L38" s="9" t="str">
        <f t="shared" si="3"/>
        <v>No</v>
      </c>
    </row>
    <row r="39" spans="1:12" x14ac:dyDescent="0.2">
      <c r="A39" s="48" t="s">
        <v>156</v>
      </c>
      <c r="B39" s="37" t="s">
        <v>213</v>
      </c>
      <c r="C39" s="49">
        <v>0</v>
      </c>
      <c r="D39" s="46" t="str">
        <f t="shared" ref="D39:D40" si="4">IF($B39="N/A","N/A",IF(C39&gt;10,"No",IF(C39&lt;-10,"No","Yes")))</f>
        <v>N/A</v>
      </c>
      <c r="E39" s="49">
        <v>33396</v>
      </c>
      <c r="F39" s="46" t="str">
        <f t="shared" ref="F39:F40" si="5">IF($B39="N/A","N/A",IF(E39&gt;10,"No",IF(E39&lt;-10,"No","Yes")))</f>
        <v>N/A</v>
      </c>
      <c r="G39" s="49">
        <v>0</v>
      </c>
      <c r="H39" s="46" t="str">
        <f t="shared" ref="H39:H40" si="6">IF($B39="N/A","N/A",IF(G39&gt;10,"No",IF(G39&lt;-10,"No","Yes")))</f>
        <v>N/A</v>
      </c>
      <c r="I39" s="12" t="s">
        <v>1747</v>
      </c>
      <c r="J39" s="12">
        <v>-100</v>
      </c>
      <c r="K39" s="47" t="s">
        <v>739</v>
      </c>
      <c r="L39" s="9" t="str">
        <f t="shared" si="3"/>
        <v>No</v>
      </c>
    </row>
    <row r="40" spans="1:12" x14ac:dyDescent="0.2">
      <c r="A40" s="48" t="s">
        <v>1304</v>
      </c>
      <c r="B40" s="37" t="s">
        <v>213</v>
      </c>
      <c r="C40" s="49" t="s">
        <v>1747</v>
      </c>
      <c r="D40" s="46" t="str">
        <f t="shared" si="4"/>
        <v>N/A</v>
      </c>
      <c r="E40" s="49">
        <v>11132</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18648.179038999999</v>
      </c>
      <c r="D41" s="46" t="str">
        <f t="shared" ref="D41:D52" si="7">IF($B41="N/A","N/A",IF(C41&gt;10,"No",IF(C41&lt;-10,"No","Yes")))</f>
        <v>N/A</v>
      </c>
      <c r="E41" s="49">
        <v>19815.626032</v>
      </c>
      <c r="F41" s="46" t="str">
        <f t="shared" ref="F41:F52" si="8">IF($B41="N/A","N/A",IF(E41&gt;10,"No",IF(E41&lt;-10,"No","Yes")))</f>
        <v>N/A</v>
      </c>
      <c r="G41" s="49">
        <v>20690.496907000001</v>
      </c>
      <c r="H41" s="46" t="str">
        <f t="shared" ref="H41:H52" si="9">IF($B41="N/A","N/A",IF(G41&gt;10,"No",IF(G41&lt;-10,"No","Yes")))</f>
        <v>N/A</v>
      </c>
      <c r="I41" s="12">
        <v>6.26</v>
      </c>
      <c r="J41" s="12">
        <v>4.415</v>
      </c>
      <c r="K41" s="47" t="s">
        <v>739</v>
      </c>
      <c r="L41" s="9" t="str">
        <f t="shared" ref="L41:L52" si="10">IF(J41="Div by 0", "N/A", IF(K41="N/A","N/A", IF(J41&gt;VALUE(MID(K41,1,2)), "No", IF(J41&lt;-1*VALUE(MID(K41,1,2)), "No", "Yes"))))</f>
        <v>Yes</v>
      </c>
    </row>
    <row r="42" spans="1:12" x14ac:dyDescent="0.2">
      <c r="A42" s="3" t="s">
        <v>1427</v>
      </c>
      <c r="B42" s="37" t="s">
        <v>213</v>
      </c>
      <c r="C42" s="49">
        <v>6042.6722688999998</v>
      </c>
      <c r="D42" s="46" t="str">
        <f t="shared" si="7"/>
        <v>N/A</v>
      </c>
      <c r="E42" s="49">
        <v>6058.7677733999999</v>
      </c>
      <c r="F42" s="46" t="str">
        <f t="shared" si="8"/>
        <v>N/A</v>
      </c>
      <c r="G42" s="49">
        <v>6000.2236302000001</v>
      </c>
      <c r="H42" s="46" t="str">
        <f t="shared" si="9"/>
        <v>N/A</v>
      </c>
      <c r="I42" s="12">
        <v>0.26640000000000003</v>
      </c>
      <c r="J42" s="12">
        <v>-0.96599999999999997</v>
      </c>
      <c r="K42" s="47" t="s">
        <v>739</v>
      </c>
      <c r="L42" s="9" t="str">
        <f t="shared" si="10"/>
        <v>Yes</v>
      </c>
    </row>
    <row r="43" spans="1:12" x14ac:dyDescent="0.2">
      <c r="A43" s="3" t="s">
        <v>1428</v>
      </c>
      <c r="B43" s="37" t="s">
        <v>213</v>
      </c>
      <c r="C43" s="49">
        <v>2864.8967136000001</v>
      </c>
      <c r="D43" s="46" t="str">
        <f t="shared" si="7"/>
        <v>N/A</v>
      </c>
      <c r="E43" s="49">
        <v>2051.5797871999998</v>
      </c>
      <c r="F43" s="46" t="str">
        <f t="shared" si="8"/>
        <v>N/A</v>
      </c>
      <c r="G43" s="49">
        <v>2131.4149484999998</v>
      </c>
      <c r="H43" s="46" t="str">
        <f t="shared" si="9"/>
        <v>N/A</v>
      </c>
      <c r="I43" s="12">
        <v>-28.4</v>
      </c>
      <c r="J43" s="12">
        <v>3.891</v>
      </c>
      <c r="K43" s="47" t="s">
        <v>739</v>
      </c>
      <c r="L43" s="9" t="str">
        <f t="shared" si="10"/>
        <v>Yes</v>
      </c>
    </row>
    <row r="44" spans="1:12" x14ac:dyDescent="0.2">
      <c r="A44" s="3" t="s">
        <v>1429</v>
      </c>
      <c r="B44" s="37" t="s">
        <v>213</v>
      </c>
      <c r="C44" s="49">
        <v>2795.4232633000001</v>
      </c>
      <c r="D44" s="46" t="str">
        <f t="shared" si="7"/>
        <v>N/A</v>
      </c>
      <c r="E44" s="49">
        <v>2891.7970822000002</v>
      </c>
      <c r="F44" s="46" t="str">
        <f t="shared" si="8"/>
        <v>N/A</v>
      </c>
      <c r="G44" s="49">
        <v>2868.1958525</v>
      </c>
      <c r="H44" s="46" t="str">
        <f t="shared" si="9"/>
        <v>N/A</v>
      </c>
      <c r="I44" s="12">
        <v>3.448</v>
      </c>
      <c r="J44" s="12">
        <v>-0.81599999999999995</v>
      </c>
      <c r="K44" s="47" t="s">
        <v>739</v>
      </c>
      <c r="L44" s="9" t="str">
        <f t="shared" si="10"/>
        <v>Yes</v>
      </c>
    </row>
    <row r="45" spans="1:12" x14ac:dyDescent="0.2">
      <c r="A45" s="3" t="s">
        <v>1430</v>
      </c>
      <c r="B45" s="37" t="s">
        <v>213</v>
      </c>
      <c r="C45" s="49">
        <v>21874.486063</v>
      </c>
      <c r="D45" s="46" t="str">
        <f t="shared" si="7"/>
        <v>N/A</v>
      </c>
      <c r="E45" s="49">
        <v>23542.512523000001</v>
      </c>
      <c r="F45" s="46" t="str">
        <f t="shared" si="8"/>
        <v>N/A</v>
      </c>
      <c r="G45" s="49">
        <v>24785.211093000002</v>
      </c>
      <c r="H45" s="46" t="str">
        <f t="shared" si="9"/>
        <v>N/A</v>
      </c>
      <c r="I45" s="12">
        <v>7.625</v>
      </c>
      <c r="J45" s="12">
        <v>5.2789999999999999</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16750.548289999999</v>
      </c>
      <c r="D47" s="46" t="str">
        <f t="shared" si="7"/>
        <v>N/A</v>
      </c>
      <c r="E47" s="49">
        <v>16616.175727999998</v>
      </c>
      <c r="F47" s="46" t="str">
        <f t="shared" si="8"/>
        <v>N/A</v>
      </c>
      <c r="G47" s="49">
        <v>16586.282936</v>
      </c>
      <c r="H47" s="46" t="str">
        <f t="shared" si="9"/>
        <v>N/A</v>
      </c>
      <c r="I47" s="12">
        <v>-0.80200000000000005</v>
      </c>
      <c r="J47" s="12">
        <v>-0.18</v>
      </c>
      <c r="K47" s="47" t="s">
        <v>739</v>
      </c>
      <c r="L47" s="9" t="str">
        <f t="shared" si="10"/>
        <v>Yes</v>
      </c>
    </row>
    <row r="48" spans="1:12" x14ac:dyDescent="0.2">
      <c r="A48" s="3" t="s">
        <v>1433</v>
      </c>
      <c r="B48" s="50" t="s">
        <v>213</v>
      </c>
      <c r="C48" s="14">
        <v>6446.1708896999999</v>
      </c>
      <c r="D48" s="11" t="str">
        <f t="shared" si="7"/>
        <v>N/A</v>
      </c>
      <c r="E48" s="14">
        <v>6127.3404896000002</v>
      </c>
      <c r="F48" s="11" t="str">
        <f t="shared" si="8"/>
        <v>N/A</v>
      </c>
      <c r="G48" s="14">
        <v>6124.4271707999997</v>
      </c>
      <c r="H48" s="11" t="str">
        <f t="shared" si="9"/>
        <v>N/A</v>
      </c>
      <c r="I48" s="59">
        <v>-4.95</v>
      </c>
      <c r="J48" s="59">
        <v>-4.8000000000000001E-2</v>
      </c>
      <c r="K48" s="50" t="s">
        <v>739</v>
      </c>
      <c r="L48" s="9" t="str">
        <f t="shared" si="10"/>
        <v>Yes</v>
      </c>
    </row>
    <row r="49" spans="1:12" ht="25.5" x14ac:dyDescent="0.2">
      <c r="A49" s="3" t="s">
        <v>1434</v>
      </c>
      <c r="B49" s="50" t="s">
        <v>213</v>
      </c>
      <c r="C49" s="14">
        <v>10852.459459</v>
      </c>
      <c r="D49" s="11" t="str">
        <f t="shared" si="7"/>
        <v>N/A</v>
      </c>
      <c r="E49" s="14">
        <v>7955.0277778</v>
      </c>
      <c r="F49" s="11" t="str">
        <f t="shared" si="8"/>
        <v>N/A</v>
      </c>
      <c r="G49" s="14">
        <v>10358.476189999999</v>
      </c>
      <c r="H49" s="11" t="str">
        <f t="shared" si="9"/>
        <v>N/A</v>
      </c>
      <c r="I49" s="59">
        <v>-26.7</v>
      </c>
      <c r="J49" s="59">
        <v>30.21</v>
      </c>
      <c r="K49" s="50" t="s">
        <v>739</v>
      </c>
      <c r="L49" s="9" t="str">
        <f t="shared" si="10"/>
        <v>No</v>
      </c>
    </row>
    <row r="50" spans="1:12" x14ac:dyDescent="0.2">
      <c r="A50" s="3" t="s">
        <v>1435</v>
      </c>
      <c r="B50" s="50" t="s">
        <v>213</v>
      </c>
      <c r="C50" s="14">
        <v>3852.2463109999999</v>
      </c>
      <c r="D50" s="11" t="str">
        <f t="shared" si="7"/>
        <v>N/A</v>
      </c>
      <c r="E50" s="14">
        <v>3011.2480694999999</v>
      </c>
      <c r="F50" s="11" t="str">
        <f t="shared" si="8"/>
        <v>N/A</v>
      </c>
      <c r="G50" s="14">
        <v>2481.301406</v>
      </c>
      <c r="H50" s="11" t="str">
        <f t="shared" si="9"/>
        <v>N/A</v>
      </c>
      <c r="I50" s="59">
        <v>-21.8</v>
      </c>
      <c r="J50" s="59">
        <v>-17.600000000000001</v>
      </c>
      <c r="K50" s="50" t="s">
        <v>739</v>
      </c>
      <c r="L50" s="9" t="str">
        <f t="shared" si="10"/>
        <v>Yes</v>
      </c>
    </row>
    <row r="51" spans="1:12" x14ac:dyDescent="0.2">
      <c r="A51" s="3" t="s">
        <v>1436</v>
      </c>
      <c r="B51" s="50" t="s">
        <v>213</v>
      </c>
      <c r="C51" s="14">
        <v>22933.003219999999</v>
      </c>
      <c r="D51" s="11" t="str">
        <f t="shared" si="7"/>
        <v>N/A</v>
      </c>
      <c r="E51" s="14">
        <v>22932.411827</v>
      </c>
      <c r="F51" s="11" t="str">
        <f t="shared" si="8"/>
        <v>N/A</v>
      </c>
      <c r="G51" s="14">
        <v>22660.519677</v>
      </c>
      <c r="H51" s="11" t="str">
        <f t="shared" si="9"/>
        <v>N/A</v>
      </c>
      <c r="I51" s="59">
        <v>-3.0000000000000001E-3</v>
      </c>
      <c r="J51" s="59">
        <v>-1.19</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30330067</v>
      </c>
      <c r="D53" s="46" t="str">
        <f t="shared" ref="D53:D122" si="11">IF($B53="N/A","N/A",IF(C53&gt;10,"No",IF(C53&lt;-10,"No","Yes")))</f>
        <v>N/A</v>
      </c>
      <c r="E53" s="49">
        <v>31550343</v>
      </c>
      <c r="F53" s="46" t="str">
        <f t="shared" ref="F53:F122" si="12">IF($B53="N/A","N/A",IF(E53&gt;10,"No",IF(E53&lt;-10,"No","Yes")))</f>
        <v>N/A</v>
      </c>
      <c r="G53" s="49">
        <v>29817310</v>
      </c>
      <c r="H53" s="46" t="str">
        <f t="shared" ref="H53:H122" si="13">IF($B53="N/A","N/A",IF(G53&gt;10,"No",IF(G53&lt;-10,"No","Yes")))</f>
        <v>N/A</v>
      </c>
      <c r="I53" s="12">
        <v>4.0229999999999997</v>
      </c>
      <c r="J53" s="12">
        <v>-5.49</v>
      </c>
      <c r="K53" s="47" t="s">
        <v>739</v>
      </c>
      <c r="L53" s="9" t="str">
        <f t="shared" ref="L53:L113" si="14">IF(J53="Div by 0", "N/A", IF(K53="N/A","N/A", IF(J53&gt;VALUE(MID(K53,1,2)), "No", IF(J53&lt;-1*VALUE(MID(K53,1,2)), "No", "Yes"))))</f>
        <v>Yes</v>
      </c>
    </row>
    <row r="54" spans="1:12" x14ac:dyDescent="0.2">
      <c r="A54" s="48" t="s">
        <v>598</v>
      </c>
      <c r="B54" s="37" t="s">
        <v>213</v>
      </c>
      <c r="C54" s="38">
        <v>14490</v>
      </c>
      <c r="D54" s="46" t="str">
        <f t="shared" si="11"/>
        <v>N/A</v>
      </c>
      <c r="E54" s="38">
        <v>14664</v>
      </c>
      <c r="F54" s="46" t="str">
        <f t="shared" si="12"/>
        <v>N/A</v>
      </c>
      <c r="G54" s="38">
        <v>14635</v>
      </c>
      <c r="H54" s="46" t="str">
        <f t="shared" si="13"/>
        <v>N/A</v>
      </c>
      <c r="I54" s="12">
        <v>1.2010000000000001</v>
      </c>
      <c r="J54" s="12">
        <v>-0.19800000000000001</v>
      </c>
      <c r="K54" s="47" t="s">
        <v>739</v>
      </c>
      <c r="L54" s="9" t="str">
        <f t="shared" si="14"/>
        <v>Yes</v>
      </c>
    </row>
    <row r="55" spans="1:12" x14ac:dyDescent="0.2">
      <c r="A55" s="48" t="s">
        <v>1438</v>
      </c>
      <c r="B55" s="37" t="s">
        <v>213</v>
      </c>
      <c r="C55" s="49">
        <v>2093.1723256999999</v>
      </c>
      <c r="D55" s="46" t="str">
        <f t="shared" si="11"/>
        <v>N/A</v>
      </c>
      <c r="E55" s="49">
        <v>2151.5509410999998</v>
      </c>
      <c r="F55" s="46" t="str">
        <f t="shared" si="12"/>
        <v>N/A</v>
      </c>
      <c r="G55" s="49">
        <v>2037.3973352</v>
      </c>
      <c r="H55" s="46" t="str">
        <f t="shared" si="13"/>
        <v>N/A</v>
      </c>
      <c r="I55" s="12">
        <v>2.7890000000000001</v>
      </c>
      <c r="J55" s="12">
        <v>-5.31</v>
      </c>
      <c r="K55" s="47" t="s">
        <v>739</v>
      </c>
      <c r="L55" s="9" t="str">
        <f t="shared" si="14"/>
        <v>Yes</v>
      </c>
    </row>
    <row r="56" spans="1:12" x14ac:dyDescent="0.2">
      <c r="A56" s="48" t="s">
        <v>1439</v>
      </c>
      <c r="B56" s="37" t="s">
        <v>213</v>
      </c>
      <c r="C56" s="38">
        <v>0.3432712215</v>
      </c>
      <c r="D56" s="46" t="str">
        <f t="shared" si="11"/>
        <v>N/A</v>
      </c>
      <c r="E56" s="38">
        <v>0.358360611</v>
      </c>
      <c r="F56" s="46" t="str">
        <f t="shared" si="12"/>
        <v>N/A</v>
      </c>
      <c r="G56" s="38">
        <v>0.25445848989999997</v>
      </c>
      <c r="H56" s="46" t="str">
        <f t="shared" si="13"/>
        <v>N/A</v>
      </c>
      <c r="I56" s="12">
        <v>4.3959999999999999</v>
      </c>
      <c r="J56" s="12">
        <v>-29</v>
      </c>
      <c r="K56" s="47" t="s">
        <v>739</v>
      </c>
      <c r="L56" s="9" t="str">
        <f t="shared" si="14"/>
        <v>Yes</v>
      </c>
    </row>
    <row r="57" spans="1:12" ht="25.5" x14ac:dyDescent="0.2">
      <c r="A57" s="48" t="s">
        <v>599</v>
      </c>
      <c r="B57" s="37" t="s">
        <v>213</v>
      </c>
      <c r="C57" s="49">
        <v>3065698</v>
      </c>
      <c r="D57" s="46" t="str">
        <f t="shared" si="11"/>
        <v>N/A</v>
      </c>
      <c r="E57" s="49">
        <v>4120611</v>
      </c>
      <c r="F57" s="46" t="str">
        <f t="shared" si="12"/>
        <v>N/A</v>
      </c>
      <c r="G57" s="49">
        <v>4672150</v>
      </c>
      <c r="H57" s="46" t="str">
        <f t="shared" si="13"/>
        <v>N/A</v>
      </c>
      <c r="I57" s="12">
        <v>34.409999999999997</v>
      </c>
      <c r="J57" s="12">
        <v>13.38</v>
      </c>
      <c r="K57" s="47" t="s">
        <v>739</v>
      </c>
      <c r="L57" s="9" t="str">
        <f t="shared" si="14"/>
        <v>Yes</v>
      </c>
    </row>
    <row r="58" spans="1:12" x14ac:dyDescent="0.2">
      <c r="A58" s="48" t="s">
        <v>600</v>
      </c>
      <c r="B58" s="37" t="s">
        <v>213</v>
      </c>
      <c r="C58" s="38">
        <v>14</v>
      </c>
      <c r="D58" s="46" t="str">
        <f t="shared" si="11"/>
        <v>N/A</v>
      </c>
      <c r="E58" s="38">
        <v>52</v>
      </c>
      <c r="F58" s="46" t="str">
        <f t="shared" si="12"/>
        <v>N/A</v>
      </c>
      <c r="G58" s="38">
        <v>69</v>
      </c>
      <c r="H58" s="46" t="str">
        <f t="shared" si="13"/>
        <v>N/A</v>
      </c>
      <c r="I58" s="12">
        <v>271.39999999999998</v>
      </c>
      <c r="J58" s="12">
        <v>32.69</v>
      </c>
      <c r="K58" s="47" t="s">
        <v>739</v>
      </c>
      <c r="L58" s="9" t="str">
        <f t="shared" si="14"/>
        <v>No</v>
      </c>
    </row>
    <row r="59" spans="1:12" x14ac:dyDescent="0.2">
      <c r="A59" s="48" t="s">
        <v>1440</v>
      </c>
      <c r="B59" s="37" t="s">
        <v>213</v>
      </c>
      <c r="C59" s="49">
        <v>218978.42856999999</v>
      </c>
      <c r="D59" s="46" t="str">
        <f t="shared" si="11"/>
        <v>N/A</v>
      </c>
      <c r="E59" s="49">
        <v>79242.519230999998</v>
      </c>
      <c r="F59" s="46" t="str">
        <f t="shared" si="12"/>
        <v>N/A</v>
      </c>
      <c r="G59" s="49">
        <v>67712.318841</v>
      </c>
      <c r="H59" s="46" t="str">
        <f t="shared" si="13"/>
        <v>N/A</v>
      </c>
      <c r="I59" s="12">
        <v>-63.8</v>
      </c>
      <c r="J59" s="12">
        <v>-14.6</v>
      </c>
      <c r="K59" s="47" t="s">
        <v>739</v>
      </c>
      <c r="L59" s="9" t="str">
        <f t="shared" si="14"/>
        <v>Yes</v>
      </c>
    </row>
    <row r="60" spans="1:12" ht="25.5" x14ac:dyDescent="0.2">
      <c r="A60" s="48" t="s">
        <v>601</v>
      </c>
      <c r="B60" s="37" t="s">
        <v>213</v>
      </c>
      <c r="C60" s="49">
        <v>695324</v>
      </c>
      <c r="D60" s="46" t="str">
        <f t="shared" si="11"/>
        <v>N/A</v>
      </c>
      <c r="E60" s="49">
        <v>1379993</v>
      </c>
      <c r="F60" s="46" t="str">
        <f t="shared" si="12"/>
        <v>N/A</v>
      </c>
      <c r="G60" s="49">
        <v>3629144</v>
      </c>
      <c r="H60" s="46" t="str">
        <f t="shared" si="13"/>
        <v>N/A</v>
      </c>
      <c r="I60" s="12">
        <v>98.47</v>
      </c>
      <c r="J60" s="12">
        <v>163</v>
      </c>
      <c r="K60" s="47" t="s">
        <v>739</v>
      </c>
      <c r="L60" s="9" t="str">
        <f t="shared" si="14"/>
        <v>No</v>
      </c>
    </row>
    <row r="61" spans="1:12" x14ac:dyDescent="0.2">
      <c r="A61" s="4" t="s">
        <v>602</v>
      </c>
      <c r="B61" s="50" t="s">
        <v>213</v>
      </c>
      <c r="C61" s="1">
        <v>11</v>
      </c>
      <c r="D61" s="11" t="str">
        <f t="shared" si="11"/>
        <v>N/A</v>
      </c>
      <c r="E61" s="1">
        <v>16</v>
      </c>
      <c r="F61" s="11" t="str">
        <f t="shared" si="12"/>
        <v>N/A</v>
      </c>
      <c r="G61" s="1">
        <v>18</v>
      </c>
      <c r="H61" s="11" t="str">
        <f t="shared" si="13"/>
        <v>N/A</v>
      </c>
      <c r="I61" s="59">
        <v>220</v>
      </c>
      <c r="J61" s="59">
        <v>12.5</v>
      </c>
      <c r="K61" s="50" t="s">
        <v>739</v>
      </c>
      <c r="L61" s="9" t="str">
        <f t="shared" si="14"/>
        <v>Yes</v>
      </c>
    </row>
    <row r="62" spans="1:12" ht="25.5" x14ac:dyDescent="0.2">
      <c r="A62" s="4" t="s">
        <v>1441</v>
      </c>
      <c r="B62" s="50" t="s">
        <v>213</v>
      </c>
      <c r="C62" s="14">
        <v>139064.79999999999</v>
      </c>
      <c r="D62" s="11" t="str">
        <f t="shared" si="11"/>
        <v>N/A</v>
      </c>
      <c r="E62" s="14">
        <v>86249.5625</v>
      </c>
      <c r="F62" s="11" t="str">
        <f t="shared" si="12"/>
        <v>N/A</v>
      </c>
      <c r="G62" s="14">
        <v>201619.11111</v>
      </c>
      <c r="H62" s="11" t="str">
        <f t="shared" si="13"/>
        <v>N/A</v>
      </c>
      <c r="I62" s="59">
        <v>-38</v>
      </c>
      <c r="J62" s="59">
        <v>133.80000000000001</v>
      </c>
      <c r="K62" s="50" t="s">
        <v>739</v>
      </c>
      <c r="L62" s="9" t="str">
        <f t="shared" si="14"/>
        <v>No</v>
      </c>
    </row>
    <row r="63" spans="1:12" x14ac:dyDescent="0.2">
      <c r="A63" s="4" t="s">
        <v>603</v>
      </c>
      <c r="B63" s="50" t="s">
        <v>213</v>
      </c>
      <c r="C63" s="14">
        <v>192523688</v>
      </c>
      <c r="D63" s="11" t="str">
        <f t="shared" si="11"/>
        <v>N/A</v>
      </c>
      <c r="E63" s="14">
        <v>192426727</v>
      </c>
      <c r="F63" s="11" t="str">
        <f t="shared" si="12"/>
        <v>N/A</v>
      </c>
      <c r="G63" s="14">
        <v>189934864</v>
      </c>
      <c r="H63" s="11" t="str">
        <f t="shared" si="13"/>
        <v>N/A</v>
      </c>
      <c r="I63" s="59">
        <v>-0.05</v>
      </c>
      <c r="J63" s="59">
        <v>-1.29</v>
      </c>
      <c r="K63" s="50" t="s">
        <v>739</v>
      </c>
      <c r="L63" s="9" t="str">
        <f t="shared" si="14"/>
        <v>Yes</v>
      </c>
    </row>
    <row r="64" spans="1:12" x14ac:dyDescent="0.2">
      <c r="A64" s="4" t="s">
        <v>604</v>
      </c>
      <c r="B64" s="50" t="s">
        <v>213</v>
      </c>
      <c r="C64" s="1">
        <v>1370</v>
      </c>
      <c r="D64" s="11" t="str">
        <f t="shared" si="11"/>
        <v>N/A</v>
      </c>
      <c r="E64" s="1">
        <v>1346</v>
      </c>
      <c r="F64" s="11" t="str">
        <f t="shared" si="12"/>
        <v>N/A</v>
      </c>
      <c r="G64" s="1">
        <v>1341</v>
      </c>
      <c r="H64" s="11" t="str">
        <f t="shared" si="13"/>
        <v>N/A</v>
      </c>
      <c r="I64" s="59">
        <v>-1.75</v>
      </c>
      <c r="J64" s="59">
        <v>-0.371</v>
      </c>
      <c r="K64" s="50" t="s">
        <v>739</v>
      </c>
      <c r="L64" s="9" t="str">
        <f t="shared" si="14"/>
        <v>Yes</v>
      </c>
    </row>
    <row r="65" spans="1:12" x14ac:dyDescent="0.2">
      <c r="A65" s="4" t="s">
        <v>1442</v>
      </c>
      <c r="B65" s="50" t="s">
        <v>213</v>
      </c>
      <c r="C65" s="14">
        <v>140528.23942</v>
      </c>
      <c r="D65" s="11" t="str">
        <f t="shared" si="11"/>
        <v>N/A</v>
      </c>
      <c r="E65" s="14">
        <v>142961.90713000001</v>
      </c>
      <c r="F65" s="11" t="str">
        <f t="shared" si="12"/>
        <v>N/A</v>
      </c>
      <c r="G65" s="14">
        <v>141636.73676</v>
      </c>
      <c r="H65" s="11" t="str">
        <f t="shared" si="13"/>
        <v>N/A</v>
      </c>
      <c r="I65" s="59">
        <v>1.732</v>
      </c>
      <c r="J65" s="59">
        <v>-0.92700000000000005</v>
      </c>
      <c r="K65" s="50" t="s">
        <v>739</v>
      </c>
      <c r="L65" s="9" t="str">
        <f t="shared" si="14"/>
        <v>Yes</v>
      </c>
    </row>
    <row r="66" spans="1:12" x14ac:dyDescent="0.2">
      <c r="A66" s="4" t="s">
        <v>605</v>
      </c>
      <c r="B66" s="50" t="s">
        <v>213</v>
      </c>
      <c r="C66" s="14">
        <v>429648599</v>
      </c>
      <c r="D66" s="11" t="str">
        <f t="shared" si="11"/>
        <v>N/A</v>
      </c>
      <c r="E66" s="14">
        <v>469280568</v>
      </c>
      <c r="F66" s="11" t="str">
        <f t="shared" si="12"/>
        <v>N/A</v>
      </c>
      <c r="G66" s="14">
        <v>503856542</v>
      </c>
      <c r="H66" s="11" t="str">
        <f t="shared" si="13"/>
        <v>N/A</v>
      </c>
      <c r="I66" s="59">
        <v>9.2240000000000002</v>
      </c>
      <c r="J66" s="59">
        <v>7.3680000000000003</v>
      </c>
      <c r="K66" s="50" t="s">
        <v>739</v>
      </c>
      <c r="L66" s="9" t="str">
        <f t="shared" si="14"/>
        <v>Yes</v>
      </c>
    </row>
    <row r="67" spans="1:12" x14ac:dyDescent="0.2">
      <c r="A67" s="4" t="s">
        <v>606</v>
      </c>
      <c r="B67" s="50" t="s">
        <v>213</v>
      </c>
      <c r="C67" s="1">
        <v>16536</v>
      </c>
      <c r="D67" s="11" t="str">
        <f t="shared" si="11"/>
        <v>N/A</v>
      </c>
      <c r="E67" s="1">
        <v>16122</v>
      </c>
      <c r="F67" s="11" t="str">
        <f t="shared" si="12"/>
        <v>N/A</v>
      </c>
      <c r="G67" s="1">
        <v>16261</v>
      </c>
      <c r="H67" s="11" t="str">
        <f t="shared" si="13"/>
        <v>N/A</v>
      </c>
      <c r="I67" s="59">
        <v>-2.5</v>
      </c>
      <c r="J67" s="59">
        <v>0.86219999999999997</v>
      </c>
      <c r="K67" s="50" t="s">
        <v>739</v>
      </c>
      <c r="L67" s="9" t="str">
        <f t="shared" si="14"/>
        <v>Yes</v>
      </c>
    </row>
    <row r="68" spans="1:12" x14ac:dyDescent="0.2">
      <c r="A68" s="4" t="s">
        <v>1443</v>
      </c>
      <c r="B68" s="50" t="s">
        <v>213</v>
      </c>
      <c r="C68" s="14">
        <v>25982.619677999999</v>
      </c>
      <c r="D68" s="11" t="str">
        <f t="shared" si="11"/>
        <v>N/A</v>
      </c>
      <c r="E68" s="14">
        <v>29108.086341999999</v>
      </c>
      <c r="F68" s="11" t="str">
        <f t="shared" si="12"/>
        <v>N/A</v>
      </c>
      <c r="G68" s="14">
        <v>30985.581576</v>
      </c>
      <c r="H68" s="11" t="str">
        <f t="shared" si="13"/>
        <v>N/A</v>
      </c>
      <c r="I68" s="59">
        <v>12.03</v>
      </c>
      <c r="J68" s="59">
        <v>6.45</v>
      </c>
      <c r="K68" s="50" t="s">
        <v>739</v>
      </c>
      <c r="L68" s="9" t="str">
        <f t="shared" si="14"/>
        <v>Yes</v>
      </c>
    </row>
    <row r="69" spans="1:12" ht="25.5" x14ac:dyDescent="0.2">
      <c r="A69" s="4" t="s">
        <v>607</v>
      </c>
      <c r="B69" s="50" t="s">
        <v>213</v>
      </c>
      <c r="C69" s="14">
        <v>21482511</v>
      </c>
      <c r="D69" s="11" t="str">
        <f t="shared" si="11"/>
        <v>N/A</v>
      </c>
      <c r="E69" s="14">
        <v>22708795</v>
      </c>
      <c r="F69" s="11" t="str">
        <f t="shared" si="12"/>
        <v>N/A</v>
      </c>
      <c r="G69" s="14">
        <v>23373849</v>
      </c>
      <c r="H69" s="11" t="str">
        <f t="shared" si="13"/>
        <v>N/A</v>
      </c>
      <c r="I69" s="59">
        <v>5.7080000000000002</v>
      </c>
      <c r="J69" s="59">
        <v>2.9289999999999998</v>
      </c>
      <c r="K69" s="50" t="s">
        <v>739</v>
      </c>
      <c r="L69" s="9" t="str">
        <f t="shared" si="14"/>
        <v>Yes</v>
      </c>
    </row>
    <row r="70" spans="1:12" x14ac:dyDescent="0.2">
      <c r="A70" s="4" t="s">
        <v>608</v>
      </c>
      <c r="B70" s="50" t="s">
        <v>213</v>
      </c>
      <c r="C70" s="1">
        <v>53827</v>
      </c>
      <c r="D70" s="11" t="str">
        <f t="shared" si="11"/>
        <v>N/A</v>
      </c>
      <c r="E70" s="1">
        <v>54001</v>
      </c>
      <c r="F70" s="11" t="str">
        <f t="shared" si="12"/>
        <v>N/A</v>
      </c>
      <c r="G70" s="1">
        <v>54853</v>
      </c>
      <c r="H70" s="11" t="str">
        <f t="shared" si="13"/>
        <v>N/A</v>
      </c>
      <c r="I70" s="59">
        <v>0.32329999999999998</v>
      </c>
      <c r="J70" s="59">
        <v>1.5780000000000001</v>
      </c>
      <c r="K70" s="50" t="s">
        <v>739</v>
      </c>
      <c r="L70" s="9" t="str">
        <f t="shared" si="14"/>
        <v>Yes</v>
      </c>
    </row>
    <row r="71" spans="1:12" x14ac:dyDescent="0.2">
      <c r="A71" s="4" t="s">
        <v>1444</v>
      </c>
      <c r="B71" s="50" t="s">
        <v>213</v>
      </c>
      <c r="C71" s="14">
        <v>399.10288516999998</v>
      </c>
      <c r="D71" s="11" t="str">
        <f t="shared" si="11"/>
        <v>N/A</v>
      </c>
      <c r="E71" s="14">
        <v>420.52545322999998</v>
      </c>
      <c r="F71" s="11" t="str">
        <f t="shared" si="12"/>
        <v>N/A</v>
      </c>
      <c r="G71" s="14">
        <v>426.11796985000001</v>
      </c>
      <c r="H71" s="11" t="str">
        <f t="shared" si="13"/>
        <v>N/A</v>
      </c>
      <c r="I71" s="59">
        <v>5.3680000000000003</v>
      </c>
      <c r="J71" s="59">
        <v>1.33</v>
      </c>
      <c r="K71" s="50" t="s">
        <v>739</v>
      </c>
      <c r="L71" s="9" t="str">
        <f t="shared" si="14"/>
        <v>Yes</v>
      </c>
    </row>
    <row r="72" spans="1:12" x14ac:dyDescent="0.2">
      <c r="A72" s="4" t="s">
        <v>609</v>
      </c>
      <c r="B72" s="50" t="s">
        <v>213</v>
      </c>
      <c r="C72" s="14">
        <v>10284712</v>
      </c>
      <c r="D72" s="11" t="str">
        <f t="shared" si="11"/>
        <v>N/A</v>
      </c>
      <c r="E72" s="14">
        <v>10653154</v>
      </c>
      <c r="F72" s="11" t="str">
        <f t="shared" si="12"/>
        <v>N/A</v>
      </c>
      <c r="G72" s="14">
        <v>10577698</v>
      </c>
      <c r="H72" s="11" t="str">
        <f t="shared" si="13"/>
        <v>N/A</v>
      </c>
      <c r="I72" s="59">
        <v>3.5819999999999999</v>
      </c>
      <c r="J72" s="59">
        <v>-0.70799999999999996</v>
      </c>
      <c r="K72" s="50" t="s">
        <v>739</v>
      </c>
      <c r="L72" s="9" t="str">
        <f t="shared" si="14"/>
        <v>Yes</v>
      </c>
    </row>
    <row r="73" spans="1:12" x14ac:dyDescent="0.2">
      <c r="A73" s="4" t="s">
        <v>610</v>
      </c>
      <c r="B73" s="50" t="s">
        <v>213</v>
      </c>
      <c r="C73" s="1">
        <v>24062</v>
      </c>
      <c r="D73" s="11" t="str">
        <f t="shared" si="11"/>
        <v>N/A</v>
      </c>
      <c r="E73" s="1">
        <v>24719</v>
      </c>
      <c r="F73" s="11" t="str">
        <f t="shared" si="12"/>
        <v>N/A</v>
      </c>
      <c r="G73" s="1">
        <v>24986</v>
      </c>
      <c r="H73" s="11" t="str">
        <f t="shared" si="13"/>
        <v>N/A</v>
      </c>
      <c r="I73" s="59">
        <v>2.73</v>
      </c>
      <c r="J73" s="59">
        <v>1.08</v>
      </c>
      <c r="K73" s="50" t="s">
        <v>739</v>
      </c>
      <c r="L73" s="9" t="str">
        <f t="shared" si="14"/>
        <v>Yes</v>
      </c>
    </row>
    <row r="74" spans="1:12" x14ac:dyDescent="0.2">
      <c r="A74" s="4" t="s">
        <v>1445</v>
      </c>
      <c r="B74" s="50" t="s">
        <v>213</v>
      </c>
      <c r="C74" s="14">
        <v>427.42548417</v>
      </c>
      <c r="D74" s="11" t="str">
        <f t="shared" si="11"/>
        <v>N/A</v>
      </c>
      <c r="E74" s="14">
        <v>430.97026578999998</v>
      </c>
      <c r="F74" s="11" t="str">
        <f t="shared" si="12"/>
        <v>N/A</v>
      </c>
      <c r="G74" s="14">
        <v>423.34499319999998</v>
      </c>
      <c r="H74" s="11" t="str">
        <f t="shared" si="13"/>
        <v>N/A</v>
      </c>
      <c r="I74" s="59">
        <v>0.82930000000000004</v>
      </c>
      <c r="J74" s="59">
        <v>-1.77</v>
      </c>
      <c r="K74" s="50" t="s">
        <v>739</v>
      </c>
      <c r="L74" s="9" t="str">
        <f t="shared" si="14"/>
        <v>Yes</v>
      </c>
    </row>
    <row r="75" spans="1:12" ht="25.5" x14ac:dyDescent="0.2">
      <c r="A75" s="4" t="s">
        <v>611</v>
      </c>
      <c r="B75" s="50" t="s">
        <v>213</v>
      </c>
      <c r="C75" s="14">
        <v>2766254</v>
      </c>
      <c r="D75" s="11" t="str">
        <f t="shared" si="11"/>
        <v>N/A</v>
      </c>
      <c r="E75" s="14">
        <v>16366713</v>
      </c>
      <c r="F75" s="11" t="str">
        <f t="shared" si="12"/>
        <v>N/A</v>
      </c>
      <c r="G75" s="14">
        <v>134580720</v>
      </c>
      <c r="H75" s="11" t="str">
        <f t="shared" si="13"/>
        <v>N/A</v>
      </c>
      <c r="I75" s="59">
        <v>491.7</v>
      </c>
      <c r="J75" s="59">
        <v>722.3</v>
      </c>
      <c r="K75" s="50" t="s">
        <v>739</v>
      </c>
      <c r="L75" s="9" t="str">
        <f t="shared" si="14"/>
        <v>No</v>
      </c>
    </row>
    <row r="76" spans="1:12" x14ac:dyDescent="0.2">
      <c r="A76" s="48" t="s">
        <v>612</v>
      </c>
      <c r="B76" s="37" t="s">
        <v>213</v>
      </c>
      <c r="C76" s="38">
        <v>33250</v>
      </c>
      <c r="D76" s="46" t="str">
        <f t="shared" si="11"/>
        <v>N/A</v>
      </c>
      <c r="E76" s="38">
        <v>41013</v>
      </c>
      <c r="F76" s="46" t="str">
        <f t="shared" si="12"/>
        <v>N/A</v>
      </c>
      <c r="G76" s="38">
        <v>42875</v>
      </c>
      <c r="H76" s="46" t="str">
        <f t="shared" si="13"/>
        <v>N/A</v>
      </c>
      <c r="I76" s="12">
        <v>23.35</v>
      </c>
      <c r="J76" s="12">
        <v>4.54</v>
      </c>
      <c r="K76" s="47" t="s">
        <v>739</v>
      </c>
      <c r="L76" s="9" t="str">
        <f t="shared" si="14"/>
        <v>Yes</v>
      </c>
    </row>
    <row r="77" spans="1:12" ht="25.5" x14ac:dyDescent="0.2">
      <c r="A77" s="48" t="s">
        <v>1446</v>
      </c>
      <c r="B77" s="37" t="s">
        <v>213</v>
      </c>
      <c r="C77" s="49">
        <v>83.195609023000003</v>
      </c>
      <c r="D77" s="46" t="str">
        <f t="shared" si="11"/>
        <v>N/A</v>
      </c>
      <c r="E77" s="49">
        <v>399.06159022999998</v>
      </c>
      <c r="F77" s="46" t="str">
        <f t="shared" si="12"/>
        <v>N/A</v>
      </c>
      <c r="G77" s="49">
        <v>3138.9089213000002</v>
      </c>
      <c r="H77" s="46" t="str">
        <f t="shared" si="13"/>
        <v>N/A</v>
      </c>
      <c r="I77" s="12">
        <v>379.7</v>
      </c>
      <c r="J77" s="12">
        <v>686.6</v>
      </c>
      <c r="K77" s="47" t="s">
        <v>739</v>
      </c>
      <c r="L77" s="9" t="str">
        <f t="shared" si="14"/>
        <v>No</v>
      </c>
    </row>
    <row r="78" spans="1:12" ht="25.5" x14ac:dyDescent="0.2">
      <c r="A78" s="48" t="s">
        <v>613</v>
      </c>
      <c r="B78" s="37" t="s">
        <v>213</v>
      </c>
      <c r="C78" s="49">
        <v>23251184</v>
      </c>
      <c r="D78" s="46" t="str">
        <f t="shared" si="11"/>
        <v>N/A</v>
      </c>
      <c r="E78" s="49">
        <v>24704758</v>
      </c>
      <c r="F78" s="46" t="str">
        <f t="shared" si="12"/>
        <v>N/A</v>
      </c>
      <c r="G78" s="49">
        <v>29018024</v>
      </c>
      <c r="H78" s="46" t="str">
        <f t="shared" si="13"/>
        <v>N/A</v>
      </c>
      <c r="I78" s="12">
        <v>6.2519999999999998</v>
      </c>
      <c r="J78" s="12">
        <v>17.46</v>
      </c>
      <c r="K78" s="47" t="s">
        <v>739</v>
      </c>
      <c r="L78" s="9" t="str">
        <f t="shared" si="14"/>
        <v>Yes</v>
      </c>
    </row>
    <row r="79" spans="1:12" x14ac:dyDescent="0.2">
      <c r="A79" s="48" t="s">
        <v>614</v>
      </c>
      <c r="B79" s="37" t="s">
        <v>213</v>
      </c>
      <c r="C79" s="38">
        <v>38446</v>
      </c>
      <c r="D79" s="46" t="str">
        <f t="shared" si="11"/>
        <v>N/A</v>
      </c>
      <c r="E79" s="38">
        <v>39852</v>
      </c>
      <c r="F79" s="46" t="str">
        <f t="shared" si="12"/>
        <v>N/A</v>
      </c>
      <c r="G79" s="38">
        <v>41547</v>
      </c>
      <c r="H79" s="46" t="str">
        <f t="shared" si="13"/>
        <v>N/A</v>
      </c>
      <c r="I79" s="12">
        <v>3.657</v>
      </c>
      <c r="J79" s="12">
        <v>4.2530000000000001</v>
      </c>
      <c r="K79" s="47" t="s">
        <v>739</v>
      </c>
      <c r="L79" s="9" t="str">
        <f t="shared" si="14"/>
        <v>Yes</v>
      </c>
    </row>
    <row r="80" spans="1:12" x14ac:dyDescent="0.2">
      <c r="A80" s="48" t="s">
        <v>1447</v>
      </c>
      <c r="B80" s="37" t="s">
        <v>213</v>
      </c>
      <c r="C80" s="49">
        <v>604.77511315000004</v>
      </c>
      <c r="D80" s="46" t="str">
        <f t="shared" si="11"/>
        <v>N/A</v>
      </c>
      <c r="E80" s="49">
        <v>619.91262672000005</v>
      </c>
      <c r="F80" s="46" t="str">
        <f t="shared" si="12"/>
        <v>N/A</v>
      </c>
      <c r="G80" s="49">
        <v>698.43849135000005</v>
      </c>
      <c r="H80" s="46" t="str">
        <f t="shared" si="13"/>
        <v>N/A</v>
      </c>
      <c r="I80" s="12">
        <v>2.5030000000000001</v>
      </c>
      <c r="J80" s="12">
        <v>12.67</v>
      </c>
      <c r="K80" s="47" t="s">
        <v>739</v>
      </c>
      <c r="L80" s="9" t="str">
        <f t="shared" si="14"/>
        <v>Yes</v>
      </c>
    </row>
    <row r="81" spans="1:12" x14ac:dyDescent="0.2">
      <c r="A81" s="48" t="s">
        <v>615</v>
      </c>
      <c r="B81" s="37" t="s">
        <v>213</v>
      </c>
      <c r="C81" s="49">
        <v>2427958</v>
      </c>
      <c r="D81" s="46" t="str">
        <f t="shared" si="11"/>
        <v>N/A</v>
      </c>
      <c r="E81" s="49">
        <v>2366853</v>
      </c>
      <c r="F81" s="46" t="str">
        <f t="shared" si="12"/>
        <v>N/A</v>
      </c>
      <c r="G81" s="49">
        <v>2679895</v>
      </c>
      <c r="H81" s="46" t="str">
        <f t="shared" si="13"/>
        <v>N/A</v>
      </c>
      <c r="I81" s="12">
        <v>-2.52</v>
      </c>
      <c r="J81" s="12">
        <v>13.23</v>
      </c>
      <c r="K81" s="47" t="s">
        <v>739</v>
      </c>
      <c r="L81" s="9" t="str">
        <f t="shared" si="14"/>
        <v>Yes</v>
      </c>
    </row>
    <row r="82" spans="1:12" x14ac:dyDescent="0.2">
      <c r="A82" s="48" t="s">
        <v>616</v>
      </c>
      <c r="B82" s="37" t="s">
        <v>213</v>
      </c>
      <c r="C82" s="38">
        <v>10137</v>
      </c>
      <c r="D82" s="46" t="str">
        <f t="shared" si="11"/>
        <v>N/A</v>
      </c>
      <c r="E82" s="38">
        <v>10197</v>
      </c>
      <c r="F82" s="46" t="str">
        <f t="shared" si="12"/>
        <v>N/A</v>
      </c>
      <c r="G82" s="38">
        <v>10251</v>
      </c>
      <c r="H82" s="46" t="str">
        <f t="shared" si="13"/>
        <v>N/A</v>
      </c>
      <c r="I82" s="12">
        <v>0.59189999999999998</v>
      </c>
      <c r="J82" s="12">
        <v>0.52959999999999996</v>
      </c>
      <c r="K82" s="47" t="s">
        <v>739</v>
      </c>
      <c r="L82" s="9" t="str">
        <f t="shared" si="14"/>
        <v>Yes</v>
      </c>
    </row>
    <row r="83" spans="1:12" x14ac:dyDescent="0.2">
      <c r="A83" s="48" t="s">
        <v>1448</v>
      </c>
      <c r="B83" s="37" t="s">
        <v>213</v>
      </c>
      <c r="C83" s="49">
        <v>239.51445201000001</v>
      </c>
      <c r="D83" s="46" t="str">
        <f t="shared" si="11"/>
        <v>N/A</v>
      </c>
      <c r="E83" s="49">
        <v>232.1126802</v>
      </c>
      <c r="F83" s="46" t="str">
        <f t="shared" si="12"/>
        <v>N/A</v>
      </c>
      <c r="G83" s="49">
        <v>261.42766559</v>
      </c>
      <c r="H83" s="46" t="str">
        <f t="shared" si="13"/>
        <v>N/A</v>
      </c>
      <c r="I83" s="12">
        <v>-3.09</v>
      </c>
      <c r="J83" s="12">
        <v>12.63</v>
      </c>
      <c r="K83" s="47" t="s">
        <v>739</v>
      </c>
      <c r="L83" s="9" t="str">
        <f t="shared" si="14"/>
        <v>Yes</v>
      </c>
    </row>
    <row r="84" spans="1:12" ht="25.5" x14ac:dyDescent="0.2">
      <c r="A84" s="48" t="s">
        <v>617</v>
      </c>
      <c r="B84" s="37" t="s">
        <v>213</v>
      </c>
      <c r="C84" s="49">
        <v>93313473</v>
      </c>
      <c r="D84" s="46" t="str">
        <f t="shared" si="11"/>
        <v>N/A</v>
      </c>
      <c r="E84" s="49">
        <v>75664792</v>
      </c>
      <c r="F84" s="46" t="str">
        <f t="shared" si="12"/>
        <v>N/A</v>
      </c>
      <c r="G84" s="49">
        <v>59603998</v>
      </c>
      <c r="H84" s="46" t="str">
        <f t="shared" si="13"/>
        <v>N/A</v>
      </c>
      <c r="I84" s="12">
        <v>-18.899999999999999</v>
      </c>
      <c r="J84" s="12">
        <v>-21.2</v>
      </c>
      <c r="K84" s="47" t="s">
        <v>739</v>
      </c>
      <c r="L84" s="9" t="str">
        <f t="shared" si="14"/>
        <v>Yes</v>
      </c>
    </row>
    <row r="85" spans="1:12" x14ac:dyDescent="0.2">
      <c r="A85" s="48" t="s">
        <v>618</v>
      </c>
      <c r="B85" s="37" t="s">
        <v>213</v>
      </c>
      <c r="C85" s="38">
        <v>19092</v>
      </c>
      <c r="D85" s="46" t="str">
        <f t="shared" si="11"/>
        <v>N/A</v>
      </c>
      <c r="E85" s="38">
        <v>19397</v>
      </c>
      <c r="F85" s="46" t="str">
        <f t="shared" si="12"/>
        <v>N/A</v>
      </c>
      <c r="G85" s="38">
        <v>10769</v>
      </c>
      <c r="H85" s="46" t="str">
        <f t="shared" si="13"/>
        <v>N/A</v>
      </c>
      <c r="I85" s="12">
        <v>1.5980000000000001</v>
      </c>
      <c r="J85" s="12">
        <v>-44.5</v>
      </c>
      <c r="K85" s="47" t="s">
        <v>739</v>
      </c>
      <c r="L85" s="9" t="str">
        <f t="shared" si="14"/>
        <v>No</v>
      </c>
    </row>
    <row r="86" spans="1:12" ht="25.5" x14ac:dyDescent="0.2">
      <c r="A86" s="48" t="s">
        <v>1449</v>
      </c>
      <c r="B86" s="37" t="s">
        <v>213</v>
      </c>
      <c r="C86" s="49">
        <v>4887.5692959999997</v>
      </c>
      <c r="D86" s="46" t="str">
        <f t="shared" si="11"/>
        <v>N/A</v>
      </c>
      <c r="E86" s="49">
        <v>3900.8502346</v>
      </c>
      <c r="F86" s="46" t="str">
        <f t="shared" si="12"/>
        <v>N/A</v>
      </c>
      <c r="G86" s="49">
        <v>5534.7755594999999</v>
      </c>
      <c r="H86" s="46" t="str">
        <f t="shared" si="13"/>
        <v>N/A</v>
      </c>
      <c r="I86" s="12">
        <v>-20.2</v>
      </c>
      <c r="J86" s="12">
        <v>41.89</v>
      </c>
      <c r="K86" s="47" t="s">
        <v>739</v>
      </c>
      <c r="L86" s="9" t="str">
        <f t="shared" si="14"/>
        <v>No</v>
      </c>
    </row>
    <row r="87" spans="1:12" ht="25.5" x14ac:dyDescent="0.2">
      <c r="A87" s="48" t="s">
        <v>619</v>
      </c>
      <c r="B87" s="37" t="s">
        <v>213</v>
      </c>
      <c r="C87" s="49">
        <v>12918088</v>
      </c>
      <c r="D87" s="46" t="str">
        <f t="shared" si="11"/>
        <v>N/A</v>
      </c>
      <c r="E87" s="49">
        <v>12928274</v>
      </c>
      <c r="F87" s="46" t="str">
        <f t="shared" si="12"/>
        <v>N/A</v>
      </c>
      <c r="G87" s="49">
        <v>13413664</v>
      </c>
      <c r="H87" s="46" t="str">
        <f t="shared" si="13"/>
        <v>N/A</v>
      </c>
      <c r="I87" s="12">
        <v>7.8899999999999998E-2</v>
      </c>
      <c r="J87" s="12">
        <v>3.754</v>
      </c>
      <c r="K87" s="47" t="s">
        <v>739</v>
      </c>
      <c r="L87" s="9" t="str">
        <f t="shared" si="14"/>
        <v>Yes</v>
      </c>
    </row>
    <row r="88" spans="1:12" x14ac:dyDescent="0.2">
      <c r="A88" s="48" t="s">
        <v>620</v>
      </c>
      <c r="B88" s="37" t="s">
        <v>213</v>
      </c>
      <c r="C88" s="38">
        <v>45311</v>
      </c>
      <c r="D88" s="46" t="str">
        <f t="shared" si="11"/>
        <v>N/A</v>
      </c>
      <c r="E88" s="38">
        <v>45374</v>
      </c>
      <c r="F88" s="46" t="str">
        <f t="shared" si="12"/>
        <v>N/A</v>
      </c>
      <c r="G88" s="38">
        <v>45230</v>
      </c>
      <c r="H88" s="46" t="str">
        <f t="shared" si="13"/>
        <v>N/A</v>
      </c>
      <c r="I88" s="12">
        <v>0.13900000000000001</v>
      </c>
      <c r="J88" s="12">
        <v>-0.317</v>
      </c>
      <c r="K88" s="47" t="s">
        <v>739</v>
      </c>
      <c r="L88" s="9" t="str">
        <f t="shared" si="14"/>
        <v>Yes</v>
      </c>
    </row>
    <row r="89" spans="1:12" x14ac:dyDescent="0.2">
      <c r="A89" s="48" t="s">
        <v>1450</v>
      </c>
      <c r="B89" s="37" t="s">
        <v>213</v>
      </c>
      <c r="C89" s="49">
        <v>285.09827636</v>
      </c>
      <c r="D89" s="46" t="str">
        <f t="shared" si="11"/>
        <v>N/A</v>
      </c>
      <c r="E89" s="49">
        <v>284.9269185</v>
      </c>
      <c r="F89" s="46" t="str">
        <f t="shared" si="12"/>
        <v>N/A</v>
      </c>
      <c r="G89" s="49">
        <v>296.56564227000001</v>
      </c>
      <c r="H89" s="46" t="str">
        <f t="shared" si="13"/>
        <v>N/A</v>
      </c>
      <c r="I89" s="12">
        <v>-0.06</v>
      </c>
      <c r="J89" s="12">
        <v>4.085</v>
      </c>
      <c r="K89" s="47" t="s">
        <v>739</v>
      </c>
      <c r="L89" s="9" t="str">
        <f t="shared" si="14"/>
        <v>Yes</v>
      </c>
    </row>
    <row r="90" spans="1:12" x14ac:dyDescent="0.2">
      <c r="A90" s="48" t="s">
        <v>621</v>
      </c>
      <c r="B90" s="37" t="s">
        <v>213</v>
      </c>
      <c r="C90" s="49">
        <v>11281296</v>
      </c>
      <c r="D90" s="46" t="str">
        <f t="shared" si="11"/>
        <v>N/A</v>
      </c>
      <c r="E90" s="49">
        <v>10599419</v>
      </c>
      <c r="F90" s="46" t="str">
        <f t="shared" si="12"/>
        <v>N/A</v>
      </c>
      <c r="G90" s="49">
        <v>10340182</v>
      </c>
      <c r="H90" s="46" t="str">
        <f t="shared" si="13"/>
        <v>N/A</v>
      </c>
      <c r="I90" s="12">
        <v>-6.04</v>
      </c>
      <c r="J90" s="12">
        <v>-2.4500000000000002</v>
      </c>
      <c r="K90" s="47" t="s">
        <v>739</v>
      </c>
      <c r="L90" s="9" t="str">
        <f t="shared" si="14"/>
        <v>Yes</v>
      </c>
    </row>
    <row r="91" spans="1:12" x14ac:dyDescent="0.2">
      <c r="A91" s="48" t="s">
        <v>622</v>
      </c>
      <c r="B91" s="37" t="s">
        <v>213</v>
      </c>
      <c r="C91" s="38">
        <v>38378</v>
      </c>
      <c r="D91" s="46" t="str">
        <f t="shared" si="11"/>
        <v>N/A</v>
      </c>
      <c r="E91" s="38">
        <v>38432</v>
      </c>
      <c r="F91" s="46" t="str">
        <f t="shared" si="12"/>
        <v>N/A</v>
      </c>
      <c r="G91" s="38">
        <v>37993</v>
      </c>
      <c r="H91" s="46" t="str">
        <f t="shared" si="13"/>
        <v>N/A</v>
      </c>
      <c r="I91" s="12">
        <v>0.14069999999999999</v>
      </c>
      <c r="J91" s="12">
        <v>-1.1399999999999999</v>
      </c>
      <c r="K91" s="47" t="s">
        <v>739</v>
      </c>
      <c r="L91" s="9" t="str">
        <f t="shared" si="14"/>
        <v>Yes</v>
      </c>
    </row>
    <row r="92" spans="1:12" x14ac:dyDescent="0.2">
      <c r="A92" s="48" t="s">
        <v>1451</v>
      </c>
      <c r="B92" s="37" t="s">
        <v>213</v>
      </c>
      <c r="C92" s="49">
        <v>293.95216009000001</v>
      </c>
      <c r="D92" s="46" t="str">
        <f t="shared" si="11"/>
        <v>N/A</v>
      </c>
      <c r="E92" s="49">
        <v>275.79670586999998</v>
      </c>
      <c r="F92" s="46" t="str">
        <f t="shared" si="12"/>
        <v>N/A</v>
      </c>
      <c r="G92" s="49">
        <v>272.16018739999998</v>
      </c>
      <c r="H92" s="46" t="str">
        <f t="shared" si="13"/>
        <v>N/A</v>
      </c>
      <c r="I92" s="12">
        <v>-6.18</v>
      </c>
      <c r="J92" s="12">
        <v>-1.32</v>
      </c>
      <c r="K92" s="47" t="s">
        <v>739</v>
      </c>
      <c r="L92" s="9" t="str">
        <f t="shared" si="14"/>
        <v>Yes</v>
      </c>
    </row>
    <row r="93" spans="1:12" ht="25.5" x14ac:dyDescent="0.2">
      <c r="A93" s="48" t="s">
        <v>623</v>
      </c>
      <c r="B93" s="37" t="s">
        <v>213</v>
      </c>
      <c r="C93" s="49">
        <v>136158263</v>
      </c>
      <c r="D93" s="46" t="str">
        <f t="shared" si="11"/>
        <v>N/A</v>
      </c>
      <c r="E93" s="49">
        <v>126225230</v>
      </c>
      <c r="F93" s="46" t="str">
        <f t="shared" si="12"/>
        <v>N/A</v>
      </c>
      <c r="G93" s="49">
        <v>7301726</v>
      </c>
      <c r="H93" s="46" t="str">
        <f t="shared" si="13"/>
        <v>N/A</v>
      </c>
      <c r="I93" s="12">
        <v>-7.3</v>
      </c>
      <c r="J93" s="12">
        <v>-94.2</v>
      </c>
      <c r="K93" s="47" t="s">
        <v>739</v>
      </c>
      <c r="L93" s="9" t="str">
        <f t="shared" si="14"/>
        <v>No</v>
      </c>
    </row>
    <row r="94" spans="1:12" x14ac:dyDescent="0.2">
      <c r="A94" s="51" t="s">
        <v>624</v>
      </c>
      <c r="B94" s="38" t="s">
        <v>213</v>
      </c>
      <c r="C94" s="38">
        <v>30621</v>
      </c>
      <c r="D94" s="46" t="str">
        <f t="shared" si="11"/>
        <v>N/A</v>
      </c>
      <c r="E94" s="38">
        <v>32295</v>
      </c>
      <c r="F94" s="46" t="str">
        <f t="shared" si="12"/>
        <v>N/A</v>
      </c>
      <c r="G94" s="38">
        <v>25785</v>
      </c>
      <c r="H94" s="46" t="str">
        <f t="shared" si="13"/>
        <v>N/A</v>
      </c>
      <c r="I94" s="12">
        <v>5.4669999999999996</v>
      </c>
      <c r="J94" s="12">
        <v>-20.2</v>
      </c>
      <c r="K94" s="52" t="s">
        <v>739</v>
      </c>
      <c r="L94" s="9" t="str">
        <f t="shared" si="14"/>
        <v>Yes</v>
      </c>
    </row>
    <row r="95" spans="1:12" ht="25.5" x14ac:dyDescent="0.2">
      <c r="A95" s="48" t="s">
        <v>1452</v>
      </c>
      <c r="B95" s="37" t="s">
        <v>213</v>
      </c>
      <c r="C95" s="49">
        <v>4446.5648738</v>
      </c>
      <c r="D95" s="46" t="str">
        <f t="shared" si="11"/>
        <v>N/A</v>
      </c>
      <c r="E95" s="49">
        <v>3908.5068895999998</v>
      </c>
      <c r="F95" s="46" t="str">
        <f t="shared" si="12"/>
        <v>N/A</v>
      </c>
      <c r="G95" s="49">
        <v>283.17727360999999</v>
      </c>
      <c r="H95" s="46" t="str">
        <f t="shared" si="13"/>
        <v>N/A</v>
      </c>
      <c r="I95" s="12">
        <v>-12.1</v>
      </c>
      <c r="J95" s="12">
        <v>-92.8</v>
      </c>
      <c r="K95" s="47" t="s">
        <v>739</v>
      </c>
      <c r="L95" s="9" t="str">
        <f t="shared" si="14"/>
        <v>No</v>
      </c>
    </row>
    <row r="96" spans="1:12" ht="25.5" x14ac:dyDescent="0.2">
      <c r="A96" s="48" t="s">
        <v>625</v>
      </c>
      <c r="B96" s="37" t="s">
        <v>213</v>
      </c>
      <c r="C96" s="49">
        <v>1788197</v>
      </c>
      <c r="D96" s="46" t="str">
        <f t="shared" si="11"/>
        <v>N/A</v>
      </c>
      <c r="E96" s="49">
        <v>1585104</v>
      </c>
      <c r="F96" s="46" t="str">
        <f t="shared" si="12"/>
        <v>N/A</v>
      </c>
      <c r="G96" s="49">
        <v>821</v>
      </c>
      <c r="H96" s="46" t="str">
        <f t="shared" si="13"/>
        <v>N/A</v>
      </c>
      <c r="I96" s="12">
        <v>-11.4</v>
      </c>
      <c r="J96" s="12">
        <v>-99.9</v>
      </c>
      <c r="K96" s="47" t="s">
        <v>739</v>
      </c>
      <c r="L96" s="9" t="str">
        <f t="shared" si="14"/>
        <v>No</v>
      </c>
    </row>
    <row r="97" spans="1:12" x14ac:dyDescent="0.2">
      <c r="A97" s="48" t="s">
        <v>626</v>
      </c>
      <c r="B97" s="37" t="s">
        <v>213</v>
      </c>
      <c r="C97" s="38">
        <v>9119</v>
      </c>
      <c r="D97" s="46" t="str">
        <f t="shared" si="11"/>
        <v>N/A</v>
      </c>
      <c r="E97" s="38">
        <v>8160</v>
      </c>
      <c r="F97" s="46" t="str">
        <f t="shared" si="12"/>
        <v>N/A</v>
      </c>
      <c r="G97" s="38">
        <v>11</v>
      </c>
      <c r="H97" s="46" t="str">
        <f t="shared" si="13"/>
        <v>N/A</v>
      </c>
      <c r="I97" s="12">
        <v>-10.5</v>
      </c>
      <c r="J97" s="12">
        <v>-99.9</v>
      </c>
      <c r="K97" s="47" t="s">
        <v>739</v>
      </c>
      <c r="L97" s="9" t="str">
        <f t="shared" si="14"/>
        <v>No</v>
      </c>
    </row>
    <row r="98" spans="1:12" ht="25.5" x14ac:dyDescent="0.2">
      <c r="A98" s="48" t="s">
        <v>1453</v>
      </c>
      <c r="B98" s="37" t="s">
        <v>213</v>
      </c>
      <c r="C98" s="49">
        <v>196.09573417999999</v>
      </c>
      <c r="D98" s="46" t="str">
        <f t="shared" si="11"/>
        <v>N/A</v>
      </c>
      <c r="E98" s="49">
        <v>194.25294117999999</v>
      </c>
      <c r="F98" s="46" t="str">
        <f t="shared" si="12"/>
        <v>N/A</v>
      </c>
      <c r="G98" s="49">
        <v>117.28571429</v>
      </c>
      <c r="H98" s="46" t="str">
        <f t="shared" si="13"/>
        <v>N/A</v>
      </c>
      <c r="I98" s="12">
        <v>-0.94</v>
      </c>
      <c r="J98" s="12">
        <v>-39.6</v>
      </c>
      <c r="K98" s="47" t="s">
        <v>739</v>
      </c>
      <c r="L98" s="9" t="str">
        <f t="shared" si="14"/>
        <v>No</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17520388</v>
      </c>
      <c r="D102" s="46" t="str">
        <f t="shared" si="11"/>
        <v>N/A</v>
      </c>
      <c r="E102" s="49">
        <v>17694060</v>
      </c>
      <c r="F102" s="46" t="str">
        <f t="shared" si="12"/>
        <v>N/A</v>
      </c>
      <c r="G102" s="49">
        <v>19186261</v>
      </c>
      <c r="H102" s="46" t="str">
        <f t="shared" si="13"/>
        <v>N/A</v>
      </c>
      <c r="I102" s="12">
        <v>0.99129999999999996</v>
      </c>
      <c r="J102" s="12">
        <v>8.4329999999999998</v>
      </c>
      <c r="K102" s="47" t="s">
        <v>739</v>
      </c>
      <c r="L102" s="9" t="str">
        <f t="shared" si="14"/>
        <v>Yes</v>
      </c>
    </row>
    <row r="103" spans="1:12" ht="25.5" x14ac:dyDescent="0.2">
      <c r="A103" s="48" t="s">
        <v>630</v>
      </c>
      <c r="B103" s="37" t="s">
        <v>213</v>
      </c>
      <c r="C103" s="38">
        <v>6091</v>
      </c>
      <c r="D103" s="46" t="str">
        <f t="shared" si="11"/>
        <v>N/A</v>
      </c>
      <c r="E103" s="38">
        <v>6227</v>
      </c>
      <c r="F103" s="46" t="str">
        <f t="shared" si="12"/>
        <v>N/A</v>
      </c>
      <c r="G103" s="38">
        <v>6373</v>
      </c>
      <c r="H103" s="46" t="str">
        <f t="shared" si="13"/>
        <v>N/A</v>
      </c>
      <c r="I103" s="12">
        <v>2.2330000000000001</v>
      </c>
      <c r="J103" s="12">
        <v>2.3450000000000002</v>
      </c>
      <c r="K103" s="47" t="s">
        <v>739</v>
      </c>
      <c r="L103" s="9" t="str">
        <f t="shared" si="14"/>
        <v>Yes</v>
      </c>
    </row>
    <row r="104" spans="1:12" ht="25.5" x14ac:dyDescent="0.2">
      <c r="A104" s="48" t="s">
        <v>1455</v>
      </c>
      <c r="B104" s="37" t="s">
        <v>213</v>
      </c>
      <c r="C104" s="49">
        <v>2876.4386800000002</v>
      </c>
      <c r="D104" s="46" t="str">
        <f t="shared" si="11"/>
        <v>N/A</v>
      </c>
      <c r="E104" s="49">
        <v>2841.5063433</v>
      </c>
      <c r="F104" s="46" t="str">
        <f t="shared" si="12"/>
        <v>N/A</v>
      </c>
      <c r="G104" s="49">
        <v>3010.5540562000001</v>
      </c>
      <c r="H104" s="46" t="str">
        <f t="shared" si="13"/>
        <v>N/A</v>
      </c>
      <c r="I104" s="12">
        <v>-1.21</v>
      </c>
      <c r="J104" s="12">
        <v>5.9489999999999998</v>
      </c>
      <c r="K104" s="47" t="s">
        <v>739</v>
      </c>
      <c r="L104" s="9" t="str">
        <f t="shared" si="14"/>
        <v>Yes</v>
      </c>
    </row>
    <row r="105" spans="1:12" ht="25.5" x14ac:dyDescent="0.2">
      <c r="A105" s="48" t="s">
        <v>631</v>
      </c>
      <c r="B105" s="37" t="s">
        <v>213</v>
      </c>
      <c r="C105" s="49">
        <v>100475</v>
      </c>
      <c r="D105" s="46" t="str">
        <f t="shared" si="11"/>
        <v>N/A</v>
      </c>
      <c r="E105" s="49">
        <v>199963</v>
      </c>
      <c r="F105" s="46" t="str">
        <f t="shared" si="12"/>
        <v>N/A</v>
      </c>
      <c r="G105" s="49">
        <v>185856</v>
      </c>
      <c r="H105" s="46" t="str">
        <f t="shared" si="13"/>
        <v>N/A</v>
      </c>
      <c r="I105" s="12">
        <v>99.02</v>
      </c>
      <c r="J105" s="12">
        <v>-7.05</v>
      </c>
      <c r="K105" s="47" t="s">
        <v>739</v>
      </c>
      <c r="L105" s="9" t="str">
        <f t="shared" si="14"/>
        <v>Yes</v>
      </c>
    </row>
    <row r="106" spans="1:12" x14ac:dyDescent="0.2">
      <c r="A106" s="48" t="s">
        <v>632</v>
      </c>
      <c r="B106" s="37" t="s">
        <v>213</v>
      </c>
      <c r="C106" s="38">
        <v>206</v>
      </c>
      <c r="D106" s="46" t="str">
        <f t="shared" si="11"/>
        <v>N/A</v>
      </c>
      <c r="E106" s="38">
        <v>215</v>
      </c>
      <c r="F106" s="46" t="str">
        <f t="shared" si="12"/>
        <v>N/A</v>
      </c>
      <c r="G106" s="38">
        <v>129</v>
      </c>
      <c r="H106" s="46" t="str">
        <f t="shared" si="13"/>
        <v>N/A</v>
      </c>
      <c r="I106" s="12">
        <v>4.3689999999999998</v>
      </c>
      <c r="J106" s="12">
        <v>-40</v>
      </c>
      <c r="K106" s="47" t="s">
        <v>739</v>
      </c>
      <c r="L106" s="9" t="str">
        <f t="shared" si="14"/>
        <v>No</v>
      </c>
    </row>
    <row r="107" spans="1:12" ht="25.5" x14ac:dyDescent="0.2">
      <c r="A107" s="48" t="s">
        <v>1456</v>
      </c>
      <c r="B107" s="37" t="s">
        <v>213</v>
      </c>
      <c r="C107" s="49">
        <v>487.74271844999998</v>
      </c>
      <c r="D107" s="46" t="str">
        <f t="shared" si="11"/>
        <v>N/A</v>
      </c>
      <c r="E107" s="49">
        <v>930.06046512</v>
      </c>
      <c r="F107" s="46" t="str">
        <f t="shared" si="12"/>
        <v>N/A</v>
      </c>
      <c r="G107" s="49">
        <v>1440.7441859999999</v>
      </c>
      <c r="H107" s="46" t="str">
        <f t="shared" si="13"/>
        <v>N/A</v>
      </c>
      <c r="I107" s="12">
        <v>90.69</v>
      </c>
      <c r="J107" s="12">
        <v>54.91</v>
      </c>
      <c r="K107" s="47" t="s">
        <v>739</v>
      </c>
      <c r="L107" s="9" t="str">
        <f t="shared" si="14"/>
        <v>No</v>
      </c>
    </row>
    <row r="108" spans="1:12" ht="25.5" x14ac:dyDescent="0.2">
      <c r="A108" s="48" t="s">
        <v>633</v>
      </c>
      <c r="B108" s="37" t="s">
        <v>213</v>
      </c>
      <c r="C108" s="49">
        <v>300443</v>
      </c>
      <c r="D108" s="46" t="str">
        <f t="shared" si="11"/>
        <v>N/A</v>
      </c>
      <c r="E108" s="49">
        <v>295731</v>
      </c>
      <c r="F108" s="46" t="str">
        <f t="shared" si="12"/>
        <v>N/A</v>
      </c>
      <c r="G108" s="49">
        <v>127623</v>
      </c>
      <c r="H108" s="46" t="str">
        <f t="shared" si="13"/>
        <v>N/A</v>
      </c>
      <c r="I108" s="12">
        <v>-1.57</v>
      </c>
      <c r="J108" s="12">
        <v>-56.8</v>
      </c>
      <c r="K108" s="47" t="s">
        <v>739</v>
      </c>
      <c r="L108" s="9" t="str">
        <f t="shared" si="14"/>
        <v>No</v>
      </c>
    </row>
    <row r="109" spans="1:12" x14ac:dyDescent="0.2">
      <c r="A109" s="48" t="s">
        <v>634</v>
      </c>
      <c r="B109" s="37" t="s">
        <v>213</v>
      </c>
      <c r="C109" s="38">
        <v>2778</v>
      </c>
      <c r="D109" s="46" t="str">
        <f t="shared" si="11"/>
        <v>N/A</v>
      </c>
      <c r="E109" s="38">
        <v>2617</v>
      </c>
      <c r="F109" s="46" t="str">
        <f t="shared" si="12"/>
        <v>N/A</v>
      </c>
      <c r="G109" s="38">
        <v>1412</v>
      </c>
      <c r="H109" s="46" t="str">
        <f t="shared" si="13"/>
        <v>N/A</v>
      </c>
      <c r="I109" s="12">
        <v>-5.8</v>
      </c>
      <c r="J109" s="12">
        <v>-46</v>
      </c>
      <c r="K109" s="47" t="s">
        <v>739</v>
      </c>
      <c r="L109" s="9" t="str">
        <f t="shared" si="14"/>
        <v>No</v>
      </c>
    </row>
    <row r="110" spans="1:12" ht="25.5" x14ac:dyDescent="0.2">
      <c r="A110" s="48" t="s">
        <v>1457</v>
      </c>
      <c r="B110" s="37" t="s">
        <v>213</v>
      </c>
      <c r="C110" s="49">
        <v>108.15082793000001</v>
      </c>
      <c r="D110" s="46" t="str">
        <f t="shared" si="11"/>
        <v>N/A</v>
      </c>
      <c r="E110" s="49">
        <v>113.00382116999999</v>
      </c>
      <c r="F110" s="46" t="str">
        <f t="shared" si="12"/>
        <v>N/A</v>
      </c>
      <c r="G110" s="49">
        <v>90.384560906999994</v>
      </c>
      <c r="H110" s="46" t="str">
        <f t="shared" si="13"/>
        <v>N/A</v>
      </c>
      <c r="I110" s="12">
        <v>4.4870000000000001</v>
      </c>
      <c r="J110" s="12">
        <v>-20</v>
      </c>
      <c r="K110" s="47" t="s">
        <v>739</v>
      </c>
      <c r="L110" s="9" t="str">
        <f t="shared" si="14"/>
        <v>Yes</v>
      </c>
    </row>
    <row r="111" spans="1:12" ht="25.5" x14ac:dyDescent="0.2">
      <c r="A111" s="48" t="s">
        <v>635</v>
      </c>
      <c r="B111" s="37" t="s">
        <v>213</v>
      </c>
      <c r="C111" s="49">
        <v>0</v>
      </c>
      <c r="D111" s="46" t="str">
        <f t="shared" si="11"/>
        <v>N/A</v>
      </c>
      <c r="E111" s="49">
        <v>5221556</v>
      </c>
      <c r="F111" s="46" t="str">
        <f t="shared" si="12"/>
        <v>N/A</v>
      </c>
      <c r="G111" s="49">
        <v>27775393</v>
      </c>
      <c r="H111" s="46" t="str">
        <f t="shared" si="13"/>
        <v>N/A</v>
      </c>
      <c r="I111" s="12" t="s">
        <v>1747</v>
      </c>
      <c r="J111" s="12">
        <v>431.9</v>
      </c>
      <c r="K111" s="47" t="s">
        <v>739</v>
      </c>
      <c r="L111" s="9" t="str">
        <f t="shared" si="14"/>
        <v>No</v>
      </c>
    </row>
    <row r="112" spans="1:12" x14ac:dyDescent="0.2">
      <c r="A112" s="48" t="s">
        <v>636</v>
      </c>
      <c r="B112" s="37" t="s">
        <v>213</v>
      </c>
      <c r="C112" s="38">
        <v>0</v>
      </c>
      <c r="D112" s="46" t="str">
        <f t="shared" si="11"/>
        <v>N/A</v>
      </c>
      <c r="E112" s="38">
        <v>1355</v>
      </c>
      <c r="F112" s="46" t="str">
        <f t="shared" si="12"/>
        <v>N/A</v>
      </c>
      <c r="G112" s="38">
        <v>3167</v>
      </c>
      <c r="H112" s="46" t="str">
        <f t="shared" si="13"/>
        <v>N/A</v>
      </c>
      <c r="I112" s="12" t="s">
        <v>1747</v>
      </c>
      <c r="J112" s="12">
        <v>133.69999999999999</v>
      </c>
      <c r="K112" s="47" t="s">
        <v>739</v>
      </c>
      <c r="L112" s="9" t="str">
        <f t="shared" si="14"/>
        <v>No</v>
      </c>
    </row>
    <row r="113" spans="1:12" x14ac:dyDescent="0.2">
      <c r="A113" s="48" t="s">
        <v>1458</v>
      </c>
      <c r="B113" s="37" t="s">
        <v>213</v>
      </c>
      <c r="C113" s="49" t="s">
        <v>1747</v>
      </c>
      <c r="D113" s="46" t="str">
        <f t="shared" si="11"/>
        <v>N/A</v>
      </c>
      <c r="E113" s="49">
        <v>3853.5468635000002</v>
      </c>
      <c r="F113" s="46" t="str">
        <f t="shared" si="12"/>
        <v>N/A</v>
      </c>
      <c r="G113" s="49">
        <v>8770.2535523000006</v>
      </c>
      <c r="H113" s="46" t="str">
        <f t="shared" si="13"/>
        <v>N/A</v>
      </c>
      <c r="I113" s="12" t="s">
        <v>1747</v>
      </c>
      <c r="J113" s="12">
        <v>127.6</v>
      </c>
      <c r="K113" s="47" t="s">
        <v>739</v>
      </c>
      <c r="L113" s="9" t="str">
        <f t="shared" si="14"/>
        <v>No</v>
      </c>
    </row>
    <row r="114" spans="1:12" ht="25.5" x14ac:dyDescent="0.2">
      <c r="A114" s="48" t="s">
        <v>637</v>
      </c>
      <c r="B114" s="37" t="s">
        <v>213</v>
      </c>
      <c r="C114" s="49">
        <v>243571</v>
      </c>
      <c r="D114" s="46" t="str">
        <f t="shared" si="11"/>
        <v>N/A</v>
      </c>
      <c r="E114" s="49">
        <v>306263</v>
      </c>
      <c r="F114" s="46" t="str">
        <f t="shared" si="12"/>
        <v>N/A</v>
      </c>
      <c r="G114" s="49">
        <v>319608</v>
      </c>
      <c r="H114" s="46" t="str">
        <f t="shared" si="13"/>
        <v>N/A</v>
      </c>
      <c r="I114" s="12">
        <v>25.74</v>
      </c>
      <c r="J114" s="12">
        <v>4.3570000000000002</v>
      </c>
      <c r="K114" s="47" t="s">
        <v>739</v>
      </c>
      <c r="L114" s="9" t="str">
        <f>IF(J114="Div by 0", "N/A", IF(OR(J114="N/A",K114="N/A"),"N/A", IF(J114&gt;VALUE(MID(K114,1,2)), "No", IF(J114&lt;-1*VALUE(MID(K114,1,2)), "No", "Yes"))))</f>
        <v>Yes</v>
      </c>
    </row>
    <row r="115" spans="1:12" x14ac:dyDescent="0.2">
      <c r="A115" s="48" t="s">
        <v>638</v>
      </c>
      <c r="B115" s="37" t="s">
        <v>213</v>
      </c>
      <c r="C115" s="38">
        <v>3150</v>
      </c>
      <c r="D115" s="46" t="str">
        <f t="shared" si="11"/>
        <v>N/A</v>
      </c>
      <c r="E115" s="38">
        <v>3607</v>
      </c>
      <c r="F115" s="46" t="str">
        <f t="shared" si="12"/>
        <v>N/A</v>
      </c>
      <c r="G115" s="38">
        <v>3777</v>
      </c>
      <c r="H115" s="46" t="str">
        <f t="shared" si="13"/>
        <v>N/A</v>
      </c>
      <c r="I115" s="12">
        <v>14.51</v>
      </c>
      <c r="J115" s="12">
        <v>4.7130000000000001</v>
      </c>
      <c r="K115" s="47" t="s">
        <v>739</v>
      </c>
      <c r="L115" s="9" t="str">
        <f t="shared" ref="L115:L119" si="15">IF(J115="Div by 0", "N/A", IF(OR(J115="N/A",K115="N/A"),"N/A", IF(J115&gt;VALUE(MID(K115,1,2)), "No", IF(J115&lt;-1*VALUE(MID(K115,1,2)), "No", "Yes"))))</f>
        <v>Yes</v>
      </c>
    </row>
    <row r="116" spans="1:12" ht="25.5" x14ac:dyDescent="0.2">
      <c r="A116" s="48" t="s">
        <v>1459</v>
      </c>
      <c r="B116" s="37" t="s">
        <v>213</v>
      </c>
      <c r="C116" s="49">
        <v>77.324126984000003</v>
      </c>
      <c r="D116" s="46" t="str">
        <f t="shared" si="11"/>
        <v>N/A</v>
      </c>
      <c r="E116" s="49">
        <v>84.907956751</v>
      </c>
      <c r="F116" s="46" t="str">
        <f t="shared" si="12"/>
        <v>N/A</v>
      </c>
      <c r="G116" s="49">
        <v>84.619539317000005</v>
      </c>
      <c r="H116" s="46" t="str">
        <f t="shared" si="13"/>
        <v>N/A</v>
      </c>
      <c r="I116" s="12">
        <v>9.8079999999999998</v>
      </c>
      <c r="J116" s="12">
        <v>-0.34</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20038783</v>
      </c>
      <c r="D120" s="46" t="str">
        <f t="shared" si="11"/>
        <v>N/A</v>
      </c>
      <c r="E120" s="49">
        <v>19468847</v>
      </c>
      <c r="F120" s="46" t="str">
        <f t="shared" si="12"/>
        <v>N/A</v>
      </c>
      <c r="G120" s="49">
        <v>19806022</v>
      </c>
      <c r="H120" s="46" t="str">
        <f t="shared" si="13"/>
        <v>N/A</v>
      </c>
      <c r="I120" s="12">
        <v>-2.84</v>
      </c>
      <c r="J120" s="12">
        <v>1.732</v>
      </c>
      <c r="K120" s="47" t="s">
        <v>739</v>
      </c>
      <c r="L120" s="9" t="str">
        <f t="shared" ref="L120:L131" si="16">IF(J120="Div by 0", "N/A", IF(K120="N/A","N/A", IF(J120&gt;VALUE(MID(K120,1,2)), "No", IF(J120&lt;-1*VALUE(MID(K120,1,2)), "No", "Yes"))))</f>
        <v>Yes</v>
      </c>
    </row>
    <row r="121" spans="1:12" ht="25.5" x14ac:dyDescent="0.2">
      <c r="A121" s="48" t="s">
        <v>642</v>
      </c>
      <c r="B121" s="37" t="s">
        <v>213</v>
      </c>
      <c r="C121" s="38">
        <v>41181</v>
      </c>
      <c r="D121" s="46" t="str">
        <f t="shared" si="11"/>
        <v>N/A</v>
      </c>
      <c r="E121" s="38">
        <v>41690</v>
      </c>
      <c r="F121" s="46" t="str">
        <f t="shared" si="12"/>
        <v>N/A</v>
      </c>
      <c r="G121" s="38">
        <v>44821</v>
      </c>
      <c r="H121" s="46" t="str">
        <f t="shared" si="13"/>
        <v>N/A</v>
      </c>
      <c r="I121" s="12">
        <v>1.236</v>
      </c>
      <c r="J121" s="12">
        <v>7.51</v>
      </c>
      <c r="K121" s="47" t="s">
        <v>739</v>
      </c>
      <c r="L121" s="9" t="str">
        <f t="shared" si="16"/>
        <v>Yes</v>
      </c>
    </row>
    <row r="122" spans="1:12" ht="25.5" x14ac:dyDescent="0.2">
      <c r="A122" s="48" t="s">
        <v>1461</v>
      </c>
      <c r="B122" s="37" t="s">
        <v>213</v>
      </c>
      <c r="C122" s="49">
        <v>486.60263228000002</v>
      </c>
      <c r="D122" s="46" t="str">
        <f t="shared" si="11"/>
        <v>N/A</v>
      </c>
      <c r="E122" s="49">
        <v>466.99081314</v>
      </c>
      <c r="F122" s="46" t="str">
        <f t="shared" si="12"/>
        <v>N/A</v>
      </c>
      <c r="G122" s="49">
        <v>441.89156867999998</v>
      </c>
      <c r="H122" s="46" t="str">
        <f t="shared" si="13"/>
        <v>N/A</v>
      </c>
      <c r="I122" s="12">
        <v>-4.03</v>
      </c>
      <c r="J122" s="12">
        <v>-5.37</v>
      </c>
      <c r="K122" s="47" t="s">
        <v>739</v>
      </c>
      <c r="L122" s="9" t="str">
        <f t="shared" si="16"/>
        <v>Yes</v>
      </c>
    </row>
    <row r="123" spans="1:12" ht="25.5" x14ac:dyDescent="0.2">
      <c r="A123" s="48" t="s">
        <v>643</v>
      </c>
      <c r="B123" s="37" t="s">
        <v>213</v>
      </c>
      <c r="C123" s="49">
        <v>183530709</v>
      </c>
      <c r="D123" s="46" t="str">
        <f t="shared" ref="D123:D131" si="17">IF($B123="N/A","N/A",IF(C123&gt;10,"No",IF(C123&lt;-10,"No","Yes")))</f>
        <v>N/A</v>
      </c>
      <c r="E123" s="49">
        <v>187354076</v>
      </c>
      <c r="F123" s="46" t="str">
        <f t="shared" ref="F123:F131" si="18">IF($B123="N/A","N/A",IF(E123&gt;10,"No",IF(E123&lt;-10,"No","Yes")))</f>
        <v>N/A</v>
      </c>
      <c r="G123" s="49">
        <v>196497373</v>
      </c>
      <c r="H123" s="46" t="str">
        <f t="shared" ref="H123:H131" si="19">IF($B123="N/A","N/A",IF(G123&gt;10,"No",IF(G123&lt;-10,"No","Yes")))</f>
        <v>N/A</v>
      </c>
      <c r="I123" s="12">
        <v>2.0830000000000002</v>
      </c>
      <c r="J123" s="12">
        <v>4.88</v>
      </c>
      <c r="K123" s="47" t="s">
        <v>739</v>
      </c>
      <c r="L123" s="9" t="str">
        <f t="shared" si="16"/>
        <v>Yes</v>
      </c>
    </row>
    <row r="124" spans="1:12" x14ac:dyDescent="0.2">
      <c r="A124" s="48" t="s">
        <v>644</v>
      </c>
      <c r="B124" s="37" t="s">
        <v>213</v>
      </c>
      <c r="C124" s="38">
        <v>11821</v>
      </c>
      <c r="D124" s="46" t="str">
        <f t="shared" si="17"/>
        <v>N/A</v>
      </c>
      <c r="E124" s="38">
        <v>11699</v>
      </c>
      <c r="F124" s="46" t="str">
        <f t="shared" si="18"/>
        <v>N/A</v>
      </c>
      <c r="G124" s="38">
        <v>11629</v>
      </c>
      <c r="H124" s="46" t="str">
        <f t="shared" si="19"/>
        <v>N/A</v>
      </c>
      <c r="I124" s="12">
        <v>-1.03</v>
      </c>
      <c r="J124" s="12">
        <v>-0.59799999999999998</v>
      </c>
      <c r="K124" s="47" t="s">
        <v>739</v>
      </c>
      <c r="L124" s="9" t="str">
        <f t="shared" si="16"/>
        <v>Yes</v>
      </c>
    </row>
    <row r="125" spans="1:12" ht="25.5" x14ac:dyDescent="0.2">
      <c r="A125" s="48" t="s">
        <v>1462</v>
      </c>
      <c r="B125" s="37" t="s">
        <v>213</v>
      </c>
      <c r="C125" s="49">
        <v>15525.819219999999</v>
      </c>
      <c r="D125" s="46" t="str">
        <f t="shared" si="17"/>
        <v>N/A</v>
      </c>
      <c r="E125" s="49">
        <v>16014.537652999999</v>
      </c>
      <c r="F125" s="46" t="str">
        <f t="shared" si="18"/>
        <v>N/A</v>
      </c>
      <c r="G125" s="49">
        <v>16897.185742999998</v>
      </c>
      <c r="H125" s="46" t="str">
        <f t="shared" si="19"/>
        <v>N/A</v>
      </c>
      <c r="I125" s="12">
        <v>3.1480000000000001</v>
      </c>
      <c r="J125" s="12">
        <v>5.5119999999999996</v>
      </c>
      <c r="K125" s="47" t="s">
        <v>739</v>
      </c>
      <c r="L125" s="9" t="str">
        <f t="shared" si="16"/>
        <v>Yes</v>
      </c>
    </row>
    <row r="126" spans="1:12" ht="25.5" x14ac:dyDescent="0.2">
      <c r="A126" s="48" t="s">
        <v>645</v>
      </c>
      <c r="B126" s="37" t="s">
        <v>213</v>
      </c>
      <c r="C126" s="49">
        <v>5492625</v>
      </c>
      <c r="D126" s="46" t="str">
        <f t="shared" si="17"/>
        <v>N/A</v>
      </c>
      <c r="E126" s="49">
        <v>4930774</v>
      </c>
      <c r="F126" s="46" t="str">
        <f t="shared" si="18"/>
        <v>N/A</v>
      </c>
      <c r="G126" s="49">
        <v>5817429</v>
      </c>
      <c r="H126" s="46" t="str">
        <f t="shared" si="19"/>
        <v>N/A</v>
      </c>
      <c r="I126" s="12">
        <v>-10.199999999999999</v>
      </c>
      <c r="J126" s="12">
        <v>17.98</v>
      </c>
      <c r="K126" s="47" t="s">
        <v>739</v>
      </c>
      <c r="L126" s="9" t="str">
        <f t="shared" si="16"/>
        <v>Yes</v>
      </c>
    </row>
    <row r="127" spans="1:12" x14ac:dyDescent="0.2">
      <c r="A127" s="48" t="s">
        <v>646</v>
      </c>
      <c r="B127" s="37" t="s">
        <v>213</v>
      </c>
      <c r="C127" s="38">
        <v>23613</v>
      </c>
      <c r="D127" s="46" t="str">
        <f t="shared" si="17"/>
        <v>N/A</v>
      </c>
      <c r="E127" s="38">
        <v>18357</v>
      </c>
      <c r="F127" s="46" t="str">
        <f t="shared" si="18"/>
        <v>N/A</v>
      </c>
      <c r="G127" s="38">
        <v>18881</v>
      </c>
      <c r="H127" s="46" t="str">
        <f t="shared" si="19"/>
        <v>N/A</v>
      </c>
      <c r="I127" s="12">
        <v>-22.3</v>
      </c>
      <c r="J127" s="12">
        <v>2.8540000000000001</v>
      </c>
      <c r="K127" s="47" t="s">
        <v>739</v>
      </c>
      <c r="L127" s="9" t="str">
        <f t="shared" si="16"/>
        <v>Yes</v>
      </c>
    </row>
    <row r="128" spans="1:12" ht="25.5" x14ac:dyDescent="0.2">
      <c r="A128" s="48" t="s">
        <v>1463</v>
      </c>
      <c r="B128" s="37" t="s">
        <v>213</v>
      </c>
      <c r="C128" s="49">
        <v>232.61021471000001</v>
      </c>
      <c r="D128" s="46" t="str">
        <f t="shared" si="17"/>
        <v>N/A</v>
      </c>
      <c r="E128" s="49">
        <v>268.60456502</v>
      </c>
      <c r="F128" s="46" t="str">
        <f t="shared" si="18"/>
        <v>N/A</v>
      </c>
      <c r="G128" s="49">
        <v>308.11021662000002</v>
      </c>
      <c r="H128" s="46" t="str">
        <f t="shared" si="19"/>
        <v>N/A</v>
      </c>
      <c r="I128" s="12">
        <v>15.47</v>
      </c>
      <c r="J128" s="12">
        <v>14.71</v>
      </c>
      <c r="K128" s="47" t="s">
        <v>739</v>
      </c>
      <c r="L128" s="9" t="str">
        <f t="shared" si="16"/>
        <v>Yes</v>
      </c>
    </row>
    <row r="129" spans="1:12" ht="25.5" x14ac:dyDescent="0.2">
      <c r="A129" s="48" t="s">
        <v>647</v>
      </c>
      <c r="B129" s="37" t="s">
        <v>213</v>
      </c>
      <c r="C129" s="49">
        <v>25434398</v>
      </c>
      <c r="D129" s="46" t="str">
        <f t="shared" si="17"/>
        <v>N/A</v>
      </c>
      <c r="E129" s="49">
        <v>27090264</v>
      </c>
      <c r="F129" s="46" t="str">
        <f t="shared" si="18"/>
        <v>N/A</v>
      </c>
      <c r="G129" s="49">
        <v>30107983</v>
      </c>
      <c r="H129" s="46" t="str">
        <f t="shared" si="19"/>
        <v>N/A</v>
      </c>
      <c r="I129" s="12">
        <v>6.51</v>
      </c>
      <c r="J129" s="12">
        <v>11.14</v>
      </c>
      <c r="K129" s="47" t="s">
        <v>739</v>
      </c>
      <c r="L129" s="9" t="str">
        <f t="shared" si="16"/>
        <v>Yes</v>
      </c>
    </row>
    <row r="130" spans="1:12" x14ac:dyDescent="0.2">
      <c r="A130" s="48" t="s">
        <v>648</v>
      </c>
      <c r="B130" s="37" t="s">
        <v>213</v>
      </c>
      <c r="C130" s="38">
        <v>4010</v>
      </c>
      <c r="D130" s="46" t="str">
        <f t="shared" si="17"/>
        <v>N/A</v>
      </c>
      <c r="E130" s="38">
        <v>4187</v>
      </c>
      <c r="F130" s="46" t="str">
        <f t="shared" si="18"/>
        <v>N/A</v>
      </c>
      <c r="G130" s="38">
        <v>4404</v>
      </c>
      <c r="H130" s="46" t="str">
        <f t="shared" si="19"/>
        <v>N/A</v>
      </c>
      <c r="I130" s="12">
        <v>4.4139999999999997</v>
      </c>
      <c r="J130" s="12">
        <v>5.1829999999999998</v>
      </c>
      <c r="K130" s="47" t="s">
        <v>739</v>
      </c>
      <c r="L130" s="9" t="str">
        <f t="shared" si="16"/>
        <v>Yes</v>
      </c>
    </row>
    <row r="131" spans="1:12" ht="25.5" x14ac:dyDescent="0.2">
      <c r="A131" s="48" t="s">
        <v>1464</v>
      </c>
      <c r="B131" s="37" t="s">
        <v>213</v>
      </c>
      <c r="C131" s="49">
        <v>6342.7426433999999</v>
      </c>
      <c r="D131" s="46" t="str">
        <f t="shared" si="17"/>
        <v>N/A</v>
      </c>
      <c r="E131" s="49">
        <v>6470.0893241000003</v>
      </c>
      <c r="F131" s="46" t="str">
        <f t="shared" si="18"/>
        <v>N/A</v>
      </c>
      <c r="G131" s="49">
        <v>6836.5084015000002</v>
      </c>
      <c r="H131" s="46" t="str">
        <f t="shared" si="19"/>
        <v>N/A</v>
      </c>
      <c r="I131" s="12">
        <v>2.008</v>
      </c>
      <c r="J131" s="12">
        <v>5.6630000000000003</v>
      </c>
      <c r="K131" s="47" t="s">
        <v>739</v>
      </c>
      <c r="L131" s="9" t="str">
        <f t="shared" si="16"/>
        <v>Yes</v>
      </c>
    </row>
    <row r="132" spans="1:12" x14ac:dyDescent="0.2">
      <c r="A132" s="48" t="s">
        <v>1465</v>
      </c>
      <c r="B132" s="37" t="s">
        <v>213</v>
      </c>
      <c r="C132" s="49">
        <v>429.47660044000003</v>
      </c>
      <c r="D132" s="46" t="str">
        <f t="shared" ref="D132:D143" si="20">IF($B132="N/A","N/A",IF(C132&gt;10,"No",IF(C132&lt;-10,"No","Yes")))</f>
        <v>N/A</v>
      </c>
      <c r="E132" s="49">
        <v>443.29712526999998</v>
      </c>
      <c r="F132" s="46" t="str">
        <f t="shared" ref="F132:F143" si="21">IF($B132="N/A","N/A",IF(E132&gt;10,"No",IF(E132&lt;-10,"No","Yes")))</f>
        <v>N/A</v>
      </c>
      <c r="G132" s="49">
        <v>408.00916804000002</v>
      </c>
      <c r="H132" s="46" t="str">
        <f t="shared" ref="H132:H143" si="22">IF($B132="N/A","N/A",IF(G132&gt;10,"No",IF(G132&lt;-10,"No","Yes")))</f>
        <v>N/A</v>
      </c>
      <c r="I132" s="12">
        <v>3.218</v>
      </c>
      <c r="J132" s="12">
        <v>-7.96</v>
      </c>
      <c r="K132" s="47" t="s">
        <v>739</v>
      </c>
      <c r="L132" s="9" t="str">
        <f t="shared" ref="L132:L143" si="23">IF(J132="Div by 0", "N/A", IF(K132="N/A","N/A", IF(J132&gt;VALUE(MID(K132,1,2)), "No", IF(J132&lt;-1*VALUE(MID(K132,1,2)), "No", "Yes"))))</f>
        <v>Yes</v>
      </c>
    </row>
    <row r="133" spans="1:12" x14ac:dyDescent="0.2">
      <c r="A133" s="48" t="s">
        <v>1466</v>
      </c>
      <c r="B133" s="37" t="s">
        <v>213</v>
      </c>
      <c r="C133" s="49">
        <v>409.16329619999999</v>
      </c>
      <c r="D133" s="46" t="str">
        <f t="shared" si="20"/>
        <v>N/A</v>
      </c>
      <c r="E133" s="49">
        <v>406.80336992000002</v>
      </c>
      <c r="F133" s="46" t="str">
        <f t="shared" si="21"/>
        <v>N/A</v>
      </c>
      <c r="G133" s="49">
        <v>362.47139736000003</v>
      </c>
      <c r="H133" s="46" t="str">
        <f t="shared" si="22"/>
        <v>N/A</v>
      </c>
      <c r="I133" s="12">
        <v>-0.57699999999999996</v>
      </c>
      <c r="J133" s="12">
        <v>-10.9</v>
      </c>
      <c r="K133" s="47" t="s">
        <v>739</v>
      </c>
      <c r="L133" s="9" t="str">
        <f t="shared" si="23"/>
        <v>Yes</v>
      </c>
    </row>
    <row r="134" spans="1:12" x14ac:dyDescent="0.2">
      <c r="A134" s="48" t="s">
        <v>1467</v>
      </c>
      <c r="B134" s="37" t="s">
        <v>213</v>
      </c>
      <c r="C134" s="49">
        <v>451.45425388000001</v>
      </c>
      <c r="D134" s="46" t="str">
        <f t="shared" si="20"/>
        <v>N/A</v>
      </c>
      <c r="E134" s="49">
        <v>476.57778371000001</v>
      </c>
      <c r="F134" s="46" t="str">
        <f t="shared" si="21"/>
        <v>N/A</v>
      </c>
      <c r="G134" s="49">
        <v>452.60952331999999</v>
      </c>
      <c r="H134" s="46" t="str">
        <f t="shared" si="22"/>
        <v>N/A</v>
      </c>
      <c r="I134" s="12">
        <v>5.5650000000000004</v>
      </c>
      <c r="J134" s="12">
        <v>-5.03</v>
      </c>
      <c r="K134" s="47" t="s">
        <v>739</v>
      </c>
      <c r="L134" s="9" t="str">
        <f t="shared" si="23"/>
        <v>Yes</v>
      </c>
    </row>
    <row r="135" spans="1:12" x14ac:dyDescent="0.2">
      <c r="A135" s="48" t="s">
        <v>1468</v>
      </c>
      <c r="B135" s="37" t="s">
        <v>213</v>
      </c>
      <c r="C135" s="49">
        <v>8863.2745075999992</v>
      </c>
      <c r="D135" s="46" t="str">
        <f t="shared" si="20"/>
        <v>N/A</v>
      </c>
      <c r="E135" s="49">
        <v>9374.5840920999999</v>
      </c>
      <c r="F135" s="46" t="str">
        <f t="shared" si="21"/>
        <v>N/A</v>
      </c>
      <c r="G135" s="49">
        <v>9607.1798030000009</v>
      </c>
      <c r="H135" s="46" t="str">
        <f t="shared" si="22"/>
        <v>N/A</v>
      </c>
      <c r="I135" s="12">
        <v>5.7690000000000001</v>
      </c>
      <c r="J135" s="12">
        <v>2.4809999999999999</v>
      </c>
      <c r="K135" s="47" t="s">
        <v>739</v>
      </c>
      <c r="L135" s="9" t="str">
        <f t="shared" si="23"/>
        <v>Yes</v>
      </c>
    </row>
    <row r="136" spans="1:12" x14ac:dyDescent="0.2">
      <c r="A136" s="48" t="s">
        <v>1469</v>
      </c>
      <c r="B136" s="37" t="s">
        <v>213</v>
      </c>
      <c r="C136" s="49">
        <v>11941.128602999999</v>
      </c>
      <c r="D136" s="46" t="str">
        <f t="shared" si="20"/>
        <v>N/A</v>
      </c>
      <c r="E136" s="49">
        <v>13290.278745</v>
      </c>
      <c r="F136" s="46" t="str">
        <f t="shared" si="21"/>
        <v>N/A</v>
      </c>
      <c r="G136" s="49">
        <v>14236.470659000001</v>
      </c>
      <c r="H136" s="46" t="str">
        <f t="shared" si="22"/>
        <v>N/A</v>
      </c>
      <c r="I136" s="12">
        <v>11.3</v>
      </c>
      <c r="J136" s="12">
        <v>7.1189999999999998</v>
      </c>
      <c r="K136" s="47" t="s">
        <v>739</v>
      </c>
      <c r="L136" s="9" t="str">
        <f t="shared" si="23"/>
        <v>Yes</v>
      </c>
    </row>
    <row r="137" spans="1:12" x14ac:dyDescent="0.2">
      <c r="A137" s="48" t="s">
        <v>1470</v>
      </c>
      <c r="B137" s="37" t="s">
        <v>213</v>
      </c>
      <c r="C137" s="49">
        <v>6391.7394033</v>
      </c>
      <c r="D137" s="46" t="str">
        <f t="shared" si="20"/>
        <v>N/A</v>
      </c>
      <c r="E137" s="49">
        <v>6336.2889186000002</v>
      </c>
      <c r="F137" s="46" t="str">
        <f t="shared" si="21"/>
        <v>N/A</v>
      </c>
      <c r="G137" s="49">
        <v>6126.7075967000001</v>
      </c>
      <c r="H137" s="46" t="str">
        <f t="shared" si="22"/>
        <v>N/A</v>
      </c>
      <c r="I137" s="12">
        <v>-0.86799999999999999</v>
      </c>
      <c r="J137" s="12">
        <v>-3.31</v>
      </c>
      <c r="K137" s="47" t="s">
        <v>739</v>
      </c>
      <c r="L137" s="9" t="str">
        <f t="shared" si="23"/>
        <v>Yes</v>
      </c>
    </row>
    <row r="138" spans="1:12" x14ac:dyDescent="0.2">
      <c r="A138" s="48" t="s">
        <v>1471</v>
      </c>
      <c r="B138" s="37" t="s">
        <v>213</v>
      </c>
      <c r="C138" s="49">
        <v>159.74421206</v>
      </c>
      <c r="D138" s="46" t="str">
        <f t="shared" si="20"/>
        <v>N/A</v>
      </c>
      <c r="E138" s="49">
        <v>148.92681110999999</v>
      </c>
      <c r="F138" s="46" t="str">
        <f t="shared" si="21"/>
        <v>N/A</v>
      </c>
      <c r="G138" s="49">
        <v>141.49126984</v>
      </c>
      <c r="H138" s="46" t="str">
        <f t="shared" si="22"/>
        <v>N/A</v>
      </c>
      <c r="I138" s="12">
        <v>-6.77</v>
      </c>
      <c r="J138" s="12">
        <v>-4.99</v>
      </c>
      <c r="K138" s="47" t="s">
        <v>739</v>
      </c>
      <c r="L138" s="9" t="str">
        <f t="shared" si="23"/>
        <v>Yes</v>
      </c>
    </row>
    <row r="139" spans="1:12" x14ac:dyDescent="0.2">
      <c r="A139" s="48" t="s">
        <v>1472</v>
      </c>
      <c r="B139" s="37" t="s">
        <v>213</v>
      </c>
      <c r="C139" s="49">
        <v>84.981805522000002</v>
      </c>
      <c r="D139" s="46" t="str">
        <f t="shared" si="20"/>
        <v>N/A</v>
      </c>
      <c r="E139" s="49">
        <v>93.213788839000003</v>
      </c>
      <c r="F139" s="46" t="str">
        <f t="shared" si="21"/>
        <v>N/A</v>
      </c>
      <c r="G139" s="49">
        <v>79.373911437999993</v>
      </c>
      <c r="H139" s="46" t="str">
        <f t="shared" si="22"/>
        <v>N/A</v>
      </c>
      <c r="I139" s="12">
        <v>9.6869999999999994</v>
      </c>
      <c r="J139" s="12">
        <v>-14.8</v>
      </c>
      <c r="K139" s="47" t="s">
        <v>739</v>
      </c>
      <c r="L139" s="9" t="str">
        <f t="shared" si="23"/>
        <v>Yes</v>
      </c>
    </row>
    <row r="140" spans="1:12" x14ac:dyDescent="0.2">
      <c r="A140" s="48" t="s">
        <v>1473</v>
      </c>
      <c r="B140" s="37" t="s">
        <v>213</v>
      </c>
      <c r="C140" s="49">
        <v>206.15074515000001</v>
      </c>
      <c r="D140" s="46" t="str">
        <f t="shared" si="20"/>
        <v>N/A</v>
      </c>
      <c r="E140" s="49">
        <v>183.67383178</v>
      </c>
      <c r="F140" s="46" t="str">
        <f t="shared" si="21"/>
        <v>N/A</v>
      </c>
      <c r="G140" s="49">
        <v>186.9958038</v>
      </c>
      <c r="H140" s="46" t="str">
        <f t="shared" si="22"/>
        <v>N/A</v>
      </c>
      <c r="I140" s="12">
        <v>-10.9</v>
      </c>
      <c r="J140" s="12">
        <v>1.8089999999999999</v>
      </c>
      <c r="K140" s="47" t="s">
        <v>739</v>
      </c>
      <c r="L140" s="9" t="str">
        <f t="shared" si="23"/>
        <v>Yes</v>
      </c>
    </row>
    <row r="141" spans="1:12" x14ac:dyDescent="0.2">
      <c r="A141" s="48" t="s">
        <v>1474</v>
      </c>
      <c r="B141" s="37" t="s">
        <v>213</v>
      </c>
      <c r="C141" s="49">
        <v>7900.7556676000004</v>
      </c>
      <c r="D141" s="46" t="str">
        <f t="shared" si="20"/>
        <v>N/A</v>
      </c>
      <c r="E141" s="49">
        <v>7820.9355644999996</v>
      </c>
      <c r="F141" s="46" t="str">
        <f t="shared" si="21"/>
        <v>N/A</v>
      </c>
      <c r="G141" s="49">
        <v>7941.6768335999996</v>
      </c>
      <c r="H141" s="46" t="str">
        <f t="shared" si="22"/>
        <v>N/A</v>
      </c>
      <c r="I141" s="12">
        <v>-1.01</v>
      </c>
      <c r="J141" s="12">
        <v>1.544</v>
      </c>
      <c r="K141" s="47" t="s">
        <v>739</v>
      </c>
      <c r="L141" s="9" t="str">
        <f t="shared" si="23"/>
        <v>Yes</v>
      </c>
    </row>
    <row r="142" spans="1:12" x14ac:dyDescent="0.2">
      <c r="A142" s="48" t="s">
        <v>1475</v>
      </c>
      <c r="B142" s="37" t="s">
        <v>213</v>
      </c>
      <c r="C142" s="49">
        <v>6212.9053341999997</v>
      </c>
      <c r="D142" s="46" t="str">
        <f t="shared" si="20"/>
        <v>N/A</v>
      </c>
      <c r="E142" s="49">
        <v>6025.3301283000001</v>
      </c>
      <c r="F142" s="46" t="str">
        <f t="shared" si="21"/>
        <v>N/A</v>
      </c>
      <c r="G142" s="49">
        <v>6012.1809397999996</v>
      </c>
      <c r="H142" s="46" t="str">
        <f t="shared" si="22"/>
        <v>N/A</v>
      </c>
      <c r="I142" s="12">
        <v>-3.02</v>
      </c>
      <c r="J142" s="12">
        <v>-0.218</v>
      </c>
      <c r="K142" s="47" t="s">
        <v>739</v>
      </c>
      <c r="L142" s="9" t="str">
        <f t="shared" si="23"/>
        <v>Yes</v>
      </c>
    </row>
    <row r="143" spans="1:12" x14ac:dyDescent="0.2">
      <c r="A143" s="48" t="s">
        <v>1476</v>
      </c>
      <c r="B143" s="37" t="s">
        <v>213</v>
      </c>
      <c r="C143" s="49">
        <v>9701.2038874999998</v>
      </c>
      <c r="D143" s="46" t="str">
        <f t="shared" si="20"/>
        <v>N/A</v>
      </c>
      <c r="E143" s="49">
        <v>9619.6351935999992</v>
      </c>
      <c r="F143" s="46" t="str">
        <f t="shared" si="21"/>
        <v>N/A</v>
      </c>
      <c r="G143" s="49">
        <v>9819.9700124999999</v>
      </c>
      <c r="H143" s="46" t="str">
        <f t="shared" si="22"/>
        <v>N/A</v>
      </c>
      <c r="I143" s="12">
        <v>-0.84099999999999997</v>
      </c>
      <c r="J143" s="12">
        <v>2.0830000000000002</v>
      </c>
      <c r="K143" s="47" t="s">
        <v>739</v>
      </c>
      <c r="L143" s="9" t="str">
        <f t="shared" si="23"/>
        <v>Yes</v>
      </c>
    </row>
    <row r="144" spans="1:12" x14ac:dyDescent="0.2">
      <c r="A144" s="48" t="s">
        <v>89</v>
      </c>
      <c r="B144" s="37" t="s">
        <v>213</v>
      </c>
      <c r="C144" s="8">
        <v>20.517976238999999</v>
      </c>
      <c r="D144" s="46" t="str">
        <f t="shared" ref="D144:D161" si="24">IF($B144="N/A","N/A",IF(C144&gt;10,"No",IF(C144&lt;-10,"No","Yes")))</f>
        <v>N/A</v>
      </c>
      <c r="E144" s="8">
        <v>20.603608161</v>
      </c>
      <c r="F144" s="46" t="str">
        <f t="shared" ref="F144:F161" si="25">IF($B144="N/A","N/A",IF(E144&gt;10,"No",IF(E144&lt;-10,"No","Yes")))</f>
        <v>N/A</v>
      </c>
      <c r="G144" s="8">
        <v>20.025998905000002</v>
      </c>
      <c r="H144" s="46" t="str">
        <f t="shared" ref="H144:H161" si="26">IF($B144="N/A","N/A",IF(G144&gt;10,"No",IF(G144&lt;-10,"No","Yes")))</f>
        <v>N/A</v>
      </c>
      <c r="I144" s="12">
        <v>0.41739999999999999</v>
      </c>
      <c r="J144" s="12">
        <v>-2.8</v>
      </c>
      <c r="K144" s="47" t="s">
        <v>739</v>
      </c>
      <c r="L144" s="9" t="str">
        <f t="shared" ref="L144:L161" si="27">IF(J144="Div by 0", "N/A", IF(K144="N/A","N/A", IF(J144&gt;VALUE(MID(K144,1,2)), "No", IF(J144&lt;-1*VALUE(MID(K144,1,2)), "No", "Yes"))))</f>
        <v>Yes</v>
      </c>
    </row>
    <row r="145" spans="1:12" x14ac:dyDescent="0.2">
      <c r="A145" s="48" t="s">
        <v>477</v>
      </c>
      <c r="B145" s="37" t="s">
        <v>213</v>
      </c>
      <c r="C145" s="8">
        <v>21.173407605000001</v>
      </c>
      <c r="D145" s="46" t="str">
        <f t="shared" si="24"/>
        <v>N/A</v>
      </c>
      <c r="E145" s="8">
        <v>21.595300665</v>
      </c>
      <c r="F145" s="46" t="str">
        <f t="shared" si="25"/>
        <v>N/A</v>
      </c>
      <c r="G145" s="8">
        <v>20.820383419999999</v>
      </c>
      <c r="H145" s="46" t="str">
        <f t="shared" si="26"/>
        <v>N/A</v>
      </c>
      <c r="I145" s="12">
        <v>1.9930000000000001</v>
      </c>
      <c r="J145" s="12">
        <v>-3.59</v>
      </c>
      <c r="K145" s="47" t="s">
        <v>739</v>
      </c>
      <c r="L145" s="9" t="str">
        <f t="shared" si="27"/>
        <v>Yes</v>
      </c>
    </row>
    <row r="146" spans="1:12" x14ac:dyDescent="0.2">
      <c r="A146" s="48" t="s">
        <v>478</v>
      </c>
      <c r="B146" s="37" t="s">
        <v>213</v>
      </c>
      <c r="C146" s="8">
        <v>20.388752177000001</v>
      </c>
      <c r="D146" s="46" t="str">
        <f t="shared" si="24"/>
        <v>N/A</v>
      </c>
      <c r="E146" s="8">
        <v>20.202937250000002</v>
      </c>
      <c r="F146" s="46" t="str">
        <f t="shared" si="25"/>
        <v>N/A</v>
      </c>
      <c r="G146" s="8">
        <v>19.919146432000002</v>
      </c>
      <c r="H146" s="46" t="str">
        <f t="shared" si="26"/>
        <v>N/A</v>
      </c>
      <c r="I146" s="12">
        <v>-0.91100000000000003</v>
      </c>
      <c r="J146" s="12">
        <v>-1.4</v>
      </c>
      <c r="K146" s="47" t="s">
        <v>739</v>
      </c>
      <c r="L146" s="9" t="str">
        <f t="shared" si="27"/>
        <v>Yes</v>
      </c>
    </row>
    <row r="147" spans="1:12" x14ac:dyDescent="0.2">
      <c r="A147" s="48" t="s">
        <v>1477</v>
      </c>
      <c r="B147" s="37" t="s">
        <v>213</v>
      </c>
      <c r="C147" s="8">
        <v>25.338072244999999</v>
      </c>
      <c r="D147" s="46" t="str">
        <f t="shared" si="24"/>
        <v>N/A</v>
      </c>
      <c r="E147" s="8">
        <v>24.543359748</v>
      </c>
      <c r="F147" s="46" t="str">
        <f t="shared" si="25"/>
        <v>N/A</v>
      </c>
      <c r="G147" s="8">
        <v>24.131089217</v>
      </c>
      <c r="H147" s="46" t="str">
        <f t="shared" si="26"/>
        <v>N/A</v>
      </c>
      <c r="I147" s="12">
        <v>-3.14</v>
      </c>
      <c r="J147" s="12">
        <v>-1.68</v>
      </c>
      <c r="K147" s="47" t="s">
        <v>739</v>
      </c>
      <c r="L147" s="9" t="str">
        <f t="shared" si="27"/>
        <v>Yes</v>
      </c>
    </row>
    <row r="148" spans="1:12" x14ac:dyDescent="0.2">
      <c r="A148" s="48" t="s">
        <v>1478</v>
      </c>
      <c r="B148" s="37" t="s">
        <v>213</v>
      </c>
      <c r="C148" s="8">
        <v>45.413538387000003</v>
      </c>
      <c r="D148" s="46" t="str">
        <f t="shared" si="24"/>
        <v>N/A</v>
      </c>
      <c r="E148" s="8">
        <v>45.057968774000003</v>
      </c>
      <c r="F148" s="46" t="str">
        <f t="shared" si="25"/>
        <v>N/A</v>
      </c>
      <c r="G148" s="8">
        <v>45.173400622000003</v>
      </c>
      <c r="H148" s="46" t="str">
        <f t="shared" si="26"/>
        <v>N/A</v>
      </c>
      <c r="I148" s="12">
        <v>-0.78300000000000003</v>
      </c>
      <c r="J148" s="12">
        <v>0.25619999999999998</v>
      </c>
      <c r="K148" s="47" t="s">
        <v>739</v>
      </c>
      <c r="L148" s="9" t="str">
        <f t="shared" si="27"/>
        <v>Yes</v>
      </c>
    </row>
    <row r="149" spans="1:12" x14ac:dyDescent="0.2">
      <c r="A149" s="48" t="s">
        <v>1479</v>
      </c>
      <c r="B149" s="37" t="s">
        <v>213</v>
      </c>
      <c r="C149" s="8">
        <v>7.9962396660000001</v>
      </c>
      <c r="D149" s="46" t="str">
        <f t="shared" si="24"/>
        <v>N/A</v>
      </c>
      <c r="E149" s="8">
        <v>7.7169559413000002</v>
      </c>
      <c r="F149" s="46" t="str">
        <f t="shared" si="25"/>
        <v>N/A</v>
      </c>
      <c r="G149" s="8">
        <v>7.5608320752999996</v>
      </c>
      <c r="H149" s="46" t="str">
        <f t="shared" si="26"/>
        <v>N/A</v>
      </c>
      <c r="I149" s="12">
        <v>-3.49</v>
      </c>
      <c r="J149" s="12">
        <v>-2.02</v>
      </c>
      <c r="K149" s="47" t="s">
        <v>739</v>
      </c>
      <c r="L149" s="9" t="str">
        <f t="shared" si="27"/>
        <v>Yes</v>
      </c>
    </row>
    <row r="150" spans="1:12" x14ac:dyDescent="0.2">
      <c r="A150" s="48" t="s">
        <v>90</v>
      </c>
      <c r="B150" s="37" t="s">
        <v>213</v>
      </c>
      <c r="C150" s="8">
        <v>54.343608842000002</v>
      </c>
      <c r="D150" s="46" t="str">
        <f t="shared" si="24"/>
        <v>N/A</v>
      </c>
      <c r="E150" s="8">
        <v>53.998763558999997</v>
      </c>
      <c r="F150" s="46" t="str">
        <f t="shared" si="25"/>
        <v>N/A</v>
      </c>
      <c r="G150" s="8">
        <v>51.988232074000003</v>
      </c>
      <c r="H150" s="46" t="str">
        <f t="shared" si="26"/>
        <v>N/A</v>
      </c>
      <c r="I150" s="12">
        <v>-0.63500000000000001</v>
      </c>
      <c r="J150" s="12">
        <v>-3.72</v>
      </c>
      <c r="K150" s="47" t="s">
        <v>739</v>
      </c>
      <c r="L150" s="9" t="str">
        <f t="shared" si="27"/>
        <v>Yes</v>
      </c>
    </row>
    <row r="151" spans="1:12" x14ac:dyDescent="0.2">
      <c r="A151" s="48" t="s">
        <v>479</v>
      </c>
      <c r="B151" s="37" t="s">
        <v>213</v>
      </c>
      <c r="C151" s="8">
        <v>58.991281182000002</v>
      </c>
      <c r="D151" s="46" t="str">
        <f t="shared" si="24"/>
        <v>N/A</v>
      </c>
      <c r="E151" s="8">
        <v>58.466532694000001</v>
      </c>
      <c r="F151" s="46" t="str">
        <f t="shared" si="25"/>
        <v>N/A</v>
      </c>
      <c r="G151" s="8">
        <v>56.697541311999998</v>
      </c>
      <c r="H151" s="46" t="str">
        <f t="shared" si="26"/>
        <v>N/A</v>
      </c>
      <c r="I151" s="12">
        <v>-0.89</v>
      </c>
      <c r="J151" s="12">
        <v>-3.03</v>
      </c>
      <c r="K151" s="47" t="s">
        <v>739</v>
      </c>
      <c r="L151" s="9" t="str">
        <f t="shared" si="27"/>
        <v>Yes</v>
      </c>
    </row>
    <row r="152" spans="1:12" x14ac:dyDescent="0.2">
      <c r="A152" s="48" t="s">
        <v>480</v>
      </c>
      <c r="B152" s="37" t="s">
        <v>213</v>
      </c>
      <c r="C152" s="8">
        <v>51.300909668999999</v>
      </c>
      <c r="D152" s="46" t="str">
        <f t="shared" si="24"/>
        <v>N/A</v>
      </c>
      <c r="E152" s="8">
        <v>51.332443257999998</v>
      </c>
      <c r="F152" s="46" t="str">
        <f t="shared" si="25"/>
        <v>N/A</v>
      </c>
      <c r="G152" s="8">
        <v>49.476754599000003</v>
      </c>
      <c r="H152" s="46" t="str">
        <f t="shared" si="26"/>
        <v>N/A</v>
      </c>
      <c r="I152" s="12">
        <v>6.1499999999999999E-2</v>
      </c>
      <c r="J152" s="12">
        <v>-3.62</v>
      </c>
      <c r="K152" s="47" t="s">
        <v>739</v>
      </c>
      <c r="L152" s="9" t="str">
        <f t="shared" si="27"/>
        <v>Yes</v>
      </c>
    </row>
    <row r="153" spans="1:12" x14ac:dyDescent="0.2">
      <c r="A153" s="48" t="s">
        <v>117</v>
      </c>
      <c r="B153" s="37" t="s">
        <v>213</v>
      </c>
      <c r="C153" s="8">
        <v>92.578694722999998</v>
      </c>
      <c r="D153" s="46" t="str">
        <f t="shared" si="24"/>
        <v>N/A</v>
      </c>
      <c r="E153" s="8">
        <v>92.258191424000003</v>
      </c>
      <c r="F153" s="46" t="str">
        <f t="shared" si="25"/>
        <v>N/A</v>
      </c>
      <c r="G153" s="8">
        <v>91.903393541</v>
      </c>
      <c r="H153" s="46" t="str">
        <f t="shared" si="26"/>
        <v>N/A</v>
      </c>
      <c r="I153" s="12">
        <v>-0.34599999999999997</v>
      </c>
      <c r="J153" s="12">
        <v>-0.38500000000000001</v>
      </c>
      <c r="K153" s="47" t="s">
        <v>739</v>
      </c>
      <c r="L153" s="9" t="str">
        <f t="shared" si="27"/>
        <v>Yes</v>
      </c>
    </row>
    <row r="154" spans="1:12" x14ac:dyDescent="0.2">
      <c r="A154" s="48" t="s">
        <v>481</v>
      </c>
      <c r="B154" s="37" t="s">
        <v>213</v>
      </c>
      <c r="C154" s="8">
        <v>91.123758778999999</v>
      </c>
      <c r="D154" s="46" t="str">
        <f t="shared" si="24"/>
        <v>N/A</v>
      </c>
      <c r="E154" s="8">
        <v>90.279795949999993</v>
      </c>
      <c r="F154" s="46" t="str">
        <f t="shared" si="25"/>
        <v>N/A</v>
      </c>
      <c r="G154" s="8">
        <v>90.266793858</v>
      </c>
      <c r="H154" s="46" t="str">
        <f t="shared" si="26"/>
        <v>N/A</v>
      </c>
      <c r="I154" s="12">
        <v>-0.92600000000000005</v>
      </c>
      <c r="J154" s="12">
        <v>-1.4E-2</v>
      </c>
      <c r="K154" s="47" t="s">
        <v>739</v>
      </c>
      <c r="L154" s="9" t="str">
        <f t="shared" si="27"/>
        <v>Yes</v>
      </c>
    </row>
    <row r="155" spans="1:12" x14ac:dyDescent="0.2">
      <c r="A155" s="48" t="s">
        <v>482</v>
      </c>
      <c r="B155" s="37" t="s">
        <v>213</v>
      </c>
      <c r="C155" s="8">
        <v>96.223076285000005</v>
      </c>
      <c r="D155" s="46" t="str">
        <f t="shared" si="24"/>
        <v>N/A</v>
      </c>
      <c r="E155" s="8">
        <v>96.189586114999997</v>
      </c>
      <c r="F155" s="46" t="str">
        <f t="shared" si="25"/>
        <v>N/A</v>
      </c>
      <c r="G155" s="8">
        <v>95.849857994999994</v>
      </c>
      <c r="H155" s="46" t="str">
        <f t="shared" si="26"/>
        <v>N/A</v>
      </c>
      <c r="I155" s="12">
        <v>-3.5000000000000003E-2</v>
      </c>
      <c r="J155" s="12">
        <v>-0.35299999999999998</v>
      </c>
      <c r="K155" s="47" t="s">
        <v>739</v>
      </c>
      <c r="L155" s="9" t="str">
        <f t="shared" si="27"/>
        <v>Yes</v>
      </c>
    </row>
    <row r="156" spans="1:12" x14ac:dyDescent="0.2">
      <c r="A156" s="48" t="s">
        <v>1480</v>
      </c>
      <c r="B156" s="37" t="s">
        <v>213</v>
      </c>
      <c r="C156" s="38">
        <v>0.3432712215</v>
      </c>
      <c r="D156" s="46" t="str">
        <f t="shared" si="24"/>
        <v>N/A</v>
      </c>
      <c r="E156" s="38">
        <v>0.358360611</v>
      </c>
      <c r="F156" s="46" t="str">
        <f t="shared" si="25"/>
        <v>N/A</v>
      </c>
      <c r="G156" s="38">
        <v>0.25445848989999997</v>
      </c>
      <c r="H156" s="46" t="str">
        <f t="shared" si="26"/>
        <v>N/A</v>
      </c>
      <c r="I156" s="12">
        <v>4.3959999999999999</v>
      </c>
      <c r="J156" s="12">
        <v>-29</v>
      </c>
      <c r="K156" s="47" t="s">
        <v>739</v>
      </c>
      <c r="L156" s="9" t="str">
        <f t="shared" si="27"/>
        <v>Yes</v>
      </c>
    </row>
    <row r="157" spans="1:12" x14ac:dyDescent="0.2">
      <c r="A157" s="48" t="s">
        <v>1481</v>
      </c>
      <c r="B157" s="37" t="s">
        <v>213</v>
      </c>
      <c r="C157" s="38">
        <v>0.25264512439999998</v>
      </c>
      <c r="D157" s="46" t="str">
        <f t="shared" si="24"/>
        <v>N/A</v>
      </c>
      <c r="E157" s="38">
        <v>0.17537580529999999</v>
      </c>
      <c r="F157" s="46" t="str">
        <f t="shared" si="25"/>
        <v>N/A</v>
      </c>
      <c r="G157" s="38">
        <v>8.8974283200000004E-2</v>
      </c>
      <c r="H157" s="46" t="str">
        <f t="shared" si="26"/>
        <v>N/A</v>
      </c>
      <c r="I157" s="12">
        <v>-30.6</v>
      </c>
      <c r="J157" s="12">
        <v>-49.3</v>
      </c>
      <c r="K157" s="47" t="s">
        <v>739</v>
      </c>
      <c r="L157" s="9" t="str">
        <f t="shared" si="27"/>
        <v>No</v>
      </c>
    </row>
    <row r="158" spans="1:12" x14ac:dyDescent="0.2">
      <c r="A158" s="48" t="s">
        <v>1482</v>
      </c>
      <c r="B158" s="37" t="s">
        <v>213</v>
      </c>
      <c r="C158" s="38">
        <v>0.41008950370000002</v>
      </c>
      <c r="D158" s="46" t="str">
        <f t="shared" si="24"/>
        <v>N/A</v>
      </c>
      <c r="E158" s="38">
        <v>0.50541897960000004</v>
      </c>
      <c r="F158" s="46" t="str">
        <f t="shared" si="25"/>
        <v>N/A</v>
      </c>
      <c r="G158" s="38">
        <v>0.38625561980000001</v>
      </c>
      <c r="H158" s="46" t="str">
        <f t="shared" si="26"/>
        <v>N/A</v>
      </c>
      <c r="I158" s="12">
        <v>23.25</v>
      </c>
      <c r="J158" s="12">
        <v>-23.6</v>
      </c>
      <c r="K158" s="47" t="s">
        <v>739</v>
      </c>
      <c r="L158" s="9" t="str">
        <f t="shared" si="27"/>
        <v>Yes</v>
      </c>
    </row>
    <row r="159" spans="1:12" x14ac:dyDescent="0.2">
      <c r="A159" s="48" t="s">
        <v>1483</v>
      </c>
      <c r="B159" s="37" t="s">
        <v>213</v>
      </c>
      <c r="C159" s="38">
        <v>258.89773108000003</v>
      </c>
      <c r="D159" s="46" t="str">
        <f t="shared" si="24"/>
        <v>N/A</v>
      </c>
      <c r="E159" s="38">
        <v>261.84176780000001</v>
      </c>
      <c r="F159" s="46" t="str">
        <f t="shared" si="25"/>
        <v>N/A</v>
      </c>
      <c r="G159" s="38">
        <v>257.79529344999997</v>
      </c>
      <c r="H159" s="46" t="str">
        <f t="shared" si="26"/>
        <v>N/A</v>
      </c>
      <c r="I159" s="12">
        <v>1.137</v>
      </c>
      <c r="J159" s="12">
        <v>-1.55</v>
      </c>
      <c r="K159" s="47" t="s">
        <v>739</v>
      </c>
      <c r="L159" s="9" t="str">
        <f t="shared" si="27"/>
        <v>Yes</v>
      </c>
    </row>
    <row r="160" spans="1:12" x14ac:dyDescent="0.2">
      <c r="A160" s="48" t="s">
        <v>1484</v>
      </c>
      <c r="B160" s="37" t="s">
        <v>213</v>
      </c>
      <c r="C160" s="38">
        <v>251.9959336</v>
      </c>
      <c r="D160" s="46" t="str">
        <f t="shared" si="24"/>
        <v>N/A</v>
      </c>
      <c r="E160" s="38">
        <v>255.01653630000001</v>
      </c>
      <c r="F160" s="46" t="str">
        <f t="shared" si="25"/>
        <v>N/A</v>
      </c>
      <c r="G160" s="38">
        <v>250.60817438999999</v>
      </c>
      <c r="H160" s="46" t="str">
        <f t="shared" si="26"/>
        <v>N/A</v>
      </c>
      <c r="I160" s="12">
        <v>1.1990000000000001</v>
      </c>
      <c r="J160" s="12">
        <v>-1.73</v>
      </c>
      <c r="K160" s="47" t="s">
        <v>739</v>
      </c>
      <c r="L160" s="9" t="str">
        <f t="shared" si="27"/>
        <v>Yes</v>
      </c>
    </row>
    <row r="161" spans="1:12" x14ac:dyDescent="0.2">
      <c r="A161" s="48" t="s">
        <v>1485</v>
      </c>
      <c r="B161" s="37" t="s">
        <v>213</v>
      </c>
      <c r="C161" s="38">
        <v>294.69398339999998</v>
      </c>
      <c r="D161" s="46" t="str">
        <f t="shared" si="24"/>
        <v>N/A</v>
      </c>
      <c r="E161" s="38">
        <v>296.59169550000001</v>
      </c>
      <c r="F161" s="46" t="str">
        <f t="shared" si="25"/>
        <v>N/A</v>
      </c>
      <c r="G161" s="38">
        <v>293.49983079999998</v>
      </c>
      <c r="H161" s="46" t="str">
        <f t="shared" si="26"/>
        <v>N/A</v>
      </c>
      <c r="I161" s="12">
        <v>0.64400000000000002</v>
      </c>
      <c r="J161" s="12">
        <v>-1.04</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0</v>
      </c>
      <c r="H163" s="46" t="str">
        <f t="shared" si="30"/>
        <v>N/A</v>
      </c>
      <c r="I163" s="12">
        <v>-50</v>
      </c>
      <c r="J163" s="12">
        <v>-100</v>
      </c>
      <c r="K163" s="14" t="s">
        <v>213</v>
      </c>
      <c r="L163" s="9" t="str">
        <f t="shared" si="31"/>
        <v>N/A</v>
      </c>
    </row>
    <row r="164" spans="1:12" ht="25.5" x14ac:dyDescent="0.2">
      <c r="A164" s="48" t="s">
        <v>1619</v>
      </c>
      <c r="B164" s="37" t="s">
        <v>213</v>
      </c>
      <c r="C164" s="38">
        <v>0</v>
      </c>
      <c r="D164" s="46" t="str">
        <f t="shared" si="28"/>
        <v>N/A</v>
      </c>
      <c r="E164" s="38">
        <v>11</v>
      </c>
      <c r="F164" s="46" t="str">
        <f t="shared" si="29"/>
        <v>N/A</v>
      </c>
      <c r="G164" s="38">
        <v>0</v>
      </c>
      <c r="H164" s="46" t="str">
        <f t="shared" si="30"/>
        <v>N/A</v>
      </c>
      <c r="I164" s="12" t="s">
        <v>1747</v>
      </c>
      <c r="J164" s="12">
        <v>-100</v>
      </c>
      <c r="K164" s="14" t="s">
        <v>213</v>
      </c>
      <c r="L164" s="9" t="str">
        <f t="shared" si="31"/>
        <v>N/A</v>
      </c>
    </row>
    <row r="165" spans="1:12" ht="25.5" x14ac:dyDescent="0.2">
      <c r="A165" s="48" t="s">
        <v>1486</v>
      </c>
      <c r="B165" s="37" t="s">
        <v>213</v>
      </c>
      <c r="C165" s="38">
        <v>382</v>
      </c>
      <c r="D165" s="46" t="str">
        <f t="shared" si="28"/>
        <v>N/A</v>
      </c>
      <c r="E165" s="38">
        <v>364</v>
      </c>
      <c r="F165" s="46" t="str">
        <f t="shared" si="29"/>
        <v>N/A</v>
      </c>
      <c r="G165" s="38">
        <v>341</v>
      </c>
      <c r="H165" s="46" t="str">
        <f t="shared" si="30"/>
        <v>N/A</v>
      </c>
      <c r="I165" s="12">
        <v>-4.71</v>
      </c>
      <c r="J165" s="12">
        <v>-6.32</v>
      </c>
      <c r="K165" s="14" t="s">
        <v>213</v>
      </c>
      <c r="L165" s="9" t="str">
        <f t="shared" si="31"/>
        <v>N/A</v>
      </c>
    </row>
    <row r="166" spans="1:12" x14ac:dyDescent="0.2">
      <c r="A166" s="48" t="s">
        <v>1620</v>
      </c>
      <c r="B166" s="37" t="s">
        <v>213</v>
      </c>
      <c r="C166" s="38">
        <v>11</v>
      </c>
      <c r="D166" s="46" t="str">
        <f t="shared" si="28"/>
        <v>N/A</v>
      </c>
      <c r="E166" s="38">
        <v>0</v>
      </c>
      <c r="F166" s="46" t="str">
        <f t="shared" si="29"/>
        <v>N/A</v>
      </c>
      <c r="G166" s="38">
        <v>11</v>
      </c>
      <c r="H166" s="46" t="str">
        <f t="shared" si="30"/>
        <v>N/A</v>
      </c>
      <c r="I166" s="12">
        <v>-100</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-50</v>
      </c>
      <c r="J167" s="12">
        <v>100</v>
      </c>
      <c r="K167" s="14" t="s">
        <v>213</v>
      </c>
      <c r="L167" s="9" t="str">
        <f t="shared" si="31"/>
        <v>N/A</v>
      </c>
    </row>
    <row r="168" spans="1:12" x14ac:dyDescent="0.2">
      <c r="A168" s="48" t="s">
        <v>125</v>
      </c>
      <c r="B168" s="37" t="s">
        <v>213</v>
      </c>
      <c r="C168" s="49">
        <v>681663</v>
      </c>
      <c r="D168" s="46" t="str">
        <f t="shared" si="28"/>
        <v>N/A</v>
      </c>
      <c r="E168" s="49">
        <v>809640</v>
      </c>
      <c r="F168" s="46" t="str">
        <f t="shared" si="29"/>
        <v>N/A</v>
      </c>
      <c r="G168" s="49">
        <v>453777</v>
      </c>
      <c r="H168" s="46" t="str">
        <f t="shared" si="30"/>
        <v>N/A</v>
      </c>
      <c r="I168" s="12">
        <v>18.77</v>
      </c>
      <c r="J168" s="12">
        <v>-44</v>
      </c>
      <c r="K168" s="14" t="s">
        <v>213</v>
      </c>
      <c r="L168" s="9" t="str">
        <f t="shared" si="31"/>
        <v>N/A</v>
      </c>
    </row>
    <row r="169" spans="1:12" x14ac:dyDescent="0.2">
      <c r="A169" s="48" t="s">
        <v>1622</v>
      </c>
      <c r="B169" s="37" t="s">
        <v>213</v>
      </c>
      <c r="C169" s="49">
        <v>142410</v>
      </c>
      <c r="D169" s="46" t="str">
        <f t="shared" si="28"/>
        <v>N/A</v>
      </c>
      <c r="E169" s="49">
        <v>714433</v>
      </c>
      <c r="F169" s="46" t="str">
        <f t="shared" si="29"/>
        <v>N/A</v>
      </c>
      <c r="G169" s="49">
        <v>163924</v>
      </c>
      <c r="H169" s="46" t="str">
        <f t="shared" si="30"/>
        <v>N/A</v>
      </c>
      <c r="I169" s="12">
        <v>401.7</v>
      </c>
      <c r="J169" s="12">
        <v>-77.099999999999994</v>
      </c>
      <c r="K169" s="14" t="s">
        <v>213</v>
      </c>
      <c r="L169" s="9" t="str">
        <f t="shared" si="31"/>
        <v>N/A</v>
      </c>
    </row>
    <row r="170" spans="1:12" x14ac:dyDescent="0.2">
      <c r="A170" s="48" t="s">
        <v>1379</v>
      </c>
      <c r="B170" s="37" t="s">
        <v>213</v>
      </c>
      <c r="C170" s="49">
        <v>681663</v>
      </c>
      <c r="D170" s="46" t="str">
        <f t="shared" si="28"/>
        <v>N/A</v>
      </c>
      <c r="E170" s="49">
        <v>479975</v>
      </c>
      <c r="F170" s="46" t="str">
        <f t="shared" si="29"/>
        <v>N/A</v>
      </c>
      <c r="G170" s="49">
        <v>450845</v>
      </c>
      <c r="H170" s="46" t="str">
        <f t="shared" si="30"/>
        <v>N/A</v>
      </c>
      <c r="I170" s="12">
        <v>-29.6</v>
      </c>
      <c r="J170" s="12">
        <v>-6.07</v>
      </c>
      <c r="K170" s="14" t="s">
        <v>213</v>
      </c>
      <c r="L170" s="9" t="str">
        <f t="shared" si="31"/>
        <v>N/A</v>
      </c>
    </row>
    <row r="171" spans="1:12" x14ac:dyDescent="0.2">
      <c r="A171" s="48" t="s">
        <v>1616</v>
      </c>
      <c r="B171" s="37" t="s">
        <v>213</v>
      </c>
      <c r="C171" s="49">
        <v>222838</v>
      </c>
      <c r="D171" s="46" t="str">
        <f t="shared" si="28"/>
        <v>N/A</v>
      </c>
      <c r="E171" s="49">
        <v>104880</v>
      </c>
      <c r="F171" s="46" t="str">
        <f t="shared" si="29"/>
        <v>N/A</v>
      </c>
      <c r="G171" s="49">
        <v>230547</v>
      </c>
      <c r="H171" s="46" t="str">
        <f t="shared" si="30"/>
        <v>N/A</v>
      </c>
      <c r="I171" s="12">
        <v>-52.9</v>
      </c>
      <c r="J171" s="12">
        <v>119.8</v>
      </c>
      <c r="K171" s="14" t="s">
        <v>213</v>
      </c>
      <c r="L171" s="9" t="str">
        <f t="shared" si="31"/>
        <v>N/A</v>
      </c>
    </row>
    <row r="172" spans="1:12" x14ac:dyDescent="0.2">
      <c r="A172" s="48" t="s">
        <v>1617</v>
      </c>
      <c r="B172" s="37" t="s">
        <v>213</v>
      </c>
      <c r="C172" s="49">
        <v>312649</v>
      </c>
      <c r="D172" s="46" t="str">
        <f t="shared" si="28"/>
        <v>N/A</v>
      </c>
      <c r="E172" s="49">
        <v>323703</v>
      </c>
      <c r="F172" s="46" t="str">
        <f t="shared" si="29"/>
        <v>N/A</v>
      </c>
      <c r="G172" s="49">
        <v>255028</v>
      </c>
      <c r="H172" s="46" t="str">
        <f t="shared" si="30"/>
        <v>N/A</v>
      </c>
      <c r="I172" s="12">
        <v>3.536</v>
      </c>
      <c r="J172" s="12">
        <v>-21.2</v>
      </c>
      <c r="K172" s="14" t="s">
        <v>213</v>
      </c>
      <c r="L172" s="9" t="str">
        <f t="shared" si="31"/>
        <v>N/A</v>
      </c>
    </row>
    <row r="173" spans="1:12" ht="25.5" x14ac:dyDescent="0.2">
      <c r="A173" s="48" t="s">
        <v>1380</v>
      </c>
      <c r="B173" s="37" t="s">
        <v>213</v>
      </c>
      <c r="C173" s="49">
        <v>250824</v>
      </c>
      <c r="D173" s="46" t="str">
        <f t="shared" ref="D173:D187" si="32">IF($B173="N/A","N/A",IF(C173&gt;10,"No",IF(C173&lt;-10,"No","Yes")))</f>
        <v>N/A</v>
      </c>
      <c r="E173" s="49">
        <v>251927</v>
      </c>
      <c r="F173" s="46" t="str">
        <f t="shared" ref="F173:F187" si="33">IF($B173="N/A","N/A",IF(E173&gt;10,"No",IF(E173&lt;-10,"No","Yes")))</f>
        <v>N/A</v>
      </c>
      <c r="G173" s="49">
        <v>251901</v>
      </c>
      <c r="H173" s="46" t="str">
        <f t="shared" ref="H173:H187" si="34">IF($B173="N/A","N/A",IF(G173&gt;10,"No",IF(G173&lt;-10,"No","Yes")))</f>
        <v>N/A</v>
      </c>
      <c r="I173" s="12">
        <v>0.43980000000000002</v>
      </c>
      <c r="J173" s="12">
        <v>-0.01</v>
      </c>
      <c r="K173" s="47" t="s">
        <v>739</v>
      </c>
      <c r="L173" s="9" t="str">
        <f t="shared" ref="L173:L187" si="35">IF(J173="Div by 0", "N/A", IF(K173="N/A","N/A", IF(J173&gt;VALUE(MID(K173,1,2)), "No", IF(J173&lt;-1*VALUE(MID(K173,1,2)), "No", "Yes"))))</f>
        <v>Yes</v>
      </c>
    </row>
    <row r="174" spans="1:12" x14ac:dyDescent="0.2">
      <c r="A174" s="48" t="s">
        <v>649</v>
      </c>
      <c r="B174" s="37" t="s">
        <v>213</v>
      </c>
      <c r="C174" s="38">
        <v>1256</v>
      </c>
      <c r="D174" s="46" t="str">
        <f t="shared" si="32"/>
        <v>N/A</v>
      </c>
      <c r="E174" s="38">
        <v>1246</v>
      </c>
      <c r="F174" s="46" t="str">
        <f t="shared" si="33"/>
        <v>N/A</v>
      </c>
      <c r="G174" s="38">
        <v>1250</v>
      </c>
      <c r="H174" s="46" t="str">
        <f t="shared" si="34"/>
        <v>N/A</v>
      </c>
      <c r="I174" s="12">
        <v>-0.79600000000000004</v>
      </c>
      <c r="J174" s="12">
        <v>0.32100000000000001</v>
      </c>
      <c r="K174" s="47" t="s">
        <v>739</v>
      </c>
      <c r="L174" s="9" t="str">
        <f t="shared" si="35"/>
        <v>Yes</v>
      </c>
    </row>
    <row r="175" spans="1:12" ht="25.5" x14ac:dyDescent="0.2">
      <c r="A175" s="48" t="s">
        <v>1381</v>
      </c>
      <c r="B175" s="37" t="s">
        <v>213</v>
      </c>
      <c r="C175" s="49">
        <v>199.70063694000001</v>
      </c>
      <c r="D175" s="46" t="str">
        <f t="shared" si="32"/>
        <v>N/A</v>
      </c>
      <c r="E175" s="49">
        <v>202.18860352999999</v>
      </c>
      <c r="F175" s="46" t="str">
        <f t="shared" si="33"/>
        <v>N/A</v>
      </c>
      <c r="G175" s="49">
        <v>201.52080000000001</v>
      </c>
      <c r="H175" s="46" t="str">
        <f t="shared" si="34"/>
        <v>N/A</v>
      </c>
      <c r="I175" s="12">
        <v>1.246</v>
      </c>
      <c r="J175" s="12">
        <v>-0.33</v>
      </c>
      <c r="K175" s="47" t="s">
        <v>739</v>
      </c>
      <c r="L175" s="9" t="str">
        <f t="shared" si="35"/>
        <v>Yes</v>
      </c>
    </row>
    <row r="176" spans="1:12" ht="25.5" x14ac:dyDescent="0.2">
      <c r="A176" s="48" t="s">
        <v>1382</v>
      </c>
      <c r="B176" s="37" t="s">
        <v>213</v>
      </c>
      <c r="C176" s="49">
        <v>312301</v>
      </c>
      <c r="D176" s="46" t="str">
        <f t="shared" si="32"/>
        <v>N/A</v>
      </c>
      <c r="E176" s="49">
        <v>364677</v>
      </c>
      <c r="F176" s="46" t="str">
        <f t="shared" si="33"/>
        <v>N/A</v>
      </c>
      <c r="G176" s="49">
        <v>1731029</v>
      </c>
      <c r="H176" s="46" t="str">
        <f t="shared" si="34"/>
        <v>N/A</v>
      </c>
      <c r="I176" s="12">
        <v>16.77</v>
      </c>
      <c r="J176" s="12">
        <v>374.7</v>
      </c>
      <c r="K176" s="47" t="s">
        <v>739</v>
      </c>
      <c r="L176" s="9" t="str">
        <f t="shared" si="35"/>
        <v>No</v>
      </c>
    </row>
    <row r="177" spans="1:12" x14ac:dyDescent="0.2">
      <c r="A177" s="48" t="s">
        <v>516</v>
      </c>
      <c r="B177" s="37" t="s">
        <v>213</v>
      </c>
      <c r="C177" s="38">
        <v>2677</v>
      </c>
      <c r="D177" s="46" t="str">
        <f t="shared" si="32"/>
        <v>N/A</v>
      </c>
      <c r="E177" s="38">
        <v>4244</v>
      </c>
      <c r="F177" s="46" t="str">
        <f t="shared" si="33"/>
        <v>N/A</v>
      </c>
      <c r="G177" s="38">
        <v>8587</v>
      </c>
      <c r="H177" s="46" t="str">
        <f t="shared" si="34"/>
        <v>N/A</v>
      </c>
      <c r="I177" s="12">
        <v>58.54</v>
      </c>
      <c r="J177" s="12">
        <v>102.3</v>
      </c>
      <c r="K177" s="47" t="s">
        <v>739</v>
      </c>
      <c r="L177" s="9" t="str">
        <f t="shared" si="35"/>
        <v>No</v>
      </c>
    </row>
    <row r="178" spans="1:12" ht="25.5" x14ac:dyDescent="0.2">
      <c r="A178" s="48" t="s">
        <v>1383</v>
      </c>
      <c r="B178" s="37" t="s">
        <v>213</v>
      </c>
      <c r="C178" s="49">
        <v>116.66081434</v>
      </c>
      <c r="D178" s="46" t="str">
        <f t="shared" si="32"/>
        <v>N/A</v>
      </c>
      <c r="E178" s="49">
        <v>85.927662581999996</v>
      </c>
      <c r="F178" s="46" t="str">
        <f t="shared" si="33"/>
        <v>N/A</v>
      </c>
      <c r="G178" s="49">
        <v>201.58716665</v>
      </c>
      <c r="H178" s="46" t="str">
        <f t="shared" si="34"/>
        <v>N/A</v>
      </c>
      <c r="I178" s="12">
        <v>-26.3</v>
      </c>
      <c r="J178" s="12">
        <v>134.6</v>
      </c>
      <c r="K178" s="47" t="s">
        <v>739</v>
      </c>
      <c r="L178" s="9" t="str">
        <f t="shared" si="35"/>
        <v>No</v>
      </c>
    </row>
    <row r="179" spans="1:12" ht="25.5" x14ac:dyDescent="0.2">
      <c r="A179" s="48" t="s">
        <v>1384</v>
      </c>
      <c r="B179" s="37" t="s">
        <v>213</v>
      </c>
      <c r="C179" s="49">
        <v>1098002</v>
      </c>
      <c r="D179" s="46" t="str">
        <f t="shared" si="32"/>
        <v>N/A</v>
      </c>
      <c r="E179" s="49">
        <v>1200661</v>
      </c>
      <c r="F179" s="46" t="str">
        <f t="shared" si="33"/>
        <v>N/A</v>
      </c>
      <c r="G179" s="49">
        <v>1379552</v>
      </c>
      <c r="H179" s="46" t="str">
        <f t="shared" si="34"/>
        <v>N/A</v>
      </c>
      <c r="I179" s="12">
        <v>9.35</v>
      </c>
      <c r="J179" s="12">
        <v>14.9</v>
      </c>
      <c r="K179" s="47" t="s">
        <v>739</v>
      </c>
      <c r="L179" s="9" t="str">
        <f t="shared" si="35"/>
        <v>Yes</v>
      </c>
    </row>
    <row r="180" spans="1:12" x14ac:dyDescent="0.2">
      <c r="A180" s="48" t="s">
        <v>517</v>
      </c>
      <c r="B180" s="37" t="s">
        <v>213</v>
      </c>
      <c r="C180" s="38">
        <v>4696</v>
      </c>
      <c r="D180" s="46" t="str">
        <f t="shared" si="32"/>
        <v>N/A</v>
      </c>
      <c r="E180" s="38">
        <v>5052</v>
      </c>
      <c r="F180" s="46" t="str">
        <f t="shared" si="33"/>
        <v>N/A</v>
      </c>
      <c r="G180" s="38">
        <v>5462</v>
      </c>
      <c r="H180" s="46" t="str">
        <f t="shared" si="34"/>
        <v>N/A</v>
      </c>
      <c r="I180" s="12">
        <v>7.5810000000000004</v>
      </c>
      <c r="J180" s="12">
        <v>8.1159999999999997</v>
      </c>
      <c r="K180" s="47" t="s">
        <v>739</v>
      </c>
      <c r="L180" s="9" t="str">
        <f t="shared" si="35"/>
        <v>Yes</v>
      </c>
    </row>
    <row r="181" spans="1:12" ht="25.5" x14ac:dyDescent="0.2">
      <c r="A181" s="48" t="s">
        <v>1385</v>
      </c>
      <c r="B181" s="37" t="s">
        <v>213</v>
      </c>
      <c r="C181" s="49">
        <v>233.81643951999999</v>
      </c>
      <c r="D181" s="46" t="str">
        <f t="shared" si="32"/>
        <v>N/A</v>
      </c>
      <c r="E181" s="49">
        <v>237.66053048000001</v>
      </c>
      <c r="F181" s="46" t="str">
        <f t="shared" si="33"/>
        <v>N/A</v>
      </c>
      <c r="G181" s="49">
        <v>252.57268400000001</v>
      </c>
      <c r="H181" s="46" t="str">
        <f t="shared" si="34"/>
        <v>N/A</v>
      </c>
      <c r="I181" s="12">
        <v>1.6439999999999999</v>
      </c>
      <c r="J181" s="12">
        <v>6.2750000000000004</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4158</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11</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v>1386</v>
      </c>
      <c r="H184" s="46" t="str">
        <f t="shared" si="34"/>
        <v>N/A</v>
      </c>
      <c r="I184" s="12" t="s">
        <v>1747</v>
      </c>
      <c r="J184" s="12" t="s">
        <v>1747</v>
      </c>
      <c r="K184" s="47" t="s">
        <v>739</v>
      </c>
      <c r="L184" s="9" t="str">
        <f t="shared" si="35"/>
        <v>N/A</v>
      </c>
    </row>
    <row r="185" spans="1:12" ht="25.5" x14ac:dyDescent="0.2">
      <c r="A185" s="48" t="s">
        <v>1388</v>
      </c>
      <c r="B185" s="37" t="s">
        <v>213</v>
      </c>
      <c r="C185" s="49">
        <v>303436574</v>
      </c>
      <c r="D185" s="46" t="str">
        <f t="shared" si="32"/>
        <v>N/A</v>
      </c>
      <c r="E185" s="49">
        <v>311935088</v>
      </c>
      <c r="F185" s="46" t="str">
        <f t="shared" si="33"/>
        <v>N/A</v>
      </c>
      <c r="G185" s="49">
        <v>323016162</v>
      </c>
      <c r="H185" s="46" t="str">
        <f t="shared" si="34"/>
        <v>N/A</v>
      </c>
      <c r="I185" s="12">
        <v>2.8010000000000002</v>
      </c>
      <c r="J185" s="12">
        <v>3.552</v>
      </c>
      <c r="K185" s="47" t="s">
        <v>739</v>
      </c>
      <c r="L185" s="9" t="str">
        <f t="shared" si="35"/>
        <v>Yes</v>
      </c>
    </row>
    <row r="186" spans="1:12" ht="25.5" x14ac:dyDescent="0.2">
      <c r="A186" s="48" t="s">
        <v>519</v>
      </c>
      <c r="B186" s="37" t="s">
        <v>213</v>
      </c>
      <c r="C186" s="38">
        <v>20186</v>
      </c>
      <c r="D186" s="46" t="str">
        <f t="shared" si="32"/>
        <v>N/A</v>
      </c>
      <c r="E186" s="38">
        <v>20010</v>
      </c>
      <c r="F186" s="46" t="str">
        <f t="shared" si="33"/>
        <v>N/A</v>
      </c>
      <c r="G186" s="38">
        <v>19623</v>
      </c>
      <c r="H186" s="46" t="str">
        <f t="shared" si="34"/>
        <v>N/A</v>
      </c>
      <c r="I186" s="12">
        <v>-0.872</v>
      </c>
      <c r="J186" s="12">
        <v>-1.93</v>
      </c>
      <c r="K186" s="47" t="s">
        <v>739</v>
      </c>
      <c r="L186" s="9" t="str">
        <f t="shared" si="35"/>
        <v>Yes</v>
      </c>
    </row>
    <row r="187" spans="1:12" ht="25.5" x14ac:dyDescent="0.2">
      <c r="A187" s="48" t="s">
        <v>1389</v>
      </c>
      <c r="B187" s="37" t="s">
        <v>213</v>
      </c>
      <c r="C187" s="49">
        <v>15032.030812999999</v>
      </c>
      <c r="D187" s="46" t="str">
        <f t="shared" si="32"/>
        <v>N/A</v>
      </c>
      <c r="E187" s="49">
        <v>15588.959919999999</v>
      </c>
      <c r="F187" s="46" t="str">
        <f t="shared" si="33"/>
        <v>N/A</v>
      </c>
      <c r="G187" s="49">
        <v>16461.099832</v>
      </c>
      <c r="H187" s="46" t="str">
        <f t="shared" si="34"/>
        <v>N/A</v>
      </c>
      <c r="I187" s="12">
        <v>3.7050000000000001</v>
      </c>
      <c r="J187" s="12">
        <v>5.5949999999999998</v>
      </c>
      <c r="K187" s="47" t="s">
        <v>739</v>
      </c>
      <c r="L187" s="9" t="str">
        <f t="shared" si="35"/>
        <v>Yes</v>
      </c>
    </row>
    <row r="188" spans="1:12" x14ac:dyDescent="0.2">
      <c r="A188" s="4" t="s">
        <v>1390</v>
      </c>
      <c r="B188" s="37" t="s">
        <v>213</v>
      </c>
      <c r="C188" s="49">
        <v>401556812</v>
      </c>
      <c r="D188" s="46" t="str">
        <f t="shared" ref="D188:D203" si="36">IF($B188="N/A","N/A",IF(C188&gt;10,"No",IF(C188&lt;-10,"No","Yes")))</f>
        <v>N/A</v>
      </c>
      <c r="E188" s="49">
        <v>390717076</v>
      </c>
      <c r="F188" s="46" t="str">
        <f t="shared" ref="F188:F203" si="37">IF($B188="N/A","N/A",IF(E188&gt;10,"No",IF(E188&lt;-10,"No","Yes")))</f>
        <v>N/A</v>
      </c>
      <c r="G188" s="49">
        <v>378474536</v>
      </c>
      <c r="H188" s="46" t="str">
        <f t="shared" ref="H188:H203" si="38">IF($B188="N/A","N/A",IF(G188&gt;10,"No",IF(G188&lt;-10,"No","Yes")))</f>
        <v>N/A</v>
      </c>
      <c r="I188" s="12">
        <v>-2.7</v>
      </c>
      <c r="J188" s="12">
        <v>-3.13</v>
      </c>
      <c r="K188" s="47" t="s">
        <v>739</v>
      </c>
      <c r="L188" s="9" t="str">
        <f t="shared" ref="L188:L203" si="39">IF(J188="Div by 0", "N/A", IF(K188="N/A","N/A", IF(J188&gt;VALUE(MID(K188,1,2)), "No", IF(J188&lt;-1*VALUE(MID(K188,1,2)), "No", "Yes"))))</f>
        <v>Yes</v>
      </c>
    </row>
    <row r="189" spans="1:12" x14ac:dyDescent="0.2">
      <c r="A189" s="4" t="s">
        <v>1487</v>
      </c>
      <c r="B189" s="37" t="s">
        <v>213</v>
      </c>
      <c r="C189" s="38">
        <v>30447</v>
      </c>
      <c r="D189" s="46" t="str">
        <f t="shared" si="36"/>
        <v>N/A</v>
      </c>
      <c r="E189" s="38">
        <v>29976</v>
      </c>
      <c r="F189" s="46" t="str">
        <f t="shared" si="37"/>
        <v>N/A</v>
      </c>
      <c r="G189" s="38">
        <v>22656</v>
      </c>
      <c r="H189" s="46" t="str">
        <f t="shared" si="38"/>
        <v>N/A</v>
      </c>
      <c r="I189" s="12">
        <v>-1.55</v>
      </c>
      <c r="J189" s="12">
        <v>-24.4</v>
      </c>
      <c r="K189" s="47" t="s">
        <v>739</v>
      </c>
      <c r="L189" s="9" t="str">
        <f t="shared" si="39"/>
        <v>Yes</v>
      </c>
    </row>
    <row r="190" spans="1:12" x14ac:dyDescent="0.2">
      <c r="A190" s="4" t="s">
        <v>1488</v>
      </c>
      <c r="B190" s="37" t="s">
        <v>213</v>
      </c>
      <c r="C190" s="49">
        <v>13188.71521</v>
      </c>
      <c r="D190" s="46" t="str">
        <f t="shared" si="36"/>
        <v>N/A</v>
      </c>
      <c r="E190" s="49">
        <v>13034.329997000001</v>
      </c>
      <c r="F190" s="46" t="str">
        <f t="shared" si="37"/>
        <v>N/A</v>
      </c>
      <c r="G190" s="49">
        <v>16705.267302</v>
      </c>
      <c r="H190" s="46" t="str">
        <f t="shared" si="38"/>
        <v>N/A</v>
      </c>
      <c r="I190" s="12">
        <v>-1.17</v>
      </c>
      <c r="J190" s="12">
        <v>28.16</v>
      </c>
      <c r="K190" s="47" t="s">
        <v>739</v>
      </c>
      <c r="L190" s="9" t="str">
        <f t="shared" si="39"/>
        <v>Yes</v>
      </c>
    </row>
    <row r="191" spans="1:12" x14ac:dyDescent="0.2">
      <c r="A191" s="4" t="s">
        <v>1489</v>
      </c>
      <c r="B191" s="37" t="s">
        <v>213</v>
      </c>
      <c r="C191" s="49">
        <v>9339.2177695999999</v>
      </c>
      <c r="D191" s="46" t="str">
        <f t="shared" si="36"/>
        <v>N/A</v>
      </c>
      <c r="E191" s="49">
        <v>8851.2471033000002</v>
      </c>
      <c r="F191" s="46" t="str">
        <f t="shared" si="37"/>
        <v>N/A</v>
      </c>
      <c r="G191" s="49">
        <v>10289.569052999999</v>
      </c>
      <c r="H191" s="46" t="str">
        <f t="shared" si="38"/>
        <v>N/A</v>
      </c>
      <c r="I191" s="12">
        <v>-5.22</v>
      </c>
      <c r="J191" s="12">
        <v>16.25</v>
      </c>
      <c r="K191" s="47" t="s">
        <v>739</v>
      </c>
      <c r="L191" s="9" t="str">
        <f t="shared" si="39"/>
        <v>Yes</v>
      </c>
    </row>
    <row r="192" spans="1:12" x14ac:dyDescent="0.2">
      <c r="A192" s="4" t="s">
        <v>1490</v>
      </c>
      <c r="B192" s="37" t="s">
        <v>213</v>
      </c>
      <c r="C192" s="49">
        <v>18406.973267000001</v>
      </c>
      <c r="D192" s="46" t="str">
        <f t="shared" si="36"/>
        <v>N/A</v>
      </c>
      <c r="E192" s="49">
        <v>18300.449672999999</v>
      </c>
      <c r="F192" s="46" t="str">
        <f t="shared" si="37"/>
        <v>N/A</v>
      </c>
      <c r="G192" s="49">
        <v>24214.627574999999</v>
      </c>
      <c r="H192" s="46" t="str">
        <f t="shared" si="38"/>
        <v>N/A</v>
      </c>
      <c r="I192" s="12">
        <v>-0.57899999999999996</v>
      </c>
      <c r="J192" s="12">
        <v>32.32</v>
      </c>
      <c r="K192" s="47" t="s">
        <v>739</v>
      </c>
      <c r="L192" s="9" t="str">
        <f t="shared" si="39"/>
        <v>No</v>
      </c>
    </row>
    <row r="193" spans="1:12" x14ac:dyDescent="0.2">
      <c r="A193" s="48" t="s">
        <v>1491</v>
      </c>
      <c r="B193" s="37" t="s">
        <v>213</v>
      </c>
      <c r="C193" s="9">
        <v>43.113238271999997</v>
      </c>
      <c r="D193" s="46" t="str">
        <f t="shared" si="36"/>
        <v>N/A</v>
      </c>
      <c r="E193" s="9">
        <v>42.117686730999999</v>
      </c>
      <c r="F193" s="46" t="str">
        <f t="shared" si="37"/>
        <v>N/A</v>
      </c>
      <c r="G193" s="9">
        <v>31.001642036</v>
      </c>
      <c r="H193" s="46" t="str">
        <f t="shared" si="38"/>
        <v>N/A</v>
      </c>
      <c r="I193" s="12">
        <v>-2.31</v>
      </c>
      <c r="J193" s="12">
        <v>-26.4</v>
      </c>
      <c r="K193" s="47" t="s">
        <v>739</v>
      </c>
      <c r="L193" s="9" t="str">
        <f t="shared" si="39"/>
        <v>Yes</v>
      </c>
    </row>
    <row r="194" spans="1:12" x14ac:dyDescent="0.2">
      <c r="A194" s="48" t="s">
        <v>1492</v>
      </c>
      <c r="B194" s="37" t="s">
        <v>213</v>
      </c>
      <c r="C194" s="9">
        <v>52.882053765999999</v>
      </c>
      <c r="D194" s="46" t="str">
        <f t="shared" si="36"/>
        <v>N/A</v>
      </c>
      <c r="E194" s="9">
        <v>51.497913124</v>
      </c>
      <c r="F194" s="46" t="str">
        <f t="shared" si="37"/>
        <v>N/A</v>
      </c>
      <c r="G194" s="9">
        <v>37.566544604000001</v>
      </c>
      <c r="H194" s="46" t="str">
        <f t="shared" si="38"/>
        <v>N/A</v>
      </c>
      <c r="I194" s="12">
        <v>-2.62</v>
      </c>
      <c r="J194" s="12">
        <v>-27.1</v>
      </c>
      <c r="K194" s="47" t="s">
        <v>739</v>
      </c>
      <c r="L194" s="9" t="str">
        <f t="shared" si="39"/>
        <v>Yes</v>
      </c>
    </row>
    <row r="195" spans="1:12" x14ac:dyDescent="0.2">
      <c r="A195" s="48" t="s">
        <v>1493</v>
      </c>
      <c r="B195" s="37" t="s">
        <v>213</v>
      </c>
      <c r="C195" s="9">
        <v>35.786766942</v>
      </c>
      <c r="D195" s="46" t="str">
        <f t="shared" si="36"/>
        <v>N/A</v>
      </c>
      <c r="E195" s="9">
        <v>35.468624833</v>
      </c>
      <c r="F195" s="46" t="str">
        <f t="shared" si="37"/>
        <v>N/A</v>
      </c>
      <c r="G195" s="9">
        <v>26.704705370999999</v>
      </c>
      <c r="H195" s="46" t="str">
        <f t="shared" si="38"/>
        <v>N/A</v>
      </c>
      <c r="I195" s="12">
        <v>-0.88900000000000001</v>
      </c>
      <c r="J195" s="12">
        <v>-24.7</v>
      </c>
      <c r="K195" s="47" t="s">
        <v>739</v>
      </c>
      <c r="L195" s="9" t="str">
        <f t="shared" si="39"/>
        <v>Yes</v>
      </c>
    </row>
    <row r="196" spans="1:12" ht="25.5" x14ac:dyDescent="0.2">
      <c r="A196" s="4" t="s">
        <v>1402</v>
      </c>
      <c r="B196" s="37" t="s">
        <v>213</v>
      </c>
      <c r="C196" s="49">
        <v>303436574</v>
      </c>
      <c r="D196" s="46" t="str">
        <f t="shared" si="36"/>
        <v>N/A</v>
      </c>
      <c r="E196" s="49">
        <v>311935088</v>
      </c>
      <c r="F196" s="46" t="str">
        <f t="shared" si="37"/>
        <v>N/A</v>
      </c>
      <c r="G196" s="49">
        <v>323016162</v>
      </c>
      <c r="H196" s="46" t="str">
        <f t="shared" si="38"/>
        <v>N/A</v>
      </c>
      <c r="I196" s="12">
        <v>2.8010000000000002</v>
      </c>
      <c r="J196" s="12">
        <v>3.552</v>
      </c>
      <c r="K196" s="47" t="s">
        <v>739</v>
      </c>
      <c r="L196" s="9" t="str">
        <f t="shared" si="39"/>
        <v>Yes</v>
      </c>
    </row>
    <row r="197" spans="1:12" x14ac:dyDescent="0.2">
      <c r="A197" s="4" t="s">
        <v>1494</v>
      </c>
      <c r="B197" s="37" t="s">
        <v>213</v>
      </c>
      <c r="C197" s="38">
        <v>20186</v>
      </c>
      <c r="D197" s="46" t="str">
        <f t="shared" si="36"/>
        <v>N/A</v>
      </c>
      <c r="E197" s="38">
        <v>20010</v>
      </c>
      <c r="F197" s="46" t="str">
        <f t="shared" si="37"/>
        <v>N/A</v>
      </c>
      <c r="G197" s="38">
        <v>19623</v>
      </c>
      <c r="H197" s="46" t="str">
        <f t="shared" si="38"/>
        <v>N/A</v>
      </c>
      <c r="I197" s="12">
        <v>-0.872</v>
      </c>
      <c r="J197" s="12">
        <v>-1.93</v>
      </c>
      <c r="K197" s="47" t="s">
        <v>739</v>
      </c>
      <c r="L197" s="9" t="str">
        <f t="shared" si="39"/>
        <v>Yes</v>
      </c>
    </row>
    <row r="198" spans="1:12" ht="25.5" x14ac:dyDescent="0.2">
      <c r="A198" s="4" t="s">
        <v>1495</v>
      </c>
      <c r="B198" s="37" t="s">
        <v>213</v>
      </c>
      <c r="C198" s="49">
        <v>15032.030812999999</v>
      </c>
      <c r="D198" s="46" t="str">
        <f t="shared" si="36"/>
        <v>N/A</v>
      </c>
      <c r="E198" s="49">
        <v>15588.959919999999</v>
      </c>
      <c r="F198" s="46" t="str">
        <f t="shared" si="37"/>
        <v>N/A</v>
      </c>
      <c r="G198" s="49">
        <v>16461.099832</v>
      </c>
      <c r="H198" s="46" t="str">
        <f t="shared" si="38"/>
        <v>N/A</v>
      </c>
      <c r="I198" s="12">
        <v>3.7050000000000001</v>
      </c>
      <c r="J198" s="12">
        <v>5.5949999999999998</v>
      </c>
      <c r="K198" s="47" t="s">
        <v>739</v>
      </c>
      <c r="L198" s="9" t="str">
        <f t="shared" si="39"/>
        <v>Yes</v>
      </c>
    </row>
    <row r="199" spans="1:12" ht="25.5" x14ac:dyDescent="0.2">
      <c r="A199" s="4" t="s">
        <v>1496</v>
      </c>
      <c r="B199" s="37" t="s">
        <v>213</v>
      </c>
      <c r="C199" s="49">
        <v>7334.6750576000004</v>
      </c>
      <c r="D199" s="46" t="str">
        <f t="shared" si="36"/>
        <v>N/A</v>
      </c>
      <c r="E199" s="49">
        <v>7703.6554233999996</v>
      </c>
      <c r="F199" s="46" t="str">
        <f t="shared" si="37"/>
        <v>N/A</v>
      </c>
      <c r="G199" s="49">
        <v>8081.6940070999999</v>
      </c>
      <c r="H199" s="46" t="str">
        <f t="shared" si="38"/>
        <v>N/A</v>
      </c>
      <c r="I199" s="12">
        <v>5.0309999999999997</v>
      </c>
      <c r="J199" s="12">
        <v>4.907</v>
      </c>
      <c r="K199" s="47" t="s">
        <v>739</v>
      </c>
      <c r="L199" s="9" t="str">
        <f t="shared" si="39"/>
        <v>Yes</v>
      </c>
    </row>
    <row r="200" spans="1:12" ht="25.5" x14ac:dyDescent="0.2">
      <c r="A200" s="4" t="s">
        <v>1497</v>
      </c>
      <c r="B200" s="37" t="s">
        <v>213</v>
      </c>
      <c r="C200" s="49">
        <v>27803.519378000001</v>
      </c>
      <c r="D200" s="46" t="str">
        <f t="shared" si="36"/>
        <v>N/A</v>
      </c>
      <c r="E200" s="49">
        <v>28337.787985999999</v>
      </c>
      <c r="F200" s="46" t="str">
        <f t="shared" si="37"/>
        <v>N/A</v>
      </c>
      <c r="G200" s="49">
        <v>29137.219346999998</v>
      </c>
      <c r="H200" s="46" t="str">
        <f t="shared" si="38"/>
        <v>N/A</v>
      </c>
      <c r="I200" s="12">
        <v>1.9219999999999999</v>
      </c>
      <c r="J200" s="12">
        <v>2.8210000000000002</v>
      </c>
      <c r="K200" s="47" t="s">
        <v>739</v>
      </c>
      <c r="L200" s="9" t="str">
        <f t="shared" si="39"/>
        <v>Yes</v>
      </c>
    </row>
    <row r="201" spans="1:12" ht="25.5" x14ac:dyDescent="0.2">
      <c r="A201" s="4" t="s">
        <v>1498</v>
      </c>
      <c r="B201" s="37" t="s">
        <v>213</v>
      </c>
      <c r="C201" s="9">
        <v>28.583565794999998</v>
      </c>
      <c r="D201" s="46" t="str">
        <f t="shared" si="36"/>
        <v>N/A</v>
      </c>
      <c r="E201" s="9">
        <v>28.114989041000001</v>
      </c>
      <c r="F201" s="46" t="str">
        <f t="shared" si="37"/>
        <v>N/A</v>
      </c>
      <c r="G201" s="9">
        <v>26.851395731</v>
      </c>
      <c r="H201" s="46" t="str">
        <f t="shared" si="38"/>
        <v>N/A</v>
      </c>
      <c r="I201" s="12">
        <v>-1.64</v>
      </c>
      <c r="J201" s="12">
        <v>-4.49</v>
      </c>
      <c r="K201" s="47" t="s">
        <v>739</v>
      </c>
      <c r="L201" s="9" t="str">
        <f t="shared" si="39"/>
        <v>Yes</v>
      </c>
    </row>
    <row r="202" spans="1:12" ht="25.5" x14ac:dyDescent="0.2">
      <c r="A202" s="4" t="s">
        <v>1499</v>
      </c>
      <c r="B202" s="37" t="s">
        <v>213</v>
      </c>
      <c r="C202" s="9">
        <v>38.123637684999998</v>
      </c>
      <c r="D202" s="46" t="str">
        <f t="shared" si="36"/>
        <v>N/A</v>
      </c>
      <c r="E202" s="9">
        <v>38.222290925999999</v>
      </c>
      <c r="F202" s="46" t="str">
        <f t="shared" si="37"/>
        <v>N/A</v>
      </c>
      <c r="G202" s="9">
        <v>36.354124996000003</v>
      </c>
      <c r="H202" s="46" t="str">
        <f t="shared" si="38"/>
        <v>N/A</v>
      </c>
      <c r="I202" s="12">
        <v>0.25879999999999997</v>
      </c>
      <c r="J202" s="12">
        <v>-4.8899999999999997</v>
      </c>
      <c r="K202" s="47" t="s">
        <v>739</v>
      </c>
      <c r="L202" s="9" t="str">
        <f t="shared" si="39"/>
        <v>Yes</v>
      </c>
    </row>
    <row r="203" spans="1:12" ht="25.5" x14ac:dyDescent="0.2">
      <c r="A203" s="4" t="s">
        <v>1500</v>
      </c>
      <c r="B203" s="37" t="s">
        <v>213</v>
      </c>
      <c r="C203" s="9">
        <v>20.974921890000001</v>
      </c>
      <c r="D203" s="46" t="str">
        <f t="shared" si="36"/>
        <v>N/A</v>
      </c>
      <c r="E203" s="9">
        <v>20.403204272</v>
      </c>
      <c r="F203" s="46" t="str">
        <f t="shared" si="37"/>
        <v>N/A</v>
      </c>
      <c r="G203" s="9">
        <v>19.970319576000001</v>
      </c>
      <c r="H203" s="46" t="str">
        <f t="shared" si="38"/>
        <v>N/A</v>
      </c>
      <c r="I203" s="12">
        <v>-2.73</v>
      </c>
      <c r="J203" s="12">
        <v>-2.12</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9" t="s">
        <v>1743</v>
      </c>
      <c r="B206" s="170"/>
      <c r="C206" s="170"/>
      <c r="D206" s="170"/>
      <c r="E206" s="170"/>
      <c r="F206" s="170"/>
      <c r="G206" s="170"/>
      <c r="H206" s="170"/>
      <c r="I206" s="170"/>
      <c r="J206" s="170"/>
      <c r="K206" s="170"/>
      <c r="L206" s="171"/>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5" t="s">
        <v>1610</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495414</v>
      </c>
      <c r="D6" s="46" t="str">
        <f>IF($B6="N/A","N/A",IF(C6&gt;10,"No",IF(C6&lt;-10,"No","Yes")))</f>
        <v>N/A</v>
      </c>
      <c r="E6" s="38">
        <v>538772</v>
      </c>
      <c r="F6" s="46" t="str">
        <f>IF($B6="N/A","N/A",IF(E6&gt;10,"No",IF(E6&lt;-10,"No","Yes")))</f>
        <v>N/A</v>
      </c>
      <c r="G6" s="38">
        <v>574297</v>
      </c>
      <c r="H6" s="46" t="str">
        <f>IF($B6="N/A","N/A",IF(G6&gt;10,"No",IF(G6&lt;-10,"No","Yes")))</f>
        <v>N/A</v>
      </c>
      <c r="I6" s="12">
        <v>8.7520000000000007</v>
      </c>
      <c r="J6" s="12">
        <v>6.5940000000000003</v>
      </c>
      <c r="K6" s="47" t="s">
        <v>739</v>
      </c>
      <c r="L6" s="9" t="str">
        <f t="shared" ref="L6:L46" si="0">IF(J6="Div by 0", "N/A", IF(K6="N/A","N/A", IF(J6&gt;VALUE(MID(K6,1,2)), "No", IF(J6&lt;-1*VALUE(MID(K6,1,2)), "No", "Yes"))))</f>
        <v>Yes</v>
      </c>
    </row>
    <row r="7" spans="1:12" x14ac:dyDescent="0.2">
      <c r="A7" s="48" t="s">
        <v>10</v>
      </c>
      <c r="B7" s="37" t="s">
        <v>213</v>
      </c>
      <c r="C7" s="38">
        <v>402322</v>
      </c>
      <c r="D7" s="46" t="str">
        <f>IF($B7="N/A","N/A",IF(C7&gt;10,"No",IF(C7&lt;-10,"No","Yes")))</f>
        <v>N/A</v>
      </c>
      <c r="E7" s="38">
        <v>429540</v>
      </c>
      <c r="F7" s="46" t="str">
        <f>IF($B7="N/A","N/A",IF(E7&gt;10,"No",IF(E7&lt;-10,"No","Yes")))</f>
        <v>N/A</v>
      </c>
      <c r="G7" s="38">
        <v>458935</v>
      </c>
      <c r="H7" s="46" t="str">
        <f>IF($B7="N/A","N/A",IF(G7&gt;10,"No",IF(G7&lt;-10,"No","Yes")))</f>
        <v>N/A</v>
      </c>
      <c r="I7" s="12">
        <v>6.7649999999999997</v>
      </c>
      <c r="J7" s="12">
        <v>6.843</v>
      </c>
      <c r="K7" s="47" t="s">
        <v>739</v>
      </c>
      <c r="L7" s="9" t="str">
        <f t="shared" si="0"/>
        <v>Yes</v>
      </c>
    </row>
    <row r="8" spans="1:12" x14ac:dyDescent="0.2">
      <c r="A8" s="48" t="s">
        <v>91</v>
      </c>
      <c r="B8" s="9" t="s">
        <v>297</v>
      </c>
      <c r="C8" s="8">
        <v>81.209251252000001</v>
      </c>
      <c r="D8" s="46" t="str">
        <f>IF($B8="N/A","N/A",IF(C8&gt;90,"No",IF(C8&lt;65,"No","Yes")))</f>
        <v>Yes</v>
      </c>
      <c r="E8" s="8">
        <v>79.725746697999995</v>
      </c>
      <c r="F8" s="46" t="str">
        <f>IF($B8="N/A","N/A",IF(E8&gt;90,"No",IF(E8&lt;65,"No","Yes")))</f>
        <v>Yes</v>
      </c>
      <c r="G8" s="8">
        <v>79.912484307</v>
      </c>
      <c r="H8" s="46" t="str">
        <f>IF($B8="N/A","N/A",IF(G8&gt;90,"No",IF(G8&lt;65,"No","Yes")))</f>
        <v>Yes</v>
      </c>
      <c r="I8" s="12">
        <v>-1.83</v>
      </c>
      <c r="J8" s="12">
        <v>0.23419999999999999</v>
      </c>
      <c r="K8" s="47" t="s">
        <v>739</v>
      </c>
      <c r="L8" s="9" t="str">
        <f t="shared" si="0"/>
        <v>Yes</v>
      </c>
    </row>
    <row r="9" spans="1:12" x14ac:dyDescent="0.2">
      <c r="A9" s="48" t="s">
        <v>92</v>
      </c>
      <c r="B9" s="9" t="s">
        <v>298</v>
      </c>
      <c r="C9" s="8">
        <v>96.538031649000004</v>
      </c>
      <c r="D9" s="46" t="str">
        <f>IF($B9="N/A","N/A",IF(C9&gt;100,"No",IF(C9&lt;90,"No","Yes")))</f>
        <v>Yes</v>
      </c>
      <c r="E9" s="8">
        <v>96.354573298999995</v>
      </c>
      <c r="F9" s="46" t="str">
        <f>IF($B9="N/A","N/A",IF(E9&gt;100,"No",IF(E9&lt;90,"No","Yes")))</f>
        <v>Yes</v>
      </c>
      <c r="G9" s="8">
        <v>95.544981413000002</v>
      </c>
      <c r="H9" s="46" t="str">
        <f>IF($B9="N/A","N/A",IF(G9&gt;100,"No",IF(G9&lt;90,"No","Yes")))</f>
        <v>Yes</v>
      </c>
      <c r="I9" s="12">
        <v>-0.19</v>
      </c>
      <c r="J9" s="12">
        <v>-0.84</v>
      </c>
      <c r="K9" s="47" t="s">
        <v>739</v>
      </c>
      <c r="L9" s="9" t="str">
        <f t="shared" si="0"/>
        <v>Yes</v>
      </c>
    </row>
    <row r="10" spans="1:12" x14ac:dyDescent="0.2">
      <c r="A10" s="48" t="s">
        <v>93</v>
      </c>
      <c r="B10" s="9" t="s">
        <v>299</v>
      </c>
      <c r="C10" s="8">
        <v>95.468487053000004</v>
      </c>
      <c r="D10" s="46" t="str">
        <f>IF($B10="N/A","N/A",IF(C10&gt;100,"No",IF(C10&lt;85,"No","Yes")))</f>
        <v>Yes</v>
      </c>
      <c r="E10" s="8">
        <v>95.143160683999994</v>
      </c>
      <c r="F10" s="46" t="str">
        <f>IF($B10="N/A","N/A",IF(E10&gt;100,"No",IF(E10&lt;85,"No","Yes")))</f>
        <v>Yes</v>
      </c>
      <c r="G10" s="8">
        <v>94.338513125000006</v>
      </c>
      <c r="H10" s="46" t="str">
        <f>IF($B10="N/A","N/A",IF(G10&gt;100,"No",IF(G10&lt;85,"No","Yes")))</f>
        <v>Yes</v>
      </c>
      <c r="I10" s="12">
        <v>-0.34100000000000003</v>
      </c>
      <c r="J10" s="12">
        <v>-0.84599999999999997</v>
      </c>
      <c r="K10" s="47" t="s">
        <v>739</v>
      </c>
      <c r="L10" s="9" t="str">
        <f t="shared" si="0"/>
        <v>Yes</v>
      </c>
    </row>
    <row r="11" spans="1:12" x14ac:dyDescent="0.2">
      <c r="A11" s="48" t="s">
        <v>94</v>
      </c>
      <c r="B11" s="9" t="s">
        <v>300</v>
      </c>
      <c r="C11" s="8">
        <v>85.775309363999995</v>
      </c>
      <c r="D11" s="46" t="str">
        <f>IF($B11="N/A","N/A",IF(C11&gt;100,"No",IF(C11&lt;80,"No","Yes")))</f>
        <v>Yes</v>
      </c>
      <c r="E11" s="8">
        <v>85.566313256000001</v>
      </c>
      <c r="F11" s="46" t="str">
        <f>IF($B11="N/A","N/A",IF(E11&gt;100,"No",IF(E11&lt;80,"No","Yes")))</f>
        <v>Yes</v>
      </c>
      <c r="G11" s="8">
        <v>88.237154469000004</v>
      </c>
      <c r="H11" s="46" t="str">
        <f>IF($B11="N/A","N/A",IF(G11&gt;100,"No",IF(G11&lt;80,"No","Yes")))</f>
        <v>Yes</v>
      </c>
      <c r="I11" s="12">
        <v>-0.24399999999999999</v>
      </c>
      <c r="J11" s="12">
        <v>3.121</v>
      </c>
      <c r="K11" s="47" t="s">
        <v>739</v>
      </c>
      <c r="L11" s="9" t="str">
        <f t="shared" si="0"/>
        <v>Yes</v>
      </c>
    </row>
    <row r="12" spans="1:12" x14ac:dyDescent="0.2">
      <c r="A12" s="48" t="s">
        <v>95</v>
      </c>
      <c r="B12" s="9" t="s">
        <v>300</v>
      </c>
      <c r="C12" s="8">
        <v>60.292626394000003</v>
      </c>
      <c r="D12" s="46" t="str">
        <f>IF($B12="N/A","N/A",IF(C12&gt;100,"No",IF(C12&lt;80,"No","Yes")))</f>
        <v>No</v>
      </c>
      <c r="E12" s="8">
        <v>56.698150495</v>
      </c>
      <c r="F12" s="46" t="str">
        <f>IF($B12="N/A","N/A",IF(E12&gt;100,"No",IF(E12&lt;80,"No","Yes")))</f>
        <v>No</v>
      </c>
      <c r="G12" s="8">
        <v>54.515600347000003</v>
      </c>
      <c r="H12" s="46" t="str">
        <f>IF($B12="N/A","N/A",IF(G12&gt;100,"No",IF(G12&lt;80,"No","Yes")))</f>
        <v>No</v>
      </c>
      <c r="I12" s="12">
        <v>-5.96</v>
      </c>
      <c r="J12" s="12">
        <v>-3.85</v>
      </c>
      <c r="K12" s="47" t="s">
        <v>739</v>
      </c>
      <c r="L12" s="9" t="str">
        <f t="shared" si="0"/>
        <v>Yes</v>
      </c>
    </row>
    <row r="13" spans="1:12" x14ac:dyDescent="0.2">
      <c r="A13" s="3" t="s">
        <v>96</v>
      </c>
      <c r="B13" s="37" t="s">
        <v>213</v>
      </c>
      <c r="C13" s="38">
        <v>397785.02</v>
      </c>
      <c r="D13" s="46" t="str">
        <f t="shared" ref="D13:D44" si="1">IF($B13="N/A","N/A",IF(C13&gt;10,"No",IF(C13&lt;-10,"No","Yes")))</f>
        <v>N/A</v>
      </c>
      <c r="E13" s="38">
        <v>436398.22</v>
      </c>
      <c r="F13" s="46" t="str">
        <f t="shared" ref="F13:F44" si="2">IF($B13="N/A","N/A",IF(E13&gt;10,"No",IF(E13&lt;-10,"No","Yes")))</f>
        <v>N/A</v>
      </c>
      <c r="G13" s="38">
        <v>465845.4</v>
      </c>
      <c r="H13" s="46" t="str">
        <f t="shared" ref="H13:H44" si="3">IF($B13="N/A","N/A",IF(G13&gt;10,"No",IF(G13&lt;-10,"No","Yes")))</f>
        <v>N/A</v>
      </c>
      <c r="I13" s="12">
        <v>9.7070000000000007</v>
      </c>
      <c r="J13" s="12">
        <v>6.7480000000000002</v>
      </c>
      <c r="K13" s="47" t="s">
        <v>739</v>
      </c>
      <c r="L13" s="9" t="str">
        <f t="shared" si="0"/>
        <v>Yes</v>
      </c>
    </row>
    <row r="14" spans="1:12" x14ac:dyDescent="0.2">
      <c r="A14" s="3" t="s">
        <v>100</v>
      </c>
      <c r="B14" s="37" t="s">
        <v>213</v>
      </c>
      <c r="C14" s="38">
        <v>33998</v>
      </c>
      <c r="D14" s="46" t="str">
        <f t="shared" si="1"/>
        <v>N/A</v>
      </c>
      <c r="E14" s="38">
        <v>33302</v>
      </c>
      <c r="F14" s="46" t="str">
        <f t="shared" si="2"/>
        <v>N/A</v>
      </c>
      <c r="G14" s="38">
        <v>33625</v>
      </c>
      <c r="H14" s="46" t="str">
        <f t="shared" si="3"/>
        <v>N/A</v>
      </c>
      <c r="I14" s="12">
        <v>-2.0499999999999998</v>
      </c>
      <c r="J14" s="12">
        <v>0.96989999999999998</v>
      </c>
      <c r="K14" s="47" t="s">
        <v>739</v>
      </c>
      <c r="L14" s="9" t="str">
        <f t="shared" si="0"/>
        <v>Yes</v>
      </c>
    </row>
    <row r="15" spans="1:12" x14ac:dyDescent="0.2">
      <c r="A15" s="3" t="s">
        <v>991</v>
      </c>
      <c r="B15" s="37" t="s">
        <v>213</v>
      </c>
      <c r="C15" s="38">
        <v>5678</v>
      </c>
      <c r="D15" s="46" t="str">
        <f t="shared" si="1"/>
        <v>N/A</v>
      </c>
      <c r="E15" s="38">
        <v>5730</v>
      </c>
      <c r="F15" s="46" t="str">
        <f t="shared" si="2"/>
        <v>N/A</v>
      </c>
      <c r="G15" s="38">
        <v>5793</v>
      </c>
      <c r="H15" s="46" t="str">
        <f t="shared" si="3"/>
        <v>N/A</v>
      </c>
      <c r="I15" s="12">
        <v>0.91579999999999995</v>
      </c>
      <c r="J15" s="12">
        <v>1.099</v>
      </c>
      <c r="K15" s="47" t="s">
        <v>739</v>
      </c>
      <c r="L15" s="9" t="str">
        <f t="shared" si="0"/>
        <v>Yes</v>
      </c>
    </row>
    <row r="16" spans="1:12" x14ac:dyDescent="0.2">
      <c r="A16" s="3" t="s">
        <v>992</v>
      </c>
      <c r="B16" s="37" t="s">
        <v>213</v>
      </c>
      <c r="C16" s="38">
        <v>536</v>
      </c>
      <c r="D16" s="46" t="str">
        <f t="shared" si="1"/>
        <v>N/A</v>
      </c>
      <c r="E16" s="38">
        <v>503</v>
      </c>
      <c r="F16" s="46" t="str">
        <f t="shared" si="2"/>
        <v>N/A</v>
      </c>
      <c r="G16" s="38">
        <v>527</v>
      </c>
      <c r="H16" s="46" t="str">
        <f t="shared" si="3"/>
        <v>N/A</v>
      </c>
      <c r="I16" s="12">
        <v>-6.16</v>
      </c>
      <c r="J16" s="12">
        <v>4.7709999999999999</v>
      </c>
      <c r="K16" s="47" t="s">
        <v>739</v>
      </c>
      <c r="L16" s="9" t="str">
        <f t="shared" si="0"/>
        <v>Yes</v>
      </c>
    </row>
    <row r="17" spans="1:12" x14ac:dyDescent="0.2">
      <c r="A17" s="3" t="s">
        <v>993</v>
      </c>
      <c r="B17" s="37" t="s">
        <v>213</v>
      </c>
      <c r="C17" s="38">
        <v>621</v>
      </c>
      <c r="D17" s="46" t="str">
        <f t="shared" si="1"/>
        <v>N/A</v>
      </c>
      <c r="E17" s="38">
        <v>758</v>
      </c>
      <c r="F17" s="46" t="str">
        <f t="shared" si="2"/>
        <v>N/A</v>
      </c>
      <c r="G17" s="38">
        <v>875</v>
      </c>
      <c r="H17" s="46" t="str">
        <f t="shared" si="3"/>
        <v>N/A</v>
      </c>
      <c r="I17" s="12">
        <v>22.06</v>
      </c>
      <c r="J17" s="12">
        <v>15.44</v>
      </c>
      <c r="K17" s="47" t="s">
        <v>739</v>
      </c>
      <c r="L17" s="9" t="str">
        <f t="shared" si="0"/>
        <v>Yes</v>
      </c>
    </row>
    <row r="18" spans="1:12" x14ac:dyDescent="0.2">
      <c r="A18" s="3" t="s">
        <v>994</v>
      </c>
      <c r="B18" s="37" t="s">
        <v>213</v>
      </c>
      <c r="C18" s="38">
        <v>27163</v>
      </c>
      <c r="D18" s="46" t="str">
        <f t="shared" si="1"/>
        <v>N/A</v>
      </c>
      <c r="E18" s="38">
        <v>26311</v>
      </c>
      <c r="F18" s="46" t="str">
        <f t="shared" si="2"/>
        <v>N/A</v>
      </c>
      <c r="G18" s="38">
        <v>26430</v>
      </c>
      <c r="H18" s="46" t="str">
        <f t="shared" si="3"/>
        <v>N/A</v>
      </c>
      <c r="I18" s="12">
        <v>-3.14</v>
      </c>
      <c r="J18" s="12">
        <v>0.45229999999999998</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73684</v>
      </c>
      <c r="D20" s="46" t="str">
        <f t="shared" si="1"/>
        <v>N/A</v>
      </c>
      <c r="E20" s="38">
        <v>76243</v>
      </c>
      <c r="F20" s="46" t="str">
        <f t="shared" si="2"/>
        <v>N/A</v>
      </c>
      <c r="G20" s="38">
        <v>79926</v>
      </c>
      <c r="H20" s="46" t="str">
        <f t="shared" si="3"/>
        <v>N/A</v>
      </c>
      <c r="I20" s="12">
        <v>3.4729999999999999</v>
      </c>
      <c r="J20" s="12">
        <v>4.8310000000000004</v>
      </c>
      <c r="K20" s="47" t="s">
        <v>739</v>
      </c>
      <c r="L20" s="9" t="str">
        <f t="shared" si="0"/>
        <v>Yes</v>
      </c>
    </row>
    <row r="21" spans="1:12" x14ac:dyDescent="0.2">
      <c r="A21" s="3" t="s">
        <v>996</v>
      </c>
      <c r="B21" s="37" t="s">
        <v>213</v>
      </c>
      <c r="C21" s="38">
        <v>39108</v>
      </c>
      <c r="D21" s="46" t="str">
        <f t="shared" si="1"/>
        <v>N/A</v>
      </c>
      <c r="E21" s="38">
        <v>40419</v>
      </c>
      <c r="F21" s="46" t="str">
        <f t="shared" si="2"/>
        <v>N/A</v>
      </c>
      <c r="G21" s="38">
        <v>42053</v>
      </c>
      <c r="H21" s="46" t="str">
        <f t="shared" si="3"/>
        <v>N/A</v>
      </c>
      <c r="I21" s="12">
        <v>3.3519999999999999</v>
      </c>
      <c r="J21" s="12">
        <v>4.0430000000000001</v>
      </c>
      <c r="K21" s="47" t="s">
        <v>739</v>
      </c>
      <c r="L21" s="9" t="str">
        <f t="shared" si="0"/>
        <v>Yes</v>
      </c>
    </row>
    <row r="22" spans="1:12" x14ac:dyDescent="0.2">
      <c r="A22" s="3" t="s">
        <v>997</v>
      </c>
      <c r="B22" s="37" t="s">
        <v>213</v>
      </c>
      <c r="C22" s="38">
        <v>531</v>
      </c>
      <c r="D22" s="46" t="str">
        <f t="shared" si="1"/>
        <v>N/A</v>
      </c>
      <c r="E22" s="38">
        <v>575</v>
      </c>
      <c r="F22" s="46" t="str">
        <f t="shared" si="2"/>
        <v>N/A</v>
      </c>
      <c r="G22" s="38">
        <v>680</v>
      </c>
      <c r="H22" s="46" t="str">
        <f t="shared" si="3"/>
        <v>N/A</v>
      </c>
      <c r="I22" s="12">
        <v>8.2859999999999996</v>
      </c>
      <c r="J22" s="12">
        <v>18.260000000000002</v>
      </c>
      <c r="K22" s="47" t="s">
        <v>739</v>
      </c>
      <c r="L22" s="9" t="str">
        <f t="shared" si="0"/>
        <v>Yes</v>
      </c>
    </row>
    <row r="23" spans="1:12" x14ac:dyDescent="0.2">
      <c r="A23" s="3" t="s">
        <v>998</v>
      </c>
      <c r="B23" s="37" t="s">
        <v>213</v>
      </c>
      <c r="C23" s="38">
        <v>1287</v>
      </c>
      <c r="D23" s="46" t="str">
        <f t="shared" si="1"/>
        <v>N/A</v>
      </c>
      <c r="E23" s="38">
        <v>1556</v>
      </c>
      <c r="F23" s="46" t="str">
        <f t="shared" si="2"/>
        <v>N/A</v>
      </c>
      <c r="G23" s="38">
        <v>1746</v>
      </c>
      <c r="H23" s="46" t="str">
        <f t="shared" si="3"/>
        <v>N/A</v>
      </c>
      <c r="I23" s="12">
        <v>20.9</v>
      </c>
      <c r="J23" s="12">
        <v>12.21</v>
      </c>
      <c r="K23" s="47" t="s">
        <v>739</v>
      </c>
      <c r="L23" s="9" t="str">
        <f t="shared" si="0"/>
        <v>Yes</v>
      </c>
    </row>
    <row r="24" spans="1:12" x14ac:dyDescent="0.2">
      <c r="A24" s="3" t="s">
        <v>999</v>
      </c>
      <c r="B24" s="37" t="s">
        <v>213</v>
      </c>
      <c r="C24" s="38">
        <v>32758</v>
      </c>
      <c r="D24" s="46" t="str">
        <f t="shared" si="1"/>
        <v>N/A</v>
      </c>
      <c r="E24" s="38">
        <v>33693</v>
      </c>
      <c r="F24" s="46" t="str">
        <f t="shared" si="2"/>
        <v>N/A</v>
      </c>
      <c r="G24" s="38">
        <v>35447</v>
      </c>
      <c r="H24" s="46" t="str">
        <f t="shared" si="3"/>
        <v>N/A</v>
      </c>
      <c r="I24" s="12">
        <v>2.8540000000000001</v>
      </c>
      <c r="J24" s="12">
        <v>5.2060000000000004</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256575</v>
      </c>
      <c r="D26" s="46" t="str">
        <f t="shared" si="1"/>
        <v>N/A</v>
      </c>
      <c r="E26" s="38">
        <v>282485</v>
      </c>
      <c r="F26" s="46" t="str">
        <f t="shared" si="2"/>
        <v>N/A</v>
      </c>
      <c r="G26" s="38">
        <v>297224</v>
      </c>
      <c r="H26" s="46" t="str">
        <f t="shared" si="3"/>
        <v>N/A</v>
      </c>
      <c r="I26" s="12">
        <v>10.1</v>
      </c>
      <c r="J26" s="12">
        <v>5.218</v>
      </c>
      <c r="K26" s="47" t="s">
        <v>739</v>
      </c>
      <c r="L26" s="9" t="str">
        <f t="shared" si="0"/>
        <v>Yes</v>
      </c>
    </row>
    <row r="27" spans="1:12" x14ac:dyDescent="0.2">
      <c r="A27" s="3" t="s">
        <v>1001</v>
      </c>
      <c r="B27" s="37" t="s">
        <v>213</v>
      </c>
      <c r="C27" s="38">
        <v>67407</v>
      </c>
      <c r="D27" s="46" t="str">
        <f t="shared" si="1"/>
        <v>N/A</v>
      </c>
      <c r="E27" s="38">
        <v>74678</v>
      </c>
      <c r="F27" s="46" t="str">
        <f t="shared" si="2"/>
        <v>N/A</v>
      </c>
      <c r="G27" s="38">
        <v>77600</v>
      </c>
      <c r="H27" s="46" t="str">
        <f t="shared" si="3"/>
        <v>N/A</v>
      </c>
      <c r="I27" s="12">
        <v>10.79</v>
      </c>
      <c r="J27" s="12">
        <v>3.9129999999999998</v>
      </c>
      <c r="K27" s="47" t="s">
        <v>739</v>
      </c>
      <c r="L27" s="9" t="str">
        <f t="shared" si="0"/>
        <v>Yes</v>
      </c>
    </row>
    <row r="28" spans="1:12" x14ac:dyDescent="0.2">
      <c r="A28" s="3" t="s">
        <v>1002</v>
      </c>
      <c r="B28" s="37" t="s">
        <v>213</v>
      </c>
      <c r="C28" s="38">
        <v>4026</v>
      </c>
      <c r="D28" s="46" t="str">
        <f t="shared" si="1"/>
        <v>N/A</v>
      </c>
      <c r="E28" s="38">
        <v>4061</v>
      </c>
      <c r="F28" s="46" t="str">
        <f t="shared" si="2"/>
        <v>N/A</v>
      </c>
      <c r="G28" s="38">
        <v>3668</v>
      </c>
      <c r="H28" s="46" t="str">
        <f t="shared" si="3"/>
        <v>N/A</v>
      </c>
      <c r="I28" s="12">
        <v>0.86929999999999996</v>
      </c>
      <c r="J28" s="12">
        <v>-9.68</v>
      </c>
      <c r="K28" s="47" t="s">
        <v>739</v>
      </c>
      <c r="L28" s="9" t="str">
        <f t="shared" si="0"/>
        <v>Yes</v>
      </c>
    </row>
    <row r="29" spans="1:12" x14ac:dyDescent="0.2">
      <c r="A29" s="3" t="s">
        <v>1003</v>
      </c>
      <c r="B29" s="37" t="s">
        <v>213</v>
      </c>
      <c r="C29" s="38">
        <v>804</v>
      </c>
      <c r="D29" s="46" t="str">
        <f t="shared" si="1"/>
        <v>N/A</v>
      </c>
      <c r="E29" s="38">
        <v>775</v>
      </c>
      <c r="F29" s="46" t="str">
        <f t="shared" si="2"/>
        <v>N/A</v>
      </c>
      <c r="G29" s="121">
        <v>871</v>
      </c>
      <c r="H29" s="46" t="str">
        <f t="shared" si="3"/>
        <v>N/A</v>
      </c>
      <c r="I29" s="12">
        <v>-3.61</v>
      </c>
      <c r="J29" s="12">
        <v>12.39</v>
      </c>
      <c r="K29" s="47" t="s">
        <v>739</v>
      </c>
      <c r="L29" s="9" t="str">
        <f t="shared" si="0"/>
        <v>Yes</v>
      </c>
    </row>
    <row r="30" spans="1:12" x14ac:dyDescent="0.2">
      <c r="A30" s="3" t="s">
        <v>1004</v>
      </c>
      <c r="B30" s="37" t="s">
        <v>213</v>
      </c>
      <c r="C30" s="38">
        <v>139698</v>
      </c>
      <c r="D30" s="46" t="str">
        <f t="shared" si="1"/>
        <v>N/A</v>
      </c>
      <c r="E30" s="38">
        <v>155598</v>
      </c>
      <c r="F30" s="46" t="str">
        <f t="shared" si="2"/>
        <v>N/A</v>
      </c>
      <c r="G30" s="38">
        <v>166118</v>
      </c>
      <c r="H30" s="46" t="str">
        <f t="shared" si="3"/>
        <v>N/A</v>
      </c>
      <c r="I30" s="12">
        <v>11.38</v>
      </c>
      <c r="J30" s="12">
        <v>6.7610000000000001</v>
      </c>
      <c r="K30" s="47" t="s">
        <v>739</v>
      </c>
      <c r="L30" s="9" t="str">
        <f t="shared" si="0"/>
        <v>Yes</v>
      </c>
    </row>
    <row r="31" spans="1:12" x14ac:dyDescent="0.2">
      <c r="A31" s="3" t="s">
        <v>1005</v>
      </c>
      <c r="B31" s="37" t="s">
        <v>213</v>
      </c>
      <c r="C31" s="38">
        <v>33216</v>
      </c>
      <c r="D31" s="46" t="str">
        <f t="shared" si="1"/>
        <v>N/A</v>
      </c>
      <c r="E31" s="38">
        <v>35300</v>
      </c>
      <c r="F31" s="46" t="str">
        <f t="shared" si="2"/>
        <v>N/A</v>
      </c>
      <c r="G31" s="38">
        <v>36217</v>
      </c>
      <c r="H31" s="46" t="str">
        <f t="shared" si="3"/>
        <v>N/A</v>
      </c>
      <c r="I31" s="12">
        <v>6.274</v>
      </c>
      <c r="J31" s="12">
        <v>2.5979999999999999</v>
      </c>
      <c r="K31" s="47" t="s">
        <v>739</v>
      </c>
      <c r="L31" s="9" t="str">
        <f t="shared" si="0"/>
        <v>Yes</v>
      </c>
    </row>
    <row r="32" spans="1:12" x14ac:dyDescent="0.2">
      <c r="A32" s="3" t="s">
        <v>1006</v>
      </c>
      <c r="B32" s="37" t="s">
        <v>213</v>
      </c>
      <c r="C32" s="38">
        <v>11266</v>
      </c>
      <c r="D32" s="46" t="str">
        <f t="shared" si="1"/>
        <v>N/A</v>
      </c>
      <c r="E32" s="38">
        <v>11285</v>
      </c>
      <c r="F32" s="46" t="str">
        <f t="shared" si="2"/>
        <v>N/A</v>
      </c>
      <c r="G32" s="38">
        <v>11885</v>
      </c>
      <c r="H32" s="46" t="str">
        <f t="shared" si="3"/>
        <v>N/A</v>
      </c>
      <c r="I32" s="12">
        <v>0.1686</v>
      </c>
      <c r="J32" s="12">
        <v>5.3170000000000002</v>
      </c>
      <c r="K32" s="47" t="s">
        <v>739</v>
      </c>
      <c r="L32" s="9" t="str">
        <f t="shared" si="0"/>
        <v>Yes</v>
      </c>
    </row>
    <row r="33" spans="1:12" x14ac:dyDescent="0.2">
      <c r="A33" s="3" t="s">
        <v>1007</v>
      </c>
      <c r="B33" s="37" t="s">
        <v>213</v>
      </c>
      <c r="C33" s="38">
        <v>158</v>
      </c>
      <c r="D33" s="46" t="str">
        <f t="shared" si="1"/>
        <v>N/A</v>
      </c>
      <c r="E33" s="38">
        <v>788</v>
      </c>
      <c r="F33" s="46" t="str">
        <f t="shared" si="2"/>
        <v>N/A</v>
      </c>
      <c r="G33" s="38">
        <v>865</v>
      </c>
      <c r="H33" s="46" t="str">
        <f t="shared" si="3"/>
        <v>N/A</v>
      </c>
      <c r="I33" s="12">
        <v>398.7</v>
      </c>
      <c r="J33" s="12">
        <v>9.7720000000000002</v>
      </c>
      <c r="K33" s="47" t="s">
        <v>739</v>
      </c>
      <c r="L33" s="9" t="str">
        <f t="shared" si="0"/>
        <v>Yes</v>
      </c>
    </row>
    <row r="34" spans="1:12" x14ac:dyDescent="0.2">
      <c r="A34" s="3" t="s">
        <v>105</v>
      </c>
      <c r="B34" s="37" t="s">
        <v>213</v>
      </c>
      <c r="C34" s="38">
        <v>131157</v>
      </c>
      <c r="D34" s="46" t="str">
        <f t="shared" si="1"/>
        <v>N/A</v>
      </c>
      <c r="E34" s="38">
        <v>146742</v>
      </c>
      <c r="F34" s="46" t="str">
        <f t="shared" si="2"/>
        <v>N/A</v>
      </c>
      <c r="G34" s="38">
        <v>163522</v>
      </c>
      <c r="H34" s="46" t="str">
        <f t="shared" si="3"/>
        <v>N/A</v>
      </c>
      <c r="I34" s="12">
        <v>11.88</v>
      </c>
      <c r="J34" s="12">
        <v>11.44</v>
      </c>
      <c r="K34" s="47" t="s">
        <v>739</v>
      </c>
      <c r="L34" s="9" t="str">
        <f t="shared" si="0"/>
        <v>Yes</v>
      </c>
    </row>
    <row r="35" spans="1:12" x14ac:dyDescent="0.2">
      <c r="A35" s="3" t="s">
        <v>1008</v>
      </c>
      <c r="B35" s="37" t="s">
        <v>213</v>
      </c>
      <c r="C35" s="38">
        <v>44395</v>
      </c>
      <c r="D35" s="46" t="str">
        <f t="shared" si="1"/>
        <v>N/A</v>
      </c>
      <c r="E35" s="38">
        <v>48137</v>
      </c>
      <c r="F35" s="46" t="str">
        <f t="shared" si="2"/>
        <v>N/A</v>
      </c>
      <c r="G35" s="38">
        <v>50657</v>
      </c>
      <c r="H35" s="46" t="str">
        <f t="shared" si="3"/>
        <v>N/A</v>
      </c>
      <c r="I35" s="12">
        <v>8.4290000000000003</v>
      </c>
      <c r="J35" s="12">
        <v>5.2350000000000003</v>
      </c>
      <c r="K35" s="47" t="s">
        <v>739</v>
      </c>
      <c r="L35" s="9" t="str">
        <f t="shared" si="0"/>
        <v>Yes</v>
      </c>
    </row>
    <row r="36" spans="1:12" x14ac:dyDescent="0.2">
      <c r="A36" s="3" t="s">
        <v>1009</v>
      </c>
      <c r="B36" s="37" t="s">
        <v>213</v>
      </c>
      <c r="C36" s="38">
        <v>3995</v>
      </c>
      <c r="D36" s="46" t="str">
        <f t="shared" si="1"/>
        <v>N/A</v>
      </c>
      <c r="E36" s="38">
        <v>4021</v>
      </c>
      <c r="F36" s="46" t="str">
        <f t="shared" si="2"/>
        <v>N/A</v>
      </c>
      <c r="G36" s="38">
        <v>3578</v>
      </c>
      <c r="H36" s="46" t="str">
        <f t="shared" si="3"/>
        <v>N/A</v>
      </c>
      <c r="I36" s="12">
        <v>0.65080000000000005</v>
      </c>
      <c r="J36" s="12">
        <v>-11</v>
      </c>
      <c r="K36" s="47" t="s">
        <v>739</v>
      </c>
      <c r="L36" s="9" t="str">
        <f t="shared" si="0"/>
        <v>Yes</v>
      </c>
    </row>
    <row r="37" spans="1:12" x14ac:dyDescent="0.2">
      <c r="A37" s="3" t="s">
        <v>1010</v>
      </c>
      <c r="B37" s="37" t="s">
        <v>213</v>
      </c>
      <c r="C37" s="38">
        <v>4805</v>
      </c>
      <c r="D37" s="46" t="str">
        <f t="shared" si="1"/>
        <v>N/A</v>
      </c>
      <c r="E37" s="38">
        <v>4920</v>
      </c>
      <c r="F37" s="46" t="str">
        <f t="shared" si="2"/>
        <v>N/A</v>
      </c>
      <c r="G37" s="38">
        <v>5308</v>
      </c>
      <c r="H37" s="46" t="str">
        <f t="shared" si="3"/>
        <v>N/A</v>
      </c>
      <c r="I37" s="12">
        <v>2.3929999999999998</v>
      </c>
      <c r="J37" s="12">
        <v>7.8860000000000001</v>
      </c>
      <c r="K37" s="47" t="s">
        <v>739</v>
      </c>
      <c r="L37" s="9" t="str">
        <f t="shared" si="0"/>
        <v>Yes</v>
      </c>
    </row>
    <row r="38" spans="1:12" x14ac:dyDescent="0.2">
      <c r="A38" s="3" t="s">
        <v>1011</v>
      </c>
      <c r="B38" s="37" t="s">
        <v>213</v>
      </c>
      <c r="C38" s="38">
        <v>12066</v>
      </c>
      <c r="D38" s="46" t="str">
        <f t="shared" si="1"/>
        <v>N/A</v>
      </c>
      <c r="E38" s="38">
        <v>11008</v>
      </c>
      <c r="F38" s="46" t="str">
        <f t="shared" si="2"/>
        <v>N/A</v>
      </c>
      <c r="G38" s="38">
        <v>11106</v>
      </c>
      <c r="H38" s="46" t="str">
        <f t="shared" si="3"/>
        <v>N/A</v>
      </c>
      <c r="I38" s="12">
        <v>-8.77</v>
      </c>
      <c r="J38" s="12">
        <v>0.89029999999999998</v>
      </c>
      <c r="K38" s="47" t="s">
        <v>739</v>
      </c>
      <c r="L38" s="9" t="str">
        <f t="shared" si="0"/>
        <v>Yes</v>
      </c>
    </row>
    <row r="39" spans="1:12" x14ac:dyDescent="0.2">
      <c r="A39" s="3" t="s">
        <v>1012</v>
      </c>
      <c r="B39" s="37" t="s">
        <v>213</v>
      </c>
      <c r="C39" s="38">
        <v>11786</v>
      </c>
      <c r="D39" s="46" t="str">
        <f t="shared" si="1"/>
        <v>N/A</v>
      </c>
      <c r="E39" s="38">
        <v>12133</v>
      </c>
      <c r="F39" s="46" t="str">
        <f t="shared" si="2"/>
        <v>N/A</v>
      </c>
      <c r="G39" s="38">
        <v>12610</v>
      </c>
      <c r="H39" s="46" t="str">
        <f t="shared" si="3"/>
        <v>N/A</v>
      </c>
      <c r="I39" s="12">
        <v>2.944</v>
      </c>
      <c r="J39" s="12">
        <v>3.931</v>
      </c>
      <c r="K39" s="47" t="s">
        <v>739</v>
      </c>
      <c r="L39" s="9" t="str">
        <f t="shared" si="0"/>
        <v>Yes</v>
      </c>
    </row>
    <row r="40" spans="1:12" x14ac:dyDescent="0.2">
      <c r="A40" s="3" t="s">
        <v>1013</v>
      </c>
      <c r="B40" s="37" t="s">
        <v>213</v>
      </c>
      <c r="C40" s="38">
        <v>54110</v>
      </c>
      <c r="D40" s="46" t="str">
        <f t="shared" si="1"/>
        <v>N/A</v>
      </c>
      <c r="E40" s="38">
        <v>66523</v>
      </c>
      <c r="F40" s="46" t="str">
        <f t="shared" si="2"/>
        <v>N/A</v>
      </c>
      <c r="G40" s="38">
        <v>80263</v>
      </c>
      <c r="H40" s="46" t="str">
        <f t="shared" si="3"/>
        <v>N/A</v>
      </c>
      <c r="I40" s="12">
        <v>22.94</v>
      </c>
      <c r="J40" s="12">
        <v>20.65</v>
      </c>
      <c r="K40" s="47" t="s">
        <v>739</v>
      </c>
      <c r="L40" s="9" t="str">
        <f t="shared" si="0"/>
        <v>Yes</v>
      </c>
    </row>
    <row r="41" spans="1:12" x14ac:dyDescent="0.2">
      <c r="A41" s="48" t="s">
        <v>84</v>
      </c>
      <c r="B41" s="37" t="s">
        <v>213</v>
      </c>
      <c r="C41" s="49">
        <v>2780998454</v>
      </c>
      <c r="D41" s="46" t="str">
        <f t="shared" si="1"/>
        <v>N/A</v>
      </c>
      <c r="E41" s="49">
        <v>2872201094</v>
      </c>
      <c r="F41" s="46" t="str">
        <f t="shared" si="2"/>
        <v>N/A</v>
      </c>
      <c r="G41" s="49">
        <v>3008747481</v>
      </c>
      <c r="H41" s="46" t="str">
        <f t="shared" si="3"/>
        <v>N/A</v>
      </c>
      <c r="I41" s="12">
        <v>3.2789999999999999</v>
      </c>
      <c r="J41" s="12">
        <v>4.7539999999999996</v>
      </c>
      <c r="K41" s="47" t="s">
        <v>739</v>
      </c>
      <c r="L41" s="9" t="str">
        <f t="shared" si="0"/>
        <v>Yes</v>
      </c>
    </row>
    <row r="42" spans="1:12" x14ac:dyDescent="0.2">
      <c r="A42" s="48" t="s">
        <v>1501</v>
      </c>
      <c r="B42" s="37" t="s">
        <v>213</v>
      </c>
      <c r="C42" s="49">
        <v>5613.4837811999996</v>
      </c>
      <c r="D42" s="46" t="str">
        <f t="shared" si="1"/>
        <v>N/A</v>
      </c>
      <c r="E42" s="49">
        <v>5331.0140356000002</v>
      </c>
      <c r="F42" s="46" t="str">
        <f t="shared" si="2"/>
        <v>N/A</v>
      </c>
      <c r="G42" s="49">
        <v>5239.0095733999997</v>
      </c>
      <c r="H42" s="46" t="str">
        <f t="shared" si="3"/>
        <v>N/A</v>
      </c>
      <c r="I42" s="12">
        <v>-5.03</v>
      </c>
      <c r="J42" s="12">
        <v>-1.73</v>
      </c>
      <c r="K42" s="47" t="s">
        <v>739</v>
      </c>
      <c r="L42" s="9" t="str">
        <f t="shared" si="0"/>
        <v>Yes</v>
      </c>
    </row>
    <row r="43" spans="1:12" x14ac:dyDescent="0.2">
      <c r="A43" s="48" t="s">
        <v>1502</v>
      </c>
      <c r="B43" s="37" t="s">
        <v>213</v>
      </c>
      <c r="C43" s="49">
        <v>6912.3698280999997</v>
      </c>
      <c r="D43" s="46" t="str">
        <f t="shared" si="1"/>
        <v>N/A</v>
      </c>
      <c r="E43" s="49">
        <v>6686.6906318000001</v>
      </c>
      <c r="F43" s="46" t="str">
        <f t="shared" si="2"/>
        <v>N/A</v>
      </c>
      <c r="G43" s="49">
        <v>6555.9338054</v>
      </c>
      <c r="H43" s="46" t="str">
        <f t="shared" si="3"/>
        <v>N/A</v>
      </c>
      <c r="I43" s="12">
        <v>-3.26</v>
      </c>
      <c r="J43" s="12">
        <v>-1.96</v>
      </c>
      <c r="K43" s="47" t="s">
        <v>739</v>
      </c>
      <c r="L43" s="9" t="str">
        <f t="shared" si="0"/>
        <v>Yes</v>
      </c>
    </row>
    <row r="44" spans="1:12" x14ac:dyDescent="0.2">
      <c r="A44" s="4" t="s">
        <v>107</v>
      </c>
      <c r="B44" s="37" t="s">
        <v>213</v>
      </c>
      <c r="C44" s="49">
        <v>124674610</v>
      </c>
      <c r="D44" s="46" t="str">
        <f t="shared" si="1"/>
        <v>N/A</v>
      </c>
      <c r="E44" s="49">
        <v>129332839</v>
      </c>
      <c r="F44" s="46" t="str">
        <f t="shared" si="2"/>
        <v>N/A</v>
      </c>
      <c r="G44" s="49">
        <v>176071446</v>
      </c>
      <c r="H44" s="46" t="str">
        <f t="shared" si="3"/>
        <v>N/A</v>
      </c>
      <c r="I44" s="12">
        <v>3.7360000000000002</v>
      </c>
      <c r="J44" s="12">
        <v>36.14</v>
      </c>
      <c r="K44" s="47" t="s">
        <v>739</v>
      </c>
      <c r="L44" s="9" t="str">
        <f t="shared" si="0"/>
        <v>No</v>
      </c>
    </row>
    <row r="45" spans="1:12" x14ac:dyDescent="0.2">
      <c r="A45" s="48" t="s">
        <v>158</v>
      </c>
      <c r="B45" s="50" t="s">
        <v>217</v>
      </c>
      <c r="C45" s="1">
        <v>0</v>
      </c>
      <c r="D45" s="46" t="str">
        <f>IF($B45="N/A","N/A",IF(C45&gt;0,"No",IF(C45&lt;0,"No","Yes")))</f>
        <v>Yes</v>
      </c>
      <c r="E45" s="1">
        <v>11</v>
      </c>
      <c r="F45" s="46" t="str">
        <f>IF($B45="N/A","N/A",IF(E45&gt;0,"No",IF(E45&lt;0,"No","Yes")))</f>
        <v>No</v>
      </c>
      <c r="G45" s="1">
        <v>0</v>
      </c>
      <c r="H45" s="46" t="str">
        <f>IF($B45="N/A","N/A",IF(G45&gt;0,"No",IF(G45&lt;0,"No","Yes")))</f>
        <v>Yes</v>
      </c>
      <c r="I45" s="12" t="s">
        <v>1747</v>
      </c>
      <c r="J45" s="12">
        <v>-100</v>
      </c>
      <c r="K45" s="47" t="s">
        <v>739</v>
      </c>
      <c r="L45" s="9" t="str">
        <f t="shared" si="0"/>
        <v>No</v>
      </c>
    </row>
    <row r="46" spans="1:12" x14ac:dyDescent="0.2">
      <c r="A46" s="48" t="s">
        <v>156</v>
      </c>
      <c r="B46" s="37" t="s">
        <v>213</v>
      </c>
      <c r="C46" s="49">
        <v>0</v>
      </c>
      <c r="D46" s="46" t="str">
        <f t="shared" ref="D46:D47" si="4">IF($B46="N/A","N/A",IF(C46&gt;10,"No",IF(C46&lt;-10,"No","Yes")))</f>
        <v>N/A</v>
      </c>
      <c r="E46" s="49">
        <v>33396</v>
      </c>
      <c r="F46" s="46" t="str">
        <f t="shared" ref="F46:F47" si="5">IF($B46="N/A","N/A",IF(E46&gt;10,"No",IF(E46&lt;-10,"No","Yes")))</f>
        <v>N/A</v>
      </c>
      <c r="G46" s="49">
        <v>0</v>
      </c>
      <c r="H46" s="46" t="str">
        <f t="shared" ref="H46:H47" si="6">IF($B46="N/A","N/A",IF(G46&gt;10,"No",IF(G46&lt;-10,"No","Yes")))</f>
        <v>N/A</v>
      </c>
      <c r="I46" s="12" t="s">
        <v>1747</v>
      </c>
      <c r="J46" s="12">
        <v>-100</v>
      </c>
      <c r="K46" s="47" t="s">
        <v>739</v>
      </c>
      <c r="L46" s="9" t="str">
        <f t="shared" si="0"/>
        <v>No</v>
      </c>
    </row>
    <row r="47" spans="1:12" x14ac:dyDescent="0.2">
      <c r="A47" s="48" t="s">
        <v>1304</v>
      </c>
      <c r="B47" s="37" t="s">
        <v>213</v>
      </c>
      <c r="C47" s="49" t="s">
        <v>1747</v>
      </c>
      <c r="D47" s="46" t="str">
        <f t="shared" si="4"/>
        <v>N/A</v>
      </c>
      <c r="E47" s="49">
        <v>11132</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18385.256427</v>
      </c>
      <c r="D48" s="46" t="str">
        <f t="shared" ref="D48:D74" si="7">IF($B48="N/A","N/A",IF(C48&gt;10,"No",IF(C48&lt;-10,"No","Yes")))</f>
        <v>N/A</v>
      </c>
      <c r="E48" s="49">
        <v>19496.351030000002</v>
      </c>
      <c r="F48" s="46" t="str">
        <f t="shared" ref="F48:F74" si="8">IF($B48="N/A","N/A",IF(E48&gt;10,"No",IF(E48&lt;-10,"No","Yes")))</f>
        <v>N/A</v>
      </c>
      <c r="G48" s="49">
        <v>20253.702751000001</v>
      </c>
      <c r="H48" s="46" t="str">
        <f t="shared" ref="H48:H74" si="9">IF($B48="N/A","N/A",IF(G48&gt;10,"No",IF(G48&lt;-10,"No","Yes")))</f>
        <v>N/A</v>
      </c>
      <c r="I48" s="12">
        <v>6.0430000000000001</v>
      </c>
      <c r="J48" s="12">
        <v>3.8849999999999998</v>
      </c>
      <c r="K48" s="47" t="s">
        <v>739</v>
      </c>
      <c r="L48" s="9" t="str">
        <f t="shared" ref="L48:L74" si="10">IF(J48="Div by 0", "N/A", IF(K48="N/A","N/A", IF(J48&gt;VALUE(MID(K48,1,2)), "No", IF(J48&lt;-1*VALUE(MID(K48,1,2)), "No", "Yes"))))</f>
        <v>Yes</v>
      </c>
    </row>
    <row r="49" spans="1:12" x14ac:dyDescent="0.2">
      <c r="A49" s="48" t="s">
        <v>1504</v>
      </c>
      <c r="B49" s="37" t="s">
        <v>213</v>
      </c>
      <c r="C49" s="49">
        <v>6145.2743923999997</v>
      </c>
      <c r="D49" s="46" t="str">
        <f t="shared" si="7"/>
        <v>N/A</v>
      </c>
      <c r="E49" s="49">
        <v>6088.4267016000003</v>
      </c>
      <c r="F49" s="46" t="str">
        <f t="shared" si="8"/>
        <v>N/A</v>
      </c>
      <c r="G49" s="49">
        <v>6030.9162783000002</v>
      </c>
      <c r="H49" s="46" t="str">
        <f t="shared" si="9"/>
        <v>N/A</v>
      </c>
      <c r="I49" s="12">
        <v>-0.92500000000000004</v>
      </c>
      <c r="J49" s="12">
        <v>-0.94499999999999995</v>
      </c>
      <c r="K49" s="47" t="s">
        <v>739</v>
      </c>
      <c r="L49" s="9" t="str">
        <f t="shared" si="10"/>
        <v>Yes</v>
      </c>
    </row>
    <row r="50" spans="1:12" x14ac:dyDescent="0.2">
      <c r="A50" s="48" t="s">
        <v>1505</v>
      </c>
      <c r="B50" s="37" t="s">
        <v>213</v>
      </c>
      <c r="C50" s="49">
        <v>3362.9570896</v>
      </c>
      <c r="D50" s="46" t="str">
        <f t="shared" si="7"/>
        <v>N/A</v>
      </c>
      <c r="E50" s="49">
        <v>3555.4095427000002</v>
      </c>
      <c r="F50" s="46" t="str">
        <f t="shared" si="8"/>
        <v>N/A</v>
      </c>
      <c r="G50" s="49">
        <v>2894.0929790999999</v>
      </c>
      <c r="H50" s="46" t="str">
        <f t="shared" si="9"/>
        <v>N/A</v>
      </c>
      <c r="I50" s="12">
        <v>5.7229999999999999</v>
      </c>
      <c r="J50" s="12">
        <v>-18.600000000000001</v>
      </c>
      <c r="K50" s="47" t="s">
        <v>739</v>
      </c>
      <c r="L50" s="9" t="str">
        <f t="shared" si="10"/>
        <v>Yes</v>
      </c>
    </row>
    <row r="51" spans="1:12" x14ac:dyDescent="0.2">
      <c r="A51" s="48" t="s">
        <v>1506</v>
      </c>
      <c r="B51" s="37" t="s">
        <v>213</v>
      </c>
      <c r="C51" s="49">
        <v>2788.6714975999998</v>
      </c>
      <c r="D51" s="46" t="str">
        <f t="shared" si="7"/>
        <v>N/A</v>
      </c>
      <c r="E51" s="49">
        <v>2877.7704484999999</v>
      </c>
      <c r="F51" s="46" t="str">
        <f t="shared" si="8"/>
        <v>N/A</v>
      </c>
      <c r="G51" s="49">
        <v>2856.1382856999999</v>
      </c>
      <c r="H51" s="46" t="str">
        <f t="shared" si="9"/>
        <v>N/A</v>
      </c>
      <c r="I51" s="12">
        <v>3.1949999999999998</v>
      </c>
      <c r="J51" s="12">
        <v>-0.752</v>
      </c>
      <c r="K51" s="47" t="s">
        <v>739</v>
      </c>
      <c r="L51" s="9" t="str">
        <f t="shared" si="10"/>
        <v>Yes</v>
      </c>
    </row>
    <row r="52" spans="1:12" x14ac:dyDescent="0.2">
      <c r="A52" s="48" t="s">
        <v>1507</v>
      </c>
      <c r="B52" s="37" t="s">
        <v>213</v>
      </c>
      <c r="C52" s="49">
        <v>21596.832824000001</v>
      </c>
      <c r="D52" s="46" t="str">
        <f t="shared" si="7"/>
        <v>N/A</v>
      </c>
      <c r="E52" s="49">
        <v>23199.843259000001</v>
      </c>
      <c r="F52" s="46" t="str">
        <f t="shared" si="8"/>
        <v>N/A</v>
      </c>
      <c r="G52" s="49">
        <v>24293.202762000001</v>
      </c>
      <c r="H52" s="46" t="str">
        <f t="shared" si="9"/>
        <v>N/A</v>
      </c>
      <c r="I52" s="12">
        <v>7.4219999999999997</v>
      </c>
      <c r="J52" s="12">
        <v>4.7130000000000001</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18895.093399000001</v>
      </c>
      <c r="D54" s="46" t="str">
        <f t="shared" si="7"/>
        <v>N/A</v>
      </c>
      <c r="E54" s="49">
        <v>18684.928820000001</v>
      </c>
      <c r="F54" s="46" t="str">
        <f t="shared" si="8"/>
        <v>N/A</v>
      </c>
      <c r="G54" s="49">
        <v>18708.546105000001</v>
      </c>
      <c r="H54" s="46" t="str">
        <f t="shared" si="9"/>
        <v>N/A</v>
      </c>
      <c r="I54" s="12">
        <v>-1.1100000000000001</v>
      </c>
      <c r="J54" s="12">
        <v>0.12640000000000001</v>
      </c>
      <c r="K54" s="47" t="s">
        <v>739</v>
      </c>
      <c r="L54" s="9" t="str">
        <f t="shared" si="10"/>
        <v>Yes</v>
      </c>
    </row>
    <row r="55" spans="1:12" x14ac:dyDescent="0.2">
      <c r="A55" s="48" t="s">
        <v>1510</v>
      </c>
      <c r="B55" s="37" t="s">
        <v>213</v>
      </c>
      <c r="C55" s="49">
        <v>12936.607011</v>
      </c>
      <c r="D55" s="46" t="str">
        <f t="shared" si="7"/>
        <v>N/A</v>
      </c>
      <c r="E55" s="49">
        <v>12637.982309999999</v>
      </c>
      <c r="F55" s="46" t="str">
        <f t="shared" si="8"/>
        <v>N/A</v>
      </c>
      <c r="G55" s="49">
        <v>12652.704016</v>
      </c>
      <c r="H55" s="46" t="str">
        <f t="shared" si="9"/>
        <v>N/A</v>
      </c>
      <c r="I55" s="12">
        <v>-2.31</v>
      </c>
      <c r="J55" s="12">
        <v>0.11650000000000001</v>
      </c>
      <c r="K55" s="47" t="s">
        <v>739</v>
      </c>
      <c r="L55" s="9" t="str">
        <f t="shared" si="10"/>
        <v>Yes</v>
      </c>
    </row>
    <row r="56" spans="1:12" ht="25.5" x14ac:dyDescent="0.2">
      <c r="A56" s="48" t="s">
        <v>1511</v>
      </c>
      <c r="B56" s="37" t="s">
        <v>213</v>
      </c>
      <c r="C56" s="49">
        <v>16656.821091999998</v>
      </c>
      <c r="D56" s="46" t="str">
        <f t="shared" si="7"/>
        <v>N/A</v>
      </c>
      <c r="E56" s="49">
        <v>14834.565216999999</v>
      </c>
      <c r="F56" s="46" t="str">
        <f t="shared" si="8"/>
        <v>N/A</v>
      </c>
      <c r="G56" s="49">
        <v>14880.911765000001</v>
      </c>
      <c r="H56" s="46" t="str">
        <f t="shared" si="9"/>
        <v>N/A</v>
      </c>
      <c r="I56" s="12">
        <v>-10.9</v>
      </c>
      <c r="J56" s="12">
        <v>0.31240000000000001</v>
      </c>
      <c r="K56" s="47" t="s">
        <v>739</v>
      </c>
      <c r="L56" s="9" t="str">
        <f t="shared" si="10"/>
        <v>Yes</v>
      </c>
    </row>
    <row r="57" spans="1:12" x14ac:dyDescent="0.2">
      <c r="A57" s="48" t="s">
        <v>1512</v>
      </c>
      <c r="B57" s="37" t="s">
        <v>213</v>
      </c>
      <c r="C57" s="49">
        <v>7594.5345765000002</v>
      </c>
      <c r="D57" s="46" t="str">
        <f t="shared" si="7"/>
        <v>N/A</v>
      </c>
      <c r="E57" s="49">
        <v>6136.0314909999997</v>
      </c>
      <c r="F57" s="46" t="str">
        <f t="shared" si="8"/>
        <v>N/A</v>
      </c>
      <c r="G57" s="49">
        <v>5107.9060710000003</v>
      </c>
      <c r="H57" s="46" t="str">
        <f t="shared" si="9"/>
        <v>N/A</v>
      </c>
      <c r="I57" s="12">
        <v>-19.2</v>
      </c>
      <c r="J57" s="12">
        <v>-16.8</v>
      </c>
      <c r="K57" s="47" t="s">
        <v>739</v>
      </c>
      <c r="L57" s="9" t="str">
        <f t="shared" si="10"/>
        <v>Yes</v>
      </c>
    </row>
    <row r="58" spans="1:12" x14ac:dyDescent="0.2">
      <c r="A58" s="48" t="s">
        <v>1513</v>
      </c>
      <c r="B58" s="37" t="s">
        <v>213</v>
      </c>
      <c r="C58" s="49">
        <v>26488.866750000001</v>
      </c>
      <c r="D58" s="46" t="str">
        <f t="shared" si="7"/>
        <v>N/A</v>
      </c>
      <c r="E58" s="49">
        <v>26584.242453999999</v>
      </c>
      <c r="F58" s="46" t="str">
        <f t="shared" si="8"/>
        <v>N/A</v>
      </c>
      <c r="G58" s="49">
        <v>26636.320985999999</v>
      </c>
      <c r="H58" s="46" t="str">
        <f t="shared" si="9"/>
        <v>N/A</v>
      </c>
      <c r="I58" s="12">
        <v>0.36009999999999998</v>
      </c>
      <c r="J58" s="12">
        <v>0.19589999999999999</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1813.3989008999999</v>
      </c>
      <c r="D60" s="46" t="str">
        <f t="shared" si="7"/>
        <v>N/A</v>
      </c>
      <c r="E60" s="49">
        <v>1737.1324778000001</v>
      </c>
      <c r="F60" s="46" t="str">
        <f t="shared" si="8"/>
        <v>N/A</v>
      </c>
      <c r="G60" s="49">
        <v>1736.4405902999999</v>
      </c>
      <c r="H60" s="46" t="str">
        <f t="shared" si="9"/>
        <v>N/A</v>
      </c>
      <c r="I60" s="12">
        <v>-4.21</v>
      </c>
      <c r="J60" s="12">
        <v>-0.04</v>
      </c>
      <c r="K60" s="47" t="s">
        <v>739</v>
      </c>
      <c r="L60" s="9" t="str">
        <f t="shared" si="10"/>
        <v>Yes</v>
      </c>
    </row>
    <row r="61" spans="1:12" x14ac:dyDescent="0.2">
      <c r="A61" s="48" t="s">
        <v>1516</v>
      </c>
      <c r="B61" s="37" t="s">
        <v>213</v>
      </c>
      <c r="C61" s="49">
        <v>1810.4317949000001</v>
      </c>
      <c r="D61" s="46" t="str">
        <f t="shared" si="7"/>
        <v>N/A</v>
      </c>
      <c r="E61" s="49">
        <v>1727.8455636000001</v>
      </c>
      <c r="F61" s="46" t="str">
        <f t="shared" si="8"/>
        <v>N/A</v>
      </c>
      <c r="G61" s="49">
        <v>1673.5327835000001</v>
      </c>
      <c r="H61" s="46" t="str">
        <f t="shared" si="9"/>
        <v>N/A</v>
      </c>
      <c r="I61" s="12">
        <v>-4.5599999999999996</v>
      </c>
      <c r="J61" s="12">
        <v>-3.14</v>
      </c>
      <c r="K61" s="47" t="s">
        <v>739</v>
      </c>
      <c r="L61" s="9" t="str">
        <f t="shared" si="10"/>
        <v>Yes</v>
      </c>
    </row>
    <row r="62" spans="1:12" x14ac:dyDescent="0.2">
      <c r="A62" s="48" t="s">
        <v>1517</v>
      </c>
      <c r="B62" s="37" t="s">
        <v>213</v>
      </c>
      <c r="C62" s="49">
        <v>1963.1758569000001</v>
      </c>
      <c r="D62" s="46" t="str">
        <f t="shared" si="7"/>
        <v>N/A</v>
      </c>
      <c r="E62" s="49">
        <v>1809.3792169000001</v>
      </c>
      <c r="F62" s="46" t="str">
        <f t="shared" si="8"/>
        <v>N/A</v>
      </c>
      <c r="G62" s="49">
        <v>2000.3713195</v>
      </c>
      <c r="H62" s="46" t="str">
        <f t="shared" si="9"/>
        <v>N/A</v>
      </c>
      <c r="I62" s="12">
        <v>-7.83</v>
      </c>
      <c r="J62" s="12">
        <v>10.56</v>
      </c>
      <c r="K62" s="47" t="s">
        <v>739</v>
      </c>
      <c r="L62" s="9" t="str">
        <f t="shared" si="10"/>
        <v>Yes</v>
      </c>
    </row>
    <row r="63" spans="1:12" ht="25.5" x14ac:dyDescent="0.2">
      <c r="A63" s="48" t="s">
        <v>1518</v>
      </c>
      <c r="B63" s="37" t="s">
        <v>213</v>
      </c>
      <c r="C63" s="49">
        <v>1529.7922885999999</v>
      </c>
      <c r="D63" s="46" t="str">
        <f t="shared" si="7"/>
        <v>N/A</v>
      </c>
      <c r="E63" s="49">
        <v>1342.5161290000001</v>
      </c>
      <c r="F63" s="46" t="str">
        <f t="shared" si="8"/>
        <v>N/A</v>
      </c>
      <c r="G63" s="49">
        <v>1599.2962113000001</v>
      </c>
      <c r="H63" s="46" t="str">
        <f t="shared" si="9"/>
        <v>N/A</v>
      </c>
      <c r="I63" s="12">
        <v>-12.2</v>
      </c>
      <c r="J63" s="12">
        <v>19.13</v>
      </c>
      <c r="K63" s="47" t="s">
        <v>739</v>
      </c>
      <c r="L63" s="9" t="str">
        <f t="shared" si="10"/>
        <v>Yes</v>
      </c>
    </row>
    <row r="64" spans="1:12" x14ac:dyDescent="0.2">
      <c r="A64" s="48" t="s">
        <v>1519</v>
      </c>
      <c r="B64" s="37" t="s">
        <v>213</v>
      </c>
      <c r="C64" s="49">
        <v>1342.7389940999999</v>
      </c>
      <c r="D64" s="46" t="str">
        <f t="shared" si="7"/>
        <v>N/A</v>
      </c>
      <c r="E64" s="49">
        <v>1336.8038277999999</v>
      </c>
      <c r="F64" s="46" t="str">
        <f t="shared" si="8"/>
        <v>N/A</v>
      </c>
      <c r="G64" s="49">
        <v>1405.2866276</v>
      </c>
      <c r="H64" s="46" t="str">
        <f t="shared" si="9"/>
        <v>N/A</v>
      </c>
      <c r="I64" s="12">
        <v>-0.442</v>
      </c>
      <c r="J64" s="12">
        <v>5.1230000000000002</v>
      </c>
      <c r="K64" s="47" t="s">
        <v>739</v>
      </c>
      <c r="L64" s="9" t="str">
        <f t="shared" si="10"/>
        <v>Yes</v>
      </c>
    </row>
    <row r="65" spans="1:12" x14ac:dyDescent="0.2">
      <c r="A65" s="48" t="s">
        <v>1520</v>
      </c>
      <c r="B65" s="37" t="s">
        <v>213</v>
      </c>
      <c r="C65" s="49">
        <v>2728.2416606000002</v>
      </c>
      <c r="D65" s="46" t="str">
        <f t="shared" si="7"/>
        <v>N/A</v>
      </c>
      <c r="E65" s="49">
        <v>2568.2774788000002</v>
      </c>
      <c r="F65" s="46" t="str">
        <f t="shared" si="8"/>
        <v>N/A</v>
      </c>
      <c r="G65" s="49">
        <v>2603.5543529000001</v>
      </c>
      <c r="H65" s="46" t="str">
        <f t="shared" si="9"/>
        <v>N/A</v>
      </c>
      <c r="I65" s="12">
        <v>-5.86</v>
      </c>
      <c r="J65" s="12">
        <v>1.3740000000000001</v>
      </c>
      <c r="K65" s="47" t="s">
        <v>739</v>
      </c>
      <c r="L65" s="9" t="str">
        <f t="shared" si="10"/>
        <v>Yes</v>
      </c>
    </row>
    <row r="66" spans="1:12" x14ac:dyDescent="0.2">
      <c r="A66" s="48" t="s">
        <v>1521</v>
      </c>
      <c r="B66" s="37" t="s">
        <v>213</v>
      </c>
      <c r="C66" s="49">
        <v>4933.8363216999996</v>
      </c>
      <c r="D66" s="46" t="str">
        <f t="shared" si="7"/>
        <v>N/A</v>
      </c>
      <c r="E66" s="49">
        <v>4618.6008861</v>
      </c>
      <c r="F66" s="46" t="str">
        <f t="shared" si="8"/>
        <v>N/A</v>
      </c>
      <c r="G66" s="49">
        <v>3947.9401766999999</v>
      </c>
      <c r="H66" s="46" t="str">
        <f t="shared" si="9"/>
        <v>N/A</v>
      </c>
      <c r="I66" s="12">
        <v>-6.39</v>
      </c>
      <c r="J66" s="12">
        <v>-14.5</v>
      </c>
      <c r="K66" s="47" t="s">
        <v>739</v>
      </c>
      <c r="L66" s="9" t="str">
        <f t="shared" si="10"/>
        <v>Yes</v>
      </c>
    </row>
    <row r="67" spans="1:12" x14ac:dyDescent="0.2">
      <c r="A67" s="48" t="s">
        <v>1522</v>
      </c>
      <c r="B67" s="37" t="s">
        <v>213</v>
      </c>
      <c r="C67" s="49">
        <v>2022.2848101</v>
      </c>
      <c r="D67" s="46" t="str">
        <f t="shared" si="7"/>
        <v>N/A</v>
      </c>
      <c r="E67" s="49">
        <v>3183.2106598999999</v>
      </c>
      <c r="F67" s="46" t="str">
        <f t="shared" si="8"/>
        <v>N/A</v>
      </c>
      <c r="G67" s="49">
        <v>3303.7271676</v>
      </c>
      <c r="H67" s="46" t="str">
        <f t="shared" si="9"/>
        <v>N/A</v>
      </c>
      <c r="I67" s="12">
        <v>57.41</v>
      </c>
      <c r="J67" s="12">
        <v>3.786</v>
      </c>
      <c r="K67" s="47" t="s">
        <v>739</v>
      </c>
      <c r="L67" s="9" t="str">
        <f t="shared" si="10"/>
        <v>Yes</v>
      </c>
    </row>
    <row r="68" spans="1:12" x14ac:dyDescent="0.2">
      <c r="A68" s="48" t="s">
        <v>1523</v>
      </c>
      <c r="B68" s="37" t="s">
        <v>213</v>
      </c>
      <c r="C68" s="49">
        <v>2275.1177673000002</v>
      </c>
      <c r="D68" s="46" t="str">
        <f t="shared" si="7"/>
        <v>N/A</v>
      </c>
      <c r="E68" s="49">
        <v>2096.3644764000001</v>
      </c>
      <c r="F68" s="46" t="str">
        <f t="shared" si="8"/>
        <v>N/A</v>
      </c>
      <c r="G68" s="49">
        <v>1934.3308668</v>
      </c>
      <c r="H68" s="46" t="str">
        <f t="shared" si="9"/>
        <v>N/A</v>
      </c>
      <c r="I68" s="12">
        <v>-7.86</v>
      </c>
      <c r="J68" s="12">
        <v>-7.73</v>
      </c>
      <c r="K68" s="47" t="s">
        <v>739</v>
      </c>
      <c r="L68" s="9" t="str">
        <f t="shared" si="10"/>
        <v>Yes</v>
      </c>
    </row>
    <row r="69" spans="1:12" x14ac:dyDescent="0.2">
      <c r="A69" s="48" t="s">
        <v>1524</v>
      </c>
      <c r="B69" s="37" t="s">
        <v>213</v>
      </c>
      <c r="C69" s="49">
        <v>3452.7085256999999</v>
      </c>
      <c r="D69" s="46" t="str">
        <f t="shared" si="7"/>
        <v>N/A</v>
      </c>
      <c r="E69" s="49">
        <v>3295.7986580000002</v>
      </c>
      <c r="F69" s="46" t="str">
        <f t="shared" si="8"/>
        <v>N/A</v>
      </c>
      <c r="G69" s="49">
        <v>3227.7275203999998</v>
      </c>
      <c r="H69" s="46" t="str">
        <f t="shared" si="9"/>
        <v>N/A</v>
      </c>
      <c r="I69" s="12">
        <v>-4.54</v>
      </c>
      <c r="J69" s="12">
        <v>-2.0699999999999998</v>
      </c>
      <c r="K69" s="47" t="s">
        <v>739</v>
      </c>
      <c r="L69" s="9" t="str">
        <f t="shared" si="10"/>
        <v>Yes</v>
      </c>
    </row>
    <row r="70" spans="1:12" x14ac:dyDescent="0.2">
      <c r="A70" s="48" t="s">
        <v>1525</v>
      </c>
      <c r="B70" s="37" t="s">
        <v>213</v>
      </c>
      <c r="C70" s="49">
        <v>3450.1784730999998</v>
      </c>
      <c r="D70" s="46" t="str">
        <f t="shared" si="7"/>
        <v>N/A</v>
      </c>
      <c r="E70" s="49">
        <v>3237.3454364999998</v>
      </c>
      <c r="F70" s="46" t="str">
        <f t="shared" si="8"/>
        <v>N/A</v>
      </c>
      <c r="G70" s="49">
        <v>3496.1841810999999</v>
      </c>
      <c r="H70" s="46" t="str">
        <f t="shared" si="9"/>
        <v>N/A</v>
      </c>
      <c r="I70" s="12">
        <v>-6.17</v>
      </c>
      <c r="J70" s="12">
        <v>7.9950000000000001</v>
      </c>
      <c r="K70" s="47" t="s">
        <v>739</v>
      </c>
      <c r="L70" s="9" t="str">
        <f t="shared" si="10"/>
        <v>Yes</v>
      </c>
    </row>
    <row r="71" spans="1:12" ht="25.5" x14ac:dyDescent="0.2">
      <c r="A71" s="48" t="s">
        <v>1526</v>
      </c>
      <c r="B71" s="37" t="s">
        <v>213</v>
      </c>
      <c r="C71" s="49">
        <v>4066.4591051000002</v>
      </c>
      <c r="D71" s="46" t="str">
        <f t="shared" si="7"/>
        <v>N/A</v>
      </c>
      <c r="E71" s="49">
        <v>3631.9189024000002</v>
      </c>
      <c r="F71" s="46" t="str">
        <f t="shared" si="8"/>
        <v>N/A</v>
      </c>
      <c r="G71" s="49">
        <v>3585.9408440000002</v>
      </c>
      <c r="H71" s="46" t="str">
        <f t="shared" si="9"/>
        <v>N/A</v>
      </c>
      <c r="I71" s="12">
        <v>-10.7</v>
      </c>
      <c r="J71" s="12">
        <v>-1.27</v>
      </c>
      <c r="K71" s="47" t="s">
        <v>739</v>
      </c>
      <c r="L71" s="9" t="str">
        <f t="shared" si="10"/>
        <v>Yes</v>
      </c>
    </row>
    <row r="72" spans="1:12" x14ac:dyDescent="0.2">
      <c r="A72" s="48" t="s">
        <v>1527</v>
      </c>
      <c r="B72" s="37" t="s">
        <v>213</v>
      </c>
      <c r="C72" s="49">
        <v>3251.1297862000001</v>
      </c>
      <c r="D72" s="46" t="str">
        <f t="shared" si="7"/>
        <v>N/A</v>
      </c>
      <c r="E72" s="49">
        <v>3215.5303416000002</v>
      </c>
      <c r="F72" s="46" t="str">
        <f t="shared" si="8"/>
        <v>N/A</v>
      </c>
      <c r="G72" s="49">
        <v>2929.0976949000001</v>
      </c>
      <c r="H72" s="46" t="str">
        <f t="shared" si="9"/>
        <v>N/A</v>
      </c>
      <c r="I72" s="12">
        <v>-1.0900000000000001</v>
      </c>
      <c r="J72" s="12">
        <v>-8.91</v>
      </c>
      <c r="K72" s="47" t="s">
        <v>739</v>
      </c>
      <c r="L72" s="9" t="str">
        <f t="shared" si="10"/>
        <v>Yes</v>
      </c>
    </row>
    <row r="73" spans="1:12" x14ac:dyDescent="0.2">
      <c r="A73" s="48" t="s">
        <v>1528</v>
      </c>
      <c r="B73" s="37" t="s">
        <v>213</v>
      </c>
      <c r="C73" s="49">
        <v>2646.4460377</v>
      </c>
      <c r="D73" s="46" t="str">
        <f t="shared" si="7"/>
        <v>N/A</v>
      </c>
      <c r="E73" s="49">
        <v>2560.4894915</v>
      </c>
      <c r="F73" s="46" t="str">
        <f t="shared" si="8"/>
        <v>N/A</v>
      </c>
      <c r="G73" s="49">
        <v>2454.4105472000001</v>
      </c>
      <c r="H73" s="46" t="str">
        <f t="shared" si="9"/>
        <v>N/A</v>
      </c>
      <c r="I73" s="12">
        <v>-3.25</v>
      </c>
      <c r="J73" s="12">
        <v>-4.1399999999999997</v>
      </c>
      <c r="K73" s="47" t="s">
        <v>739</v>
      </c>
      <c r="L73" s="9" t="str">
        <f t="shared" si="10"/>
        <v>Yes</v>
      </c>
    </row>
    <row r="74" spans="1:12" x14ac:dyDescent="0.2">
      <c r="A74" s="48" t="s">
        <v>1529</v>
      </c>
      <c r="B74" s="37" t="s">
        <v>213</v>
      </c>
      <c r="C74" s="49">
        <v>764.60325263000004</v>
      </c>
      <c r="D74" s="46" t="str">
        <f t="shared" si="7"/>
        <v>N/A</v>
      </c>
      <c r="E74" s="49">
        <v>776.0544774</v>
      </c>
      <c r="F74" s="46" t="str">
        <f t="shared" si="8"/>
        <v>N/A</v>
      </c>
      <c r="G74" s="49">
        <v>719.81438520999995</v>
      </c>
      <c r="H74" s="46" t="str">
        <f t="shared" si="9"/>
        <v>N/A</v>
      </c>
      <c r="I74" s="12">
        <v>1.498</v>
      </c>
      <c r="J74" s="12">
        <v>-7.25</v>
      </c>
      <c r="K74" s="47" t="s">
        <v>739</v>
      </c>
      <c r="L74" s="9" t="str">
        <f t="shared" si="10"/>
        <v>Yes</v>
      </c>
    </row>
    <row r="75" spans="1:12" x14ac:dyDescent="0.2">
      <c r="A75" s="48" t="s">
        <v>1611</v>
      </c>
      <c r="B75" s="37" t="s">
        <v>213</v>
      </c>
      <c r="C75" s="49">
        <v>293355065</v>
      </c>
      <c r="D75" s="46" t="str">
        <f t="shared" ref="D75:D144" si="11">IF($B75="N/A","N/A",IF(C75&gt;10,"No",IF(C75&lt;-10,"No","Yes")))</f>
        <v>N/A</v>
      </c>
      <c r="E75" s="49">
        <v>310228337</v>
      </c>
      <c r="F75" s="46" t="str">
        <f t="shared" ref="F75:F144" si="12">IF($B75="N/A","N/A",IF(E75&gt;10,"No",IF(E75&lt;-10,"No","Yes")))</f>
        <v>N/A</v>
      </c>
      <c r="G75" s="49">
        <v>340146128</v>
      </c>
      <c r="H75" s="46" t="str">
        <f t="shared" ref="H75:H144" si="13">IF($B75="N/A","N/A",IF(G75&gt;10,"No",IF(G75&lt;-10,"No","Yes")))</f>
        <v>N/A</v>
      </c>
      <c r="I75" s="12">
        <v>5.7519999999999998</v>
      </c>
      <c r="J75" s="12">
        <v>9.6440000000000001</v>
      </c>
      <c r="K75" s="47" t="s">
        <v>739</v>
      </c>
      <c r="L75" s="9" t="str">
        <f t="shared" ref="L75:L135" si="14">IF(J75="Div by 0", "N/A", IF(K75="N/A","N/A", IF(J75&gt;VALUE(MID(K75,1,2)), "No", IF(J75&lt;-1*VALUE(MID(K75,1,2)), "No", "Yes"))))</f>
        <v>Yes</v>
      </c>
    </row>
    <row r="76" spans="1:12" x14ac:dyDescent="0.2">
      <c r="A76" s="48" t="s">
        <v>598</v>
      </c>
      <c r="B76" s="37" t="s">
        <v>213</v>
      </c>
      <c r="C76" s="38">
        <v>56908</v>
      </c>
      <c r="D76" s="46" t="str">
        <f t="shared" si="11"/>
        <v>N/A</v>
      </c>
      <c r="E76" s="38">
        <v>57544</v>
      </c>
      <c r="F76" s="46" t="str">
        <f t="shared" si="12"/>
        <v>N/A</v>
      </c>
      <c r="G76" s="38">
        <v>57823</v>
      </c>
      <c r="H76" s="46" t="str">
        <f t="shared" si="13"/>
        <v>N/A</v>
      </c>
      <c r="I76" s="12">
        <v>1.1180000000000001</v>
      </c>
      <c r="J76" s="12">
        <v>0.48480000000000001</v>
      </c>
      <c r="K76" s="47" t="s">
        <v>739</v>
      </c>
      <c r="L76" s="9" t="str">
        <f t="shared" si="14"/>
        <v>Yes</v>
      </c>
    </row>
    <row r="77" spans="1:12" x14ac:dyDescent="0.2">
      <c r="A77" s="48" t="s">
        <v>1438</v>
      </c>
      <c r="B77" s="37" t="s">
        <v>213</v>
      </c>
      <c r="C77" s="49">
        <v>5154.9002775999998</v>
      </c>
      <c r="D77" s="46" t="str">
        <f t="shared" si="11"/>
        <v>N/A</v>
      </c>
      <c r="E77" s="49">
        <v>5391.1500243</v>
      </c>
      <c r="F77" s="46" t="str">
        <f t="shared" si="12"/>
        <v>N/A</v>
      </c>
      <c r="G77" s="49">
        <v>5882.5403040000001</v>
      </c>
      <c r="H77" s="46" t="str">
        <f t="shared" si="13"/>
        <v>N/A</v>
      </c>
      <c r="I77" s="12">
        <v>4.5830000000000002</v>
      </c>
      <c r="J77" s="12">
        <v>9.1150000000000002</v>
      </c>
      <c r="K77" s="47" t="s">
        <v>739</v>
      </c>
      <c r="L77" s="9" t="str">
        <f t="shared" si="14"/>
        <v>Yes</v>
      </c>
    </row>
    <row r="78" spans="1:12" x14ac:dyDescent="0.2">
      <c r="A78" s="48" t="s">
        <v>1439</v>
      </c>
      <c r="B78" s="37" t="s">
        <v>213</v>
      </c>
      <c r="C78" s="38">
        <v>3.5227735994999998</v>
      </c>
      <c r="D78" s="46" t="str">
        <f t="shared" si="11"/>
        <v>N/A</v>
      </c>
      <c r="E78" s="38">
        <v>3.6019741414999999</v>
      </c>
      <c r="F78" s="46" t="str">
        <f t="shared" si="12"/>
        <v>N/A</v>
      </c>
      <c r="G78" s="38">
        <v>3.5488646386</v>
      </c>
      <c r="H78" s="46" t="str">
        <f t="shared" si="13"/>
        <v>N/A</v>
      </c>
      <c r="I78" s="12">
        <v>2.2480000000000002</v>
      </c>
      <c r="J78" s="12">
        <v>-1.47</v>
      </c>
      <c r="K78" s="47" t="s">
        <v>739</v>
      </c>
      <c r="L78" s="9" t="str">
        <f t="shared" si="14"/>
        <v>Yes</v>
      </c>
    </row>
    <row r="79" spans="1:12" ht="25.5" x14ac:dyDescent="0.2">
      <c r="A79" s="48" t="s">
        <v>599</v>
      </c>
      <c r="B79" s="37" t="s">
        <v>213</v>
      </c>
      <c r="C79" s="49">
        <v>4230821</v>
      </c>
      <c r="D79" s="46" t="str">
        <f t="shared" si="11"/>
        <v>N/A</v>
      </c>
      <c r="E79" s="49">
        <v>5275493</v>
      </c>
      <c r="F79" s="46" t="str">
        <f t="shared" si="12"/>
        <v>N/A</v>
      </c>
      <c r="G79" s="49">
        <v>4672150</v>
      </c>
      <c r="H79" s="46" t="str">
        <f t="shared" si="13"/>
        <v>N/A</v>
      </c>
      <c r="I79" s="12">
        <v>24.69</v>
      </c>
      <c r="J79" s="12">
        <v>-11.4</v>
      </c>
      <c r="K79" s="47" t="s">
        <v>739</v>
      </c>
      <c r="L79" s="9" t="str">
        <f t="shared" si="14"/>
        <v>Yes</v>
      </c>
    </row>
    <row r="80" spans="1:12" x14ac:dyDescent="0.2">
      <c r="A80" s="48" t="s">
        <v>600</v>
      </c>
      <c r="B80" s="37" t="s">
        <v>213</v>
      </c>
      <c r="C80" s="38">
        <v>19</v>
      </c>
      <c r="D80" s="46" t="str">
        <f t="shared" si="11"/>
        <v>N/A</v>
      </c>
      <c r="E80" s="38">
        <v>58</v>
      </c>
      <c r="F80" s="46" t="str">
        <f t="shared" si="12"/>
        <v>N/A</v>
      </c>
      <c r="G80" s="38">
        <v>69</v>
      </c>
      <c r="H80" s="46" t="str">
        <f t="shared" si="13"/>
        <v>N/A</v>
      </c>
      <c r="I80" s="12">
        <v>205.3</v>
      </c>
      <c r="J80" s="12">
        <v>18.97</v>
      </c>
      <c r="K80" s="47" t="s">
        <v>739</v>
      </c>
      <c r="L80" s="9" t="str">
        <f t="shared" si="14"/>
        <v>Yes</v>
      </c>
    </row>
    <row r="81" spans="1:12" x14ac:dyDescent="0.2">
      <c r="A81" s="48" t="s">
        <v>1440</v>
      </c>
      <c r="B81" s="37" t="s">
        <v>213</v>
      </c>
      <c r="C81" s="49">
        <v>222674.78946999999</v>
      </c>
      <c r="D81" s="46" t="str">
        <f t="shared" si="11"/>
        <v>N/A</v>
      </c>
      <c r="E81" s="49">
        <v>90956.775861999995</v>
      </c>
      <c r="F81" s="46" t="str">
        <f t="shared" si="12"/>
        <v>N/A</v>
      </c>
      <c r="G81" s="49">
        <v>67712.318841</v>
      </c>
      <c r="H81" s="46" t="str">
        <f t="shared" si="13"/>
        <v>N/A</v>
      </c>
      <c r="I81" s="12">
        <v>-59.2</v>
      </c>
      <c r="J81" s="12">
        <v>-25.6</v>
      </c>
      <c r="K81" s="47" t="s">
        <v>739</v>
      </c>
      <c r="L81" s="9" t="str">
        <f t="shared" si="14"/>
        <v>Yes</v>
      </c>
    </row>
    <row r="82" spans="1:12" ht="25.5" x14ac:dyDescent="0.2">
      <c r="A82" s="48" t="s">
        <v>601</v>
      </c>
      <c r="B82" s="37" t="s">
        <v>213</v>
      </c>
      <c r="C82" s="49">
        <v>29304017</v>
      </c>
      <c r="D82" s="46" t="str">
        <f t="shared" si="11"/>
        <v>N/A</v>
      </c>
      <c r="E82" s="49">
        <v>27801996</v>
      </c>
      <c r="F82" s="46" t="str">
        <f t="shared" si="12"/>
        <v>N/A</v>
      </c>
      <c r="G82" s="49">
        <v>35069966</v>
      </c>
      <c r="H82" s="46" t="str">
        <f t="shared" si="13"/>
        <v>N/A</v>
      </c>
      <c r="I82" s="12">
        <v>-5.13</v>
      </c>
      <c r="J82" s="12">
        <v>26.14</v>
      </c>
      <c r="K82" s="47" t="s">
        <v>739</v>
      </c>
      <c r="L82" s="9" t="str">
        <f t="shared" si="14"/>
        <v>Yes</v>
      </c>
    </row>
    <row r="83" spans="1:12" x14ac:dyDescent="0.2">
      <c r="A83" s="48" t="s">
        <v>602</v>
      </c>
      <c r="B83" s="37" t="s">
        <v>213</v>
      </c>
      <c r="C83" s="38">
        <v>958</v>
      </c>
      <c r="D83" s="46" t="str">
        <f t="shared" si="11"/>
        <v>N/A</v>
      </c>
      <c r="E83" s="38">
        <v>932</v>
      </c>
      <c r="F83" s="46" t="str">
        <f t="shared" si="12"/>
        <v>N/A</v>
      </c>
      <c r="G83" s="38">
        <v>912</v>
      </c>
      <c r="H83" s="46" t="str">
        <f t="shared" si="13"/>
        <v>N/A</v>
      </c>
      <c r="I83" s="12">
        <v>-2.71</v>
      </c>
      <c r="J83" s="12">
        <v>-2.15</v>
      </c>
      <c r="K83" s="47" t="s">
        <v>739</v>
      </c>
      <c r="L83" s="9" t="str">
        <f t="shared" si="14"/>
        <v>Yes</v>
      </c>
    </row>
    <row r="84" spans="1:12" ht="25.5" x14ac:dyDescent="0.2">
      <c r="A84" s="4" t="s">
        <v>1441</v>
      </c>
      <c r="B84" s="37" t="s">
        <v>213</v>
      </c>
      <c r="C84" s="49">
        <v>30588.744258999999</v>
      </c>
      <c r="D84" s="46" t="str">
        <f t="shared" si="11"/>
        <v>N/A</v>
      </c>
      <c r="E84" s="49">
        <v>29830.467810999999</v>
      </c>
      <c r="F84" s="46" t="str">
        <f t="shared" si="12"/>
        <v>N/A</v>
      </c>
      <c r="G84" s="49">
        <v>38453.910087999997</v>
      </c>
      <c r="H84" s="46" t="str">
        <f t="shared" si="13"/>
        <v>N/A</v>
      </c>
      <c r="I84" s="12">
        <v>-2.48</v>
      </c>
      <c r="J84" s="12">
        <v>28.91</v>
      </c>
      <c r="K84" s="47" t="s">
        <v>739</v>
      </c>
      <c r="L84" s="9" t="str">
        <f t="shared" si="14"/>
        <v>Yes</v>
      </c>
    </row>
    <row r="85" spans="1:12" x14ac:dyDescent="0.2">
      <c r="A85" s="4" t="s">
        <v>603</v>
      </c>
      <c r="B85" s="37" t="s">
        <v>213</v>
      </c>
      <c r="C85" s="49">
        <v>305366076</v>
      </c>
      <c r="D85" s="46" t="str">
        <f t="shared" si="11"/>
        <v>N/A</v>
      </c>
      <c r="E85" s="49">
        <v>304871673</v>
      </c>
      <c r="F85" s="46" t="str">
        <f t="shared" si="12"/>
        <v>N/A</v>
      </c>
      <c r="G85" s="49">
        <v>300160821</v>
      </c>
      <c r="H85" s="46" t="str">
        <f t="shared" si="13"/>
        <v>N/A</v>
      </c>
      <c r="I85" s="12">
        <v>-0.16200000000000001</v>
      </c>
      <c r="J85" s="12">
        <v>-1.55</v>
      </c>
      <c r="K85" s="47" t="s">
        <v>739</v>
      </c>
      <c r="L85" s="9" t="str">
        <f t="shared" si="14"/>
        <v>Yes</v>
      </c>
    </row>
    <row r="86" spans="1:12" x14ac:dyDescent="0.2">
      <c r="A86" s="4" t="s">
        <v>604</v>
      </c>
      <c r="B86" s="37" t="s">
        <v>213</v>
      </c>
      <c r="C86" s="38">
        <v>2239</v>
      </c>
      <c r="D86" s="46" t="str">
        <f t="shared" si="11"/>
        <v>N/A</v>
      </c>
      <c r="E86" s="38">
        <v>2197</v>
      </c>
      <c r="F86" s="46" t="str">
        <f t="shared" si="12"/>
        <v>N/A</v>
      </c>
      <c r="G86" s="38">
        <v>2164</v>
      </c>
      <c r="H86" s="46" t="str">
        <f t="shared" si="13"/>
        <v>N/A</v>
      </c>
      <c r="I86" s="12">
        <v>-1.88</v>
      </c>
      <c r="J86" s="12">
        <v>-1.5</v>
      </c>
      <c r="K86" s="47" t="s">
        <v>739</v>
      </c>
      <c r="L86" s="9" t="str">
        <f t="shared" si="14"/>
        <v>Yes</v>
      </c>
    </row>
    <row r="87" spans="1:12" x14ac:dyDescent="0.2">
      <c r="A87" s="4" t="s">
        <v>1442</v>
      </c>
      <c r="B87" s="37" t="s">
        <v>213</v>
      </c>
      <c r="C87" s="49">
        <v>136385.02724</v>
      </c>
      <c r="D87" s="46" t="str">
        <f t="shared" si="11"/>
        <v>N/A</v>
      </c>
      <c r="E87" s="49">
        <v>138767.26126999999</v>
      </c>
      <c r="F87" s="46" t="str">
        <f t="shared" si="12"/>
        <v>N/A</v>
      </c>
      <c r="G87" s="49">
        <v>138706.47920999999</v>
      </c>
      <c r="H87" s="46" t="str">
        <f t="shared" si="13"/>
        <v>N/A</v>
      </c>
      <c r="I87" s="12">
        <v>1.7470000000000001</v>
      </c>
      <c r="J87" s="12">
        <v>-4.3999999999999997E-2</v>
      </c>
      <c r="K87" s="47" t="s">
        <v>739</v>
      </c>
      <c r="L87" s="9" t="str">
        <f t="shared" si="14"/>
        <v>Yes</v>
      </c>
    </row>
    <row r="88" spans="1:12" x14ac:dyDescent="0.2">
      <c r="A88" s="48" t="s">
        <v>605</v>
      </c>
      <c r="B88" s="37" t="s">
        <v>213</v>
      </c>
      <c r="C88" s="49">
        <v>470364285</v>
      </c>
      <c r="D88" s="46" t="str">
        <f t="shared" si="11"/>
        <v>N/A</v>
      </c>
      <c r="E88" s="49">
        <v>515469879</v>
      </c>
      <c r="F88" s="46" t="str">
        <f t="shared" si="12"/>
        <v>N/A</v>
      </c>
      <c r="G88" s="49">
        <v>551250566</v>
      </c>
      <c r="H88" s="46" t="str">
        <f t="shared" si="13"/>
        <v>N/A</v>
      </c>
      <c r="I88" s="12">
        <v>9.59</v>
      </c>
      <c r="J88" s="12">
        <v>6.9409999999999998</v>
      </c>
      <c r="K88" s="47" t="s">
        <v>739</v>
      </c>
      <c r="L88" s="9" t="str">
        <f t="shared" si="14"/>
        <v>Yes</v>
      </c>
    </row>
    <row r="89" spans="1:12" x14ac:dyDescent="0.2">
      <c r="A89" s="51" t="s">
        <v>606</v>
      </c>
      <c r="B89" s="38" t="s">
        <v>213</v>
      </c>
      <c r="C89" s="38">
        <v>17628</v>
      </c>
      <c r="D89" s="46" t="str">
        <f t="shared" si="11"/>
        <v>N/A</v>
      </c>
      <c r="E89" s="38">
        <v>17199</v>
      </c>
      <c r="F89" s="46" t="str">
        <f t="shared" si="12"/>
        <v>N/A</v>
      </c>
      <c r="G89" s="38">
        <v>17364</v>
      </c>
      <c r="H89" s="46" t="str">
        <f t="shared" si="13"/>
        <v>N/A</v>
      </c>
      <c r="I89" s="12">
        <v>-2.4300000000000002</v>
      </c>
      <c r="J89" s="12">
        <v>0.95940000000000003</v>
      </c>
      <c r="K89" s="52" t="s">
        <v>739</v>
      </c>
      <c r="L89" s="9" t="str">
        <f t="shared" si="14"/>
        <v>Yes</v>
      </c>
    </row>
    <row r="90" spans="1:12" x14ac:dyDescent="0.2">
      <c r="A90" s="48" t="s">
        <v>1443</v>
      </c>
      <c r="B90" s="37" t="s">
        <v>213</v>
      </c>
      <c r="C90" s="49">
        <v>26682.793567000001</v>
      </c>
      <c r="D90" s="46" t="str">
        <f t="shared" si="11"/>
        <v>N/A</v>
      </c>
      <c r="E90" s="49">
        <v>29970.921506999999</v>
      </c>
      <c r="F90" s="46" t="str">
        <f t="shared" si="12"/>
        <v>N/A</v>
      </c>
      <c r="G90" s="49">
        <v>31746.749941999999</v>
      </c>
      <c r="H90" s="46" t="str">
        <f t="shared" si="13"/>
        <v>N/A</v>
      </c>
      <c r="I90" s="12">
        <v>12.32</v>
      </c>
      <c r="J90" s="12">
        <v>5.9249999999999998</v>
      </c>
      <c r="K90" s="47" t="s">
        <v>739</v>
      </c>
      <c r="L90" s="9" t="str">
        <f t="shared" si="14"/>
        <v>Yes</v>
      </c>
    </row>
    <row r="91" spans="1:12" ht="25.5" x14ac:dyDescent="0.2">
      <c r="A91" s="48" t="s">
        <v>607</v>
      </c>
      <c r="B91" s="37" t="s">
        <v>213</v>
      </c>
      <c r="C91" s="49">
        <v>177183375</v>
      </c>
      <c r="D91" s="46" t="str">
        <f t="shared" si="11"/>
        <v>N/A</v>
      </c>
      <c r="E91" s="49">
        <v>180191809</v>
      </c>
      <c r="F91" s="46" t="str">
        <f t="shared" si="12"/>
        <v>N/A</v>
      </c>
      <c r="G91" s="49">
        <v>181159747</v>
      </c>
      <c r="H91" s="46" t="str">
        <f t="shared" si="13"/>
        <v>N/A</v>
      </c>
      <c r="I91" s="12">
        <v>1.698</v>
      </c>
      <c r="J91" s="12">
        <v>0.53720000000000001</v>
      </c>
      <c r="K91" s="47" t="s">
        <v>739</v>
      </c>
      <c r="L91" s="9" t="str">
        <f t="shared" si="14"/>
        <v>Yes</v>
      </c>
    </row>
    <row r="92" spans="1:12" x14ac:dyDescent="0.2">
      <c r="A92" s="48" t="s">
        <v>608</v>
      </c>
      <c r="B92" s="37" t="s">
        <v>213</v>
      </c>
      <c r="C92" s="38">
        <v>313701</v>
      </c>
      <c r="D92" s="46" t="str">
        <f t="shared" si="11"/>
        <v>N/A</v>
      </c>
      <c r="E92" s="38">
        <v>327257</v>
      </c>
      <c r="F92" s="46" t="str">
        <f t="shared" si="12"/>
        <v>N/A</v>
      </c>
      <c r="G92" s="38">
        <v>345900</v>
      </c>
      <c r="H92" s="46" t="str">
        <f t="shared" si="13"/>
        <v>N/A</v>
      </c>
      <c r="I92" s="12">
        <v>4.3209999999999997</v>
      </c>
      <c r="J92" s="12">
        <v>5.6970000000000001</v>
      </c>
      <c r="K92" s="47" t="s">
        <v>739</v>
      </c>
      <c r="L92" s="9" t="str">
        <f t="shared" si="14"/>
        <v>Yes</v>
      </c>
    </row>
    <row r="93" spans="1:12" x14ac:dyDescent="0.2">
      <c r="A93" s="48" t="s">
        <v>1444</v>
      </c>
      <c r="B93" s="37" t="s">
        <v>213</v>
      </c>
      <c r="C93" s="49">
        <v>564.81609877000005</v>
      </c>
      <c r="D93" s="46" t="str">
        <f t="shared" si="11"/>
        <v>N/A</v>
      </c>
      <c r="E93" s="49">
        <v>550.61254305</v>
      </c>
      <c r="F93" s="46" t="str">
        <f t="shared" si="12"/>
        <v>N/A</v>
      </c>
      <c r="G93" s="49">
        <v>523.73445215000004</v>
      </c>
      <c r="H93" s="46" t="str">
        <f t="shared" si="13"/>
        <v>N/A</v>
      </c>
      <c r="I93" s="12">
        <v>-2.5099999999999998</v>
      </c>
      <c r="J93" s="12">
        <v>-4.88</v>
      </c>
      <c r="K93" s="47" t="s">
        <v>739</v>
      </c>
      <c r="L93" s="9" t="str">
        <f t="shared" si="14"/>
        <v>Yes</v>
      </c>
    </row>
    <row r="94" spans="1:12" x14ac:dyDescent="0.2">
      <c r="A94" s="48" t="s">
        <v>609</v>
      </c>
      <c r="B94" s="37" t="s">
        <v>213</v>
      </c>
      <c r="C94" s="49">
        <v>55122152</v>
      </c>
      <c r="D94" s="46" t="str">
        <f t="shared" si="11"/>
        <v>N/A</v>
      </c>
      <c r="E94" s="49">
        <v>58467077</v>
      </c>
      <c r="F94" s="46" t="str">
        <f t="shared" si="12"/>
        <v>N/A</v>
      </c>
      <c r="G94" s="49">
        <v>61793342</v>
      </c>
      <c r="H94" s="46" t="str">
        <f t="shared" si="13"/>
        <v>N/A</v>
      </c>
      <c r="I94" s="12">
        <v>6.0679999999999996</v>
      </c>
      <c r="J94" s="12">
        <v>5.6890000000000001</v>
      </c>
      <c r="K94" s="47" t="s">
        <v>739</v>
      </c>
      <c r="L94" s="9" t="str">
        <f t="shared" si="14"/>
        <v>Yes</v>
      </c>
    </row>
    <row r="95" spans="1:12" x14ac:dyDescent="0.2">
      <c r="A95" s="48" t="s">
        <v>610</v>
      </c>
      <c r="B95" s="37" t="s">
        <v>213</v>
      </c>
      <c r="C95" s="38">
        <v>154816</v>
      </c>
      <c r="D95" s="46" t="str">
        <f t="shared" si="11"/>
        <v>N/A</v>
      </c>
      <c r="E95" s="38">
        <v>166310</v>
      </c>
      <c r="F95" s="46" t="str">
        <f t="shared" si="12"/>
        <v>N/A</v>
      </c>
      <c r="G95" s="38">
        <v>180090</v>
      </c>
      <c r="H95" s="46" t="str">
        <f t="shared" si="13"/>
        <v>N/A</v>
      </c>
      <c r="I95" s="12">
        <v>7.4240000000000004</v>
      </c>
      <c r="J95" s="12">
        <v>8.2859999999999996</v>
      </c>
      <c r="K95" s="47" t="s">
        <v>739</v>
      </c>
      <c r="L95" s="9" t="str">
        <f t="shared" si="14"/>
        <v>Yes</v>
      </c>
    </row>
    <row r="96" spans="1:12" x14ac:dyDescent="0.2">
      <c r="A96" s="48" t="s">
        <v>1445</v>
      </c>
      <c r="B96" s="37" t="s">
        <v>213</v>
      </c>
      <c r="C96" s="49">
        <v>356.04945225</v>
      </c>
      <c r="D96" s="46" t="str">
        <f t="shared" si="11"/>
        <v>N/A</v>
      </c>
      <c r="E96" s="49">
        <v>351.55478925</v>
      </c>
      <c r="F96" s="46" t="str">
        <f t="shared" si="12"/>
        <v>N/A</v>
      </c>
      <c r="G96" s="49">
        <v>343.12478205000002</v>
      </c>
      <c r="H96" s="46" t="str">
        <f t="shared" si="13"/>
        <v>N/A</v>
      </c>
      <c r="I96" s="12">
        <v>-1.26</v>
      </c>
      <c r="J96" s="12">
        <v>-2.4</v>
      </c>
      <c r="K96" s="47" t="s">
        <v>739</v>
      </c>
      <c r="L96" s="9" t="str">
        <f t="shared" si="14"/>
        <v>Yes</v>
      </c>
    </row>
    <row r="97" spans="1:12" ht="25.5" x14ac:dyDescent="0.2">
      <c r="A97" s="48" t="s">
        <v>611</v>
      </c>
      <c r="B97" s="37" t="s">
        <v>213</v>
      </c>
      <c r="C97" s="49">
        <v>16444142</v>
      </c>
      <c r="D97" s="46" t="str">
        <f t="shared" si="11"/>
        <v>N/A</v>
      </c>
      <c r="E97" s="49">
        <v>49175851</v>
      </c>
      <c r="F97" s="46" t="str">
        <f t="shared" si="12"/>
        <v>N/A</v>
      </c>
      <c r="G97" s="49">
        <v>267291661</v>
      </c>
      <c r="H97" s="46" t="str">
        <f t="shared" si="13"/>
        <v>N/A</v>
      </c>
      <c r="I97" s="12">
        <v>199</v>
      </c>
      <c r="J97" s="12">
        <v>443.5</v>
      </c>
      <c r="K97" s="47" t="s">
        <v>739</v>
      </c>
      <c r="L97" s="9" t="str">
        <f t="shared" si="14"/>
        <v>No</v>
      </c>
    </row>
    <row r="98" spans="1:12" x14ac:dyDescent="0.2">
      <c r="A98" s="48" t="s">
        <v>612</v>
      </c>
      <c r="B98" s="37" t="s">
        <v>213</v>
      </c>
      <c r="C98" s="38">
        <v>124122</v>
      </c>
      <c r="D98" s="46" t="str">
        <f t="shared" si="11"/>
        <v>N/A</v>
      </c>
      <c r="E98" s="38">
        <v>149020</v>
      </c>
      <c r="F98" s="46" t="str">
        <f t="shared" si="12"/>
        <v>N/A</v>
      </c>
      <c r="G98" s="38">
        <v>182818</v>
      </c>
      <c r="H98" s="46" t="str">
        <f t="shared" si="13"/>
        <v>N/A</v>
      </c>
      <c r="I98" s="12">
        <v>20.059999999999999</v>
      </c>
      <c r="J98" s="12">
        <v>22.68</v>
      </c>
      <c r="K98" s="47" t="s">
        <v>739</v>
      </c>
      <c r="L98" s="9" t="str">
        <f t="shared" si="14"/>
        <v>Yes</v>
      </c>
    </row>
    <row r="99" spans="1:12" ht="25.5" x14ac:dyDescent="0.2">
      <c r="A99" s="48" t="s">
        <v>1446</v>
      </c>
      <c r="B99" s="37" t="s">
        <v>213</v>
      </c>
      <c r="C99" s="49">
        <v>132.48370152000001</v>
      </c>
      <c r="D99" s="46" t="str">
        <f t="shared" si="11"/>
        <v>N/A</v>
      </c>
      <c r="E99" s="49">
        <v>329.99497382999999</v>
      </c>
      <c r="F99" s="46" t="str">
        <f t="shared" si="12"/>
        <v>N/A</v>
      </c>
      <c r="G99" s="49">
        <v>1462.0642442000001</v>
      </c>
      <c r="H99" s="46" t="str">
        <f t="shared" si="13"/>
        <v>N/A</v>
      </c>
      <c r="I99" s="12">
        <v>149.1</v>
      </c>
      <c r="J99" s="12">
        <v>343.1</v>
      </c>
      <c r="K99" s="47" t="s">
        <v>739</v>
      </c>
      <c r="L99" s="9" t="str">
        <f t="shared" si="14"/>
        <v>No</v>
      </c>
    </row>
    <row r="100" spans="1:12" ht="25.5" x14ac:dyDescent="0.2">
      <c r="A100" s="48" t="s">
        <v>613</v>
      </c>
      <c r="B100" s="37" t="s">
        <v>213</v>
      </c>
      <c r="C100" s="49">
        <v>142456068</v>
      </c>
      <c r="D100" s="46" t="str">
        <f t="shared" si="11"/>
        <v>N/A</v>
      </c>
      <c r="E100" s="49">
        <v>149383876</v>
      </c>
      <c r="F100" s="46" t="str">
        <f t="shared" si="12"/>
        <v>N/A</v>
      </c>
      <c r="G100" s="49">
        <v>167401292</v>
      </c>
      <c r="H100" s="46" t="str">
        <f t="shared" si="13"/>
        <v>N/A</v>
      </c>
      <c r="I100" s="12">
        <v>4.8630000000000004</v>
      </c>
      <c r="J100" s="12">
        <v>12.06</v>
      </c>
      <c r="K100" s="47" t="s">
        <v>739</v>
      </c>
      <c r="L100" s="9" t="str">
        <f t="shared" si="14"/>
        <v>Yes</v>
      </c>
    </row>
    <row r="101" spans="1:12" x14ac:dyDescent="0.2">
      <c r="A101" s="48" t="s">
        <v>614</v>
      </c>
      <c r="B101" s="37" t="s">
        <v>213</v>
      </c>
      <c r="C101" s="38">
        <v>196835</v>
      </c>
      <c r="D101" s="46" t="str">
        <f t="shared" si="11"/>
        <v>N/A</v>
      </c>
      <c r="E101" s="38">
        <v>208032</v>
      </c>
      <c r="F101" s="46" t="str">
        <f t="shared" si="12"/>
        <v>N/A</v>
      </c>
      <c r="G101" s="38">
        <v>221840</v>
      </c>
      <c r="H101" s="46" t="str">
        <f t="shared" si="13"/>
        <v>N/A</v>
      </c>
      <c r="I101" s="12">
        <v>5.6890000000000001</v>
      </c>
      <c r="J101" s="12">
        <v>6.6369999999999996</v>
      </c>
      <c r="K101" s="47" t="s">
        <v>739</v>
      </c>
      <c r="L101" s="9" t="str">
        <f t="shared" si="14"/>
        <v>Yes</v>
      </c>
    </row>
    <row r="102" spans="1:12" x14ac:dyDescent="0.2">
      <c r="A102" s="48" t="s">
        <v>1447</v>
      </c>
      <c r="B102" s="37" t="s">
        <v>213</v>
      </c>
      <c r="C102" s="49">
        <v>723.73342138999999</v>
      </c>
      <c r="D102" s="46" t="str">
        <f t="shared" si="11"/>
        <v>N/A</v>
      </c>
      <c r="E102" s="49">
        <v>718.08123750000004</v>
      </c>
      <c r="F102" s="46" t="str">
        <f t="shared" si="12"/>
        <v>N/A</v>
      </c>
      <c r="G102" s="49">
        <v>754.60373242000003</v>
      </c>
      <c r="H102" s="46" t="str">
        <f t="shared" si="13"/>
        <v>N/A</v>
      </c>
      <c r="I102" s="12">
        <v>-0.78100000000000003</v>
      </c>
      <c r="J102" s="12">
        <v>5.0860000000000003</v>
      </c>
      <c r="K102" s="47" t="s">
        <v>739</v>
      </c>
      <c r="L102" s="9" t="str">
        <f t="shared" si="14"/>
        <v>Yes</v>
      </c>
    </row>
    <row r="103" spans="1:12" x14ac:dyDescent="0.2">
      <c r="A103" s="48" t="s">
        <v>615</v>
      </c>
      <c r="B103" s="37" t="s">
        <v>213</v>
      </c>
      <c r="C103" s="49">
        <v>47362041</v>
      </c>
      <c r="D103" s="46" t="str">
        <f t="shared" si="11"/>
        <v>N/A</v>
      </c>
      <c r="E103" s="49">
        <v>52791027</v>
      </c>
      <c r="F103" s="46" t="str">
        <f t="shared" si="12"/>
        <v>N/A</v>
      </c>
      <c r="G103" s="49">
        <v>56226971</v>
      </c>
      <c r="H103" s="46" t="str">
        <f t="shared" si="13"/>
        <v>N/A</v>
      </c>
      <c r="I103" s="12">
        <v>11.46</v>
      </c>
      <c r="J103" s="12">
        <v>6.5090000000000003</v>
      </c>
      <c r="K103" s="47" t="s">
        <v>739</v>
      </c>
      <c r="L103" s="9" t="str">
        <f t="shared" si="14"/>
        <v>Yes</v>
      </c>
    </row>
    <row r="104" spans="1:12" x14ac:dyDescent="0.2">
      <c r="A104" s="48" t="s">
        <v>616</v>
      </c>
      <c r="B104" s="37" t="s">
        <v>213</v>
      </c>
      <c r="C104" s="38">
        <v>128301</v>
      </c>
      <c r="D104" s="46" t="str">
        <f t="shared" si="11"/>
        <v>N/A</v>
      </c>
      <c r="E104" s="38">
        <v>130980</v>
      </c>
      <c r="F104" s="46" t="str">
        <f t="shared" si="12"/>
        <v>N/A</v>
      </c>
      <c r="G104" s="38">
        <v>119554</v>
      </c>
      <c r="H104" s="46" t="str">
        <f t="shared" si="13"/>
        <v>N/A</v>
      </c>
      <c r="I104" s="12">
        <v>2.0880000000000001</v>
      </c>
      <c r="J104" s="12">
        <v>-8.7200000000000006</v>
      </c>
      <c r="K104" s="47" t="s">
        <v>739</v>
      </c>
      <c r="L104" s="9" t="str">
        <f t="shared" si="14"/>
        <v>Yes</v>
      </c>
    </row>
    <row r="105" spans="1:12" x14ac:dyDescent="0.2">
      <c r="A105" s="48" t="s">
        <v>1448</v>
      </c>
      <c r="B105" s="37" t="s">
        <v>213</v>
      </c>
      <c r="C105" s="49">
        <v>369.14787102000003</v>
      </c>
      <c r="D105" s="46" t="str">
        <f t="shared" si="11"/>
        <v>N/A</v>
      </c>
      <c r="E105" s="49">
        <v>403.04647274000001</v>
      </c>
      <c r="F105" s="46" t="str">
        <f t="shared" si="12"/>
        <v>N/A</v>
      </c>
      <c r="G105" s="49">
        <v>470.30606253000002</v>
      </c>
      <c r="H105" s="46" t="str">
        <f t="shared" si="13"/>
        <v>N/A</v>
      </c>
      <c r="I105" s="12">
        <v>9.1829999999999998</v>
      </c>
      <c r="J105" s="12">
        <v>16.690000000000001</v>
      </c>
      <c r="K105" s="47" t="s">
        <v>739</v>
      </c>
      <c r="L105" s="9" t="str">
        <f t="shared" si="14"/>
        <v>Yes</v>
      </c>
    </row>
    <row r="106" spans="1:12" ht="25.5" x14ac:dyDescent="0.2">
      <c r="A106" s="48" t="s">
        <v>617</v>
      </c>
      <c r="B106" s="37" t="s">
        <v>213</v>
      </c>
      <c r="C106" s="49">
        <v>130726507</v>
      </c>
      <c r="D106" s="46" t="str">
        <f t="shared" si="11"/>
        <v>N/A</v>
      </c>
      <c r="E106" s="49">
        <v>112482994</v>
      </c>
      <c r="F106" s="46" t="str">
        <f t="shared" si="12"/>
        <v>N/A</v>
      </c>
      <c r="G106" s="49">
        <v>100522955</v>
      </c>
      <c r="H106" s="46" t="str">
        <f t="shared" si="13"/>
        <v>N/A</v>
      </c>
      <c r="I106" s="12">
        <v>-14</v>
      </c>
      <c r="J106" s="12">
        <v>-10.6</v>
      </c>
      <c r="K106" s="47" t="s">
        <v>739</v>
      </c>
      <c r="L106" s="9" t="str">
        <f t="shared" si="14"/>
        <v>Yes</v>
      </c>
    </row>
    <row r="107" spans="1:12" x14ac:dyDescent="0.2">
      <c r="A107" s="48" t="s">
        <v>618</v>
      </c>
      <c r="B107" s="37" t="s">
        <v>213</v>
      </c>
      <c r="C107" s="38">
        <v>34809</v>
      </c>
      <c r="D107" s="46" t="str">
        <f t="shared" si="11"/>
        <v>N/A</v>
      </c>
      <c r="E107" s="38">
        <v>36152</v>
      </c>
      <c r="F107" s="46" t="str">
        <f t="shared" si="12"/>
        <v>N/A</v>
      </c>
      <c r="G107" s="38">
        <v>27741</v>
      </c>
      <c r="H107" s="46" t="str">
        <f t="shared" si="13"/>
        <v>N/A</v>
      </c>
      <c r="I107" s="12">
        <v>3.8580000000000001</v>
      </c>
      <c r="J107" s="12">
        <v>-23.3</v>
      </c>
      <c r="K107" s="47" t="s">
        <v>739</v>
      </c>
      <c r="L107" s="9" t="str">
        <f t="shared" si="14"/>
        <v>Yes</v>
      </c>
    </row>
    <row r="108" spans="1:12" ht="25.5" x14ac:dyDescent="0.2">
      <c r="A108" s="48" t="s">
        <v>1449</v>
      </c>
      <c r="B108" s="37" t="s">
        <v>213</v>
      </c>
      <c r="C108" s="49">
        <v>3755.5375620999998</v>
      </c>
      <c r="D108" s="46" t="str">
        <f t="shared" si="11"/>
        <v>N/A</v>
      </c>
      <c r="E108" s="49">
        <v>3111.3906284999998</v>
      </c>
      <c r="F108" s="46" t="str">
        <f t="shared" si="12"/>
        <v>N/A</v>
      </c>
      <c r="G108" s="49">
        <v>3623.6240582999999</v>
      </c>
      <c r="H108" s="46" t="str">
        <f t="shared" si="13"/>
        <v>N/A</v>
      </c>
      <c r="I108" s="12">
        <v>-17.2</v>
      </c>
      <c r="J108" s="12">
        <v>16.46</v>
      </c>
      <c r="K108" s="47" t="s">
        <v>739</v>
      </c>
      <c r="L108" s="9" t="str">
        <f t="shared" si="14"/>
        <v>Yes</v>
      </c>
    </row>
    <row r="109" spans="1:12" ht="25.5" x14ac:dyDescent="0.2">
      <c r="A109" s="48" t="s">
        <v>619</v>
      </c>
      <c r="B109" s="37" t="s">
        <v>213</v>
      </c>
      <c r="C109" s="49">
        <v>109722559</v>
      </c>
      <c r="D109" s="46" t="str">
        <f t="shared" si="11"/>
        <v>N/A</v>
      </c>
      <c r="E109" s="49">
        <v>108608998</v>
      </c>
      <c r="F109" s="46" t="str">
        <f t="shared" si="12"/>
        <v>N/A</v>
      </c>
      <c r="G109" s="49">
        <v>112106687</v>
      </c>
      <c r="H109" s="46" t="str">
        <f t="shared" si="13"/>
        <v>N/A</v>
      </c>
      <c r="I109" s="12">
        <v>-1.01</v>
      </c>
      <c r="J109" s="12">
        <v>3.22</v>
      </c>
      <c r="K109" s="47" t="s">
        <v>739</v>
      </c>
      <c r="L109" s="9" t="str">
        <f t="shared" si="14"/>
        <v>Yes</v>
      </c>
    </row>
    <row r="110" spans="1:12" x14ac:dyDescent="0.2">
      <c r="A110" s="48" t="s">
        <v>620</v>
      </c>
      <c r="B110" s="37" t="s">
        <v>213</v>
      </c>
      <c r="C110" s="38">
        <v>266618</v>
      </c>
      <c r="D110" s="46" t="str">
        <f t="shared" si="11"/>
        <v>N/A</v>
      </c>
      <c r="E110" s="38">
        <v>275656</v>
      </c>
      <c r="F110" s="46" t="str">
        <f t="shared" si="12"/>
        <v>N/A</v>
      </c>
      <c r="G110" s="38">
        <v>293029</v>
      </c>
      <c r="H110" s="46" t="str">
        <f t="shared" si="13"/>
        <v>N/A</v>
      </c>
      <c r="I110" s="12">
        <v>3.39</v>
      </c>
      <c r="J110" s="12">
        <v>6.3019999999999996</v>
      </c>
      <c r="K110" s="47" t="s">
        <v>739</v>
      </c>
      <c r="L110" s="9" t="str">
        <f t="shared" si="14"/>
        <v>Yes</v>
      </c>
    </row>
    <row r="111" spans="1:12" x14ac:dyDescent="0.2">
      <c r="A111" s="48" t="s">
        <v>1450</v>
      </c>
      <c r="B111" s="37" t="s">
        <v>213</v>
      </c>
      <c r="C111" s="49">
        <v>411.53470133000002</v>
      </c>
      <c r="D111" s="46" t="str">
        <f t="shared" si="11"/>
        <v>N/A</v>
      </c>
      <c r="E111" s="49">
        <v>394.00193719999999</v>
      </c>
      <c r="F111" s="46" t="str">
        <f t="shared" si="12"/>
        <v>N/A</v>
      </c>
      <c r="G111" s="49">
        <v>382.57881301999998</v>
      </c>
      <c r="H111" s="46" t="str">
        <f t="shared" si="13"/>
        <v>N/A</v>
      </c>
      <c r="I111" s="12">
        <v>-4.26</v>
      </c>
      <c r="J111" s="12">
        <v>-2.9</v>
      </c>
      <c r="K111" s="47" t="s">
        <v>739</v>
      </c>
      <c r="L111" s="9" t="str">
        <f t="shared" si="14"/>
        <v>Yes</v>
      </c>
    </row>
    <row r="112" spans="1:12" x14ac:dyDescent="0.2">
      <c r="A112" s="48" t="s">
        <v>621</v>
      </c>
      <c r="B112" s="37" t="s">
        <v>213</v>
      </c>
      <c r="C112" s="49">
        <v>242735334</v>
      </c>
      <c r="D112" s="46" t="str">
        <f t="shared" si="11"/>
        <v>N/A</v>
      </c>
      <c r="E112" s="49">
        <v>239312534</v>
      </c>
      <c r="F112" s="46" t="str">
        <f t="shared" si="12"/>
        <v>N/A</v>
      </c>
      <c r="G112" s="49">
        <v>237004539</v>
      </c>
      <c r="H112" s="46" t="str">
        <f t="shared" si="13"/>
        <v>N/A</v>
      </c>
      <c r="I112" s="12">
        <v>-1.41</v>
      </c>
      <c r="J112" s="12">
        <v>-0.96399999999999997</v>
      </c>
      <c r="K112" s="47" t="s">
        <v>739</v>
      </c>
      <c r="L112" s="9" t="str">
        <f t="shared" si="14"/>
        <v>Yes</v>
      </c>
    </row>
    <row r="113" spans="1:12" x14ac:dyDescent="0.2">
      <c r="A113" s="48" t="s">
        <v>622</v>
      </c>
      <c r="B113" s="37" t="s">
        <v>213</v>
      </c>
      <c r="C113" s="38">
        <v>297120</v>
      </c>
      <c r="D113" s="46" t="str">
        <f t="shared" si="11"/>
        <v>N/A</v>
      </c>
      <c r="E113" s="38">
        <v>312170</v>
      </c>
      <c r="F113" s="46" t="str">
        <f t="shared" si="12"/>
        <v>N/A</v>
      </c>
      <c r="G113" s="38">
        <v>326729</v>
      </c>
      <c r="H113" s="46" t="str">
        <f t="shared" si="13"/>
        <v>N/A</v>
      </c>
      <c r="I113" s="12">
        <v>5.0650000000000004</v>
      </c>
      <c r="J113" s="12">
        <v>4.6639999999999997</v>
      </c>
      <c r="K113" s="47" t="s">
        <v>739</v>
      </c>
      <c r="L113" s="9" t="str">
        <f t="shared" si="14"/>
        <v>Yes</v>
      </c>
    </row>
    <row r="114" spans="1:12" x14ac:dyDescent="0.2">
      <c r="A114" s="48" t="s">
        <v>1451</v>
      </c>
      <c r="B114" s="37" t="s">
        <v>213</v>
      </c>
      <c r="C114" s="49">
        <v>816.96060178000005</v>
      </c>
      <c r="D114" s="46" t="str">
        <f t="shared" si="11"/>
        <v>N/A</v>
      </c>
      <c r="E114" s="49">
        <v>766.60964859000001</v>
      </c>
      <c r="F114" s="46" t="str">
        <f t="shared" si="12"/>
        <v>N/A</v>
      </c>
      <c r="G114" s="49">
        <v>725.38568354999995</v>
      </c>
      <c r="H114" s="46" t="str">
        <f t="shared" si="13"/>
        <v>N/A</v>
      </c>
      <c r="I114" s="12">
        <v>-6.16</v>
      </c>
      <c r="J114" s="12">
        <v>-5.38</v>
      </c>
      <c r="K114" s="47" t="s">
        <v>739</v>
      </c>
      <c r="L114" s="9" t="str">
        <f t="shared" si="14"/>
        <v>Yes</v>
      </c>
    </row>
    <row r="115" spans="1:12" ht="25.5" x14ac:dyDescent="0.2">
      <c r="A115" s="48" t="s">
        <v>623</v>
      </c>
      <c r="B115" s="37" t="s">
        <v>213</v>
      </c>
      <c r="C115" s="49">
        <v>236330341</v>
      </c>
      <c r="D115" s="46" t="str">
        <f t="shared" si="11"/>
        <v>N/A</v>
      </c>
      <c r="E115" s="49">
        <v>222183953</v>
      </c>
      <c r="F115" s="46" t="str">
        <f t="shared" si="12"/>
        <v>N/A</v>
      </c>
      <c r="G115" s="49">
        <v>26483335</v>
      </c>
      <c r="H115" s="46" t="str">
        <f t="shared" si="13"/>
        <v>N/A</v>
      </c>
      <c r="I115" s="12">
        <v>-5.99</v>
      </c>
      <c r="J115" s="12">
        <v>-88.1</v>
      </c>
      <c r="K115" s="47" t="s">
        <v>739</v>
      </c>
      <c r="L115" s="9" t="str">
        <f t="shared" si="14"/>
        <v>No</v>
      </c>
    </row>
    <row r="116" spans="1:12" x14ac:dyDescent="0.2">
      <c r="A116" s="51" t="s">
        <v>624</v>
      </c>
      <c r="B116" s="38" t="s">
        <v>213</v>
      </c>
      <c r="C116" s="38">
        <v>50283</v>
      </c>
      <c r="D116" s="46" t="str">
        <f t="shared" si="11"/>
        <v>N/A</v>
      </c>
      <c r="E116" s="38">
        <v>57141</v>
      </c>
      <c r="F116" s="46" t="str">
        <f t="shared" si="12"/>
        <v>N/A</v>
      </c>
      <c r="G116" s="38">
        <v>59516</v>
      </c>
      <c r="H116" s="46" t="str">
        <f t="shared" si="13"/>
        <v>N/A</v>
      </c>
      <c r="I116" s="12">
        <v>13.64</v>
      </c>
      <c r="J116" s="12">
        <v>4.1559999999999997</v>
      </c>
      <c r="K116" s="52" t="s">
        <v>739</v>
      </c>
      <c r="L116" s="9" t="str">
        <f t="shared" si="14"/>
        <v>Yes</v>
      </c>
    </row>
    <row r="117" spans="1:12" ht="25.5" x14ac:dyDescent="0.2">
      <c r="A117" s="48" t="s">
        <v>1452</v>
      </c>
      <c r="B117" s="37" t="s">
        <v>213</v>
      </c>
      <c r="C117" s="49">
        <v>4700.0047929000002</v>
      </c>
      <c r="D117" s="46" t="str">
        <f t="shared" si="11"/>
        <v>N/A</v>
      </c>
      <c r="E117" s="49">
        <v>3888.3455487000001</v>
      </c>
      <c r="F117" s="46" t="str">
        <f t="shared" si="12"/>
        <v>N/A</v>
      </c>
      <c r="G117" s="49">
        <v>444.97840917000002</v>
      </c>
      <c r="H117" s="46" t="str">
        <f t="shared" si="13"/>
        <v>N/A</v>
      </c>
      <c r="I117" s="12">
        <v>-17.3</v>
      </c>
      <c r="J117" s="12">
        <v>-88.6</v>
      </c>
      <c r="K117" s="47" t="s">
        <v>739</v>
      </c>
      <c r="L117" s="9" t="str">
        <f t="shared" si="14"/>
        <v>No</v>
      </c>
    </row>
    <row r="118" spans="1:12" ht="25.5" x14ac:dyDescent="0.2">
      <c r="A118" s="48" t="s">
        <v>625</v>
      </c>
      <c r="B118" s="37" t="s">
        <v>213</v>
      </c>
      <c r="C118" s="49">
        <v>4376736</v>
      </c>
      <c r="D118" s="46" t="str">
        <f t="shared" si="11"/>
        <v>N/A</v>
      </c>
      <c r="E118" s="49">
        <v>3994166</v>
      </c>
      <c r="F118" s="46" t="str">
        <f t="shared" si="12"/>
        <v>N/A</v>
      </c>
      <c r="G118" s="49">
        <v>2234484</v>
      </c>
      <c r="H118" s="46" t="str">
        <f t="shared" si="13"/>
        <v>N/A</v>
      </c>
      <c r="I118" s="12">
        <v>-8.74</v>
      </c>
      <c r="J118" s="12">
        <v>-44.1</v>
      </c>
      <c r="K118" s="47" t="s">
        <v>739</v>
      </c>
      <c r="L118" s="9" t="str">
        <f t="shared" si="14"/>
        <v>No</v>
      </c>
    </row>
    <row r="119" spans="1:12" x14ac:dyDescent="0.2">
      <c r="A119" s="48" t="s">
        <v>626</v>
      </c>
      <c r="B119" s="37" t="s">
        <v>213</v>
      </c>
      <c r="C119" s="38">
        <v>20517</v>
      </c>
      <c r="D119" s="46" t="str">
        <f t="shared" si="11"/>
        <v>N/A</v>
      </c>
      <c r="E119" s="38">
        <v>28433</v>
      </c>
      <c r="F119" s="46" t="str">
        <f t="shared" si="12"/>
        <v>N/A</v>
      </c>
      <c r="G119" s="38">
        <v>41009</v>
      </c>
      <c r="H119" s="46" t="str">
        <f t="shared" si="13"/>
        <v>N/A</v>
      </c>
      <c r="I119" s="12">
        <v>38.58</v>
      </c>
      <c r="J119" s="12">
        <v>44.23</v>
      </c>
      <c r="K119" s="47" t="s">
        <v>739</v>
      </c>
      <c r="L119" s="9" t="str">
        <f t="shared" si="14"/>
        <v>No</v>
      </c>
    </row>
    <row r="120" spans="1:12" ht="25.5" x14ac:dyDescent="0.2">
      <c r="A120" s="48" t="s">
        <v>1453</v>
      </c>
      <c r="B120" s="37" t="s">
        <v>213</v>
      </c>
      <c r="C120" s="49">
        <v>213.32241556</v>
      </c>
      <c r="D120" s="46" t="str">
        <f t="shared" si="11"/>
        <v>N/A</v>
      </c>
      <c r="E120" s="49">
        <v>140.47641824999999</v>
      </c>
      <c r="F120" s="46" t="str">
        <f t="shared" si="12"/>
        <v>N/A</v>
      </c>
      <c r="G120" s="49">
        <v>54.487649052999998</v>
      </c>
      <c r="H120" s="46" t="str">
        <f t="shared" si="13"/>
        <v>N/A</v>
      </c>
      <c r="I120" s="12">
        <v>-34.1</v>
      </c>
      <c r="J120" s="12">
        <v>-61.2</v>
      </c>
      <c r="K120" s="47" t="s">
        <v>739</v>
      </c>
      <c r="L120" s="9" t="str">
        <f t="shared" si="14"/>
        <v>No</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36419642</v>
      </c>
      <c r="D124" s="46" t="str">
        <f t="shared" si="11"/>
        <v>N/A</v>
      </c>
      <c r="E124" s="49">
        <v>37483211</v>
      </c>
      <c r="F124" s="46" t="str">
        <f t="shared" si="12"/>
        <v>N/A</v>
      </c>
      <c r="G124" s="49">
        <v>42165844</v>
      </c>
      <c r="H124" s="46" t="str">
        <f t="shared" si="13"/>
        <v>N/A</v>
      </c>
      <c r="I124" s="12">
        <v>2.92</v>
      </c>
      <c r="J124" s="12">
        <v>12.49</v>
      </c>
      <c r="K124" s="47" t="s">
        <v>739</v>
      </c>
      <c r="L124" s="9" t="str">
        <f t="shared" si="14"/>
        <v>Yes</v>
      </c>
    </row>
    <row r="125" spans="1:12" ht="25.5" x14ac:dyDescent="0.2">
      <c r="A125" s="48" t="s">
        <v>630</v>
      </c>
      <c r="B125" s="37" t="s">
        <v>213</v>
      </c>
      <c r="C125" s="38">
        <v>12595</v>
      </c>
      <c r="D125" s="46" t="str">
        <f t="shared" si="11"/>
        <v>N/A</v>
      </c>
      <c r="E125" s="38">
        <v>12825</v>
      </c>
      <c r="F125" s="46" t="str">
        <f t="shared" si="12"/>
        <v>N/A</v>
      </c>
      <c r="G125" s="38">
        <v>13088</v>
      </c>
      <c r="H125" s="46" t="str">
        <f t="shared" si="13"/>
        <v>N/A</v>
      </c>
      <c r="I125" s="12">
        <v>1.8260000000000001</v>
      </c>
      <c r="J125" s="12">
        <v>2.0510000000000002</v>
      </c>
      <c r="K125" s="47" t="s">
        <v>739</v>
      </c>
      <c r="L125" s="9" t="str">
        <f t="shared" si="14"/>
        <v>Yes</v>
      </c>
    </row>
    <row r="126" spans="1:12" ht="25.5" x14ac:dyDescent="0.2">
      <c r="A126" s="48" t="s">
        <v>1455</v>
      </c>
      <c r="B126" s="37" t="s">
        <v>213</v>
      </c>
      <c r="C126" s="49">
        <v>2891.5952361999998</v>
      </c>
      <c r="D126" s="46" t="str">
        <f t="shared" si="11"/>
        <v>N/A</v>
      </c>
      <c r="E126" s="49">
        <v>2922.6675243999998</v>
      </c>
      <c r="F126" s="46" t="str">
        <f t="shared" si="12"/>
        <v>N/A</v>
      </c>
      <c r="G126" s="49">
        <v>3221.7179095000001</v>
      </c>
      <c r="H126" s="46" t="str">
        <f t="shared" si="13"/>
        <v>N/A</v>
      </c>
      <c r="I126" s="12">
        <v>1.075</v>
      </c>
      <c r="J126" s="12">
        <v>10.23</v>
      </c>
      <c r="K126" s="47" t="s">
        <v>739</v>
      </c>
      <c r="L126" s="9" t="str">
        <f t="shared" si="14"/>
        <v>Yes</v>
      </c>
    </row>
    <row r="127" spans="1:12" ht="25.5" x14ac:dyDescent="0.2">
      <c r="A127" s="48" t="s">
        <v>631</v>
      </c>
      <c r="B127" s="37" t="s">
        <v>213</v>
      </c>
      <c r="C127" s="49">
        <v>8246171</v>
      </c>
      <c r="D127" s="46" t="str">
        <f t="shared" si="11"/>
        <v>N/A</v>
      </c>
      <c r="E127" s="49">
        <v>9483448</v>
      </c>
      <c r="F127" s="46" t="str">
        <f t="shared" si="12"/>
        <v>N/A</v>
      </c>
      <c r="G127" s="49">
        <v>863807</v>
      </c>
      <c r="H127" s="46" t="str">
        <f t="shared" si="13"/>
        <v>N/A</v>
      </c>
      <c r="I127" s="12">
        <v>15</v>
      </c>
      <c r="J127" s="12">
        <v>-90.9</v>
      </c>
      <c r="K127" s="47" t="s">
        <v>739</v>
      </c>
      <c r="L127" s="9" t="str">
        <f t="shared" si="14"/>
        <v>No</v>
      </c>
    </row>
    <row r="128" spans="1:12" x14ac:dyDescent="0.2">
      <c r="A128" s="48" t="s">
        <v>632</v>
      </c>
      <c r="B128" s="37" t="s">
        <v>213</v>
      </c>
      <c r="C128" s="38">
        <v>2513</v>
      </c>
      <c r="D128" s="46" t="str">
        <f t="shared" si="11"/>
        <v>N/A</v>
      </c>
      <c r="E128" s="38">
        <v>2889</v>
      </c>
      <c r="F128" s="46" t="str">
        <f t="shared" si="12"/>
        <v>N/A</v>
      </c>
      <c r="G128" s="38">
        <v>733</v>
      </c>
      <c r="H128" s="46" t="str">
        <f t="shared" si="13"/>
        <v>N/A</v>
      </c>
      <c r="I128" s="12">
        <v>14.96</v>
      </c>
      <c r="J128" s="12">
        <v>-74.599999999999994</v>
      </c>
      <c r="K128" s="47" t="s">
        <v>739</v>
      </c>
      <c r="L128" s="9" t="str">
        <f t="shared" si="14"/>
        <v>No</v>
      </c>
    </row>
    <row r="129" spans="1:12" ht="25.5" x14ac:dyDescent="0.2">
      <c r="A129" s="48" t="s">
        <v>1456</v>
      </c>
      <c r="B129" s="37" t="s">
        <v>213</v>
      </c>
      <c r="C129" s="49">
        <v>3281.4050935</v>
      </c>
      <c r="D129" s="46" t="str">
        <f t="shared" si="11"/>
        <v>N/A</v>
      </c>
      <c r="E129" s="49">
        <v>3282.6057458999999</v>
      </c>
      <c r="F129" s="46" t="str">
        <f t="shared" si="12"/>
        <v>N/A</v>
      </c>
      <c r="G129" s="49">
        <v>1178.4542974000001</v>
      </c>
      <c r="H129" s="46" t="str">
        <f t="shared" si="13"/>
        <v>N/A</v>
      </c>
      <c r="I129" s="12">
        <v>3.6600000000000001E-2</v>
      </c>
      <c r="J129" s="12">
        <v>-64.099999999999994</v>
      </c>
      <c r="K129" s="47" t="s">
        <v>739</v>
      </c>
      <c r="L129" s="9" t="str">
        <f t="shared" si="14"/>
        <v>No</v>
      </c>
    </row>
    <row r="130" spans="1:12" ht="25.5" x14ac:dyDescent="0.2">
      <c r="A130" s="48" t="s">
        <v>633</v>
      </c>
      <c r="B130" s="37" t="s">
        <v>213</v>
      </c>
      <c r="C130" s="49">
        <v>1741567</v>
      </c>
      <c r="D130" s="46" t="str">
        <f t="shared" si="11"/>
        <v>N/A</v>
      </c>
      <c r="E130" s="49">
        <v>1881259</v>
      </c>
      <c r="F130" s="46" t="str">
        <f t="shared" si="12"/>
        <v>N/A</v>
      </c>
      <c r="G130" s="49">
        <v>2094111</v>
      </c>
      <c r="H130" s="46" t="str">
        <f t="shared" si="13"/>
        <v>N/A</v>
      </c>
      <c r="I130" s="12">
        <v>8.0210000000000008</v>
      </c>
      <c r="J130" s="12">
        <v>11.31</v>
      </c>
      <c r="K130" s="47" t="s">
        <v>739</v>
      </c>
      <c r="L130" s="9" t="str">
        <f t="shared" si="14"/>
        <v>Yes</v>
      </c>
    </row>
    <row r="131" spans="1:12" x14ac:dyDescent="0.2">
      <c r="A131" s="48" t="s">
        <v>634</v>
      </c>
      <c r="B131" s="37" t="s">
        <v>213</v>
      </c>
      <c r="C131" s="38">
        <v>7718</v>
      </c>
      <c r="D131" s="46" t="str">
        <f t="shared" si="11"/>
        <v>N/A</v>
      </c>
      <c r="E131" s="38">
        <v>8115</v>
      </c>
      <c r="F131" s="46" t="str">
        <f t="shared" si="12"/>
        <v>N/A</v>
      </c>
      <c r="G131" s="38">
        <v>8281</v>
      </c>
      <c r="H131" s="46" t="str">
        <f t="shared" si="13"/>
        <v>N/A</v>
      </c>
      <c r="I131" s="12">
        <v>5.1440000000000001</v>
      </c>
      <c r="J131" s="12">
        <v>2.0459999999999998</v>
      </c>
      <c r="K131" s="47" t="s">
        <v>739</v>
      </c>
      <c r="L131" s="9" t="str">
        <f t="shared" si="14"/>
        <v>Yes</v>
      </c>
    </row>
    <row r="132" spans="1:12" ht="25.5" x14ac:dyDescent="0.2">
      <c r="A132" s="48" t="s">
        <v>1457</v>
      </c>
      <c r="B132" s="37" t="s">
        <v>213</v>
      </c>
      <c r="C132" s="49">
        <v>225.65003887</v>
      </c>
      <c r="D132" s="46" t="str">
        <f t="shared" si="11"/>
        <v>N/A</v>
      </c>
      <c r="E132" s="49">
        <v>231.82489217</v>
      </c>
      <c r="F132" s="46" t="str">
        <f t="shared" si="12"/>
        <v>N/A</v>
      </c>
      <c r="G132" s="49">
        <v>252.88141529000001</v>
      </c>
      <c r="H132" s="46" t="str">
        <f t="shared" si="13"/>
        <v>N/A</v>
      </c>
      <c r="I132" s="12">
        <v>2.7360000000000002</v>
      </c>
      <c r="J132" s="12">
        <v>9.0830000000000002</v>
      </c>
      <c r="K132" s="47" t="s">
        <v>739</v>
      </c>
      <c r="L132" s="9" t="str">
        <f t="shared" si="14"/>
        <v>Yes</v>
      </c>
    </row>
    <row r="133" spans="1:12" ht="25.5" x14ac:dyDescent="0.2">
      <c r="A133" s="48" t="s">
        <v>635</v>
      </c>
      <c r="B133" s="37" t="s">
        <v>213</v>
      </c>
      <c r="C133" s="49">
        <v>0</v>
      </c>
      <c r="D133" s="46" t="str">
        <f t="shared" si="11"/>
        <v>N/A</v>
      </c>
      <c r="E133" s="49">
        <v>6076980</v>
      </c>
      <c r="F133" s="46" t="str">
        <f t="shared" si="12"/>
        <v>N/A</v>
      </c>
      <c r="G133" s="49">
        <v>31827945</v>
      </c>
      <c r="H133" s="46" t="str">
        <f t="shared" si="13"/>
        <v>N/A</v>
      </c>
      <c r="I133" s="12" t="s">
        <v>1747</v>
      </c>
      <c r="J133" s="12">
        <v>423.7</v>
      </c>
      <c r="K133" s="47" t="s">
        <v>739</v>
      </c>
      <c r="L133" s="9" t="str">
        <f t="shared" si="14"/>
        <v>No</v>
      </c>
    </row>
    <row r="134" spans="1:12" x14ac:dyDescent="0.2">
      <c r="A134" s="48" t="s">
        <v>636</v>
      </c>
      <c r="B134" s="37" t="s">
        <v>213</v>
      </c>
      <c r="C134" s="38">
        <v>0</v>
      </c>
      <c r="D134" s="46" t="str">
        <f t="shared" si="11"/>
        <v>N/A</v>
      </c>
      <c r="E134" s="38">
        <v>1508</v>
      </c>
      <c r="F134" s="46" t="str">
        <f t="shared" si="12"/>
        <v>N/A</v>
      </c>
      <c r="G134" s="38">
        <v>3601</v>
      </c>
      <c r="H134" s="46" t="str">
        <f t="shared" si="13"/>
        <v>N/A</v>
      </c>
      <c r="I134" s="12" t="s">
        <v>1747</v>
      </c>
      <c r="J134" s="12">
        <v>138.80000000000001</v>
      </c>
      <c r="K134" s="47" t="s">
        <v>739</v>
      </c>
      <c r="L134" s="9" t="str">
        <f t="shared" si="14"/>
        <v>No</v>
      </c>
    </row>
    <row r="135" spans="1:12" x14ac:dyDescent="0.2">
      <c r="A135" s="48" t="s">
        <v>1458</v>
      </c>
      <c r="B135" s="37" t="s">
        <v>213</v>
      </c>
      <c r="C135" s="49" t="s">
        <v>1747</v>
      </c>
      <c r="D135" s="46" t="str">
        <f t="shared" si="11"/>
        <v>N/A</v>
      </c>
      <c r="E135" s="49">
        <v>4029.8275862</v>
      </c>
      <c r="F135" s="46" t="str">
        <f t="shared" si="12"/>
        <v>N/A</v>
      </c>
      <c r="G135" s="49">
        <v>8838.6406554000005</v>
      </c>
      <c r="H135" s="46" t="str">
        <f t="shared" si="13"/>
        <v>N/A</v>
      </c>
      <c r="I135" s="12" t="s">
        <v>1747</v>
      </c>
      <c r="J135" s="12">
        <v>119.3</v>
      </c>
      <c r="K135" s="47" t="s">
        <v>739</v>
      </c>
      <c r="L135" s="9" t="str">
        <f t="shared" si="14"/>
        <v>No</v>
      </c>
    </row>
    <row r="136" spans="1:12" ht="25.5" x14ac:dyDescent="0.2">
      <c r="A136" s="48" t="s">
        <v>637</v>
      </c>
      <c r="B136" s="37" t="s">
        <v>213</v>
      </c>
      <c r="C136" s="49">
        <v>5706768</v>
      </c>
      <c r="D136" s="46" t="str">
        <f t="shared" si="11"/>
        <v>N/A</v>
      </c>
      <c r="E136" s="49">
        <v>6301192</v>
      </c>
      <c r="F136" s="46" t="str">
        <f t="shared" si="12"/>
        <v>N/A</v>
      </c>
      <c r="G136" s="49">
        <v>4735664</v>
      </c>
      <c r="H136" s="46" t="str">
        <f t="shared" si="13"/>
        <v>N/A</v>
      </c>
      <c r="I136" s="12">
        <v>10.42</v>
      </c>
      <c r="J136" s="12">
        <v>-24.8</v>
      </c>
      <c r="K136" s="47" t="s">
        <v>739</v>
      </c>
      <c r="L136" s="9" t="str">
        <f>IF(J136="Div by 0", "N/A", IF(OR(J136="N/A",K136="N/A"),"N/A", IF(J136&gt;VALUE(MID(K136,1,2)), "No", IF(J136&lt;-1*VALUE(MID(K136,1,2)), "No", "Yes"))))</f>
        <v>Yes</v>
      </c>
    </row>
    <row r="137" spans="1:12" x14ac:dyDescent="0.2">
      <c r="A137" s="48" t="s">
        <v>638</v>
      </c>
      <c r="B137" s="37" t="s">
        <v>213</v>
      </c>
      <c r="C137" s="38">
        <v>52896</v>
      </c>
      <c r="D137" s="46" t="str">
        <f t="shared" si="11"/>
        <v>N/A</v>
      </c>
      <c r="E137" s="38">
        <v>59382</v>
      </c>
      <c r="F137" s="46" t="str">
        <f t="shared" si="12"/>
        <v>N/A</v>
      </c>
      <c r="G137" s="38">
        <v>48877</v>
      </c>
      <c r="H137" s="46" t="str">
        <f t="shared" si="13"/>
        <v>N/A</v>
      </c>
      <c r="I137" s="12">
        <v>12.26</v>
      </c>
      <c r="J137" s="12">
        <v>-17.7</v>
      </c>
      <c r="K137" s="47" t="s">
        <v>739</v>
      </c>
      <c r="L137" s="9" t="str">
        <f t="shared" ref="L137:L141" si="15">IF(J137="Div by 0", "N/A", IF(OR(J137="N/A",K137="N/A"),"N/A", IF(J137&gt;VALUE(MID(K137,1,2)), "No", IF(J137&lt;-1*VALUE(MID(K137,1,2)), "No", "Yes"))))</f>
        <v>Yes</v>
      </c>
    </row>
    <row r="138" spans="1:12" ht="25.5" x14ac:dyDescent="0.2">
      <c r="A138" s="48" t="s">
        <v>1459</v>
      </c>
      <c r="B138" s="37" t="s">
        <v>213</v>
      </c>
      <c r="C138" s="49">
        <v>107.88656987</v>
      </c>
      <c r="D138" s="46" t="str">
        <f t="shared" si="11"/>
        <v>N/A</v>
      </c>
      <c r="E138" s="49">
        <v>106.1128288</v>
      </c>
      <c r="F138" s="46" t="str">
        <f t="shared" si="12"/>
        <v>N/A</v>
      </c>
      <c r="G138" s="49">
        <v>96.88941629</v>
      </c>
      <c r="H138" s="46" t="str">
        <f t="shared" si="13"/>
        <v>N/A</v>
      </c>
      <c r="I138" s="12">
        <v>-1.64</v>
      </c>
      <c r="J138" s="12">
        <v>-8.69</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66123895</v>
      </c>
      <c r="D142" s="46" t="str">
        <f t="shared" si="11"/>
        <v>N/A</v>
      </c>
      <c r="E142" s="49">
        <v>64802717</v>
      </c>
      <c r="F142" s="46" t="str">
        <f t="shared" si="12"/>
        <v>N/A</v>
      </c>
      <c r="G142" s="49">
        <v>94330330</v>
      </c>
      <c r="H142" s="46" t="str">
        <f t="shared" si="13"/>
        <v>N/A</v>
      </c>
      <c r="I142" s="12">
        <v>-2</v>
      </c>
      <c r="J142" s="12">
        <v>45.57</v>
      </c>
      <c r="K142" s="47" t="s">
        <v>739</v>
      </c>
      <c r="L142" s="9" t="str">
        <f t="shared" ref="L142:L153" si="16">IF(J142="Div by 0", "N/A", IF(K142="N/A","N/A", IF(J142&gt;VALUE(MID(K142,1,2)), "No", IF(J142&lt;-1*VALUE(MID(K142,1,2)), "No", "Yes"))))</f>
        <v>No</v>
      </c>
    </row>
    <row r="143" spans="1:12" ht="25.5" x14ac:dyDescent="0.2">
      <c r="A143" s="48" t="s">
        <v>642</v>
      </c>
      <c r="B143" s="37" t="s">
        <v>213</v>
      </c>
      <c r="C143" s="38">
        <v>151944</v>
      </c>
      <c r="D143" s="46" t="str">
        <f t="shared" si="11"/>
        <v>N/A</v>
      </c>
      <c r="E143" s="38">
        <v>159944</v>
      </c>
      <c r="F143" s="46" t="str">
        <f t="shared" si="12"/>
        <v>N/A</v>
      </c>
      <c r="G143" s="38">
        <v>204047</v>
      </c>
      <c r="H143" s="46" t="str">
        <f t="shared" si="13"/>
        <v>N/A</v>
      </c>
      <c r="I143" s="12">
        <v>5.2649999999999997</v>
      </c>
      <c r="J143" s="12">
        <v>27.57</v>
      </c>
      <c r="K143" s="47" t="s">
        <v>739</v>
      </c>
      <c r="L143" s="9" t="str">
        <f t="shared" si="16"/>
        <v>Yes</v>
      </c>
    </row>
    <row r="144" spans="1:12" ht="25.5" x14ac:dyDescent="0.2">
      <c r="A144" s="48" t="s">
        <v>1461</v>
      </c>
      <c r="B144" s="37" t="s">
        <v>213</v>
      </c>
      <c r="C144" s="49">
        <v>435.18595667</v>
      </c>
      <c r="D144" s="46" t="str">
        <f t="shared" si="11"/>
        <v>N/A</v>
      </c>
      <c r="E144" s="49">
        <v>405.15878683</v>
      </c>
      <c r="F144" s="46" t="str">
        <f t="shared" si="12"/>
        <v>N/A</v>
      </c>
      <c r="G144" s="49">
        <v>462.29706880999998</v>
      </c>
      <c r="H144" s="46" t="str">
        <f t="shared" si="13"/>
        <v>N/A</v>
      </c>
      <c r="I144" s="12">
        <v>-6.9</v>
      </c>
      <c r="J144" s="12">
        <v>14.1</v>
      </c>
      <c r="K144" s="47" t="s">
        <v>739</v>
      </c>
      <c r="L144" s="9" t="str">
        <f t="shared" si="16"/>
        <v>Yes</v>
      </c>
    </row>
    <row r="145" spans="1:12" ht="25.5" x14ac:dyDescent="0.2">
      <c r="A145" s="48" t="s">
        <v>643</v>
      </c>
      <c r="B145" s="37" t="s">
        <v>213</v>
      </c>
      <c r="C145" s="49">
        <v>262444545</v>
      </c>
      <c r="D145" s="46" t="str">
        <f t="shared" ref="D145:D153" si="17">IF($B145="N/A","N/A",IF(C145&gt;10,"No",IF(C145&lt;-10,"No","Yes")))</f>
        <v>N/A</v>
      </c>
      <c r="E145" s="49">
        <v>265909872</v>
      </c>
      <c r="F145" s="46" t="str">
        <f t="shared" ref="F145:F153" si="18">IF($B145="N/A","N/A",IF(E145&gt;10,"No",IF(E145&lt;-10,"No","Yes")))</f>
        <v>N/A</v>
      </c>
      <c r="G145" s="49">
        <v>278931698</v>
      </c>
      <c r="H145" s="46" t="str">
        <f t="shared" ref="H145:H153" si="19">IF($B145="N/A","N/A",IF(G145&gt;10,"No",IF(G145&lt;-10,"No","Yes")))</f>
        <v>N/A</v>
      </c>
      <c r="I145" s="12">
        <v>1.32</v>
      </c>
      <c r="J145" s="12">
        <v>4.8970000000000002</v>
      </c>
      <c r="K145" s="47" t="s">
        <v>739</v>
      </c>
      <c r="L145" s="9" t="str">
        <f t="shared" si="16"/>
        <v>Yes</v>
      </c>
    </row>
    <row r="146" spans="1:12" x14ac:dyDescent="0.2">
      <c r="A146" s="48" t="s">
        <v>644</v>
      </c>
      <c r="B146" s="37" t="s">
        <v>213</v>
      </c>
      <c r="C146" s="38">
        <v>16486</v>
      </c>
      <c r="D146" s="46" t="str">
        <f t="shared" si="17"/>
        <v>N/A</v>
      </c>
      <c r="E146" s="38">
        <v>16251</v>
      </c>
      <c r="F146" s="46" t="str">
        <f t="shared" si="18"/>
        <v>N/A</v>
      </c>
      <c r="G146" s="38">
        <v>16100</v>
      </c>
      <c r="H146" s="46" t="str">
        <f t="shared" si="19"/>
        <v>N/A</v>
      </c>
      <c r="I146" s="12">
        <v>-1.43</v>
      </c>
      <c r="J146" s="12">
        <v>-0.92900000000000005</v>
      </c>
      <c r="K146" s="47" t="s">
        <v>739</v>
      </c>
      <c r="L146" s="9" t="str">
        <f t="shared" si="16"/>
        <v>Yes</v>
      </c>
    </row>
    <row r="147" spans="1:12" ht="25.5" x14ac:dyDescent="0.2">
      <c r="A147" s="48" t="s">
        <v>1462</v>
      </c>
      <c r="B147" s="37" t="s">
        <v>213</v>
      </c>
      <c r="C147" s="49">
        <v>15919.237231999999</v>
      </c>
      <c r="D147" s="46" t="str">
        <f t="shared" si="17"/>
        <v>N/A</v>
      </c>
      <c r="E147" s="49">
        <v>16362.677497000001</v>
      </c>
      <c r="F147" s="46" t="str">
        <f t="shared" si="18"/>
        <v>N/A</v>
      </c>
      <c r="G147" s="49">
        <v>17324.950185999998</v>
      </c>
      <c r="H147" s="46" t="str">
        <f t="shared" si="19"/>
        <v>N/A</v>
      </c>
      <c r="I147" s="12">
        <v>2.786</v>
      </c>
      <c r="J147" s="12">
        <v>5.8810000000000002</v>
      </c>
      <c r="K147" s="47" t="s">
        <v>739</v>
      </c>
      <c r="L147" s="9" t="str">
        <f t="shared" si="16"/>
        <v>Yes</v>
      </c>
    </row>
    <row r="148" spans="1:12" ht="25.5" x14ac:dyDescent="0.2">
      <c r="A148" s="48" t="s">
        <v>645</v>
      </c>
      <c r="B148" s="37" t="s">
        <v>213</v>
      </c>
      <c r="C148" s="49">
        <v>96884736</v>
      </c>
      <c r="D148" s="46" t="str">
        <f t="shared" si="17"/>
        <v>N/A</v>
      </c>
      <c r="E148" s="49">
        <v>93985375</v>
      </c>
      <c r="F148" s="46" t="str">
        <f t="shared" si="18"/>
        <v>N/A</v>
      </c>
      <c r="G148" s="49">
        <v>66133456</v>
      </c>
      <c r="H148" s="46" t="str">
        <f t="shared" si="19"/>
        <v>N/A</v>
      </c>
      <c r="I148" s="12">
        <v>-2.99</v>
      </c>
      <c r="J148" s="12">
        <v>-29.6</v>
      </c>
      <c r="K148" s="47" t="s">
        <v>739</v>
      </c>
      <c r="L148" s="9" t="str">
        <f t="shared" si="16"/>
        <v>Yes</v>
      </c>
    </row>
    <row r="149" spans="1:12" x14ac:dyDescent="0.2">
      <c r="A149" s="48" t="s">
        <v>646</v>
      </c>
      <c r="B149" s="37" t="s">
        <v>213</v>
      </c>
      <c r="C149" s="38">
        <v>64357</v>
      </c>
      <c r="D149" s="46" t="str">
        <f t="shared" si="17"/>
        <v>N/A</v>
      </c>
      <c r="E149" s="38">
        <v>51678</v>
      </c>
      <c r="F149" s="46" t="str">
        <f t="shared" si="18"/>
        <v>N/A</v>
      </c>
      <c r="G149" s="38">
        <v>51692</v>
      </c>
      <c r="H149" s="46" t="str">
        <f t="shared" si="19"/>
        <v>N/A</v>
      </c>
      <c r="I149" s="12">
        <v>-19.7</v>
      </c>
      <c r="J149" s="12">
        <v>2.7099999999999999E-2</v>
      </c>
      <c r="K149" s="47" t="s">
        <v>739</v>
      </c>
      <c r="L149" s="9" t="str">
        <f t="shared" si="16"/>
        <v>Yes</v>
      </c>
    </row>
    <row r="150" spans="1:12" ht="25.5" x14ac:dyDescent="0.2">
      <c r="A150" s="48" t="s">
        <v>1463</v>
      </c>
      <c r="B150" s="37" t="s">
        <v>213</v>
      </c>
      <c r="C150" s="49">
        <v>1505.4265425999999</v>
      </c>
      <c r="D150" s="46" t="str">
        <f t="shared" si="17"/>
        <v>N/A</v>
      </c>
      <c r="E150" s="49">
        <v>1818.6728395</v>
      </c>
      <c r="F150" s="46" t="str">
        <f t="shared" si="18"/>
        <v>N/A</v>
      </c>
      <c r="G150" s="49">
        <v>1279.3750677</v>
      </c>
      <c r="H150" s="46" t="str">
        <f t="shared" si="19"/>
        <v>N/A</v>
      </c>
      <c r="I150" s="12">
        <v>20.81</v>
      </c>
      <c r="J150" s="12">
        <v>-29.7</v>
      </c>
      <c r="K150" s="47" t="s">
        <v>739</v>
      </c>
      <c r="L150" s="9" t="str">
        <f t="shared" si="16"/>
        <v>Yes</v>
      </c>
    </row>
    <row r="151" spans="1:12" ht="25.5" x14ac:dyDescent="0.2">
      <c r="A151" s="48" t="s">
        <v>647</v>
      </c>
      <c r="B151" s="37" t="s">
        <v>213</v>
      </c>
      <c r="C151" s="49">
        <v>35993524</v>
      </c>
      <c r="D151" s="46" t="str">
        <f t="shared" si="17"/>
        <v>N/A</v>
      </c>
      <c r="E151" s="49">
        <v>38478827</v>
      </c>
      <c r="F151" s="46" t="str">
        <f t="shared" si="18"/>
        <v>N/A</v>
      </c>
      <c r="G151" s="49">
        <v>43302576</v>
      </c>
      <c r="H151" s="46" t="str">
        <f t="shared" si="19"/>
        <v>N/A</v>
      </c>
      <c r="I151" s="12">
        <v>6.9050000000000002</v>
      </c>
      <c r="J151" s="12">
        <v>12.54</v>
      </c>
      <c r="K151" s="47" t="s">
        <v>739</v>
      </c>
      <c r="L151" s="9" t="str">
        <f t="shared" si="16"/>
        <v>Yes</v>
      </c>
    </row>
    <row r="152" spans="1:12" x14ac:dyDescent="0.2">
      <c r="A152" s="48" t="s">
        <v>648</v>
      </c>
      <c r="B152" s="37" t="s">
        <v>213</v>
      </c>
      <c r="C152" s="38">
        <v>5630</v>
      </c>
      <c r="D152" s="46" t="str">
        <f t="shared" si="17"/>
        <v>N/A</v>
      </c>
      <c r="E152" s="38">
        <v>5902</v>
      </c>
      <c r="F152" s="46" t="str">
        <f t="shared" si="18"/>
        <v>N/A</v>
      </c>
      <c r="G152" s="38">
        <v>6313</v>
      </c>
      <c r="H152" s="46" t="str">
        <f t="shared" si="19"/>
        <v>N/A</v>
      </c>
      <c r="I152" s="12">
        <v>4.8310000000000004</v>
      </c>
      <c r="J152" s="12">
        <v>6.9640000000000004</v>
      </c>
      <c r="K152" s="47" t="s">
        <v>739</v>
      </c>
      <c r="L152" s="9" t="str">
        <f t="shared" si="16"/>
        <v>Yes</v>
      </c>
    </row>
    <row r="153" spans="1:12" ht="25.5" x14ac:dyDescent="0.2">
      <c r="A153" s="48" t="s">
        <v>1464</v>
      </c>
      <c r="B153" s="37" t="s">
        <v>213</v>
      </c>
      <c r="C153" s="49">
        <v>6393.1658969999999</v>
      </c>
      <c r="D153" s="46" t="str">
        <f t="shared" si="17"/>
        <v>N/A</v>
      </c>
      <c r="E153" s="49">
        <v>6519.6250424</v>
      </c>
      <c r="F153" s="46" t="str">
        <f t="shared" si="18"/>
        <v>N/A</v>
      </c>
      <c r="G153" s="49">
        <v>6859.2707111999998</v>
      </c>
      <c r="H153" s="46" t="str">
        <f t="shared" si="19"/>
        <v>N/A</v>
      </c>
      <c r="I153" s="12">
        <v>1.978</v>
      </c>
      <c r="J153" s="12">
        <v>5.21</v>
      </c>
      <c r="K153" s="47" t="s">
        <v>739</v>
      </c>
      <c r="L153" s="9" t="str">
        <f t="shared" si="16"/>
        <v>Yes</v>
      </c>
    </row>
    <row r="154" spans="1:12" x14ac:dyDescent="0.2">
      <c r="A154" s="48" t="s">
        <v>1530</v>
      </c>
      <c r="B154" s="37" t="s">
        <v>213</v>
      </c>
      <c r="C154" s="49">
        <v>592.14124953999999</v>
      </c>
      <c r="D154" s="46" t="str">
        <f t="shared" ref="D154:D173" si="20">IF($B154="N/A","N/A",IF(C154&gt;10,"No",IF(C154&lt;-10,"No","Yes")))</f>
        <v>N/A</v>
      </c>
      <c r="E154" s="49">
        <v>575.80634665000002</v>
      </c>
      <c r="F154" s="46" t="str">
        <f t="shared" ref="F154:F173" si="21">IF($B154="N/A","N/A",IF(E154&gt;10,"No",IF(E154&lt;-10,"No","Yes")))</f>
        <v>N/A</v>
      </c>
      <c r="G154" s="49">
        <v>592.28261335000002</v>
      </c>
      <c r="H154" s="46" t="str">
        <f t="shared" ref="H154:H173" si="22">IF($B154="N/A","N/A",IF(G154&gt;10,"No",IF(G154&lt;-10,"No","Yes")))</f>
        <v>N/A</v>
      </c>
      <c r="I154" s="12">
        <v>-2.76</v>
      </c>
      <c r="J154" s="12">
        <v>2.8610000000000002</v>
      </c>
      <c r="K154" s="47" t="s">
        <v>739</v>
      </c>
      <c r="L154" s="9" t="str">
        <f t="shared" ref="L154:L173" si="23">IF(J154="Div by 0", "N/A", IF(K154="N/A","N/A", IF(J154&gt;VALUE(MID(K154,1,2)), "No", IF(J154&lt;-1*VALUE(MID(K154,1,2)), "No", "Yes"))))</f>
        <v>Yes</v>
      </c>
    </row>
    <row r="155" spans="1:12" x14ac:dyDescent="0.2">
      <c r="A155" s="53" t="s">
        <v>1531</v>
      </c>
      <c r="B155" s="37" t="s">
        <v>213</v>
      </c>
      <c r="C155" s="49">
        <v>432.04376728</v>
      </c>
      <c r="D155" s="46" t="str">
        <f t="shared" si="20"/>
        <v>N/A</v>
      </c>
      <c r="E155" s="49">
        <v>430.20818568999999</v>
      </c>
      <c r="F155" s="46" t="str">
        <f t="shared" si="21"/>
        <v>N/A</v>
      </c>
      <c r="G155" s="49">
        <v>382.04113010999998</v>
      </c>
      <c r="H155" s="46" t="str">
        <f t="shared" si="22"/>
        <v>N/A</v>
      </c>
      <c r="I155" s="12">
        <v>-0.42499999999999999</v>
      </c>
      <c r="J155" s="12">
        <v>-11.2</v>
      </c>
      <c r="K155" s="47" t="s">
        <v>739</v>
      </c>
      <c r="L155" s="9" t="str">
        <f t="shared" si="23"/>
        <v>Yes</v>
      </c>
    </row>
    <row r="156" spans="1:12" ht="25.5" x14ac:dyDescent="0.2">
      <c r="A156" s="53" t="s">
        <v>1532</v>
      </c>
      <c r="B156" s="37" t="s">
        <v>213</v>
      </c>
      <c r="C156" s="49">
        <v>1625.5510965999999</v>
      </c>
      <c r="D156" s="46" t="str">
        <f t="shared" si="20"/>
        <v>N/A</v>
      </c>
      <c r="E156" s="49">
        <v>1609.6214866</v>
      </c>
      <c r="F156" s="46" t="str">
        <f t="shared" si="21"/>
        <v>N/A</v>
      </c>
      <c r="G156" s="49">
        <v>1761.5111102999999</v>
      </c>
      <c r="H156" s="46" t="str">
        <f t="shared" si="22"/>
        <v>N/A</v>
      </c>
      <c r="I156" s="12">
        <v>-0.98</v>
      </c>
      <c r="J156" s="12">
        <v>9.4359999999999999</v>
      </c>
      <c r="K156" s="47" t="s">
        <v>739</v>
      </c>
      <c r="L156" s="9" t="str">
        <f t="shared" si="23"/>
        <v>Yes</v>
      </c>
    </row>
    <row r="157" spans="1:12" x14ac:dyDescent="0.2">
      <c r="A157" s="53" t="s">
        <v>1533</v>
      </c>
      <c r="B157" s="37" t="s">
        <v>213</v>
      </c>
      <c r="C157" s="49">
        <v>308.36512520999997</v>
      </c>
      <c r="D157" s="46" t="str">
        <f t="shared" si="20"/>
        <v>N/A</v>
      </c>
      <c r="E157" s="49">
        <v>315.60906950999998</v>
      </c>
      <c r="F157" s="46" t="str">
        <f t="shared" si="21"/>
        <v>N/A</v>
      </c>
      <c r="G157" s="49">
        <v>322.64997778999998</v>
      </c>
      <c r="H157" s="46" t="str">
        <f t="shared" si="22"/>
        <v>N/A</v>
      </c>
      <c r="I157" s="12">
        <v>2.3490000000000002</v>
      </c>
      <c r="J157" s="12">
        <v>2.2309999999999999</v>
      </c>
      <c r="K157" s="47" t="s">
        <v>739</v>
      </c>
      <c r="L157" s="9" t="str">
        <f t="shared" si="23"/>
        <v>Yes</v>
      </c>
    </row>
    <row r="158" spans="1:12" x14ac:dyDescent="0.2">
      <c r="A158" s="53" t="s">
        <v>1534</v>
      </c>
      <c r="B158" s="37" t="s">
        <v>213</v>
      </c>
      <c r="C158" s="49">
        <v>608.20659209999997</v>
      </c>
      <c r="D158" s="46" t="str">
        <f t="shared" si="20"/>
        <v>N/A</v>
      </c>
      <c r="E158" s="49">
        <v>572.59915362000004</v>
      </c>
      <c r="F158" s="46" t="str">
        <f t="shared" si="21"/>
        <v>N/A</v>
      </c>
      <c r="G158" s="49">
        <v>554.11590489000002</v>
      </c>
      <c r="H158" s="46" t="str">
        <f t="shared" si="22"/>
        <v>N/A</v>
      </c>
      <c r="I158" s="12">
        <v>-5.85</v>
      </c>
      <c r="J158" s="12">
        <v>-3.23</v>
      </c>
      <c r="K158" s="47" t="s">
        <v>739</v>
      </c>
      <c r="L158" s="9" t="str">
        <f t="shared" si="23"/>
        <v>Yes</v>
      </c>
    </row>
    <row r="159" spans="1:12" x14ac:dyDescent="0.2">
      <c r="A159" s="48" t="s">
        <v>1535</v>
      </c>
      <c r="B159" s="37" t="s">
        <v>213</v>
      </c>
      <c r="C159" s="49">
        <v>1633.5129790000001</v>
      </c>
      <c r="D159" s="46" t="str">
        <f t="shared" si="20"/>
        <v>N/A</v>
      </c>
      <c r="E159" s="49">
        <v>1584.0077825000001</v>
      </c>
      <c r="F159" s="46" t="str">
        <f t="shared" si="21"/>
        <v>N/A</v>
      </c>
      <c r="G159" s="49">
        <v>1551.7293368999999</v>
      </c>
      <c r="H159" s="46" t="str">
        <f t="shared" si="22"/>
        <v>N/A</v>
      </c>
      <c r="I159" s="12">
        <v>-3.03</v>
      </c>
      <c r="J159" s="12">
        <v>-2.04</v>
      </c>
      <c r="K159" s="47" t="s">
        <v>739</v>
      </c>
      <c r="L159" s="9" t="str">
        <f t="shared" si="23"/>
        <v>Yes</v>
      </c>
    </row>
    <row r="160" spans="1:12" x14ac:dyDescent="0.2">
      <c r="A160" s="53" t="s">
        <v>1536</v>
      </c>
      <c r="B160" s="37" t="s">
        <v>213</v>
      </c>
      <c r="C160" s="49">
        <v>11718.278369</v>
      </c>
      <c r="D160" s="46" t="str">
        <f t="shared" si="20"/>
        <v>N/A</v>
      </c>
      <c r="E160" s="49">
        <v>13026.808150000001</v>
      </c>
      <c r="F160" s="46" t="str">
        <f t="shared" si="21"/>
        <v>N/A</v>
      </c>
      <c r="G160" s="49">
        <v>13891.183465</v>
      </c>
      <c r="H160" s="46" t="str">
        <f t="shared" si="22"/>
        <v>N/A</v>
      </c>
      <c r="I160" s="12">
        <v>11.17</v>
      </c>
      <c r="J160" s="12">
        <v>6.6349999999999998</v>
      </c>
      <c r="K160" s="47" t="s">
        <v>739</v>
      </c>
      <c r="L160" s="9" t="str">
        <f t="shared" si="23"/>
        <v>Yes</v>
      </c>
    </row>
    <row r="161" spans="1:12" ht="25.5" x14ac:dyDescent="0.2">
      <c r="A161" s="53" t="s">
        <v>1537</v>
      </c>
      <c r="B161" s="37" t="s">
        <v>213</v>
      </c>
      <c r="C161" s="49">
        <v>5221.6361896999997</v>
      </c>
      <c r="D161" s="46" t="str">
        <f t="shared" si="20"/>
        <v>N/A</v>
      </c>
      <c r="E161" s="49">
        <v>5186.0388887999998</v>
      </c>
      <c r="F161" s="46" t="str">
        <f t="shared" si="21"/>
        <v>N/A</v>
      </c>
      <c r="G161" s="49">
        <v>4964.6249029999999</v>
      </c>
      <c r="H161" s="46" t="str">
        <f t="shared" si="22"/>
        <v>N/A</v>
      </c>
      <c r="I161" s="12">
        <v>-0.68200000000000005</v>
      </c>
      <c r="J161" s="12">
        <v>-4.2699999999999996</v>
      </c>
      <c r="K161" s="47" t="s">
        <v>739</v>
      </c>
      <c r="L161" s="9" t="str">
        <f t="shared" si="23"/>
        <v>Yes</v>
      </c>
    </row>
    <row r="162" spans="1:12" x14ac:dyDescent="0.2">
      <c r="A162" s="53" t="s">
        <v>1538</v>
      </c>
      <c r="B162" s="37" t="s">
        <v>213</v>
      </c>
      <c r="C162" s="49">
        <v>100.91904122</v>
      </c>
      <c r="D162" s="46" t="str">
        <f t="shared" si="20"/>
        <v>N/A</v>
      </c>
      <c r="E162" s="49">
        <v>84.754132077999998</v>
      </c>
      <c r="F162" s="46" t="str">
        <f t="shared" si="21"/>
        <v>N/A</v>
      </c>
      <c r="G162" s="49">
        <v>90.795908136999998</v>
      </c>
      <c r="H162" s="46" t="str">
        <f t="shared" si="22"/>
        <v>N/A</v>
      </c>
      <c r="I162" s="12">
        <v>-16</v>
      </c>
      <c r="J162" s="12">
        <v>7.1289999999999996</v>
      </c>
      <c r="K162" s="47" t="s">
        <v>739</v>
      </c>
      <c r="L162" s="9" t="str">
        <f t="shared" si="23"/>
        <v>Yes</v>
      </c>
    </row>
    <row r="163" spans="1:12" x14ac:dyDescent="0.2">
      <c r="A163" s="53" t="s">
        <v>1539</v>
      </c>
      <c r="B163" s="37" t="s">
        <v>213</v>
      </c>
      <c r="C163" s="49">
        <v>1.6989333393999999</v>
      </c>
      <c r="D163" s="46" t="str">
        <f t="shared" si="20"/>
        <v>N/A</v>
      </c>
      <c r="E163" s="49">
        <v>1.7673331425000001</v>
      </c>
      <c r="F163" s="46" t="str">
        <f t="shared" si="21"/>
        <v>N/A</v>
      </c>
      <c r="G163" s="49">
        <v>1.6702706669</v>
      </c>
      <c r="H163" s="46" t="str">
        <f t="shared" si="22"/>
        <v>N/A</v>
      </c>
      <c r="I163" s="12">
        <v>4.0259999999999998</v>
      </c>
      <c r="J163" s="12">
        <v>-5.49</v>
      </c>
      <c r="K163" s="47" t="s">
        <v>739</v>
      </c>
      <c r="L163" s="9" t="str">
        <f t="shared" si="23"/>
        <v>Yes</v>
      </c>
    </row>
    <row r="164" spans="1:12" x14ac:dyDescent="0.2">
      <c r="A164" s="48" t="s">
        <v>1540</v>
      </c>
      <c r="B164" s="37" t="s">
        <v>213</v>
      </c>
      <c r="C164" s="49">
        <v>489.96462352999998</v>
      </c>
      <c r="D164" s="46" t="str">
        <f t="shared" si="20"/>
        <v>N/A</v>
      </c>
      <c r="E164" s="49">
        <v>444.18146080000002</v>
      </c>
      <c r="F164" s="46" t="str">
        <f t="shared" si="21"/>
        <v>N/A</v>
      </c>
      <c r="G164" s="49">
        <v>412.68636089</v>
      </c>
      <c r="H164" s="46" t="str">
        <f t="shared" si="22"/>
        <v>N/A</v>
      </c>
      <c r="I164" s="12">
        <v>-9.34</v>
      </c>
      <c r="J164" s="12">
        <v>-7.09</v>
      </c>
      <c r="K164" s="47" t="s">
        <v>739</v>
      </c>
      <c r="L164" s="9" t="str">
        <f t="shared" si="23"/>
        <v>Yes</v>
      </c>
    </row>
    <row r="165" spans="1:12" x14ac:dyDescent="0.2">
      <c r="A165" s="53" t="s">
        <v>1541</v>
      </c>
      <c r="B165" s="37" t="s">
        <v>213</v>
      </c>
      <c r="C165" s="49">
        <v>95.322607211999994</v>
      </c>
      <c r="D165" s="46" t="str">
        <f t="shared" si="20"/>
        <v>N/A</v>
      </c>
      <c r="E165" s="49">
        <v>99.499129181000001</v>
      </c>
      <c r="F165" s="46" t="str">
        <f t="shared" si="21"/>
        <v>N/A</v>
      </c>
      <c r="G165" s="49">
        <v>85.282141264000003</v>
      </c>
      <c r="H165" s="46" t="str">
        <f t="shared" si="22"/>
        <v>N/A</v>
      </c>
      <c r="I165" s="12">
        <v>4.3810000000000002</v>
      </c>
      <c r="J165" s="12">
        <v>-14.3</v>
      </c>
      <c r="K165" s="47" t="s">
        <v>739</v>
      </c>
      <c r="L165" s="9" t="str">
        <f t="shared" si="23"/>
        <v>Yes</v>
      </c>
    </row>
    <row r="166" spans="1:12" x14ac:dyDescent="0.2">
      <c r="A166" s="53" t="s">
        <v>1542</v>
      </c>
      <c r="B166" s="37" t="s">
        <v>213</v>
      </c>
      <c r="C166" s="49">
        <v>1776.1243145999999</v>
      </c>
      <c r="D166" s="46" t="str">
        <f t="shared" si="20"/>
        <v>N/A</v>
      </c>
      <c r="E166" s="49">
        <v>1690.6732552000001</v>
      </c>
      <c r="F166" s="46" t="str">
        <f t="shared" si="21"/>
        <v>N/A</v>
      </c>
      <c r="G166" s="49">
        <v>1546.3727948000001</v>
      </c>
      <c r="H166" s="46" t="str">
        <f t="shared" si="22"/>
        <v>N/A</v>
      </c>
      <c r="I166" s="12">
        <v>-4.8099999999999996</v>
      </c>
      <c r="J166" s="12">
        <v>-8.5399999999999991</v>
      </c>
      <c r="K166" s="47" t="s">
        <v>739</v>
      </c>
      <c r="L166" s="9" t="str">
        <f t="shared" si="23"/>
        <v>Yes</v>
      </c>
    </row>
    <row r="167" spans="1:12" x14ac:dyDescent="0.2">
      <c r="A167" s="53" t="s">
        <v>1543</v>
      </c>
      <c r="B167" s="37" t="s">
        <v>213</v>
      </c>
      <c r="C167" s="49">
        <v>271.19892428999998</v>
      </c>
      <c r="D167" s="46" t="str">
        <f t="shared" si="20"/>
        <v>N/A</v>
      </c>
      <c r="E167" s="49">
        <v>247.62674124</v>
      </c>
      <c r="F167" s="46" t="str">
        <f t="shared" si="21"/>
        <v>N/A</v>
      </c>
      <c r="G167" s="49">
        <v>251.29062929</v>
      </c>
      <c r="H167" s="46" t="str">
        <f t="shared" si="22"/>
        <v>N/A</v>
      </c>
      <c r="I167" s="12">
        <v>-8.69</v>
      </c>
      <c r="J167" s="12">
        <v>1.48</v>
      </c>
      <c r="K167" s="47" t="s">
        <v>739</v>
      </c>
      <c r="L167" s="9" t="str">
        <f t="shared" si="23"/>
        <v>Yes</v>
      </c>
    </row>
    <row r="168" spans="1:12" x14ac:dyDescent="0.2">
      <c r="A168" s="53" t="s">
        <v>1544</v>
      </c>
      <c r="B168" s="37" t="s">
        <v>213</v>
      </c>
      <c r="C168" s="49">
        <v>297.65661002000002</v>
      </c>
      <c r="D168" s="46" t="str">
        <f t="shared" si="20"/>
        <v>N/A</v>
      </c>
      <c r="E168" s="49">
        <v>253.13933979000001</v>
      </c>
      <c r="F168" s="46" t="str">
        <f t="shared" si="21"/>
        <v>N/A</v>
      </c>
      <c r="G168" s="49">
        <v>219.24835189999999</v>
      </c>
      <c r="H168" s="46" t="str">
        <f t="shared" si="22"/>
        <v>N/A</v>
      </c>
      <c r="I168" s="12">
        <v>-15</v>
      </c>
      <c r="J168" s="12">
        <v>-13.4</v>
      </c>
      <c r="K168" s="47" t="s">
        <v>739</v>
      </c>
      <c r="L168" s="9" t="str">
        <f t="shared" si="23"/>
        <v>Yes</v>
      </c>
    </row>
    <row r="169" spans="1:12" x14ac:dyDescent="0.2">
      <c r="A169" s="48" t="s">
        <v>1545</v>
      </c>
      <c r="B169" s="37" t="s">
        <v>213</v>
      </c>
      <c r="C169" s="49">
        <v>2897.8649291000002</v>
      </c>
      <c r="D169" s="46" t="str">
        <f t="shared" si="20"/>
        <v>N/A</v>
      </c>
      <c r="E169" s="49">
        <v>2727.0184457</v>
      </c>
      <c r="F169" s="46" t="str">
        <f t="shared" si="21"/>
        <v>N/A</v>
      </c>
      <c r="G169" s="49">
        <v>2682.3112623000002</v>
      </c>
      <c r="H169" s="46" t="str">
        <f t="shared" si="22"/>
        <v>N/A</v>
      </c>
      <c r="I169" s="12">
        <v>-5.9</v>
      </c>
      <c r="J169" s="12">
        <v>-1.64</v>
      </c>
      <c r="K169" s="47" t="s">
        <v>739</v>
      </c>
      <c r="L169" s="9" t="str">
        <f t="shared" si="23"/>
        <v>Yes</v>
      </c>
    </row>
    <row r="170" spans="1:12" x14ac:dyDescent="0.2">
      <c r="A170" s="53" t="s">
        <v>1546</v>
      </c>
      <c r="B170" s="37" t="s">
        <v>213</v>
      </c>
      <c r="C170" s="49">
        <v>6139.6116830000001</v>
      </c>
      <c r="D170" s="46" t="str">
        <f t="shared" si="20"/>
        <v>N/A</v>
      </c>
      <c r="E170" s="49">
        <v>5939.8355653999997</v>
      </c>
      <c r="F170" s="46" t="str">
        <f t="shared" si="21"/>
        <v>N/A</v>
      </c>
      <c r="G170" s="49">
        <v>5895.1960148999997</v>
      </c>
      <c r="H170" s="46" t="str">
        <f t="shared" si="22"/>
        <v>N/A</v>
      </c>
      <c r="I170" s="12">
        <v>-3.25</v>
      </c>
      <c r="J170" s="12">
        <v>-0.752</v>
      </c>
      <c r="K170" s="47" t="s">
        <v>739</v>
      </c>
      <c r="L170" s="9" t="str">
        <f t="shared" si="23"/>
        <v>Yes</v>
      </c>
    </row>
    <row r="171" spans="1:12" x14ac:dyDescent="0.2">
      <c r="A171" s="53" t="s">
        <v>1547</v>
      </c>
      <c r="B171" s="37" t="s">
        <v>213</v>
      </c>
      <c r="C171" s="49">
        <v>10271.781798</v>
      </c>
      <c r="D171" s="46" t="str">
        <f t="shared" si="20"/>
        <v>N/A</v>
      </c>
      <c r="E171" s="49">
        <v>10198.595189</v>
      </c>
      <c r="F171" s="46" t="str">
        <f t="shared" si="21"/>
        <v>N/A</v>
      </c>
      <c r="G171" s="49">
        <v>10436.037297000001</v>
      </c>
      <c r="H171" s="46" t="str">
        <f t="shared" si="22"/>
        <v>N/A</v>
      </c>
      <c r="I171" s="12">
        <v>-0.71299999999999997</v>
      </c>
      <c r="J171" s="12">
        <v>2.3279999999999998</v>
      </c>
      <c r="K171" s="47" t="s">
        <v>739</v>
      </c>
      <c r="L171" s="9" t="str">
        <f t="shared" si="23"/>
        <v>Yes</v>
      </c>
    </row>
    <row r="172" spans="1:12" x14ac:dyDescent="0.2">
      <c r="A172" s="53" t="s">
        <v>1548</v>
      </c>
      <c r="B172" s="37" t="s">
        <v>213</v>
      </c>
      <c r="C172" s="49">
        <v>1132.9158101999999</v>
      </c>
      <c r="D172" s="46" t="str">
        <f t="shared" si="20"/>
        <v>N/A</v>
      </c>
      <c r="E172" s="49">
        <v>1089.142535</v>
      </c>
      <c r="F172" s="46" t="str">
        <f t="shared" si="21"/>
        <v>N/A</v>
      </c>
      <c r="G172" s="49">
        <v>1071.7040750000001</v>
      </c>
      <c r="H172" s="46" t="str">
        <f t="shared" si="22"/>
        <v>N/A</v>
      </c>
      <c r="I172" s="12">
        <v>-3.86</v>
      </c>
      <c r="J172" s="12">
        <v>-1.6</v>
      </c>
      <c r="K172" s="47" t="s">
        <v>739</v>
      </c>
      <c r="L172" s="9" t="str">
        <f t="shared" si="23"/>
        <v>Yes</v>
      </c>
    </row>
    <row r="173" spans="1:12" x14ac:dyDescent="0.2">
      <c r="A173" s="53" t="s">
        <v>1549</v>
      </c>
      <c r="B173" s="37" t="s">
        <v>213</v>
      </c>
      <c r="C173" s="49">
        <v>1367.5556317999999</v>
      </c>
      <c r="D173" s="46" t="str">
        <f t="shared" si="20"/>
        <v>N/A</v>
      </c>
      <c r="E173" s="49">
        <v>1268.8586499</v>
      </c>
      <c r="F173" s="46" t="str">
        <f t="shared" si="21"/>
        <v>N/A</v>
      </c>
      <c r="G173" s="49">
        <v>1159.2963393</v>
      </c>
      <c r="H173" s="46" t="str">
        <f t="shared" si="22"/>
        <v>N/A</v>
      </c>
      <c r="I173" s="12">
        <v>-7.22</v>
      </c>
      <c r="J173" s="12">
        <v>-8.6300000000000008</v>
      </c>
      <c r="K173" s="47" t="s">
        <v>739</v>
      </c>
      <c r="L173" s="9" t="str">
        <f t="shared" si="23"/>
        <v>Yes</v>
      </c>
    </row>
    <row r="174" spans="1:12" x14ac:dyDescent="0.2">
      <c r="A174" s="48" t="s">
        <v>373</v>
      </c>
      <c r="B174" s="37" t="s">
        <v>213</v>
      </c>
      <c r="C174" s="8">
        <v>11.486958381999999</v>
      </c>
      <c r="D174" s="46" t="str">
        <f t="shared" ref="D174:D203" si="24">IF($B174="N/A","N/A",IF(C174&gt;10,"No",IF(C174&lt;-10,"No","Yes")))</f>
        <v>N/A</v>
      </c>
      <c r="E174" s="8">
        <v>10.680584737</v>
      </c>
      <c r="F174" s="46" t="str">
        <f t="shared" ref="F174:F203" si="25">IF($B174="N/A","N/A",IF(E174&gt;10,"No",IF(E174&lt;-10,"No","Yes")))</f>
        <v>N/A</v>
      </c>
      <c r="G174" s="8">
        <v>10.068483729</v>
      </c>
      <c r="H174" s="46" t="str">
        <f t="shared" ref="H174:H203" si="26">IF($B174="N/A","N/A",IF(G174&gt;10,"No",IF(G174&lt;-10,"No","Yes")))</f>
        <v>N/A</v>
      </c>
      <c r="I174" s="12">
        <v>-7.02</v>
      </c>
      <c r="J174" s="12">
        <v>-5.73</v>
      </c>
      <c r="K174" s="47" t="s">
        <v>739</v>
      </c>
      <c r="L174" s="9" t="str">
        <f t="shared" ref="L174:L203" si="27">IF(J174="Div by 0", "N/A", IF(K174="N/A","N/A", IF(J174&gt;VALUE(MID(K174,1,2)), "No", IF(J174&lt;-1*VALUE(MID(K174,1,2)), "No", "Yes"))))</f>
        <v>Yes</v>
      </c>
    </row>
    <row r="175" spans="1:12" x14ac:dyDescent="0.2">
      <c r="A175" s="53" t="s">
        <v>483</v>
      </c>
      <c r="B175" s="37" t="s">
        <v>213</v>
      </c>
      <c r="C175" s="8">
        <v>20.915936232</v>
      </c>
      <c r="D175" s="46" t="str">
        <f t="shared" si="24"/>
        <v>N/A</v>
      </c>
      <c r="E175" s="8">
        <v>21.241967449000001</v>
      </c>
      <c r="F175" s="46" t="str">
        <f t="shared" si="25"/>
        <v>N/A</v>
      </c>
      <c r="G175" s="8">
        <v>20.413382899999998</v>
      </c>
      <c r="H175" s="46" t="str">
        <f t="shared" si="26"/>
        <v>N/A</v>
      </c>
      <c r="I175" s="12">
        <v>1.5589999999999999</v>
      </c>
      <c r="J175" s="12">
        <v>-3.9</v>
      </c>
      <c r="K175" s="47" t="s">
        <v>739</v>
      </c>
      <c r="L175" s="9" t="str">
        <f t="shared" si="27"/>
        <v>Yes</v>
      </c>
    </row>
    <row r="176" spans="1:12" x14ac:dyDescent="0.2">
      <c r="A176" s="53" t="s">
        <v>484</v>
      </c>
      <c r="B176" s="37" t="s">
        <v>213</v>
      </c>
      <c r="C176" s="8">
        <v>17.104120297000001</v>
      </c>
      <c r="D176" s="46" t="str">
        <f t="shared" si="24"/>
        <v>N/A</v>
      </c>
      <c r="E176" s="8">
        <v>16.788426478000002</v>
      </c>
      <c r="F176" s="46" t="str">
        <f t="shared" si="25"/>
        <v>N/A</v>
      </c>
      <c r="G176" s="8">
        <v>16.644145835</v>
      </c>
      <c r="H176" s="46" t="str">
        <f t="shared" si="26"/>
        <v>N/A</v>
      </c>
      <c r="I176" s="12">
        <v>-1.85</v>
      </c>
      <c r="J176" s="12">
        <v>-0.85899999999999999</v>
      </c>
      <c r="K176" s="47" t="s">
        <v>739</v>
      </c>
      <c r="L176" s="9" t="str">
        <f t="shared" si="27"/>
        <v>Yes</v>
      </c>
    </row>
    <row r="177" spans="1:12" x14ac:dyDescent="0.2">
      <c r="A177" s="53" t="s">
        <v>485</v>
      </c>
      <c r="B177" s="37" t="s">
        <v>213</v>
      </c>
      <c r="C177" s="8">
        <v>8.1157556270000004</v>
      </c>
      <c r="D177" s="46" t="str">
        <f t="shared" si="24"/>
        <v>N/A</v>
      </c>
      <c r="E177" s="8">
        <v>7.4910172222</v>
      </c>
      <c r="F177" s="46" t="str">
        <f t="shared" si="25"/>
        <v>N/A</v>
      </c>
      <c r="G177" s="8">
        <v>7.2699378247000004</v>
      </c>
      <c r="H177" s="46" t="str">
        <f t="shared" si="26"/>
        <v>N/A</v>
      </c>
      <c r="I177" s="12">
        <v>-7.7</v>
      </c>
      <c r="J177" s="12">
        <v>-2.95</v>
      </c>
      <c r="K177" s="47" t="s">
        <v>739</v>
      </c>
      <c r="L177" s="9" t="str">
        <f t="shared" si="27"/>
        <v>Yes</v>
      </c>
    </row>
    <row r="178" spans="1:12" x14ac:dyDescent="0.2">
      <c r="A178" s="53" t="s">
        <v>486</v>
      </c>
      <c r="B178" s="37" t="s">
        <v>213</v>
      </c>
      <c r="C178" s="8">
        <v>12.481987237</v>
      </c>
      <c r="D178" s="46" t="str">
        <f t="shared" si="24"/>
        <v>N/A</v>
      </c>
      <c r="E178" s="8">
        <v>11.250357770999999</v>
      </c>
      <c r="F178" s="46" t="str">
        <f t="shared" si="25"/>
        <v>N/A</v>
      </c>
      <c r="G178" s="8">
        <v>9.8139699857</v>
      </c>
      <c r="H178" s="46" t="str">
        <f t="shared" si="26"/>
        <v>N/A</v>
      </c>
      <c r="I178" s="12">
        <v>-9.8699999999999992</v>
      </c>
      <c r="J178" s="12">
        <v>-12.8</v>
      </c>
      <c r="K178" s="47" t="s">
        <v>739</v>
      </c>
      <c r="L178" s="9" t="str">
        <f t="shared" si="27"/>
        <v>Yes</v>
      </c>
    </row>
    <row r="179" spans="1:12" x14ac:dyDescent="0.2">
      <c r="A179" s="48" t="s">
        <v>1550</v>
      </c>
      <c r="B179" s="37" t="s">
        <v>213</v>
      </c>
      <c r="C179" s="8">
        <v>4.1958846540000003</v>
      </c>
      <c r="D179" s="46" t="str">
        <f t="shared" si="24"/>
        <v>N/A</v>
      </c>
      <c r="E179" s="8">
        <v>3.7672707564999999</v>
      </c>
      <c r="F179" s="46" t="str">
        <f t="shared" si="25"/>
        <v>N/A</v>
      </c>
      <c r="G179" s="8">
        <v>3.5577410294999998</v>
      </c>
      <c r="H179" s="46" t="str">
        <f t="shared" si="26"/>
        <v>N/A</v>
      </c>
      <c r="I179" s="12">
        <v>-10.199999999999999</v>
      </c>
      <c r="J179" s="12">
        <v>-5.56</v>
      </c>
      <c r="K179" s="47" t="s">
        <v>739</v>
      </c>
      <c r="L179" s="9" t="str">
        <f t="shared" si="27"/>
        <v>Yes</v>
      </c>
    </row>
    <row r="180" spans="1:12" x14ac:dyDescent="0.2">
      <c r="A180" s="53" t="s">
        <v>1551</v>
      </c>
      <c r="B180" s="37" t="s">
        <v>213</v>
      </c>
      <c r="C180" s="8">
        <v>44.558503440999999</v>
      </c>
      <c r="D180" s="46" t="str">
        <f t="shared" si="24"/>
        <v>N/A</v>
      </c>
      <c r="E180" s="8">
        <v>44.156507116999997</v>
      </c>
      <c r="F180" s="46" t="str">
        <f t="shared" si="25"/>
        <v>N/A</v>
      </c>
      <c r="G180" s="8">
        <v>44.065427509000003</v>
      </c>
      <c r="H180" s="46" t="str">
        <f t="shared" si="26"/>
        <v>N/A</v>
      </c>
      <c r="I180" s="12">
        <v>-0.90200000000000002</v>
      </c>
      <c r="J180" s="12">
        <v>-0.20599999999999999</v>
      </c>
      <c r="K180" s="47" t="s">
        <v>739</v>
      </c>
      <c r="L180" s="9" t="str">
        <f t="shared" si="27"/>
        <v>Yes</v>
      </c>
    </row>
    <row r="181" spans="1:12" x14ac:dyDescent="0.2">
      <c r="A181" s="53" t="s">
        <v>1552</v>
      </c>
      <c r="B181" s="37" t="s">
        <v>213</v>
      </c>
      <c r="C181" s="8">
        <v>6.5400901144999999</v>
      </c>
      <c r="D181" s="46" t="str">
        <f t="shared" si="24"/>
        <v>N/A</v>
      </c>
      <c r="E181" s="8">
        <v>6.3376309955999997</v>
      </c>
      <c r="F181" s="46" t="str">
        <f t="shared" si="25"/>
        <v>N/A</v>
      </c>
      <c r="G181" s="8">
        <v>6.1394289718000001</v>
      </c>
      <c r="H181" s="46" t="str">
        <f t="shared" si="26"/>
        <v>N/A</v>
      </c>
      <c r="I181" s="12">
        <v>-3.1</v>
      </c>
      <c r="J181" s="12">
        <v>-3.13</v>
      </c>
      <c r="K181" s="47" t="s">
        <v>739</v>
      </c>
      <c r="L181" s="9" t="str">
        <f t="shared" si="27"/>
        <v>Yes</v>
      </c>
    </row>
    <row r="182" spans="1:12" x14ac:dyDescent="0.2">
      <c r="A182" s="53" t="s">
        <v>1553</v>
      </c>
      <c r="B182" s="37" t="s">
        <v>213</v>
      </c>
      <c r="C182" s="8">
        <v>0.30868167200000002</v>
      </c>
      <c r="D182" s="46" t="str">
        <f t="shared" si="24"/>
        <v>N/A</v>
      </c>
      <c r="E182" s="8">
        <v>0.25806679999999999</v>
      </c>
      <c r="F182" s="46" t="str">
        <f t="shared" si="25"/>
        <v>N/A</v>
      </c>
      <c r="G182" s="8">
        <v>0.22945657150000001</v>
      </c>
      <c r="H182" s="46" t="str">
        <f t="shared" si="26"/>
        <v>N/A</v>
      </c>
      <c r="I182" s="12">
        <v>-16.399999999999999</v>
      </c>
      <c r="J182" s="12">
        <v>-11.1</v>
      </c>
      <c r="K182" s="47" t="s">
        <v>739</v>
      </c>
      <c r="L182" s="9" t="str">
        <f t="shared" si="27"/>
        <v>Yes</v>
      </c>
    </row>
    <row r="183" spans="1:12" x14ac:dyDescent="0.2">
      <c r="A183" s="53" t="s">
        <v>1554</v>
      </c>
      <c r="B183" s="37" t="s">
        <v>213</v>
      </c>
      <c r="C183" s="8">
        <v>2.0586015199999998E-2</v>
      </c>
      <c r="D183" s="46" t="str">
        <f t="shared" si="24"/>
        <v>N/A</v>
      </c>
      <c r="E183" s="8">
        <v>2.1125512799999999E-2</v>
      </c>
      <c r="F183" s="46" t="str">
        <f t="shared" si="25"/>
        <v>N/A</v>
      </c>
      <c r="G183" s="8">
        <v>1.59000012E-2</v>
      </c>
      <c r="H183" s="46" t="str">
        <f t="shared" si="26"/>
        <v>N/A</v>
      </c>
      <c r="I183" s="12">
        <v>2.621</v>
      </c>
      <c r="J183" s="12">
        <v>-24.7</v>
      </c>
      <c r="K183" s="47" t="s">
        <v>739</v>
      </c>
      <c r="L183" s="9" t="str">
        <f t="shared" si="27"/>
        <v>Yes</v>
      </c>
    </row>
    <row r="184" spans="1:12" x14ac:dyDescent="0.2">
      <c r="A184" s="48" t="s">
        <v>97</v>
      </c>
      <c r="B184" s="37" t="s">
        <v>213</v>
      </c>
      <c r="C184" s="8">
        <v>59.974082283000001</v>
      </c>
      <c r="D184" s="46" t="str">
        <f t="shared" si="24"/>
        <v>N/A</v>
      </c>
      <c r="E184" s="8">
        <v>57.941021434</v>
      </c>
      <c r="F184" s="46" t="str">
        <f t="shared" si="25"/>
        <v>N/A</v>
      </c>
      <c r="G184" s="8">
        <v>56.891991425999997</v>
      </c>
      <c r="H184" s="46" t="str">
        <f t="shared" si="26"/>
        <v>N/A</v>
      </c>
      <c r="I184" s="12">
        <v>-3.39</v>
      </c>
      <c r="J184" s="12">
        <v>-1.81</v>
      </c>
      <c r="K184" s="47" t="s">
        <v>739</v>
      </c>
      <c r="L184" s="9" t="str">
        <f t="shared" si="27"/>
        <v>Yes</v>
      </c>
    </row>
    <row r="185" spans="1:12" x14ac:dyDescent="0.2">
      <c r="A185" s="53" t="s">
        <v>487</v>
      </c>
      <c r="B185" s="37" t="s">
        <v>213</v>
      </c>
      <c r="C185" s="8">
        <v>58.438731689999997</v>
      </c>
      <c r="D185" s="46" t="str">
        <f t="shared" si="24"/>
        <v>N/A</v>
      </c>
      <c r="E185" s="8">
        <v>57.897423578000001</v>
      </c>
      <c r="F185" s="46" t="str">
        <f t="shared" si="25"/>
        <v>N/A</v>
      </c>
      <c r="G185" s="8">
        <v>55.958364312</v>
      </c>
      <c r="H185" s="46" t="str">
        <f t="shared" si="26"/>
        <v>N/A</v>
      </c>
      <c r="I185" s="12">
        <v>-0.92600000000000005</v>
      </c>
      <c r="J185" s="12">
        <v>-3.35</v>
      </c>
      <c r="K185" s="47" t="s">
        <v>739</v>
      </c>
      <c r="L185" s="9" t="str">
        <f t="shared" si="27"/>
        <v>Yes</v>
      </c>
    </row>
    <row r="186" spans="1:12" x14ac:dyDescent="0.2">
      <c r="A186" s="53" t="s">
        <v>488</v>
      </c>
      <c r="B186" s="37" t="s">
        <v>213</v>
      </c>
      <c r="C186" s="8">
        <v>68.762553607000001</v>
      </c>
      <c r="D186" s="46" t="str">
        <f t="shared" si="24"/>
        <v>N/A</v>
      </c>
      <c r="E186" s="8">
        <v>68.4128379</v>
      </c>
      <c r="F186" s="46" t="str">
        <f t="shared" si="25"/>
        <v>N/A</v>
      </c>
      <c r="G186" s="8">
        <v>66.139929434999999</v>
      </c>
      <c r="H186" s="46" t="str">
        <f t="shared" si="26"/>
        <v>N/A</v>
      </c>
      <c r="I186" s="12">
        <v>-0.50900000000000001</v>
      </c>
      <c r="J186" s="12">
        <v>-3.32</v>
      </c>
      <c r="K186" s="47" t="s">
        <v>739</v>
      </c>
      <c r="L186" s="9" t="str">
        <f t="shared" si="27"/>
        <v>Yes</v>
      </c>
    </row>
    <row r="187" spans="1:12" x14ac:dyDescent="0.2">
      <c r="A187" s="53" t="s">
        <v>489</v>
      </c>
      <c r="B187" s="37" t="s">
        <v>213</v>
      </c>
      <c r="C187" s="8">
        <v>63.592321933000001</v>
      </c>
      <c r="D187" s="46" t="str">
        <f t="shared" si="24"/>
        <v>N/A</v>
      </c>
      <c r="E187" s="8">
        <v>61.703099280000004</v>
      </c>
      <c r="F187" s="46" t="str">
        <f t="shared" si="25"/>
        <v>N/A</v>
      </c>
      <c r="G187" s="8">
        <v>62.575364035</v>
      </c>
      <c r="H187" s="46" t="str">
        <f t="shared" si="26"/>
        <v>N/A</v>
      </c>
      <c r="I187" s="12">
        <v>-2.97</v>
      </c>
      <c r="J187" s="12">
        <v>1.4139999999999999</v>
      </c>
      <c r="K187" s="47" t="s">
        <v>739</v>
      </c>
      <c r="L187" s="9" t="str">
        <f t="shared" si="27"/>
        <v>Yes</v>
      </c>
    </row>
    <row r="188" spans="1:12" x14ac:dyDescent="0.2">
      <c r="A188" s="53" t="s">
        <v>490</v>
      </c>
      <c r="B188" s="37" t="s">
        <v>213</v>
      </c>
      <c r="C188" s="8">
        <v>48.356549784000002</v>
      </c>
      <c r="D188" s="46" t="str">
        <f t="shared" si="24"/>
        <v>N/A</v>
      </c>
      <c r="E188" s="8">
        <v>45.267885132000004</v>
      </c>
      <c r="F188" s="46" t="str">
        <f t="shared" si="25"/>
        <v>N/A</v>
      </c>
      <c r="G188" s="8">
        <v>42.233460940999997</v>
      </c>
      <c r="H188" s="46" t="str">
        <f t="shared" si="26"/>
        <v>N/A</v>
      </c>
      <c r="I188" s="12">
        <v>-6.39</v>
      </c>
      <c r="J188" s="12">
        <v>-6.7</v>
      </c>
      <c r="K188" s="47" t="s">
        <v>739</v>
      </c>
      <c r="L188" s="9" t="str">
        <f t="shared" si="27"/>
        <v>Yes</v>
      </c>
    </row>
    <row r="189" spans="1:12" x14ac:dyDescent="0.2">
      <c r="A189" s="48" t="s">
        <v>118</v>
      </c>
      <c r="B189" s="37" t="s">
        <v>213</v>
      </c>
      <c r="C189" s="8">
        <v>79.112822811000001</v>
      </c>
      <c r="D189" s="46" t="str">
        <f t="shared" si="24"/>
        <v>N/A</v>
      </c>
      <c r="E189" s="8">
        <v>77.659380963000004</v>
      </c>
      <c r="F189" s="46" t="str">
        <f t="shared" si="25"/>
        <v>N/A</v>
      </c>
      <c r="G189" s="8">
        <v>77.564047871</v>
      </c>
      <c r="H189" s="46" t="str">
        <f t="shared" si="26"/>
        <v>N/A</v>
      </c>
      <c r="I189" s="12">
        <v>-1.84</v>
      </c>
      <c r="J189" s="12">
        <v>-0.123</v>
      </c>
      <c r="K189" s="47" t="s">
        <v>739</v>
      </c>
      <c r="L189" s="9" t="str">
        <f t="shared" si="27"/>
        <v>Yes</v>
      </c>
    </row>
    <row r="190" spans="1:12" x14ac:dyDescent="0.2">
      <c r="A190" s="53" t="s">
        <v>491</v>
      </c>
      <c r="B190" s="37" t="s">
        <v>213</v>
      </c>
      <c r="C190" s="8">
        <v>90.034707924000003</v>
      </c>
      <c r="D190" s="46" t="str">
        <f t="shared" si="24"/>
        <v>N/A</v>
      </c>
      <c r="E190" s="8">
        <v>89.156807399000002</v>
      </c>
      <c r="F190" s="46" t="str">
        <f t="shared" si="25"/>
        <v>N/A</v>
      </c>
      <c r="G190" s="8">
        <v>88.767286244999994</v>
      </c>
      <c r="H190" s="46" t="str">
        <f t="shared" si="26"/>
        <v>N/A</v>
      </c>
      <c r="I190" s="12">
        <v>-0.97499999999999998</v>
      </c>
      <c r="J190" s="12">
        <v>-0.437</v>
      </c>
      <c r="K190" s="47" t="s">
        <v>739</v>
      </c>
      <c r="L190" s="9" t="str">
        <f t="shared" si="27"/>
        <v>Yes</v>
      </c>
    </row>
    <row r="191" spans="1:12" x14ac:dyDescent="0.2">
      <c r="A191" s="53" t="s">
        <v>492</v>
      </c>
      <c r="B191" s="37" t="s">
        <v>213</v>
      </c>
      <c r="C191" s="8">
        <v>94.477769936000001</v>
      </c>
      <c r="D191" s="46" t="str">
        <f t="shared" si="24"/>
        <v>N/A</v>
      </c>
      <c r="E191" s="8">
        <v>94.168644990000004</v>
      </c>
      <c r="F191" s="46" t="str">
        <f t="shared" si="25"/>
        <v>N/A</v>
      </c>
      <c r="G191" s="8">
        <v>93.456447213999994</v>
      </c>
      <c r="H191" s="46" t="str">
        <f t="shared" si="26"/>
        <v>N/A</v>
      </c>
      <c r="I191" s="12">
        <v>-0.32700000000000001</v>
      </c>
      <c r="J191" s="12">
        <v>-0.75600000000000001</v>
      </c>
      <c r="K191" s="47" t="s">
        <v>739</v>
      </c>
      <c r="L191" s="9" t="str">
        <f t="shared" si="27"/>
        <v>Yes</v>
      </c>
    </row>
    <row r="192" spans="1:12" x14ac:dyDescent="0.2">
      <c r="A192" s="53" t="s">
        <v>493</v>
      </c>
      <c r="B192" s="37" t="s">
        <v>213</v>
      </c>
      <c r="C192" s="8">
        <v>83.775114489000003</v>
      </c>
      <c r="D192" s="46" t="str">
        <f t="shared" si="24"/>
        <v>N/A</v>
      </c>
      <c r="E192" s="8">
        <v>83.563021044999999</v>
      </c>
      <c r="F192" s="46" t="str">
        <f t="shared" si="25"/>
        <v>N/A</v>
      </c>
      <c r="G192" s="8">
        <v>86.295857670000004</v>
      </c>
      <c r="H192" s="46" t="str">
        <f t="shared" si="26"/>
        <v>N/A</v>
      </c>
      <c r="I192" s="12">
        <v>-0.253</v>
      </c>
      <c r="J192" s="12">
        <v>3.27</v>
      </c>
      <c r="K192" s="47" t="s">
        <v>739</v>
      </c>
      <c r="L192" s="9" t="str">
        <f t="shared" si="27"/>
        <v>Yes</v>
      </c>
    </row>
    <row r="193" spans="1:12" x14ac:dyDescent="0.2">
      <c r="A193" s="53" t="s">
        <v>494</v>
      </c>
      <c r="B193" s="37" t="s">
        <v>213</v>
      </c>
      <c r="C193" s="8">
        <v>58.529091088999998</v>
      </c>
      <c r="D193" s="46" t="str">
        <f t="shared" si="24"/>
        <v>N/A</v>
      </c>
      <c r="E193" s="8">
        <v>55.107603822000002</v>
      </c>
      <c r="F193" s="46" t="str">
        <f t="shared" si="25"/>
        <v>N/A</v>
      </c>
      <c r="G193" s="8">
        <v>51.621188586000002</v>
      </c>
      <c r="H193" s="46" t="str">
        <f t="shared" si="26"/>
        <v>N/A</v>
      </c>
      <c r="I193" s="12">
        <v>-5.85</v>
      </c>
      <c r="J193" s="12">
        <v>-6.33</v>
      </c>
      <c r="K193" s="47" t="s">
        <v>739</v>
      </c>
      <c r="L193" s="9" t="str">
        <f t="shared" si="27"/>
        <v>Yes</v>
      </c>
    </row>
    <row r="194" spans="1:12" x14ac:dyDescent="0.2">
      <c r="A194" s="48" t="s">
        <v>1555</v>
      </c>
      <c r="B194" s="37" t="s">
        <v>213</v>
      </c>
      <c r="C194" s="38">
        <v>3.5227735994999998</v>
      </c>
      <c r="D194" s="46" t="str">
        <f t="shared" si="24"/>
        <v>N/A</v>
      </c>
      <c r="E194" s="38">
        <v>3.6019741414999999</v>
      </c>
      <c r="F194" s="46" t="str">
        <f t="shared" si="25"/>
        <v>N/A</v>
      </c>
      <c r="G194" s="38">
        <v>3.5488646386</v>
      </c>
      <c r="H194" s="46" t="str">
        <f t="shared" si="26"/>
        <v>N/A</v>
      </c>
      <c r="I194" s="12">
        <v>2.2480000000000002</v>
      </c>
      <c r="J194" s="12">
        <v>-1.47</v>
      </c>
      <c r="K194" s="47" t="s">
        <v>739</v>
      </c>
      <c r="L194" s="9" t="str">
        <f t="shared" si="27"/>
        <v>Yes</v>
      </c>
    </row>
    <row r="195" spans="1:12" x14ac:dyDescent="0.2">
      <c r="A195" s="53" t="s">
        <v>1556</v>
      </c>
      <c r="B195" s="37" t="s">
        <v>213</v>
      </c>
      <c r="C195" s="38">
        <v>0.33413022079999999</v>
      </c>
      <c r="D195" s="46" t="str">
        <f t="shared" si="24"/>
        <v>N/A</v>
      </c>
      <c r="E195" s="38">
        <v>0.2442748092</v>
      </c>
      <c r="F195" s="46" t="str">
        <f t="shared" si="25"/>
        <v>N/A</v>
      </c>
      <c r="G195" s="38">
        <v>0.17730186479999999</v>
      </c>
      <c r="H195" s="46" t="str">
        <f t="shared" si="26"/>
        <v>N/A</v>
      </c>
      <c r="I195" s="12">
        <v>-26.9</v>
      </c>
      <c r="J195" s="12">
        <v>-27.4</v>
      </c>
      <c r="K195" s="47" t="s">
        <v>739</v>
      </c>
      <c r="L195" s="9" t="str">
        <f t="shared" si="27"/>
        <v>Yes</v>
      </c>
    </row>
    <row r="196" spans="1:12" x14ac:dyDescent="0.2">
      <c r="A196" s="53" t="s">
        <v>1557</v>
      </c>
      <c r="B196" s="37" t="s">
        <v>213</v>
      </c>
      <c r="C196" s="38">
        <v>5.2439101801000003</v>
      </c>
      <c r="D196" s="46" t="str">
        <f t="shared" si="24"/>
        <v>N/A</v>
      </c>
      <c r="E196" s="38">
        <v>5.1792187500000004</v>
      </c>
      <c r="F196" s="46" t="str">
        <f t="shared" si="25"/>
        <v>N/A</v>
      </c>
      <c r="G196" s="38">
        <v>5.2960234534000001</v>
      </c>
      <c r="H196" s="46" t="str">
        <f t="shared" si="26"/>
        <v>N/A</v>
      </c>
      <c r="I196" s="12">
        <v>-1.23</v>
      </c>
      <c r="J196" s="12">
        <v>2.2549999999999999</v>
      </c>
      <c r="K196" s="47" t="s">
        <v>739</v>
      </c>
      <c r="L196" s="9" t="str">
        <f t="shared" si="27"/>
        <v>Yes</v>
      </c>
    </row>
    <row r="197" spans="1:12" x14ac:dyDescent="0.2">
      <c r="A197" s="53" t="s">
        <v>1558</v>
      </c>
      <c r="B197" s="37" t="s">
        <v>213</v>
      </c>
      <c r="C197" s="38">
        <v>3.8092974114999998</v>
      </c>
      <c r="D197" s="46" t="str">
        <f t="shared" si="24"/>
        <v>N/A</v>
      </c>
      <c r="E197" s="38">
        <v>4.0480128538000004</v>
      </c>
      <c r="F197" s="46" t="str">
        <f t="shared" si="25"/>
        <v>N/A</v>
      </c>
      <c r="G197" s="38">
        <v>3.8451036652999999</v>
      </c>
      <c r="H197" s="46" t="str">
        <f t="shared" si="26"/>
        <v>N/A</v>
      </c>
      <c r="I197" s="12">
        <v>6.2670000000000003</v>
      </c>
      <c r="J197" s="12">
        <v>-5.01</v>
      </c>
      <c r="K197" s="47" t="s">
        <v>739</v>
      </c>
      <c r="L197" s="9" t="str">
        <f t="shared" si="27"/>
        <v>Yes</v>
      </c>
    </row>
    <row r="198" spans="1:12" x14ac:dyDescent="0.2">
      <c r="A198" s="53" t="s">
        <v>1559</v>
      </c>
      <c r="B198" s="37" t="s">
        <v>213</v>
      </c>
      <c r="C198" s="38">
        <v>3.2183739539</v>
      </c>
      <c r="D198" s="46" t="str">
        <f t="shared" si="24"/>
        <v>N/A</v>
      </c>
      <c r="E198" s="38">
        <v>3.2461081834000001</v>
      </c>
      <c r="F198" s="46" t="str">
        <f t="shared" si="25"/>
        <v>N/A</v>
      </c>
      <c r="G198" s="38">
        <v>3.1437562312999998</v>
      </c>
      <c r="H198" s="46" t="str">
        <f t="shared" si="26"/>
        <v>N/A</v>
      </c>
      <c r="I198" s="12">
        <v>0.86170000000000002</v>
      </c>
      <c r="J198" s="12">
        <v>-3.15</v>
      </c>
      <c r="K198" s="47" t="s">
        <v>739</v>
      </c>
      <c r="L198" s="9" t="str">
        <f t="shared" si="27"/>
        <v>Yes</v>
      </c>
    </row>
    <row r="199" spans="1:12" x14ac:dyDescent="0.2">
      <c r="A199" s="48" t="s">
        <v>1560</v>
      </c>
      <c r="B199" s="37" t="s">
        <v>213</v>
      </c>
      <c r="C199" s="38">
        <v>253.45956606999999</v>
      </c>
      <c r="D199" s="46" t="str">
        <f t="shared" si="24"/>
        <v>N/A</v>
      </c>
      <c r="E199" s="38">
        <v>255.90407449</v>
      </c>
      <c r="F199" s="46" t="str">
        <f t="shared" si="25"/>
        <v>N/A</v>
      </c>
      <c r="G199" s="38">
        <v>252.61237274999999</v>
      </c>
      <c r="H199" s="46" t="str">
        <f t="shared" si="26"/>
        <v>N/A</v>
      </c>
      <c r="I199" s="12">
        <v>0.96450000000000002</v>
      </c>
      <c r="J199" s="12">
        <v>-1.29</v>
      </c>
      <c r="K199" s="47" t="s">
        <v>739</v>
      </c>
      <c r="L199" s="9" t="str">
        <f t="shared" si="27"/>
        <v>Yes</v>
      </c>
    </row>
    <row r="200" spans="1:12" x14ac:dyDescent="0.2">
      <c r="A200" s="53" t="s">
        <v>1561</v>
      </c>
      <c r="B200" s="37" t="s">
        <v>213</v>
      </c>
      <c r="C200" s="38">
        <v>251.85801043000001</v>
      </c>
      <c r="D200" s="46" t="str">
        <f t="shared" si="24"/>
        <v>N/A</v>
      </c>
      <c r="E200" s="38">
        <v>254.94199252000001</v>
      </c>
      <c r="F200" s="46" t="str">
        <f t="shared" si="25"/>
        <v>N/A</v>
      </c>
      <c r="G200" s="38">
        <v>250.43848281999999</v>
      </c>
      <c r="H200" s="46" t="str">
        <f t="shared" si="26"/>
        <v>N/A</v>
      </c>
      <c r="I200" s="12">
        <v>1.224</v>
      </c>
      <c r="J200" s="12">
        <v>-1.77</v>
      </c>
      <c r="K200" s="47" t="s">
        <v>739</v>
      </c>
      <c r="L200" s="9" t="str">
        <f t="shared" si="27"/>
        <v>Yes</v>
      </c>
    </row>
    <row r="201" spans="1:12" x14ac:dyDescent="0.2">
      <c r="A201" s="53" t="s">
        <v>1562</v>
      </c>
      <c r="B201" s="37" t="s">
        <v>213</v>
      </c>
      <c r="C201" s="38">
        <v>275.78231998000001</v>
      </c>
      <c r="D201" s="46" t="str">
        <f t="shared" si="24"/>
        <v>N/A</v>
      </c>
      <c r="E201" s="38">
        <v>276.01800496999999</v>
      </c>
      <c r="F201" s="46" t="str">
        <f t="shared" si="25"/>
        <v>N/A</v>
      </c>
      <c r="G201" s="38">
        <v>272.46790299999998</v>
      </c>
      <c r="H201" s="46" t="str">
        <f t="shared" si="26"/>
        <v>N/A</v>
      </c>
      <c r="I201" s="12">
        <v>8.5500000000000007E-2</v>
      </c>
      <c r="J201" s="12">
        <v>-1.29</v>
      </c>
      <c r="K201" s="47" t="s">
        <v>739</v>
      </c>
      <c r="L201" s="9" t="str">
        <f t="shared" si="27"/>
        <v>Yes</v>
      </c>
    </row>
    <row r="202" spans="1:12" x14ac:dyDescent="0.2">
      <c r="A202" s="53" t="s">
        <v>1563</v>
      </c>
      <c r="B202" s="37" t="s">
        <v>213</v>
      </c>
      <c r="C202" s="38">
        <v>156.05555555999999</v>
      </c>
      <c r="D202" s="46" t="str">
        <f t="shared" si="24"/>
        <v>N/A</v>
      </c>
      <c r="E202" s="38">
        <v>151.61865569</v>
      </c>
      <c r="F202" s="46" t="str">
        <f t="shared" si="25"/>
        <v>N/A</v>
      </c>
      <c r="G202" s="38">
        <v>165.41935484000001</v>
      </c>
      <c r="H202" s="46" t="str">
        <f t="shared" si="26"/>
        <v>N/A</v>
      </c>
      <c r="I202" s="12">
        <v>-2.84</v>
      </c>
      <c r="J202" s="12">
        <v>9.1020000000000003</v>
      </c>
      <c r="K202" s="47" t="s">
        <v>739</v>
      </c>
      <c r="L202" s="9" t="str">
        <f t="shared" si="27"/>
        <v>Yes</v>
      </c>
    </row>
    <row r="203" spans="1:12" x14ac:dyDescent="0.2">
      <c r="A203" s="53" t="s">
        <v>1564</v>
      </c>
      <c r="B203" s="37" t="s">
        <v>213</v>
      </c>
      <c r="C203" s="38">
        <v>25.037037037000001</v>
      </c>
      <c r="D203" s="46" t="str">
        <f t="shared" si="24"/>
        <v>N/A</v>
      </c>
      <c r="E203" s="38">
        <v>29.483870968000002</v>
      </c>
      <c r="F203" s="46" t="str">
        <f t="shared" si="25"/>
        <v>N/A</v>
      </c>
      <c r="G203" s="38">
        <v>31.269230769</v>
      </c>
      <c r="H203" s="46" t="str">
        <f t="shared" si="26"/>
        <v>N/A</v>
      </c>
      <c r="I203" s="12">
        <v>17.760000000000002</v>
      </c>
      <c r="J203" s="12">
        <v>6.0549999999999997</v>
      </c>
      <c r="K203" s="47" t="s">
        <v>739</v>
      </c>
      <c r="L203" s="9" t="str">
        <f t="shared" si="27"/>
        <v>Yes</v>
      </c>
    </row>
    <row r="204" spans="1:12" x14ac:dyDescent="0.2">
      <c r="A204" s="48" t="s">
        <v>127</v>
      </c>
      <c r="B204" s="37" t="s">
        <v>213</v>
      </c>
      <c r="C204" s="38">
        <v>0</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t="s">
        <v>1747</v>
      </c>
      <c r="J204" s="12">
        <v>-50</v>
      </c>
      <c r="K204" s="14" t="s">
        <v>213</v>
      </c>
      <c r="L204" s="9" t="str">
        <f t="shared" ref="L204:L214" si="31">IF(J204="Div by 0", "N/A", IF(K204="N/A","N/A", IF(J204&gt;VALUE(MID(K204,1,2)), "No", IF(J204&lt;-1*VALUE(MID(K204,1,2)), "No", "Yes"))))</f>
        <v>N/A</v>
      </c>
    </row>
    <row r="205" spans="1:12" x14ac:dyDescent="0.2">
      <c r="A205" s="48" t="s">
        <v>128</v>
      </c>
      <c r="B205" s="37" t="s">
        <v>213</v>
      </c>
      <c r="C205" s="38">
        <v>16</v>
      </c>
      <c r="D205" s="46" t="str">
        <f t="shared" si="28"/>
        <v>N/A</v>
      </c>
      <c r="E205" s="38">
        <v>20</v>
      </c>
      <c r="F205" s="46" t="str">
        <f t="shared" si="29"/>
        <v>N/A</v>
      </c>
      <c r="G205" s="38">
        <v>17</v>
      </c>
      <c r="H205" s="46" t="str">
        <f t="shared" si="30"/>
        <v>N/A</v>
      </c>
      <c r="I205" s="12">
        <v>25</v>
      </c>
      <c r="J205" s="12">
        <v>-15</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33.33</v>
      </c>
      <c r="J206" s="12">
        <v>-25</v>
      </c>
      <c r="K206" s="14" t="s">
        <v>213</v>
      </c>
      <c r="L206" s="9" t="str">
        <f t="shared" si="31"/>
        <v>N/A</v>
      </c>
    </row>
    <row r="207" spans="1:12" ht="25.5" x14ac:dyDescent="0.2">
      <c r="A207" s="48" t="s">
        <v>1565</v>
      </c>
      <c r="B207" s="37" t="s">
        <v>213</v>
      </c>
      <c r="C207" s="38">
        <v>571</v>
      </c>
      <c r="D207" s="46" t="str">
        <f t="shared" si="28"/>
        <v>N/A</v>
      </c>
      <c r="E207" s="38">
        <v>552</v>
      </c>
      <c r="F207" s="46" t="str">
        <f t="shared" si="29"/>
        <v>N/A</v>
      </c>
      <c r="G207" s="38">
        <v>522</v>
      </c>
      <c r="H207" s="46" t="str">
        <f t="shared" si="30"/>
        <v>N/A</v>
      </c>
      <c r="I207" s="12">
        <v>-3.33</v>
      </c>
      <c r="J207" s="12">
        <v>-5.43</v>
      </c>
      <c r="K207" s="14" t="s">
        <v>213</v>
      </c>
      <c r="L207" s="9" t="str">
        <f t="shared" si="31"/>
        <v>N/A</v>
      </c>
    </row>
    <row r="208" spans="1:12" x14ac:dyDescent="0.2">
      <c r="A208" s="48" t="s">
        <v>1613</v>
      </c>
      <c r="B208" s="37" t="s">
        <v>213</v>
      </c>
      <c r="C208" s="38">
        <v>14</v>
      </c>
      <c r="D208" s="46" t="str">
        <f t="shared" si="28"/>
        <v>N/A</v>
      </c>
      <c r="E208" s="38">
        <v>16</v>
      </c>
      <c r="F208" s="46" t="str">
        <f t="shared" si="29"/>
        <v>N/A</v>
      </c>
      <c r="G208" s="38">
        <v>21</v>
      </c>
      <c r="H208" s="46" t="str">
        <f t="shared" si="30"/>
        <v>N/A</v>
      </c>
      <c r="I208" s="12">
        <v>14.29</v>
      </c>
      <c r="J208" s="12">
        <v>31.25</v>
      </c>
      <c r="K208" s="14" t="s">
        <v>213</v>
      </c>
      <c r="L208" s="9" t="str">
        <f t="shared" si="31"/>
        <v>N/A</v>
      </c>
    </row>
    <row r="209" spans="1:12" x14ac:dyDescent="0.2">
      <c r="A209" s="48" t="s">
        <v>1614</v>
      </c>
      <c r="B209" s="37" t="s">
        <v>213</v>
      </c>
      <c r="C209" s="38">
        <v>28</v>
      </c>
      <c r="D209" s="46" t="str">
        <f t="shared" si="28"/>
        <v>N/A</v>
      </c>
      <c r="E209" s="38">
        <v>30</v>
      </c>
      <c r="F209" s="46" t="str">
        <f t="shared" si="29"/>
        <v>N/A</v>
      </c>
      <c r="G209" s="38">
        <v>32</v>
      </c>
      <c r="H209" s="46" t="str">
        <f t="shared" si="30"/>
        <v>N/A</v>
      </c>
      <c r="I209" s="12">
        <v>7.1429999999999998</v>
      </c>
      <c r="J209" s="12">
        <v>6.6669999999999998</v>
      </c>
      <c r="K209" s="14" t="s">
        <v>213</v>
      </c>
      <c r="L209" s="9" t="str">
        <f t="shared" si="31"/>
        <v>N/A</v>
      </c>
    </row>
    <row r="210" spans="1:12" x14ac:dyDescent="0.2">
      <c r="A210" s="48" t="s">
        <v>125</v>
      </c>
      <c r="B210" s="37" t="s">
        <v>213</v>
      </c>
      <c r="C210" s="49">
        <v>969376</v>
      </c>
      <c r="D210" s="46" t="str">
        <f t="shared" si="28"/>
        <v>N/A</v>
      </c>
      <c r="E210" s="49">
        <v>1788374</v>
      </c>
      <c r="F210" s="46" t="str">
        <f t="shared" si="29"/>
        <v>N/A</v>
      </c>
      <c r="G210" s="49">
        <v>3038661</v>
      </c>
      <c r="H210" s="46" t="str">
        <f t="shared" si="30"/>
        <v>N/A</v>
      </c>
      <c r="I210" s="12">
        <v>84.49</v>
      </c>
      <c r="J210" s="12">
        <v>69.91</v>
      </c>
      <c r="K210" s="14" t="s">
        <v>213</v>
      </c>
      <c r="L210" s="9" t="str">
        <f t="shared" si="31"/>
        <v>N/A</v>
      </c>
    </row>
    <row r="211" spans="1:12" x14ac:dyDescent="0.2">
      <c r="A211" s="48" t="s">
        <v>1615</v>
      </c>
      <c r="B211" s="37" t="s">
        <v>213</v>
      </c>
      <c r="C211" s="49">
        <v>816212</v>
      </c>
      <c r="D211" s="46" t="str">
        <f t="shared" si="28"/>
        <v>N/A</v>
      </c>
      <c r="E211" s="49">
        <v>1121733</v>
      </c>
      <c r="F211" s="46" t="str">
        <f t="shared" si="29"/>
        <v>N/A</v>
      </c>
      <c r="G211" s="49">
        <v>797144</v>
      </c>
      <c r="H211" s="46" t="str">
        <f t="shared" si="30"/>
        <v>N/A</v>
      </c>
      <c r="I211" s="12">
        <v>37.43</v>
      </c>
      <c r="J211" s="12">
        <v>-28.9</v>
      </c>
      <c r="K211" s="14" t="s">
        <v>213</v>
      </c>
      <c r="L211" s="9" t="str">
        <f t="shared" si="31"/>
        <v>N/A</v>
      </c>
    </row>
    <row r="212" spans="1:12" x14ac:dyDescent="0.2">
      <c r="A212" s="48" t="s">
        <v>1566</v>
      </c>
      <c r="B212" s="37" t="s">
        <v>213</v>
      </c>
      <c r="C212" s="49">
        <v>681663</v>
      </c>
      <c r="D212" s="46" t="str">
        <f t="shared" si="28"/>
        <v>N/A</v>
      </c>
      <c r="E212" s="49">
        <v>613230</v>
      </c>
      <c r="F212" s="46" t="str">
        <f t="shared" si="29"/>
        <v>N/A</v>
      </c>
      <c r="G212" s="49">
        <v>613200</v>
      </c>
      <c r="H212" s="46" t="str">
        <f t="shared" si="30"/>
        <v>N/A</v>
      </c>
      <c r="I212" s="12">
        <v>-10</v>
      </c>
      <c r="J212" s="12">
        <v>-5.0000000000000001E-3</v>
      </c>
      <c r="K212" s="14" t="s">
        <v>213</v>
      </c>
      <c r="L212" s="9" t="str">
        <f t="shared" si="31"/>
        <v>N/A</v>
      </c>
    </row>
    <row r="213" spans="1:12" x14ac:dyDescent="0.2">
      <c r="A213" s="48" t="s">
        <v>1616</v>
      </c>
      <c r="B213" s="37" t="s">
        <v>213</v>
      </c>
      <c r="C213" s="49">
        <v>891392</v>
      </c>
      <c r="D213" s="46" t="str">
        <f t="shared" si="28"/>
        <v>N/A</v>
      </c>
      <c r="E213" s="49">
        <v>1780995</v>
      </c>
      <c r="F213" s="46" t="str">
        <f t="shared" si="29"/>
        <v>N/A</v>
      </c>
      <c r="G213" s="49">
        <v>3012689</v>
      </c>
      <c r="H213" s="46" t="str">
        <f t="shared" si="30"/>
        <v>N/A</v>
      </c>
      <c r="I213" s="12">
        <v>99.8</v>
      </c>
      <c r="J213" s="12">
        <v>69.16</v>
      </c>
      <c r="K213" s="14" t="s">
        <v>213</v>
      </c>
      <c r="L213" s="9" t="str">
        <f t="shared" si="31"/>
        <v>N/A</v>
      </c>
    </row>
    <row r="214" spans="1:12" x14ac:dyDescent="0.2">
      <c r="A214" s="53" t="s">
        <v>1617</v>
      </c>
      <c r="B214" s="37" t="s">
        <v>213</v>
      </c>
      <c r="C214" s="49">
        <v>560740</v>
      </c>
      <c r="D214" s="46" t="str">
        <f t="shared" si="28"/>
        <v>N/A</v>
      </c>
      <c r="E214" s="49">
        <v>393443</v>
      </c>
      <c r="F214" s="46" t="str">
        <f t="shared" si="29"/>
        <v>N/A</v>
      </c>
      <c r="G214" s="49">
        <v>357129</v>
      </c>
      <c r="H214" s="46" t="str">
        <f t="shared" si="30"/>
        <v>N/A</v>
      </c>
      <c r="I214" s="12">
        <v>-29.8</v>
      </c>
      <c r="J214" s="12">
        <v>-9.23</v>
      </c>
      <c r="K214" s="14" t="s">
        <v>213</v>
      </c>
      <c r="L214" s="9" t="str">
        <f t="shared" si="31"/>
        <v>N/A</v>
      </c>
    </row>
    <row r="215" spans="1:12" ht="25.5" x14ac:dyDescent="0.2">
      <c r="A215" s="48" t="s">
        <v>1380</v>
      </c>
      <c r="B215" s="37" t="s">
        <v>213</v>
      </c>
      <c r="C215" s="49">
        <v>12862946</v>
      </c>
      <c r="D215" s="46" t="str">
        <f t="shared" ref="D215:D229" si="32">IF($B215="N/A","N/A",IF(C215&gt;10,"No",IF(C215&lt;-10,"No","Yes")))</f>
        <v>N/A</v>
      </c>
      <c r="E215" s="49">
        <v>13853635</v>
      </c>
      <c r="F215" s="46" t="str">
        <f t="shared" ref="F215:F229" si="33">IF($B215="N/A","N/A",IF(E215&gt;10,"No",IF(E215&lt;-10,"No","Yes")))</f>
        <v>N/A</v>
      </c>
      <c r="G215" s="49">
        <v>15235950</v>
      </c>
      <c r="H215" s="46" t="str">
        <f t="shared" ref="H215:H229" si="34">IF($B215="N/A","N/A",IF(G215&gt;10,"No",IF(G215&lt;-10,"No","Yes")))</f>
        <v>N/A</v>
      </c>
      <c r="I215" s="12">
        <v>7.702</v>
      </c>
      <c r="J215" s="12">
        <v>9.9779999999999998</v>
      </c>
      <c r="K215" s="47" t="s">
        <v>739</v>
      </c>
      <c r="L215" s="9" t="str">
        <f t="shared" ref="L215:L229" si="35">IF(J215="Div by 0", "N/A", IF(K215="N/A","N/A", IF(J215&gt;VALUE(MID(K215,1,2)), "No", IF(J215&lt;-1*VALUE(MID(K215,1,2)), "No", "Yes"))))</f>
        <v>Yes</v>
      </c>
    </row>
    <row r="216" spans="1:12" x14ac:dyDescent="0.2">
      <c r="A216" s="48" t="s">
        <v>649</v>
      </c>
      <c r="B216" s="37" t="s">
        <v>213</v>
      </c>
      <c r="C216" s="38">
        <v>41335</v>
      </c>
      <c r="D216" s="46" t="str">
        <f t="shared" si="32"/>
        <v>N/A</v>
      </c>
      <c r="E216" s="38">
        <v>43121</v>
      </c>
      <c r="F216" s="46" t="str">
        <f t="shared" si="33"/>
        <v>N/A</v>
      </c>
      <c r="G216" s="38">
        <v>44743</v>
      </c>
      <c r="H216" s="46" t="str">
        <f t="shared" si="34"/>
        <v>N/A</v>
      </c>
      <c r="I216" s="12">
        <v>4.3209999999999997</v>
      </c>
      <c r="J216" s="12">
        <v>3.762</v>
      </c>
      <c r="K216" s="47" t="s">
        <v>739</v>
      </c>
      <c r="L216" s="9" t="str">
        <f t="shared" si="35"/>
        <v>Yes</v>
      </c>
    </row>
    <row r="217" spans="1:12" ht="25.5" x14ac:dyDescent="0.2">
      <c r="A217" s="48" t="s">
        <v>1381</v>
      </c>
      <c r="B217" s="37" t="s">
        <v>213</v>
      </c>
      <c r="C217" s="49">
        <v>311.18775856000002</v>
      </c>
      <c r="D217" s="46" t="str">
        <f t="shared" si="32"/>
        <v>N/A</v>
      </c>
      <c r="E217" s="49">
        <v>321.27350942999999</v>
      </c>
      <c r="F217" s="46" t="str">
        <f t="shared" si="33"/>
        <v>N/A</v>
      </c>
      <c r="G217" s="49">
        <v>340.52142235000002</v>
      </c>
      <c r="H217" s="46" t="str">
        <f t="shared" si="34"/>
        <v>N/A</v>
      </c>
      <c r="I217" s="12">
        <v>3.2410000000000001</v>
      </c>
      <c r="J217" s="12">
        <v>5.9909999999999997</v>
      </c>
      <c r="K217" s="47" t="s">
        <v>739</v>
      </c>
      <c r="L217" s="9" t="str">
        <f t="shared" si="35"/>
        <v>Yes</v>
      </c>
    </row>
    <row r="218" spans="1:12" ht="25.5" x14ac:dyDescent="0.2">
      <c r="A218" s="48" t="s">
        <v>1382</v>
      </c>
      <c r="B218" s="37" t="s">
        <v>213</v>
      </c>
      <c r="C218" s="49">
        <v>13779115</v>
      </c>
      <c r="D218" s="46" t="str">
        <f t="shared" si="32"/>
        <v>N/A</v>
      </c>
      <c r="E218" s="49">
        <v>15556036</v>
      </c>
      <c r="F218" s="46" t="str">
        <f t="shared" si="33"/>
        <v>N/A</v>
      </c>
      <c r="G218" s="49">
        <v>20063451</v>
      </c>
      <c r="H218" s="46" t="str">
        <f t="shared" si="34"/>
        <v>N/A</v>
      </c>
      <c r="I218" s="12">
        <v>12.9</v>
      </c>
      <c r="J218" s="12">
        <v>28.98</v>
      </c>
      <c r="K218" s="47" t="s">
        <v>739</v>
      </c>
      <c r="L218" s="9" t="str">
        <f t="shared" si="35"/>
        <v>Yes</v>
      </c>
    </row>
    <row r="219" spans="1:12" x14ac:dyDescent="0.2">
      <c r="A219" s="48" t="s">
        <v>516</v>
      </c>
      <c r="B219" s="37" t="s">
        <v>213</v>
      </c>
      <c r="C219" s="38">
        <v>35945</v>
      </c>
      <c r="D219" s="46" t="str">
        <f t="shared" si="32"/>
        <v>N/A</v>
      </c>
      <c r="E219" s="38">
        <v>46033</v>
      </c>
      <c r="F219" s="46" t="str">
        <f t="shared" si="33"/>
        <v>N/A</v>
      </c>
      <c r="G219" s="38">
        <v>62769</v>
      </c>
      <c r="H219" s="46" t="str">
        <f t="shared" si="34"/>
        <v>N/A</v>
      </c>
      <c r="I219" s="12">
        <v>28.07</v>
      </c>
      <c r="J219" s="12">
        <v>36.36</v>
      </c>
      <c r="K219" s="47" t="s">
        <v>739</v>
      </c>
      <c r="L219" s="9" t="str">
        <f t="shared" si="35"/>
        <v>No</v>
      </c>
    </row>
    <row r="220" spans="1:12" ht="25.5" x14ac:dyDescent="0.2">
      <c r="A220" s="48" t="s">
        <v>1383</v>
      </c>
      <c r="B220" s="37" t="s">
        <v>213</v>
      </c>
      <c r="C220" s="49">
        <v>383.33885101999999</v>
      </c>
      <c r="D220" s="46" t="str">
        <f t="shared" si="32"/>
        <v>N/A</v>
      </c>
      <c r="E220" s="49">
        <v>337.93226598000001</v>
      </c>
      <c r="F220" s="46" t="str">
        <f t="shared" si="33"/>
        <v>N/A</v>
      </c>
      <c r="G220" s="49">
        <v>319.63948764999998</v>
      </c>
      <c r="H220" s="46" t="str">
        <f t="shared" si="34"/>
        <v>N/A</v>
      </c>
      <c r="I220" s="12">
        <v>-11.8</v>
      </c>
      <c r="J220" s="12">
        <v>-5.41</v>
      </c>
      <c r="K220" s="47" t="s">
        <v>739</v>
      </c>
      <c r="L220" s="9" t="str">
        <f t="shared" si="35"/>
        <v>Yes</v>
      </c>
    </row>
    <row r="221" spans="1:12" ht="25.5" x14ac:dyDescent="0.2">
      <c r="A221" s="48" t="s">
        <v>1384</v>
      </c>
      <c r="B221" s="37" t="s">
        <v>213</v>
      </c>
      <c r="C221" s="49">
        <v>19940547</v>
      </c>
      <c r="D221" s="46" t="str">
        <f t="shared" si="32"/>
        <v>N/A</v>
      </c>
      <c r="E221" s="49">
        <v>23959449</v>
      </c>
      <c r="F221" s="46" t="str">
        <f t="shared" si="33"/>
        <v>N/A</v>
      </c>
      <c r="G221" s="49">
        <v>27170671</v>
      </c>
      <c r="H221" s="46" t="str">
        <f t="shared" si="34"/>
        <v>N/A</v>
      </c>
      <c r="I221" s="12">
        <v>20.149999999999999</v>
      </c>
      <c r="J221" s="12">
        <v>13.4</v>
      </c>
      <c r="K221" s="47" t="s">
        <v>739</v>
      </c>
      <c r="L221" s="9" t="str">
        <f t="shared" si="35"/>
        <v>Yes</v>
      </c>
    </row>
    <row r="222" spans="1:12" x14ac:dyDescent="0.2">
      <c r="A222" s="48" t="s">
        <v>517</v>
      </c>
      <c r="B222" s="37" t="s">
        <v>213</v>
      </c>
      <c r="C222" s="38">
        <v>42105</v>
      </c>
      <c r="D222" s="46" t="str">
        <f t="shared" si="32"/>
        <v>N/A</v>
      </c>
      <c r="E222" s="38">
        <v>48991</v>
      </c>
      <c r="F222" s="46" t="str">
        <f t="shared" si="33"/>
        <v>N/A</v>
      </c>
      <c r="G222" s="38">
        <v>56009</v>
      </c>
      <c r="H222" s="46" t="str">
        <f t="shared" si="34"/>
        <v>N/A</v>
      </c>
      <c r="I222" s="12">
        <v>16.350000000000001</v>
      </c>
      <c r="J222" s="12">
        <v>14.33</v>
      </c>
      <c r="K222" s="47" t="s">
        <v>739</v>
      </c>
      <c r="L222" s="9" t="str">
        <f t="shared" si="35"/>
        <v>Yes</v>
      </c>
    </row>
    <row r="223" spans="1:12" ht="25.5" x14ac:dyDescent="0.2">
      <c r="A223" s="48" t="s">
        <v>1385</v>
      </c>
      <c r="B223" s="37" t="s">
        <v>213</v>
      </c>
      <c r="C223" s="49">
        <v>473.59095119</v>
      </c>
      <c r="D223" s="46" t="str">
        <f t="shared" si="32"/>
        <v>N/A</v>
      </c>
      <c r="E223" s="49">
        <v>489.05817395000003</v>
      </c>
      <c r="F223" s="46" t="str">
        <f t="shared" si="33"/>
        <v>N/A</v>
      </c>
      <c r="G223" s="49">
        <v>485.11258905</v>
      </c>
      <c r="H223" s="46" t="str">
        <f t="shared" si="34"/>
        <v>N/A</v>
      </c>
      <c r="I223" s="12">
        <v>3.266</v>
      </c>
      <c r="J223" s="12">
        <v>-0.80700000000000005</v>
      </c>
      <c r="K223" s="47" t="s">
        <v>739</v>
      </c>
      <c r="L223" s="9" t="str">
        <f t="shared" si="35"/>
        <v>Yes</v>
      </c>
    </row>
    <row r="224" spans="1:12" ht="25.5" x14ac:dyDescent="0.2">
      <c r="A224" s="48" t="s">
        <v>1386</v>
      </c>
      <c r="B224" s="37" t="s">
        <v>213</v>
      </c>
      <c r="C224" s="49">
        <v>0</v>
      </c>
      <c r="D224" s="46" t="str">
        <f t="shared" si="32"/>
        <v>N/A</v>
      </c>
      <c r="E224" s="49">
        <v>30759</v>
      </c>
      <c r="F224" s="46" t="str">
        <f t="shared" si="33"/>
        <v>N/A</v>
      </c>
      <c r="G224" s="49">
        <v>351471</v>
      </c>
      <c r="H224" s="46" t="str">
        <f t="shared" si="34"/>
        <v>N/A</v>
      </c>
      <c r="I224" s="12" t="s">
        <v>1747</v>
      </c>
      <c r="J224" s="12">
        <v>1043</v>
      </c>
      <c r="K224" s="47" t="s">
        <v>739</v>
      </c>
      <c r="L224" s="9" t="str">
        <f t="shared" si="35"/>
        <v>No</v>
      </c>
    </row>
    <row r="225" spans="1:12" x14ac:dyDescent="0.2">
      <c r="A225" s="48" t="s">
        <v>518</v>
      </c>
      <c r="B225" s="37" t="s">
        <v>213</v>
      </c>
      <c r="C225" s="38">
        <v>0</v>
      </c>
      <c r="D225" s="46" t="str">
        <f t="shared" si="32"/>
        <v>N/A</v>
      </c>
      <c r="E225" s="38">
        <v>83</v>
      </c>
      <c r="F225" s="46" t="str">
        <f t="shared" si="33"/>
        <v>N/A</v>
      </c>
      <c r="G225" s="38">
        <v>408</v>
      </c>
      <c r="H225" s="46" t="str">
        <f t="shared" si="34"/>
        <v>N/A</v>
      </c>
      <c r="I225" s="12" t="s">
        <v>1747</v>
      </c>
      <c r="J225" s="12">
        <v>391.6</v>
      </c>
      <c r="K225" s="47" t="s">
        <v>739</v>
      </c>
      <c r="L225" s="9" t="str">
        <f t="shared" si="35"/>
        <v>No</v>
      </c>
    </row>
    <row r="226" spans="1:12" ht="25.5" x14ac:dyDescent="0.2">
      <c r="A226" s="48" t="s">
        <v>1387</v>
      </c>
      <c r="B226" s="37" t="s">
        <v>213</v>
      </c>
      <c r="C226" s="49" t="s">
        <v>1747</v>
      </c>
      <c r="D226" s="46" t="str">
        <f t="shared" si="32"/>
        <v>N/A</v>
      </c>
      <c r="E226" s="49">
        <v>370.59036144999999</v>
      </c>
      <c r="F226" s="46" t="str">
        <f t="shared" si="33"/>
        <v>N/A</v>
      </c>
      <c r="G226" s="49">
        <v>861.44852940999999</v>
      </c>
      <c r="H226" s="46" t="str">
        <f t="shared" si="34"/>
        <v>N/A</v>
      </c>
      <c r="I226" s="12" t="s">
        <v>1747</v>
      </c>
      <c r="J226" s="12">
        <v>132.5</v>
      </c>
      <c r="K226" s="47" t="s">
        <v>739</v>
      </c>
      <c r="L226" s="9" t="str">
        <f t="shared" si="35"/>
        <v>No</v>
      </c>
    </row>
    <row r="227" spans="1:12" ht="25.5" x14ac:dyDescent="0.2">
      <c r="A227" s="48" t="s">
        <v>1388</v>
      </c>
      <c r="B227" s="37" t="s">
        <v>213</v>
      </c>
      <c r="C227" s="49">
        <v>448270833</v>
      </c>
      <c r="D227" s="46" t="str">
        <f t="shared" si="32"/>
        <v>N/A</v>
      </c>
      <c r="E227" s="49">
        <v>458525109</v>
      </c>
      <c r="F227" s="46" t="str">
        <f t="shared" si="33"/>
        <v>N/A</v>
      </c>
      <c r="G227" s="49">
        <v>479099213</v>
      </c>
      <c r="H227" s="46" t="str">
        <f t="shared" si="34"/>
        <v>N/A</v>
      </c>
      <c r="I227" s="12">
        <v>2.2879999999999998</v>
      </c>
      <c r="J227" s="12">
        <v>4.4870000000000001</v>
      </c>
      <c r="K227" s="47" t="s">
        <v>739</v>
      </c>
      <c r="L227" s="9" t="str">
        <f t="shared" si="35"/>
        <v>Yes</v>
      </c>
    </row>
    <row r="228" spans="1:12" ht="25.5" x14ac:dyDescent="0.2">
      <c r="A228" s="48" t="s">
        <v>519</v>
      </c>
      <c r="B228" s="37" t="s">
        <v>213</v>
      </c>
      <c r="C228" s="38">
        <v>29046</v>
      </c>
      <c r="D228" s="46" t="str">
        <f t="shared" si="32"/>
        <v>N/A</v>
      </c>
      <c r="E228" s="38">
        <v>28911</v>
      </c>
      <c r="F228" s="46" t="str">
        <f t="shared" si="33"/>
        <v>N/A</v>
      </c>
      <c r="G228" s="38">
        <v>28639</v>
      </c>
      <c r="H228" s="46" t="str">
        <f t="shared" si="34"/>
        <v>N/A</v>
      </c>
      <c r="I228" s="12">
        <v>-0.46500000000000002</v>
      </c>
      <c r="J228" s="12">
        <v>-0.94099999999999995</v>
      </c>
      <c r="K228" s="47" t="s">
        <v>739</v>
      </c>
      <c r="L228" s="9" t="str">
        <f t="shared" si="35"/>
        <v>Yes</v>
      </c>
    </row>
    <row r="229" spans="1:12" ht="25.5" x14ac:dyDescent="0.2">
      <c r="A229" s="48" t="s">
        <v>1389</v>
      </c>
      <c r="B229" s="37" t="s">
        <v>213</v>
      </c>
      <c r="C229" s="49">
        <v>15433.134786000001</v>
      </c>
      <c r="D229" s="46" t="str">
        <f t="shared" si="32"/>
        <v>N/A</v>
      </c>
      <c r="E229" s="49">
        <v>15859.884093000001</v>
      </c>
      <c r="F229" s="46" t="str">
        <f t="shared" si="33"/>
        <v>N/A</v>
      </c>
      <c r="G229" s="49">
        <v>16728.908586000001</v>
      </c>
      <c r="H229" s="46" t="str">
        <f t="shared" si="34"/>
        <v>N/A</v>
      </c>
      <c r="I229" s="12">
        <v>2.7650000000000001</v>
      </c>
      <c r="J229" s="12">
        <v>5.4790000000000001</v>
      </c>
      <c r="K229" s="47" t="s">
        <v>739</v>
      </c>
      <c r="L229" s="9" t="str">
        <f t="shared" si="35"/>
        <v>Yes</v>
      </c>
    </row>
    <row r="230" spans="1:12" x14ac:dyDescent="0.2">
      <c r="A230" s="4" t="s">
        <v>1390</v>
      </c>
      <c r="B230" s="37" t="s">
        <v>213</v>
      </c>
      <c r="C230" s="54">
        <v>585926621</v>
      </c>
      <c r="D230" s="46" t="str">
        <f t="shared" ref="D230:D253" si="36">IF($B230="N/A","N/A",IF(C230&gt;10,"No",IF(C230&lt;-10,"No","Yes")))</f>
        <v>N/A</v>
      </c>
      <c r="E230" s="54">
        <v>575084276</v>
      </c>
      <c r="F230" s="46" t="str">
        <f t="shared" ref="F230:F253" si="37">IF($B230="N/A","N/A",IF(E230&gt;10,"No",IF(E230&lt;-10,"No","Yes")))</f>
        <v>N/A</v>
      </c>
      <c r="G230" s="54">
        <v>571348322</v>
      </c>
      <c r="H230" s="46" t="str">
        <f t="shared" ref="H230:H253" si="38">IF($B230="N/A","N/A",IF(G230&gt;10,"No",IF(G230&lt;-10,"No","Yes")))</f>
        <v>N/A</v>
      </c>
      <c r="I230" s="12">
        <v>-1.85</v>
      </c>
      <c r="J230" s="12">
        <v>-0.65</v>
      </c>
      <c r="K230" s="47" t="s">
        <v>739</v>
      </c>
      <c r="L230" s="9" t="str">
        <f t="shared" ref="L230:L253" si="39">IF(J230="Div by 0", "N/A", IF(K230="N/A","N/A", IF(J230&gt;VALUE(MID(K230,1,2)), "No", IF(J230&lt;-1*VALUE(MID(K230,1,2)), "No", "Yes"))))</f>
        <v>Yes</v>
      </c>
    </row>
    <row r="231" spans="1:12" x14ac:dyDescent="0.2">
      <c r="A231" s="4" t="s">
        <v>1567</v>
      </c>
      <c r="B231" s="37" t="s">
        <v>213</v>
      </c>
      <c r="C231" s="52">
        <v>53662</v>
      </c>
      <c r="D231" s="52" t="str">
        <f t="shared" si="36"/>
        <v>N/A</v>
      </c>
      <c r="E231" s="52">
        <v>54141</v>
      </c>
      <c r="F231" s="52" t="str">
        <f t="shared" si="37"/>
        <v>N/A</v>
      </c>
      <c r="G231" s="52">
        <v>47204</v>
      </c>
      <c r="H231" s="46" t="str">
        <f t="shared" si="38"/>
        <v>N/A</v>
      </c>
      <c r="I231" s="12">
        <v>0.89259999999999995</v>
      </c>
      <c r="J231" s="12">
        <v>-12.8</v>
      </c>
      <c r="K231" s="47" t="s">
        <v>739</v>
      </c>
      <c r="L231" s="9" t="str">
        <f t="shared" si="39"/>
        <v>Yes</v>
      </c>
    </row>
    <row r="232" spans="1:12" x14ac:dyDescent="0.2">
      <c r="A232" s="4" t="s">
        <v>1568</v>
      </c>
      <c r="B232" s="37" t="s">
        <v>213</v>
      </c>
      <c r="C232" s="54">
        <v>10918.836812</v>
      </c>
      <c r="D232" s="46" t="str">
        <f t="shared" si="36"/>
        <v>N/A</v>
      </c>
      <c r="E232" s="54">
        <v>10621.973661</v>
      </c>
      <c r="F232" s="46" t="str">
        <f t="shared" si="37"/>
        <v>N/A</v>
      </c>
      <c r="G232" s="54">
        <v>12103.811583999999</v>
      </c>
      <c r="H232" s="46" t="str">
        <f t="shared" si="38"/>
        <v>N/A</v>
      </c>
      <c r="I232" s="12">
        <v>-2.72</v>
      </c>
      <c r="J232" s="12">
        <v>13.95</v>
      </c>
      <c r="K232" s="47" t="s">
        <v>739</v>
      </c>
      <c r="L232" s="9" t="str">
        <f t="shared" si="39"/>
        <v>Yes</v>
      </c>
    </row>
    <row r="233" spans="1:12" x14ac:dyDescent="0.2">
      <c r="A233" s="55" t="s">
        <v>1569</v>
      </c>
      <c r="B233" s="37" t="s">
        <v>213</v>
      </c>
      <c r="C233" s="54">
        <v>9351.2493630000008</v>
      </c>
      <c r="D233" s="46" t="str">
        <f t="shared" si="36"/>
        <v>N/A</v>
      </c>
      <c r="E233" s="54">
        <v>8844.7493020000002</v>
      </c>
      <c r="F233" s="46" t="str">
        <f t="shared" si="37"/>
        <v>N/A</v>
      </c>
      <c r="G233" s="54">
        <v>10263.052997999999</v>
      </c>
      <c r="H233" s="46" t="str">
        <f t="shared" si="38"/>
        <v>N/A</v>
      </c>
      <c r="I233" s="12">
        <v>-5.42</v>
      </c>
      <c r="J233" s="12">
        <v>16.04</v>
      </c>
      <c r="K233" s="47" t="s">
        <v>739</v>
      </c>
      <c r="L233" s="9" t="str">
        <f t="shared" si="39"/>
        <v>Yes</v>
      </c>
    </row>
    <row r="234" spans="1:12" x14ac:dyDescent="0.2">
      <c r="A234" s="55" t="s">
        <v>1570</v>
      </c>
      <c r="B234" s="37" t="s">
        <v>213</v>
      </c>
      <c r="C234" s="54">
        <v>17265.977566000001</v>
      </c>
      <c r="D234" s="46" t="str">
        <f t="shared" si="36"/>
        <v>N/A</v>
      </c>
      <c r="E234" s="54">
        <v>17147.066190000001</v>
      </c>
      <c r="F234" s="46" t="str">
        <f t="shared" si="37"/>
        <v>N/A</v>
      </c>
      <c r="G234" s="54">
        <v>20435.341811999999</v>
      </c>
      <c r="H234" s="46" t="str">
        <f t="shared" si="38"/>
        <v>N/A</v>
      </c>
      <c r="I234" s="12">
        <v>-0.68899999999999995</v>
      </c>
      <c r="J234" s="12">
        <v>19.18</v>
      </c>
      <c r="K234" s="47" t="s">
        <v>739</v>
      </c>
      <c r="L234" s="9" t="str">
        <f t="shared" si="39"/>
        <v>Yes</v>
      </c>
    </row>
    <row r="235" spans="1:12" x14ac:dyDescent="0.2">
      <c r="A235" s="55" t="s">
        <v>1571</v>
      </c>
      <c r="B235" s="37" t="s">
        <v>213</v>
      </c>
      <c r="C235" s="54">
        <v>1113.6422018000001</v>
      </c>
      <c r="D235" s="46" t="str">
        <f t="shared" si="36"/>
        <v>N/A</v>
      </c>
      <c r="E235" s="54">
        <v>1062.5006073</v>
      </c>
      <c r="F235" s="46" t="str">
        <f t="shared" si="37"/>
        <v>N/A</v>
      </c>
      <c r="G235" s="54">
        <v>1085.0354566000001</v>
      </c>
      <c r="H235" s="46" t="str">
        <f t="shared" si="38"/>
        <v>N/A</v>
      </c>
      <c r="I235" s="12">
        <v>-4.59</v>
      </c>
      <c r="J235" s="12">
        <v>2.121</v>
      </c>
      <c r="K235" s="47" t="s">
        <v>739</v>
      </c>
      <c r="L235" s="9" t="str">
        <f t="shared" si="39"/>
        <v>Yes</v>
      </c>
    </row>
    <row r="236" spans="1:12" x14ac:dyDescent="0.2">
      <c r="A236" s="55" t="s">
        <v>1572</v>
      </c>
      <c r="B236" s="37" t="s">
        <v>213</v>
      </c>
      <c r="C236" s="54">
        <v>862.85751978999997</v>
      </c>
      <c r="D236" s="46" t="str">
        <f t="shared" si="36"/>
        <v>N/A</v>
      </c>
      <c r="E236" s="54">
        <v>726.08048512000005</v>
      </c>
      <c r="F236" s="46" t="str">
        <f t="shared" si="37"/>
        <v>N/A</v>
      </c>
      <c r="G236" s="54">
        <v>731.96551724000005</v>
      </c>
      <c r="H236" s="46" t="str">
        <f t="shared" si="38"/>
        <v>N/A</v>
      </c>
      <c r="I236" s="12">
        <v>-15.9</v>
      </c>
      <c r="J236" s="12">
        <v>0.8105</v>
      </c>
      <c r="K236" s="47" t="s">
        <v>739</v>
      </c>
      <c r="L236" s="9" t="str">
        <f t="shared" si="39"/>
        <v>Yes</v>
      </c>
    </row>
    <row r="237" spans="1:12" x14ac:dyDescent="0.2">
      <c r="A237" s="48" t="s">
        <v>1573</v>
      </c>
      <c r="B237" s="37" t="s">
        <v>213</v>
      </c>
      <c r="C237" s="46">
        <v>10.8317488</v>
      </c>
      <c r="D237" s="46" t="str">
        <f t="shared" si="36"/>
        <v>N/A</v>
      </c>
      <c r="E237" s="46">
        <v>10.048963197999999</v>
      </c>
      <c r="F237" s="46" t="str">
        <f t="shared" si="37"/>
        <v>N/A</v>
      </c>
      <c r="G237" s="46">
        <v>8.2194404636999998</v>
      </c>
      <c r="H237" s="46" t="str">
        <f t="shared" si="38"/>
        <v>N/A</v>
      </c>
      <c r="I237" s="12">
        <v>-7.23</v>
      </c>
      <c r="J237" s="12">
        <v>-18.2</v>
      </c>
      <c r="K237" s="47" t="s">
        <v>739</v>
      </c>
      <c r="L237" s="9" t="str">
        <f t="shared" si="39"/>
        <v>Yes</v>
      </c>
    </row>
    <row r="238" spans="1:12" x14ac:dyDescent="0.2">
      <c r="A238" s="53" t="s">
        <v>1574</v>
      </c>
      <c r="B238" s="37" t="s">
        <v>213</v>
      </c>
      <c r="C238" s="46">
        <v>51.947173362999997</v>
      </c>
      <c r="D238" s="46" t="str">
        <f t="shared" si="36"/>
        <v>N/A</v>
      </c>
      <c r="E238" s="46">
        <v>50.546513722999997</v>
      </c>
      <c r="F238" s="46" t="str">
        <f t="shared" si="37"/>
        <v>N/A</v>
      </c>
      <c r="G238" s="46">
        <v>36.755390335000001</v>
      </c>
      <c r="H238" s="46" t="str">
        <f t="shared" si="38"/>
        <v>N/A</v>
      </c>
      <c r="I238" s="12">
        <v>-2.7</v>
      </c>
      <c r="J238" s="12">
        <v>-27.3</v>
      </c>
      <c r="K238" s="47" t="s">
        <v>739</v>
      </c>
      <c r="L238" s="9" t="str">
        <f t="shared" si="39"/>
        <v>Yes</v>
      </c>
    </row>
    <row r="239" spans="1:12" x14ac:dyDescent="0.2">
      <c r="A239" s="53" t="s">
        <v>1575</v>
      </c>
      <c r="B239" s="37" t="s">
        <v>213</v>
      </c>
      <c r="C239" s="46">
        <v>32.001520004</v>
      </c>
      <c r="D239" s="46" t="str">
        <f t="shared" si="36"/>
        <v>N/A</v>
      </c>
      <c r="E239" s="46">
        <v>31.546502629999999</v>
      </c>
      <c r="F239" s="46" t="str">
        <f t="shared" si="37"/>
        <v>N/A</v>
      </c>
      <c r="G239" s="46">
        <v>26.314340765000001</v>
      </c>
      <c r="H239" s="46" t="str">
        <f t="shared" si="38"/>
        <v>N/A</v>
      </c>
      <c r="I239" s="12">
        <v>-1.42</v>
      </c>
      <c r="J239" s="12">
        <v>-16.600000000000001</v>
      </c>
      <c r="K239" s="47" t="s">
        <v>739</v>
      </c>
      <c r="L239" s="9" t="str">
        <f t="shared" si="39"/>
        <v>Yes</v>
      </c>
    </row>
    <row r="240" spans="1:12" x14ac:dyDescent="0.2">
      <c r="A240" s="53" t="s">
        <v>1576</v>
      </c>
      <c r="B240" s="37" t="s">
        <v>213</v>
      </c>
      <c r="C240" s="46">
        <v>4.5456494202000002</v>
      </c>
      <c r="D240" s="46" t="str">
        <f t="shared" si="36"/>
        <v>N/A</v>
      </c>
      <c r="E240" s="46">
        <v>4.3715595517999999</v>
      </c>
      <c r="F240" s="46" t="str">
        <f t="shared" si="37"/>
        <v>N/A</v>
      </c>
      <c r="G240" s="46">
        <v>4.3838990121999997</v>
      </c>
      <c r="H240" s="46" t="str">
        <f t="shared" si="38"/>
        <v>N/A</v>
      </c>
      <c r="I240" s="12">
        <v>-3.83</v>
      </c>
      <c r="J240" s="12">
        <v>0.2823</v>
      </c>
      <c r="K240" s="47" t="s">
        <v>739</v>
      </c>
      <c r="L240" s="9" t="str">
        <f t="shared" si="39"/>
        <v>Yes</v>
      </c>
    </row>
    <row r="241" spans="1:12" x14ac:dyDescent="0.2">
      <c r="A241" s="53" t="s">
        <v>1577</v>
      </c>
      <c r="B241" s="37" t="s">
        <v>213</v>
      </c>
      <c r="C241" s="46">
        <v>0.57793331660000002</v>
      </c>
      <c r="D241" s="46" t="str">
        <f t="shared" si="36"/>
        <v>N/A</v>
      </c>
      <c r="E241" s="46">
        <v>0.6180916166</v>
      </c>
      <c r="F241" s="46" t="str">
        <f t="shared" si="37"/>
        <v>N/A</v>
      </c>
      <c r="G241" s="46">
        <v>0.47883465219999999</v>
      </c>
      <c r="H241" s="46" t="str">
        <f t="shared" si="38"/>
        <v>N/A</v>
      </c>
      <c r="I241" s="12">
        <v>6.9489999999999998</v>
      </c>
      <c r="J241" s="12">
        <v>-22.5</v>
      </c>
      <c r="K241" s="47" t="s">
        <v>739</v>
      </c>
      <c r="L241" s="9" t="str">
        <f t="shared" si="39"/>
        <v>Yes</v>
      </c>
    </row>
    <row r="242" spans="1:12" ht="25.5" x14ac:dyDescent="0.2">
      <c r="A242" s="4" t="s">
        <v>1402</v>
      </c>
      <c r="B242" s="37" t="s">
        <v>213</v>
      </c>
      <c r="C242" s="54">
        <v>448270833</v>
      </c>
      <c r="D242" s="46" t="str">
        <f t="shared" si="36"/>
        <v>N/A</v>
      </c>
      <c r="E242" s="54">
        <v>458525109</v>
      </c>
      <c r="F242" s="46" t="str">
        <f t="shared" si="37"/>
        <v>N/A</v>
      </c>
      <c r="G242" s="54">
        <v>479099213</v>
      </c>
      <c r="H242" s="46" t="str">
        <f t="shared" si="38"/>
        <v>N/A</v>
      </c>
      <c r="I242" s="12">
        <v>2.2879999999999998</v>
      </c>
      <c r="J242" s="12">
        <v>4.4870000000000001</v>
      </c>
      <c r="K242" s="47" t="s">
        <v>739</v>
      </c>
      <c r="L242" s="9" t="str">
        <f t="shared" si="39"/>
        <v>Yes</v>
      </c>
    </row>
    <row r="243" spans="1:12" x14ac:dyDescent="0.2">
      <c r="A243" s="4" t="s">
        <v>1578</v>
      </c>
      <c r="B243" s="37" t="s">
        <v>213</v>
      </c>
      <c r="C243" s="52">
        <v>29046</v>
      </c>
      <c r="D243" s="52" t="str">
        <f t="shared" si="36"/>
        <v>N/A</v>
      </c>
      <c r="E243" s="52">
        <v>28911</v>
      </c>
      <c r="F243" s="52" t="str">
        <f t="shared" si="37"/>
        <v>N/A</v>
      </c>
      <c r="G243" s="52">
        <v>28639</v>
      </c>
      <c r="H243" s="46" t="str">
        <f t="shared" si="38"/>
        <v>N/A</v>
      </c>
      <c r="I243" s="12">
        <v>-0.46500000000000002</v>
      </c>
      <c r="J243" s="12">
        <v>-0.94099999999999995</v>
      </c>
      <c r="K243" s="47" t="s">
        <v>739</v>
      </c>
      <c r="L243" s="9" t="str">
        <f t="shared" si="39"/>
        <v>Yes</v>
      </c>
    </row>
    <row r="244" spans="1:12" ht="25.5" x14ac:dyDescent="0.2">
      <c r="A244" s="4" t="s">
        <v>1579</v>
      </c>
      <c r="B244" s="37" t="s">
        <v>213</v>
      </c>
      <c r="C244" s="54">
        <v>15433.134786000001</v>
      </c>
      <c r="D244" s="46" t="str">
        <f t="shared" si="36"/>
        <v>N/A</v>
      </c>
      <c r="E244" s="54">
        <v>15859.884093000001</v>
      </c>
      <c r="F244" s="46" t="str">
        <f t="shared" si="37"/>
        <v>N/A</v>
      </c>
      <c r="G244" s="54">
        <v>16728.908586000001</v>
      </c>
      <c r="H244" s="46" t="str">
        <f t="shared" si="38"/>
        <v>N/A</v>
      </c>
      <c r="I244" s="12">
        <v>2.7650000000000001</v>
      </c>
      <c r="J244" s="12">
        <v>5.4790000000000001</v>
      </c>
      <c r="K244" s="47" t="s">
        <v>739</v>
      </c>
      <c r="L244" s="9" t="str">
        <f t="shared" si="39"/>
        <v>Yes</v>
      </c>
    </row>
    <row r="245" spans="1:12" ht="25.5" x14ac:dyDescent="0.2">
      <c r="A245" s="55" t="s">
        <v>1580</v>
      </c>
      <c r="B245" s="37" t="s">
        <v>213</v>
      </c>
      <c r="C245" s="54">
        <v>7340.8470912000002</v>
      </c>
      <c r="D245" s="46" t="str">
        <f t="shared" si="36"/>
        <v>N/A</v>
      </c>
      <c r="E245" s="54">
        <v>7702.2479160000003</v>
      </c>
      <c r="F245" s="46" t="str">
        <f t="shared" si="37"/>
        <v>N/A</v>
      </c>
      <c r="G245" s="54">
        <v>8080.4623566</v>
      </c>
      <c r="H245" s="46" t="str">
        <f t="shared" si="38"/>
        <v>N/A</v>
      </c>
      <c r="I245" s="12">
        <v>4.923</v>
      </c>
      <c r="J245" s="12">
        <v>4.91</v>
      </c>
      <c r="K245" s="47" t="s">
        <v>739</v>
      </c>
      <c r="L245" s="9" t="str">
        <f t="shared" si="39"/>
        <v>Yes</v>
      </c>
    </row>
    <row r="246" spans="1:12" ht="25.5" x14ac:dyDescent="0.2">
      <c r="A246" s="55" t="s">
        <v>1581</v>
      </c>
      <c r="B246" s="37" t="s">
        <v>213</v>
      </c>
      <c r="C246" s="54">
        <v>22593.283590999999</v>
      </c>
      <c r="D246" s="46" t="str">
        <f t="shared" si="36"/>
        <v>N/A</v>
      </c>
      <c r="E246" s="54">
        <v>22993.118599000001</v>
      </c>
      <c r="F246" s="46" t="str">
        <f t="shared" si="37"/>
        <v>N/A</v>
      </c>
      <c r="G246" s="54">
        <v>23865.776972</v>
      </c>
      <c r="H246" s="46" t="str">
        <f t="shared" si="38"/>
        <v>N/A</v>
      </c>
      <c r="I246" s="12">
        <v>1.77</v>
      </c>
      <c r="J246" s="12">
        <v>3.7949999999999999</v>
      </c>
      <c r="K246" s="47" t="s">
        <v>739</v>
      </c>
      <c r="L246" s="9" t="str">
        <f t="shared" si="39"/>
        <v>Yes</v>
      </c>
    </row>
    <row r="247" spans="1:12" ht="25.5" x14ac:dyDescent="0.2">
      <c r="A247" s="55" t="s">
        <v>1582</v>
      </c>
      <c r="B247" s="37" t="s">
        <v>213</v>
      </c>
      <c r="C247" s="54">
        <v>9337.6685713999996</v>
      </c>
      <c r="D247" s="46" t="str">
        <f t="shared" si="36"/>
        <v>N/A</v>
      </c>
      <c r="E247" s="54">
        <v>9012.2027273000003</v>
      </c>
      <c r="F247" s="46" t="str">
        <f t="shared" si="37"/>
        <v>N/A</v>
      </c>
      <c r="G247" s="54">
        <v>9662.5985598999996</v>
      </c>
      <c r="H247" s="46" t="str">
        <f t="shared" si="38"/>
        <v>N/A</v>
      </c>
      <c r="I247" s="12">
        <v>-3.49</v>
      </c>
      <c r="J247" s="12">
        <v>7.2169999999999996</v>
      </c>
      <c r="K247" s="47" t="s">
        <v>739</v>
      </c>
      <c r="L247" s="9" t="str">
        <f t="shared" si="39"/>
        <v>Yes</v>
      </c>
    </row>
    <row r="248" spans="1:12" ht="25.5" x14ac:dyDescent="0.2">
      <c r="A248" s="55" t="s">
        <v>1583</v>
      </c>
      <c r="B248" s="37" t="s">
        <v>213</v>
      </c>
      <c r="C248" s="54">
        <v>11519.75</v>
      </c>
      <c r="D248" s="46" t="str">
        <f t="shared" si="36"/>
        <v>N/A</v>
      </c>
      <c r="E248" s="54">
        <v>9487.6666667000009</v>
      </c>
      <c r="F248" s="46" t="str">
        <f t="shared" si="37"/>
        <v>N/A</v>
      </c>
      <c r="G248" s="54">
        <v>3765.6666667</v>
      </c>
      <c r="H248" s="46" t="str">
        <f t="shared" si="38"/>
        <v>N/A</v>
      </c>
      <c r="I248" s="12">
        <v>-17.600000000000001</v>
      </c>
      <c r="J248" s="12">
        <v>-60.3</v>
      </c>
      <c r="K248" s="47" t="s">
        <v>739</v>
      </c>
      <c r="L248" s="9" t="str">
        <f t="shared" si="39"/>
        <v>No</v>
      </c>
    </row>
    <row r="249" spans="1:12" ht="25.5" x14ac:dyDescent="0.2">
      <c r="A249" s="48" t="s">
        <v>1584</v>
      </c>
      <c r="B249" s="37" t="s">
        <v>213</v>
      </c>
      <c r="C249" s="46">
        <v>5.8629752086</v>
      </c>
      <c r="D249" s="46" t="str">
        <f t="shared" si="36"/>
        <v>N/A</v>
      </c>
      <c r="E249" s="46">
        <v>5.3660917790999996</v>
      </c>
      <c r="F249" s="46" t="str">
        <f t="shared" si="37"/>
        <v>N/A</v>
      </c>
      <c r="G249" s="46">
        <v>4.9867925481000004</v>
      </c>
      <c r="H249" s="46" t="str">
        <f t="shared" si="38"/>
        <v>N/A</v>
      </c>
      <c r="I249" s="12">
        <v>-8.4700000000000006</v>
      </c>
      <c r="J249" s="12">
        <v>-7.07</v>
      </c>
      <c r="K249" s="47" t="s">
        <v>739</v>
      </c>
      <c r="L249" s="9" t="str">
        <f t="shared" si="39"/>
        <v>Yes</v>
      </c>
    </row>
    <row r="250" spans="1:12" ht="25.5" x14ac:dyDescent="0.2">
      <c r="A250" s="53" t="s">
        <v>1585</v>
      </c>
      <c r="B250" s="37" t="s">
        <v>213</v>
      </c>
      <c r="C250" s="46">
        <v>37.413965527000002</v>
      </c>
      <c r="D250" s="46" t="str">
        <f t="shared" si="36"/>
        <v>N/A</v>
      </c>
      <c r="E250" s="46">
        <v>37.463215421999998</v>
      </c>
      <c r="F250" s="46" t="str">
        <f t="shared" si="37"/>
        <v>N/A</v>
      </c>
      <c r="G250" s="46">
        <v>35.512267657999999</v>
      </c>
      <c r="H250" s="46" t="str">
        <f t="shared" si="38"/>
        <v>N/A</v>
      </c>
      <c r="I250" s="12">
        <v>0.13159999999999999</v>
      </c>
      <c r="J250" s="12">
        <v>-5.21</v>
      </c>
      <c r="K250" s="47" t="s">
        <v>739</v>
      </c>
      <c r="L250" s="9" t="str">
        <f t="shared" si="39"/>
        <v>Yes</v>
      </c>
    </row>
    <row r="251" spans="1:12" ht="25.5" x14ac:dyDescent="0.2">
      <c r="A251" s="53" t="s">
        <v>1586</v>
      </c>
      <c r="B251" s="37" t="s">
        <v>213</v>
      </c>
      <c r="C251" s="46">
        <v>20.726344932</v>
      </c>
      <c r="D251" s="46" t="str">
        <f t="shared" si="36"/>
        <v>N/A</v>
      </c>
      <c r="E251" s="46">
        <v>20.105452304</v>
      </c>
      <c r="F251" s="46" t="str">
        <f t="shared" si="37"/>
        <v>N/A</v>
      </c>
      <c r="G251" s="46">
        <v>19.494282211000002</v>
      </c>
      <c r="H251" s="46" t="str">
        <f t="shared" si="38"/>
        <v>N/A</v>
      </c>
      <c r="I251" s="12">
        <v>-3</v>
      </c>
      <c r="J251" s="12">
        <v>-3.04</v>
      </c>
      <c r="K251" s="47" t="s">
        <v>739</v>
      </c>
      <c r="L251" s="9" t="str">
        <f t="shared" si="39"/>
        <v>Yes</v>
      </c>
    </row>
    <row r="252" spans="1:12" ht="25.5" x14ac:dyDescent="0.2">
      <c r="A252" s="53" t="s">
        <v>1587</v>
      </c>
      <c r="B252" s="37" t="s">
        <v>213</v>
      </c>
      <c r="C252" s="46">
        <v>0.40923706520000003</v>
      </c>
      <c r="D252" s="46" t="str">
        <f t="shared" si="36"/>
        <v>N/A</v>
      </c>
      <c r="E252" s="46">
        <v>0.38940120709999998</v>
      </c>
      <c r="F252" s="46" t="str">
        <f t="shared" si="37"/>
        <v>N/A</v>
      </c>
      <c r="G252" s="46">
        <v>0.3737921568</v>
      </c>
      <c r="H252" s="46" t="str">
        <f t="shared" si="38"/>
        <v>N/A</v>
      </c>
      <c r="I252" s="12">
        <v>-4.8499999999999996</v>
      </c>
      <c r="J252" s="12">
        <v>-4.01</v>
      </c>
      <c r="K252" s="47" t="s">
        <v>739</v>
      </c>
      <c r="L252" s="9" t="str">
        <f t="shared" si="39"/>
        <v>Yes</v>
      </c>
    </row>
    <row r="253" spans="1:12" ht="25.5" x14ac:dyDescent="0.2">
      <c r="A253" s="53" t="s">
        <v>1588</v>
      </c>
      <c r="B253" s="37" t="s">
        <v>213</v>
      </c>
      <c r="C253" s="46">
        <v>3.0497800000000002E-3</v>
      </c>
      <c r="D253" s="46" t="str">
        <f t="shared" si="36"/>
        <v>N/A</v>
      </c>
      <c r="E253" s="46">
        <v>4.0888089000000001E-3</v>
      </c>
      <c r="F253" s="46" t="str">
        <f t="shared" si="37"/>
        <v>N/A</v>
      </c>
      <c r="G253" s="46">
        <v>3.6692310999999998E-3</v>
      </c>
      <c r="H253" s="46" t="str">
        <f t="shared" si="38"/>
        <v>N/A</v>
      </c>
      <c r="I253" s="12">
        <v>34.07</v>
      </c>
      <c r="J253" s="12">
        <v>-10.3</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9" t="s">
        <v>1743</v>
      </c>
      <c r="B256" s="170"/>
      <c r="C256" s="170"/>
      <c r="D256" s="170"/>
      <c r="E256" s="170"/>
      <c r="F256" s="170"/>
      <c r="G256" s="170"/>
      <c r="H256" s="170"/>
      <c r="I256" s="170"/>
      <c r="J256" s="170"/>
      <c r="K256" s="170"/>
      <c r="L256" s="171"/>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80065</v>
      </c>
      <c r="D7" s="34" t="str">
        <f>IF($B7="N/A","N/A",IF(C7&gt;15,"No",IF(C7&lt;-15,"No","Yes")))</f>
        <v>N/A</v>
      </c>
      <c r="E7" s="33">
        <v>80955</v>
      </c>
      <c r="F7" s="34" t="str">
        <f>IF($B7="N/A","N/A",IF(E7&gt;15,"No",IF(E7&lt;-15,"No","Yes")))</f>
        <v>N/A</v>
      </c>
      <c r="G7" s="33">
        <v>80872</v>
      </c>
      <c r="H7" s="34" t="str">
        <f>IF($B7="N/A","N/A",IF(G7&gt;15,"No",IF(G7&lt;-15,"No","Yes")))</f>
        <v>N/A</v>
      </c>
      <c r="I7" s="35">
        <v>1.1120000000000001</v>
      </c>
      <c r="J7" s="35">
        <v>-0.10299999999999999</v>
      </c>
      <c r="K7" s="34" t="str">
        <f t="shared" ref="K7:K24" si="0">IF(J7="Div by 0", "N/A", IF(J7="N/A","N/A", IF(J7&gt;30, "No", IF(J7&lt;-30, "No", "Yes"))))</f>
        <v>Yes</v>
      </c>
    </row>
    <row r="8" spans="1:11" x14ac:dyDescent="0.2">
      <c r="A8" s="28" t="s">
        <v>361</v>
      </c>
      <c r="B8" s="32" t="s">
        <v>213</v>
      </c>
      <c r="C8" s="36" t="s">
        <v>213</v>
      </c>
      <c r="D8" s="34" t="str">
        <f>IF($B8="N/A","N/A",IF(C8&gt;15,"No",IF(C8&lt;-15,"No","Yes")))</f>
        <v>N/A</v>
      </c>
      <c r="E8" s="36">
        <v>91.419924648999995</v>
      </c>
      <c r="F8" s="34" t="str">
        <f>IF($B8="N/A","N/A",IF(E8&gt;15,"No",IF(E8&lt;-15,"No","Yes")))</f>
        <v>N/A</v>
      </c>
      <c r="G8" s="36">
        <v>91.205856167999997</v>
      </c>
      <c r="H8" s="34" t="str">
        <f>IF($B8="N/A","N/A",IF(G8&gt;15,"No",IF(G8&lt;-15,"No","Yes")))</f>
        <v>N/A</v>
      </c>
      <c r="I8" s="35" t="s">
        <v>213</v>
      </c>
      <c r="J8" s="35">
        <v>-0.23400000000000001</v>
      </c>
      <c r="K8" s="34" t="str">
        <f t="shared" si="0"/>
        <v>Yes</v>
      </c>
    </row>
    <row r="9" spans="1:11" x14ac:dyDescent="0.2">
      <c r="A9" s="28" t="s">
        <v>302</v>
      </c>
      <c r="B9" s="37" t="s">
        <v>213</v>
      </c>
      <c r="C9" s="9">
        <v>8.1059139448999993</v>
      </c>
      <c r="D9" s="9" t="str">
        <f>IF($B9="N/A","N/A",IF(C9&gt;15,"No",IF(C9&lt;-15,"No","Yes")))</f>
        <v>N/A</v>
      </c>
      <c r="E9" s="9">
        <v>8.5800753504999996</v>
      </c>
      <c r="F9" s="9" t="str">
        <f>IF($B9="N/A","N/A",IF(E9&gt;15,"No",IF(E9&lt;-15,"No","Yes")))</f>
        <v>N/A</v>
      </c>
      <c r="G9" s="9">
        <v>8.7941438321999996</v>
      </c>
      <c r="H9" s="9" t="str">
        <f>IF($B9="N/A","N/A",IF(G9&gt;15,"No",IF(G9&lt;-15,"No","Yes")))</f>
        <v>N/A</v>
      </c>
      <c r="I9" s="10">
        <v>5.85</v>
      </c>
      <c r="J9" s="10">
        <v>2.4950000000000001</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82.515580176</v>
      </c>
      <c r="H11" s="9" t="str">
        <f>IF($B11="N/A","N/A",IF(G11&gt;100,"No",IF(G11&lt;95,"No","Yes")))</f>
        <v>No</v>
      </c>
      <c r="I11" s="10">
        <v>0</v>
      </c>
      <c r="J11" s="10">
        <v>-17.5</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7.7287204146999997</v>
      </c>
      <c r="D13" s="9" t="str">
        <f t="shared" si="1"/>
        <v>No</v>
      </c>
      <c r="E13" s="9">
        <v>7.7030449015000002</v>
      </c>
      <c r="F13" s="9" t="str">
        <f t="shared" si="2"/>
        <v>No</v>
      </c>
      <c r="G13" s="9">
        <v>25.958304480999999</v>
      </c>
      <c r="H13" s="9" t="str">
        <f t="shared" si="3"/>
        <v>No</v>
      </c>
      <c r="I13" s="10">
        <v>-0.33200000000000002</v>
      </c>
      <c r="J13" s="10">
        <v>237</v>
      </c>
      <c r="K13" s="9" t="str">
        <f t="shared" si="0"/>
        <v>No</v>
      </c>
    </row>
    <row r="14" spans="1:11" x14ac:dyDescent="0.2">
      <c r="A14" s="31" t="s">
        <v>305</v>
      </c>
      <c r="B14" s="37" t="s">
        <v>213</v>
      </c>
      <c r="C14" s="38">
        <v>73575</v>
      </c>
      <c r="D14" s="9" t="str">
        <f>IF($B14="N/A","N/A",IF(C14&gt;15,"No",IF(C14&lt;-15,"No","Yes")))</f>
        <v>N/A</v>
      </c>
      <c r="E14" s="38">
        <v>74009</v>
      </c>
      <c r="F14" s="9" t="str">
        <f>IF($B14="N/A","N/A",IF(E14&gt;15,"No",IF(E14&lt;-15,"No","Yes")))</f>
        <v>N/A</v>
      </c>
      <c r="G14" s="38">
        <v>73760</v>
      </c>
      <c r="H14" s="9" t="str">
        <f>IF($B14="N/A","N/A",IF(G14&gt;15,"No",IF(G14&lt;-15,"No","Yes")))</f>
        <v>N/A</v>
      </c>
      <c r="I14" s="10">
        <v>0.58989999999999998</v>
      </c>
      <c r="J14" s="10">
        <v>-0.33600000000000002</v>
      </c>
      <c r="K14" s="9" t="str">
        <f t="shared" si="0"/>
        <v>Yes</v>
      </c>
    </row>
    <row r="15" spans="1:11" x14ac:dyDescent="0.2">
      <c r="A15" s="28" t="s">
        <v>435</v>
      </c>
      <c r="B15" s="37" t="s">
        <v>215</v>
      </c>
      <c r="C15" s="9">
        <v>26.589194699</v>
      </c>
      <c r="D15" s="9" t="str">
        <f>IF($B15="N/A","N/A",IF(C15&gt;20,"No",IF(C15&lt;5,"No","Yes")))</f>
        <v>No</v>
      </c>
      <c r="E15" s="9">
        <v>26.735937521</v>
      </c>
      <c r="F15" s="9" t="str">
        <f>IF($B15="N/A","N/A",IF(E15&gt;20,"No",IF(E15&lt;5,"No","Yes")))</f>
        <v>No</v>
      </c>
      <c r="G15" s="9">
        <v>26.911605206000001</v>
      </c>
      <c r="H15" s="9" t="str">
        <f>IF($B15="N/A","N/A",IF(G15&gt;20,"No",IF(G15&lt;5,"No","Yes")))</f>
        <v>No</v>
      </c>
      <c r="I15" s="10">
        <v>0.55189999999999995</v>
      </c>
      <c r="J15" s="10">
        <v>0.65700000000000003</v>
      </c>
      <c r="K15" s="9" t="str">
        <f t="shared" si="0"/>
        <v>Yes</v>
      </c>
    </row>
    <row r="16" spans="1:11" x14ac:dyDescent="0.2">
      <c r="A16" s="28" t="s">
        <v>436</v>
      </c>
      <c r="B16" s="37" t="s">
        <v>213</v>
      </c>
      <c r="C16" s="9" t="s">
        <v>213</v>
      </c>
      <c r="D16" s="9" t="str">
        <f>IF($B16="N/A","N/A",IF(C16&gt;15,"No",IF(C16&lt;-15,"No","Yes")))</f>
        <v>N/A</v>
      </c>
      <c r="E16" s="9">
        <v>73.264062479000003</v>
      </c>
      <c r="F16" s="9" t="str">
        <f>IF($B16="N/A","N/A",IF(E16&gt;15,"No",IF(E16&lt;-15,"No","Yes")))</f>
        <v>N/A</v>
      </c>
      <c r="G16" s="9">
        <v>73.088394793999996</v>
      </c>
      <c r="H16" s="9" t="str">
        <f>IF($B16="N/A","N/A",IF(G16&gt;15,"No",IF(G16&lt;-15,"No","Yes")))</f>
        <v>N/A</v>
      </c>
      <c r="I16" s="10" t="s">
        <v>213</v>
      </c>
      <c r="J16" s="10">
        <v>-0.24</v>
      </c>
      <c r="K16" s="9" t="str">
        <f t="shared" si="0"/>
        <v>Yes</v>
      </c>
    </row>
    <row r="17" spans="1:11" x14ac:dyDescent="0.2">
      <c r="A17" s="28" t="s">
        <v>437</v>
      </c>
      <c r="B17" s="37" t="s">
        <v>213</v>
      </c>
      <c r="C17" s="9">
        <v>10.678899082999999</v>
      </c>
      <c r="D17" s="9" t="str">
        <f>IF($B17="N/A","N/A",IF(C17&gt;15,"No",IF(C17&lt;-15,"No","Yes")))</f>
        <v>N/A</v>
      </c>
      <c r="E17" s="9">
        <v>27.094002080999999</v>
      </c>
      <c r="F17" s="9" t="str">
        <f>IF($B17="N/A","N/A",IF(E17&gt;15,"No",IF(E17&lt;-15,"No","Yes")))</f>
        <v>N/A</v>
      </c>
      <c r="G17" s="9">
        <v>41.690618221000001</v>
      </c>
      <c r="H17" s="9" t="str">
        <f>IF($B17="N/A","N/A",IF(G17&gt;15,"No",IF(G17&lt;-15,"No","Yes")))</f>
        <v>N/A</v>
      </c>
      <c r="I17" s="10">
        <v>153.69999999999999</v>
      </c>
      <c r="J17" s="10">
        <v>53.87</v>
      </c>
      <c r="K17" s="9" t="str">
        <f t="shared" si="0"/>
        <v>No</v>
      </c>
    </row>
    <row r="18" spans="1:11" x14ac:dyDescent="0.2">
      <c r="A18" s="28" t="s">
        <v>819</v>
      </c>
      <c r="B18" s="37" t="s">
        <v>213</v>
      </c>
      <c r="C18" s="98">
        <v>7005.2037673000004</v>
      </c>
      <c r="D18" s="9" t="str">
        <f>IF($B18="N/A","N/A",IF(C18&gt;15,"No",IF(C18&lt;-15,"No","Yes")))</f>
        <v>N/A</v>
      </c>
      <c r="E18" s="98">
        <v>5213.9591062999998</v>
      </c>
      <c r="F18" s="9" t="str">
        <f>IF($B18="N/A","N/A",IF(E18&gt;15,"No",IF(E18&lt;-15,"No","Yes")))</f>
        <v>N/A</v>
      </c>
      <c r="G18" s="98">
        <v>5538.6810509999996</v>
      </c>
      <c r="H18" s="9" t="str">
        <f>IF($B18="N/A","N/A",IF(G18&gt;15,"No",IF(G18&lt;-15,"No","Yes")))</f>
        <v>N/A</v>
      </c>
      <c r="I18" s="10">
        <v>-25.6</v>
      </c>
      <c r="J18" s="10">
        <v>6.2279999999999998</v>
      </c>
      <c r="K18" s="9" t="str">
        <f t="shared" si="0"/>
        <v>Yes</v>
      </c>
    </row>
    <row r="19" spans="1:11" x14ac:dyDescent="0.2">
      <c r="A19" s="3" t="s">
        <v>306</v>
      </c>
      <c r="B19" s="37" t="s">
        <v>213</v>
      </c>
      <c r="C19" s="38">
        <v>796</v>
      </c>
      <c r="D19" s="37" t="s">
        <v>213</v>
      </c>
      <c r="E19" s="38">
        <v>789</v>
      </c>
      <c r="F19" s="37" t="s">
        <v>213</v>
      </c>
      <c r="G19" s="38">
        <v>115</v>
      </c>
      <c r="H19" s="9" t="str">
        <f>IF($B19="N/A","N/A",IF(G19&gt;15,"No",IF(G19&lt;-15,"No","Yes")))</f>
        <v>N/A</v>
      </c>
      <c r="I19" s="10">
        <v>-0.879</v>
      </c>
      <c r="J19" s="10">
        <v>-85.4</v>
      </c>
      <c r="K19" s="9" t="str">
        <f t="shared" si="0"/>
        <v>No</v>
      </c>
    </row>
    <row r="20" spans="1:11" x14ac:dyDescent="0.2">
      <c r="A20" s="3" t="s">
        <v>346</v>
      </c>
      <c r="B20" s="37" t="s">
        <v>213</v>
      </c>
      <c r="C20" s="8" t="s">
        <v>213</v>
      </c>
      <c r="D20" s="37" t="s">
        <v>213</v>
      </c>
      <c r="E20" s="8">
        <v>0.97461552709999999</v>
      </c>
      <c r="F20" s="37" t="s">
        <v>213</v>
      </c>
      <c r="G20" s="8">
        <v>0.14220001979999999</v>
      </c>
      <c r="H20" s="9" t="str">
        <f>IF($B20="N/A","N/A",IF(G20&gt;15,"No",IF(G20&lt;-15,"No","Yes")))</f>
        <v>N/A</v>
      </c>
      <c r="I20" s="10" t="s">
        <v>213</v>
      </c>
      <c r="J20" s="10">
        <v>-85.4</v>
      </c>
      <c r="K20" s="9" t="str">
        <f t="shared" si="0"/>
        <v>No</v>
      </c>
    </row>
    <row r="21" spans="1:11" ht="25.5" x14ac:dyDescent="0.2">
      <c r="A21" s="3" t="s">
        <v>820</v>
      </c>
      <c r="B21" s="37" t="s">
        <v>213</v>
      </c>
      <c r="C21" s="39">
        <v>4989.7035175999999</v>
      </c>
      <c r="D21" s="9" t="str">
        <f>IF($B21="N/A","N/A",IF(C21&gt;60,"No",IF(C21&lt;15,"No","Yes")))</f>
        <v>N/A</v>
      </c>
      <c r="E21" s="39">
        <v>5223.0506971000004</v>
      </c>
      <c r="F21" s="9" t="str">
        <f>IF($B21="N/A","N/A",IF(E21&gt;60,"No",IF(E21&lt;15,"No","Yes")))</f>
        <v>N/A</v>
      </c>
      <c r="G21" s="39">
        <v>11960.443477999999</v>
      </c>
      <c r="H21" s="9" t="str">
        <f>IF($B21="N/A","N/A",IF(G21&gt;60,"No",IF(G21&lt;15,"No","Yes")))</f>
        <v>N/A</v>
      </c>
      <c r="I21" s="10">
        <v>4.6769999999999996</v>
      </c>
      <c r="J21" s="10">
        <v>129</v>
      </c>
      <c r="K21" s="9" t="str">
        <f t="shared" si="0"/>
        <v>No</v>
      </c>
    </row>
    <row r="22" spans="1:11" x14ac:dyDescent="0.2">
      <c r="A22" s="3" t="s">
        <v>821</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54012</v>
      </c>
      <c r="D6" s="9" t="str">
        <f>IF($B6="N/A","N/A",IF(C6&gt;15,"No",IF(C6&lt;-15,"No","Yes")))</f>
        <v>N/A</v>
      </c>
      <c r="E6" s="38">
        <v>54222</v>
      </c>
      <c r="F6" s="9" t="str">
        <f>IF($B6="N/A","N/A",IF(E6&gt;15,"No",IF(E6&lt;-15,"No","Yes")))</f>
        <v>N/A</v>
      </c>
      <c r="G6" s="38">
        <v>53910</v>
      </c>
      <c r="H6" s="9" t="str">
        <f>IF($B6="N/A","N/A",IF(G6&gt;15,"No",IF(G6&lt;-15,"No","Yes")))</f>
        <v>N/A</v>
      </c>
      <c r="I6" s="10">
        <v>0.38879999999999998</v>
      </c>
      <c r="J6" s="10">
        <v>-0.57499999999999996</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5162.9732096999996</v>
      </c>
      <c r="D9" s="9" t="str">
        <f>IF($B9="N/A","N/A",IF(C9&gt;7000,"No",IF(C9&lt;2000,"No","Yes")))</f>
        <v>Yes</v>
      </c>
      <c r="E9" s="98">
        <v>5412.1284902999996</v>
      </c>
      <c r="F9" s="9" t="str">
        <f>IF($B9="N/A","N/A",IF(E9&gt;7000,"No",IF(E9&lt;2000,"No","Yes")))</f>
        <v>Yes</v>
      </c>
      <c r="G9" s="98">
        <v>5988.2532369</v>
      </c>
      <c r="H9" s="9" t="str">
        <f>IF($B9="N/A","N/A",IF(G9&gt;7000,"No",IF(G9&lt;2000,"No","Yes")))</f>
        <v>Yes</v>
      </c>
      <c r="I9" s="10">
        <v>4.8259999999999996</v>
      </c>
      <c r="J9" s="10">
        <v>10.65</v>
      </c>
      <c r="K9" s="9" t="str">
        <f t="shared" si="0"/>
        <v>Yes</v>
      </c>
    </row>
    <row r="10" spans="1:11" x14ac:dyDescent="0.2">
      <c r="A10" s="112" t="s">
        <v>825</v>
      </c>
      <c r="B10" s="37" t="s">
        <v>213</v>
      </c>
      <c r="C10" s="98">
        <v>1354.0209537000001</v>
      </c>
      <c r="D10" s="9" t="str">
        <f>IF($B10="N/A","N/A",IF(C10&gt;15,"No",IF(C10&lt;-15,"No","Yes")))</f>
        <v>N/A</v>
      </c>
      <c r="E10" s="98">
        <v>1384.8809707999999</v>
      </c>
      <c r="F10" s="9" t="str">
        <f>IF($B10="N/A","N/A",IF(E10&gt;15,"No",IF(E10&lt;-15,"No","Yes")))</f>
        <v>N/A</v>
      </c>
      <c r="G10" s="98">
        <v>1549.8548916</v>
      </c>
      <c r="H10" s="9" t="str">
        <f>IF($B10="N/A","N/A",IF(G10&gt;15,"No",IF(G10&lt;-15,"No","Yes")))</f>
        <v>N/A</v>
      </c>
      <c r="I10" s="10">
        <v>2.2789999999999999</v>
      </c>
      <c r="J10" s="10">
        <v>11.91</v>
      </c>
      <c r="K10" s="9" t="str">
        <f t="shared" si="0"/>
        <v>Yes</v>
      </c>
    </row>
    <row r="11" spans="1:11" x14ac:dyDescent="0.2">
      <c r="A11" s="112" t="s">
        <v>309</v>
      </c>
      <c r="B11" s="37" t="s">
        <v>219</v>
      </c>
      <c r="C11" s="9">
        <v>3.0196993261</v>
      </c>
      <c r="D11" s="9" t="str">
        <f>IF($B11="N/A","N/A",IF(C11&gt;10,"No",IF(C11&lt;=0,"No","Yes")))</f>
        <v>Yes</v>
      </c>
      <c r="E11" s="9">
        <v>3.2975544981999998</v>
      </c>
      <c r="F11" s="9" t="str">
        <f>IF($B11="N/A","N/A",IF(E11&gt;10,"No",IF(E11&lt;=0,"No","Yes")))</f>
        <v>Yes</v>
      </c>
      <c r="G11" s="9">
        <v>5.0621406046999997</v>
      </c>
      <c r="H11" s="9" t="str">
        <f>IF($B11="N/A","N/A",IF(G11&gt;10,"No",IF(G11&lt;=0,"No","Yes")))</f>
        <v>Yes</v>
      </c>
      <c r="I11" s="10">
        <v>9.2010000000000005</v>
      </c>
      <c r="J11" s="10">
        <v>53.51</v>
      </c>
      <c r="K11" s="9" t="str">
        <f t="shared" si="0"/>
        <v>No</v>
      </c>
    </row>
    <row r="12" spans="1:11" x14ac:dyDescent="0.2">
      <c r="A12" s="112" t="s">
        <v>826</v>
      </c>
      <c r="B12" s="37" t="s">
        <v>213</v>
      </c>
      <c r="C12" s="98">
        <v>3977.0312692000002</v>
      </c>
      <c r="D12" s="9" t="str">
        <f>IF($B12="N/A","N/A",IF(C12&gt;15,"No",IF(C12&lt;-15,"No","Yes")))</f>
        <v>N/A</v>
      </c>
      <c r="E12" s="98">
        <v>3872.4530200999998</v>
      </c>
      <c r="F12" s="9" t="str">
        <f>IF($B12="N/A","N/A",IF(E12&gt;15,"No",IF(E12&lt;-15,"No","Yes")))</f>
        <v>N/A</v>
      </c>
      <c r="G12" s="98">
        <v>4086.3979479999998</v>
      </c>
      <c r="H12" s="9" t="str">
        <f>IF($B12="N/A","N/A",IF(G12&gt;15,"No",IF(G12&lt;-15,"No","Yes")))</f>
        <v>N/A</v>
      </c>
      <c r="I12" s="10">
        <v>-2.63</v>
      </c>
      <c r="J12" s="10">
        <v>5.5250000000000004</v>
      </c>
      <c r="K12" s="9" t="str">
        <f t="shared" si="0"/>
        <v>Yes</v>
      </c>
    </row>
    <row r="13" spans="1:11" x14ac:dyDescent="0.2">
      <c r="A13" s="112" t="s">
        <v>310</v>
      </c>
      <c r="B13" s="37" t="s">
        <v>214</v>
      </c>
      <c r="C13" s="8">
        <v>99.912982299999996</v>
      </c>
      <c r="D13" s="9" t="str">
        <f>IF($B13="N/A","N/A",IF(C13&gt;100,"No",IF(C13&lt;95,"No","Yes")))</f>
        <v>Yes</v>
      </c>
      <c r="E13" s="8">
        <v>99.953893253999993</v>
      </c>
      <c r="F13" s="9" t="str">
        <f>IF($B13="N/A","N/A",IF(E13&gt;100,"No",IF(E13&lt;95,"No","Yes")))</f>
        <v>Yes</v>
      </c>
      <c r="G13" s="8">
        <v>99.916527545999998</v>
      </c>
      <c r="H13" s="9" t="str">
        <f>IF($B13="N/A","N/A",IF(G13&gt;100,"No",IF(G13&lt;95,"No","Yes")))</f>
        <v>Yes</v>
      </c>
      <c r="I13" s="10">
        <v>4.0899999999999999E-2</v>
      </c>
      <c r="J13" s="10">
        <v>-3.6999999999999998E-2</v>
      </c>
      <c r="K13" s="9" t="str">
        <f t="shared" si="0"/>
        <v>Yes</v>
      </c>
    </row>
    <row r="14" spans="1:11" x14ac:dyDescent="0.2">
      <c r="A14" s="112" t="s">
        <v>827</v>
      </c>
      <c r="B14" s="37" t="s">
        <v>220</v>
      </c>
      <c r="C14" s="8">
        <v>1.1159084591999999</v>
      </c>
      <c r="D14" s="9" t="str">
        <f>IF($B14="N/A","N/A",IF(C14&gt;1,"Yes","No"))</f>
        <v>Yes</v>
      </c>
      <c r="E14" s="8">
        <v>1.1180139121999999</v>
      </c>
      <c r="F14" s="9" t="str">
        <f>IF($B14="N/A","N/A",IF(E14&gt;1,"Yes","No"))</f>
        <v>Yes</v>
      </c>
      <c r="G14" s="8">
        <v>1.1180358303</v>
      </c>
      <c r="H14" s="9" t="str">
        <f>IF($B14="N/A","N/A",IF(G14&gt;1,"Yes","No"))</f>
        <v>Yes</v>
      </c>
      <c r="I14" s="10">
        <v>0.18870000000000001</v>
      </c>
      <c r="J14" s="10">
        <v>2E-3</v>
      </c>
      <c r="K14" s="9" t="str">
        <f t="shared" si="0"/>
        <v>Yes</v>
      </c>
    </row>
    <row r="15" spans="1:11" x14ac:dyDescent="0.2">
      <c r="A15" s="112" t="s">
        <v>311</v>
      </c>
      <c r="B15" s="37" t="s">
        <v>214</v>
      </c>
      <c r="C15" s="8">
        <v>99.933348144999997</v>
      </c>
      <c r="D15" s="9" t="str">
        <f>IF($B15="N/A","N/A",IF(C15&gt;100,"No",IF(C15&lt;95,"No","Yes")))</f>
        <v>Yes</v>
      </c>
      <c r="E15" s="8">
        <v>99.918852126000004</v>
      </c>
      <c r="F15" s="9" t="str">
        <f>IF($B15="N/A","N/A",IF(E15&gt;100,"No",IF(E15&lt;95,"No","Yes")))</f>
        <v>Yes</v>
      </c>
      <c r="G15" s="8">
        <v>99.953626413999999</v>
      </c>
      <c r="H15" s="9" t="str">
        <f>IF($B15="N/A","N/A",IF(G15&gt;100,"No",IF(G15&lt;95,"No","Yes")))</f>
        <v>Yes</v>
      </c>
      <c r="I15" s="10">
        <v>-1.4999999999999999E-2</v>
      </c>
      <c r="J15" s="10">
        <v>3.4799999999999998E-2</v>
      </c>
      <c r="K15" s="9" t="str">
        <f t="shared" si="0"/>
        <v>Yes</v>
      </c>
    </row>
    <row r="16" spans="1:11" x14ac:dyDescent="0.2">
      <c r="A16" s="112" t="s">
        <v>828</v>
      </c>
      <c r="B16" s="37" t="s">
        <v>221</v>
      </c>
      <c r="C16" s="8">
        <v>8.4835852971999994</v>
      </c>
      <c r="D16" s="9" t="str">
        <f>IF($B16="N/A","N/A",IF(C16&gt;3,"Yes","No"))</f>
        <v>Yes</v>
      </c>
      <c r="E16" s="8">
        <v>8.4945549854000006</v>
      </c>
      <c r="F16" s="9" t="str">
        <f>IF($B16="N/A","N/A",IF(E16&gt;3,"Yes","No"))</f>
        <v>Yes</v>
      </c>
      <c r="G16" s="8">
        <v>8.4973183631999998</v>
      </c>
      <c r="H16" s="9" t="str">
        <f>IF($B16="N/A","N/A",IF(G16&gt;3,"Yes","No"))</f>
        <v>Yes</v>
      </c>
      <c r="I16" s="10">
        <v>0.1293</v>
      </c>
      <c r="J16" s="10">
        <v>3.2500000000000001E-2</v>
      </c>
      <c r="K16" s="9" t="str">
        <f t="shared" si="0"/>
        <v>Yes</v>
      </c>
    </row>
    <row r="17" spans="1:11" x14ac:dyDescent="0.2">
      <c r="A17" s="112" t="s">
        <v>829</v>
      </c>
      <c r="B17" s="37" t="s">
        <v>222</v>
      </c>
      <c r="C17" s="8">
        <v>3.8134281375999999</v>
      </c>
      <c r="D17" s="9" t="str">
        <f>IF($B17="N/A","N/A",IF(C17&gt;=8,"No",IF(C17&lt;2,"No","Yes")))</f>
        <v>Yes</v>
      </c>
      <c r="E17" s="8">
        <v>3.9082961377999998</v>
      </c>
      <c r="F17" s="9" t="str">
        <f>IF($B17="N/A","N/A",IF(E17&gt;=8,"No",IF(E17&lt;2,"No","Yes")))</f>
        <v>Yes</v>
      </c>
      <c r="G17" s="8">
        <v>3.8668051794</v>
      </c>
      <c r="H17" s="9" t="str">
        <f>IF($B17="N/A","N/A",IF(G17&gt;=8,"No",IF(G17&lt;2,"No","Yes")))</f>
        <v>Yes</v>
      </c>
      <c r="I17" s="10">
        <v>2.488</v>
      </c>
      <c r="J17" s="10">
        <v>-1.06</v>
      </c>
      <c r="K17" s="9" t="str">
        <f t="shared" si="0"/>
        <v>Yes</v>
      </c>
    </row>
    <row r="18" spans="1:11" x14ac:dyDescent="0.2">
      <c r="A18" s="112" t="s">
        <v>830</v>
      </c>
      <c r="B18" s="37" t="s">
        <v>222</v>
      </c>
      <c r="C18" s="8">
        <v>3.8143315229999999</v>
      </c>
      <c r="D18" s="9" t="str">
        <f>IF($B18="N/A","N/A",IF(C18&gt;=8,"No",IF(C18&lt;2,"No","Yes")))</f>
        <v>Yes</v>
      </c>
      <c r="E18" s="8">
        <v>3.9078672846</v>
      </c>
      <c r="F18" s="9" t="str">
        <f>IF($B18="N/A","N/A",IF(E18&gt;=8,"No",IF(E18&lt;2,"No","Yes")))</f>
        <v>Yes</v>
      </c>
      <c r="G18" s="8">
        <v>3.8634878194</v>
      </c>
      <c r="H18" s="9" t="str">
        <f>IF($B18="N/A","N/A",IF(G18&gt;=8,"No",IF(G18&lt;2,"No","Yes")))</f>
        <v>Yes</v>
      </c>
      <c r="I18" s="10">
        <v>2.452</v>
      </c>
      <c r="J18" s="10">
        <v>-1.1399999999999999</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99.859290528000002</v>
      </c>
      <c r="D20" s="9" t="str">
        <f>IF($B20="N/A","N/A",IF(C20&gt;100,"No",IF(C20&lt;95,"No","Yes")))</f>
        <v>Yes</v>
      </c>
      <c r="E20" s="8">
        <v>99.896720888000004</v>
      </c>
      <c r="F20" s="9" t="str">
        <f>IF($B20="N/A","N/A",IF(E20&gt;100,"No",IF(E20&lt;95,"No","Yes")))</f>
        <v>Yes</v>
      </c>
      <c r="G20" s="8">
        <v>99.894268225000005</v>
      </c>
      <c r="H20" s="9" t="str">
        <f>IF($B20="N/A","N/A",IF(G20&gt;100,"No",IF(G20&lt;95,"No","Yes")))</f>
        <v>Yes</v>
      </c>
      <c r="I20" s="10">
        <v>3.7499999999999999E-2</v>
      </c>
      <c r="J20" s="10">
        <v>-2E-3</v>
      </c>
      <c r="K20" s="9" t="str">
        <f t="shared" si="0"/>
        <v>Yes</v>
      </c>
    </row>
    <row r="21" spans="1:11" x14ac:dyDescent="0.2">
      <c r="A21" s="112" t="s">
        <v>313</v>
      </c>
      <c r="B21" s="37" t="s">
        <v>214</v>
      </c>
      <c r="C21" s="8">
        <v>100</v>
      </c>
      <c r="D21" s="9" t="str">
        <f>IF($B21="N/A","N/A",IF(C21&gt;100,"No",IF(C21&lt;95,"No","Yes")))</f>
        <v>Yes</v>
      </c>
      <c r="E21" s="8">
        <v>100</v>
      </c>
      <c r="F21" s="9" t="str">
        <f>IF($B21="N/A","N/A",IF(E21&gt;100,"No",IF(E21&lt;95,"No","Yes")))</f>
        <v>Yes</v>
      </c>
      <c r="G21" s="8">
        <v>99.994435170000003</v>
      </c>
      <c r="H21" s="9" t="str">
        <f>IF($B21="N/A","N/A",IF(G21&gt;100,"No",IF(G21&lt;95,"No","Yes")))</f>
        <v>Yes</v>
      </c>
      <c r="I21" s="10">
        <v>0</v>
      </c>
      <c r="J21" s="10">
        <v>-6.0000000000000001E-3</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4.3846922906000003</v>
      </c>
      <c r="D24" s="9" t="str">
        <f>IF($B24="N/A","N/A",IF(C24&gt;=2,"Yes","No"))</f>
        <v>Yes</v>
      </c>
      <c r="E24" s="8">
        <v>4.5243443620999999</v>
      </c>
      <c r="F24" s="9" t="str">
        <f>IF($B24="N/A","N/A",IF(E24&gt;=2,"Yes","No"))</f>
        <v>Yes</v>
      </c>
      <c r="G24" s="8">
        <v>4.5375626042999997</v>
      </c>
      <c r="H24" s="9" t="str">
        <f>IF($B24="N/A","N/A",IF(G24&gt;=2,"Yes","No"))</f>
        <v>Yes</v>
      </c>
      <c r="I24" s="10">
        <v>3.1850000000000001</v>
      </c>
      <c r="J24" s="10">
        <v>0.29220000000000002</v>
      </c>
      <c r="K24" s="9" t="str">
        <f t="shared" si="0"/>
        <v>Yes</v>
      </c>
    </row>
    <row r="25" spans="1:11" x14ac:dyDescent="0.2">
      <c r="A25" s="112" t="s">
        <v>832</v>
      </c>
      <c r="B25" s="37" t="s">
        <v>226</v>
      </c>
      <c r="C25" s="8">
        <v>4.9859290528000004</v>
      </c>
      <c r="D25" s="9" t="str">
        <f>IF($B25="N/A","N/A",IF(C25&gt;30,"No",IF(C25&lt;5,"No","Yes")))</f>
        <v>No</v>
      </c>
      <c r="E25" s="8">
        <v>4.5959204750999998</v>
      </c>
      <c r="F25" s="9" t="str">
        <f>IF($B25="N/A","N/A",IF(E25&gt;30,"No",IF(E25&lt;5,"No","Yes")))</f>
        <v>No</v>
      </c>
      <c r="G25" s="8">
        <v>4.4982378037000004</v>
      </c>
      <c r="H25" s="9" t="str">
        <f>IF($B25="N/A","N/A",IF(G25&gt;30,"No",IF(G25&lt;5,"No","Yes")))</f>
        <v>No</v>
      </c>
      <c r="I25" s="10">
        <v>-7.82</v>
      </c>
      <c r="J25" s="10">
        <v>-2.13</v>
      </c>
      <c r="K25" s="9" t="str">
        <f t="shared" si="0"/>
        <v>Yes</v>
      </c>
    </row>
    <row r="26" spans="1:11" x14ac:dyDescent="0.2">
      <c r="A26" s="112" t="s">
        <v>833</v>
      </c>
      <c r="B26" s="37" t="s">
        <v>227</v>
      </c>
      <c r="C26" s="8">
        <v>16.133451826000002</v>
      </c>
      <c r="D26" s="9" t="str">
        <f>IF($B26="N/A","N/A",IF(C26&gt;75,"No",IF(C26&lt;15,"No","Yes")))</f>
        <v>Yes</v>
      </c>
      <c r="E26" s="8">
        <v>15.707646343</v>
      </c>
      <c r="F26" s="9" t="str">
        <f>IF($B26="N/A","N/A",IF(E26&gt;75,"No",IF(E26&lt;15,"No","Yes")))</f>
        <v>Yes</v>
      </c>
      <c r="G26" s="8">
        <v>15.229085512999999</v>
      </c>
      <c r="H26" s="9" t="str">
        <f>IF($B26="N/A","N/A",IF(G26&gt;75,"No",IF(G26&lt;15,"No","Yes")))</f>
        <v>Yes</v>
      </c>
      <c r="I26" s="10">
        <v>-2.64</v>
      </c>
      <c r="J26" s="10">
        <v>-3.05</v>
      </c>
      <c r="K26" s="9" t="str">
        <f t="shared" si="0"/>
        <v>Yes</v>
      </c>
    </row>
    <row r="27" spans="1:11" x14ac:dyDescent="0.2">
      <c r="A27" s="112" t="s">
        <v>834</v>
      </c>
      <c r="B27" s="37" t="s">
        <v>228</v>
      </c>
      <c r="C27" s="8">
        <v>78.880619121999999</v>
      </c>
      <c r="D27" s="9" t="str">
        <f>IF($B27="N/A","N/A",IF(C27&gt;70,"No",IF(C27&lt;25,"No","Yes")))</f>
        <v>No</v>
      </c>
      <c r="E27" s="8">
        <v>79.696433182000007</v>
      </c>
      <c r="F27" s="9" t="str">
        <f>IF($B27="N/A","N/A",IF(E27&gt;70,"No",IF(E27&lt;25,"No","Yes")))</f>
        <v>No</v>
      </c>
      <c r="G27" s="8">
        <v>80.272676683</v>
      </c>
      <c r="H27" s="9" t="str">
        <f>IF($B27="N/A","N/A",IF(G27&gt;70,"No",IF(G27&lt;25,"No","Yes")))</f>
        <v>No</v>
      </c>
      <c r="I27" s="10">
        <v>1.034</v>
      </c>
      <c r="J27" s="10">
        <v>0.72299999999999998</v>
      </c>
      <c r="K27" s="9" t="str">
        <f t="shared" si="0"/>
        <v>Yes</v>
      </c>
    </row>
    <row r="28" spans="1:11" x14ac:dyDescent="0.2">
      <c r="A28" s="112" t="s">
        <v>318</v>
      </c>
      <c r="B28" s="37" t="s">
        <v>229</v>
      </c>
      <c r="C28" s="8">
        <v>62.876768126000002</v>
      </c>
      <c r="D28" s="9" t="str">
        <f>IF($B28="N/A","N/A",IF(C28&gt;70,"No",IF(C28&lt;35,"No","Yes")))</f>
        <v>Yes</v>
      </c>
      <c r="E28" s="8">
        <v>63.974032680000001</v>
      </c>
      <c r="F28" s="9" t="str">
        <f>IF($B28="N/A","N/A",IF(E28&gt;70,"No",IF(E28&lt;35,"No","Yes")))</f>
        <v>Yes</v>
      </c>
      <c r="G28" s="8">
        <v>63.696902244</v>
      </c>
      <c r="H28" s="9" t="str">
        <f>IF($B28="N/A","N/A",IF(G28&gt;70,"No",IF(G28&lt;35,"No","Yes")))</f>
        <v>Yes</v>
      </c>
      <c r="I28" s="10">
        <v>1.7450000000000001</v>
      </c>
      <c r="J28" s="10">
        <v>-0.433</v>
      </c>
      <c r="K28" s="9" t="str">
        <f t="shared" si="0"/>
        <v>Yes</v>
      </c>
    </row>
    <row r="29" spans="1:11" x14ac:dyDescent="0.2">
      <c r="A29" s="112" t="s">
        <v>835</v>
      </c>
      <c r="B29" s="37" t="s">
        <v>220</v>
      </c>
      <c r="C29" s="8">
        <v>2.1365095256000002</v>
      </c>
      <c r="D29" s="9" t="str">
        <f>IF($B29="N/A","N/A",IF(C29&gt;1,"Yes","No"))</f>
        <v>Yes</v>
      </c>
      <c r="E29" s="8">
        <v>2.2016547509</v>
      </c>
      <c r="F29" s="9" t="str">
        <f>IF($B29="N/A","N/A",IF(E29&gt;1,"Yes","No"))</f>
        <v>Yes</v>
      </c>
      <c r="G29" s="8">
        <v>2.1635749439</v>
      </c>
      <c r="H29" s="9" t="str">
        <f>IF($B29="N/A","N/A",IF(G29&gt;1,"Yes","No"))</f>
        <v>Yes</v>
      </c>
      <c r="I29" s="10">
        <v>3.0489999999999999</v>
      </c>
      <c r="J29" s="10">
        <v>-1.73</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99.861605960000006</v>
      </c>
      <c r="D31" s="9" t="str">
        <f>IF($B31="N/A","N/A",IF(C31&gt;15,"No",IF(C31&lt;-15,"No","Yes")))</f>
        <v>N/A</v>
      </c>
      <c r="E31" s="8">
        <v>99.852975091999994</v>
      </c>
      <c r="F31" s="9" t="str">
        <f>IF($B31="N/A","N/A",IF(E31&gt;15,"No",IF(E31&lt;-15,"No","Yes")))</f>
        <v>N/A</v>
      </c>
      <c r="G31" s="8">
        <v>99.874777949000006</v>
      </c>
      <c r="H31" s="9" t="str">
        <f>IF($B31="N/A","N/A",IF(G31&gt;15,"No",IF(G31&lt;-15,"No","Yes")))</f>
        <v>N/A</v>
      </c>
      <c r="I31" s="10">
        <v>-8.9999999999999993E-3</v>
      </c>
      <c r="J31" s="10">
        <v>2.18E-2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99.973462287000004</v>
      </c>
      <c r="D33" s="9" t="str">
        <f>IF($B33="N/A","N/A",IF(C33&gt;15,"No",IF(C33&lt;-15,"No","Yes")))</f>
        <v>N/A</v>
      </c>
      <c r="E33" s="8">
        <v>99.982677484000007</v>
      </c>
      <c r="F33" s="9" t="str">
        <f>IF($B33="N/A","N/A",IF(E33&gt;15,"No",IF(E33&lt;-15,"No","Yes")))</f>
        <v>N/A</v>
      </c>
      <c r="G33" s="8">
        <v>99.965010496999994</v>
      </c>
      <c r="H33" s="9" t="str">
        <f>IF($B33="N/A","N/A",IF(G33&gt;15,"No",IF(G33&lt;-15,"No","Yes")))</f>
        <v>N/A</v>
      </c>
      <c r="I33" s="10">
        <v>9.1999999999999998E-3</v>
      </c>
      <c r="J33" s="10">
        <v>-1.7999999999999999E-2</v>
      </c>
      <c r="K33" s="9" t="str">
        <f t="shared" si="0"/>
        <v>Yes</v>
      </c>
    </row>
    <row r="34" spans="1:11" x14ac:dyDescent="0.2">
      <c r="A34" s="112" t="s">
        <v>322</v>
      </c>
      <c r="B34" s="37" t="s">
        <v>230</v>
      </c>
      <c r="C34" s="8">
        <v>99.487151002999994</v>
      </c>
      <c r="D34" s="9" t="str">
        <f>IF($B34="N/A","N/A",IF(C34&gt;=90,"Yes","No"))</f>
        <v>Yes</v>
      </c>
      <c r="E34" s="8">
        <v>99.546309616000002</v>
      </c>
      <c r="F34" s="9" t="str">
        <f>IF($B34="N/A","N/A",IF(E34&gt;=90,"Yes","No"))</f>
        <v>Yes</v>
      </c>
      <c r="G34" s="8">
        <v>99.525134483000002</v>
      </c>
      <c r="H34" s="9" t="str">
        <f>IF($B34="N/A","N/A",IF(G34&gt;=90,"Yes","No"))</f>
        <v>Yes</v>
      </c>
      <c r="I34" s="10">
        <v>5.9499999999999997E-2</v>
      </c>
      <c r="J34" s="10">
        <v>-2.1000000000000001E-2</v>
      </c>
      <c r="K34" s="9" t="str">
        <f t="shared" si="0"/>
        <v>Yes</v>
      </c>
    </row>
    <row r="35" spans="1:11" x14ac:dyDescent="0.2">
      <c r="A35" s="112" t="s">
        <v>323</v>
      </c>
      <c r="B35" s="37" t="s">
        <v>213</v>
      </c>
      <c r="C35" s="8">
        <v>26.625564689000001</v>
      </c>
      <c r="D35" s="9" t="str">
        <f>IF($B35="N/A","N/A",IF(C35&gt;15,"No",IF(C35&lt;-15,"No","Yes")))</f>
        <v>N/A</v>
      </c>
      <c r="E35" s="8">
        <v>26.937405480999999</v>
      </c>
      <c r="F35" s="9" t="str">
        <f>IF($B35="N/A","N/A",IF(E35&gt;15,"No",IF(E35&lt;-15,"No","Yes")))</f>
        <v>N/A</v>
      </c>
      <c r="G35" s="8">
        <v>26.414394360999999</v>
      </c>
      <c r="H35" s="9" t="str">
        <f>IF($B35="N/A","N/A",IF(G35&gt;15,"No",IF(G35&lt;-15,"No","Yes")))</f>
        <v>N/A</v>
      </c>
      <c r="I35" s="10">
        <v>1.171</v>
      </c>
      <c r="J35" s="10">
        <v>-1.94</v>
      </c>
      <c r="K35" s="9" t="str">
        <f t="shared" si="0"/>
        <v>Yes</v>
      </c>
    </row>
    <row r="36" spans="1:11" ht="25.5" x14ac:dyDescent="0.2">
      <c r="A36" s="112" t="s">
        <v>369</v>
      </c>
      <c r="B36" s="37" t="s">
        <v>213</v>
      </c>
      <c r="C36" s="8">
        <v>30.124787084000001</v>
      </c>
      <c r="D36" s="9" t="str">
        <f>IF($B36="N/A","N/A",IF(C36&gt;15,"No",IF(C36&lt;-15,"No","Yes")))</f>
        <v>N/A</v>
      </c>
      <c r="E36" s="8">
        <v>30.146435025999999</v>
      </c>
      <c r="F36" s="9" t="str">
        <f>IF($B36="N/A","N/A",IF(E36&gt;15,"No",IF(E36&lt;-15,"No","Yes")))</f>
        <v>N/A</v>
      </c>
      <c r="G36" s="8">
        <v>30.450751252</v>
      </c>
      <c r="H36" s="9" t="str">
        <f>IF($B36="N/A","N/A",IF(G36&gt;15,"No",IF(G36&lt;-15,"No","Yes")))</f>
        <v>N/A</v>
      </c>
      <c r="I36" s="10">
        <v>7.1900000000000006E-2</v>
      </c>
      <c r="J36" s="10">
        <v>1.0089999999999999</v>
      </c>
      <c r="K36" s="9" t="str">
        <f t="shared" si="0"/>
        <v>Yes</v>
      </c>
    </row>
    <row r="37" spans="1:11" x14ac:dyDescent="0.2">
      <c r="A37" s="112" t="s">
        <v>374</v>
      </c>
      <c r="B37" s="37" t="s">
        <v>231</v>
      </c>
      <c r="C37" s="8">
        <v>83.698067096000003</v>
      </c>
      <c r="D37" s="9" t="str">
        <f>IF($B37="N/A","N/A",IF(C37&gt;90,"No",IF(C37&lt;75,"No","Yes")))</f>
        <v>Yes</v>
      </c>
      <c r="E37" s="8">
        <v>83.571244144000005</v>
      </c>
      <c r="F37" s="9" t="str">
        <f>IF($B37="N/A","N/A",IF(E37&gt;90,"No",IF(E37&lt;75,"No","Yes")))</f>
        <v>Yes</v>
      </c>
      <c r="G37" s="8">
        <v>84.004822852999993</v>
      </c>
      <c r="H37" s="9" t="str">
        <f>IF($B37="N/A","N/A",IF(G37&gt;90,"No",IF(G37&lt;75,"No","Yes")))</f>
        <v>Yes</v>
      </c>
      <c r="I37" s="10">
        <v>-0.152</v>
      </c>
      <c r="J37" s="10">
        <v>0.51880000000000004</v>
      </c>
      <c r="K37" s="9" t="str">
        <f>IF(J37="Div by 0", "N/A", IF(J37="N/A","N/A", IF(J37&gt;30, "No", IF(J37&lt;-30, "No", "Yes"))))</f>
        <v>Yes</v>
      </c>
    </row>
    <row r="38" spans="1:11" x14ac:dyDescent="0.2">
      <c r="A38" s="112" t="s">
        <v>375</v>
      </c>
      <c r="B38" s="37" t="s">
        <v>232</v>
      </c>
      <c r="C38" s="8">
        <v>12.171369325000001</v>
      </c>
      <c r="D38" s="9" t="str">
        <f>IF($B38="N/A","N/A",IF(C38&gt;10,"No",IF(C38&lt;1,"No","Yes")))</f>
        <v>No</v>
      </c>
      <c r="E38" s="8">
        <v>11.781195824999999</v>
      </c>
      <c r="F38" s="9" t="str">
        <f>IF($B38="N/A","N/A",IF(E38&gt;10,"No",IF(E38&lt;1,"No","Yes")))</f>
        <v>No</v>
      </c>
      <c r="G38" s="8">
        <v>11.090706732999999</v>
      </c>
      <c r="H38" s="9" t="str">
        <f>IF($B38="N/A","N/A",IF(G38&gt;10,"No",IF(G38&lt;1,"No","Yes")))</f>
        <v>No</v>
      </c>
      <c r="I38" s="10">
        <v>-3.21</v>
      </c>
      <c r="J38" s="10">
        <v>-5.86</v>
      </c>
      <c r="K38" s="9" t="str">
        <f>IF(J38="Div by 0", "N/A", IF(J38="N/A","N/A", IF(J38&gt;30, "No", IF(J38&lt;-30, "No", "Yes"))))</f>
        <v>Yes</v>
      </c>
    </row>
    <row r="39" spans="1:11" x14ac:dyDescent="0.2">
      <c r="A39" s="112" t="s">
        <v>376</v>
      </c>
      <c r="B39" s="37" t="s">
        <v>233</v>
      </c>
      <c r="C39" s="8">
        <v>2.1161964007999998</v>
      </c>
      <c r="D39" s="9" t="str">
        <f>IF($B39="N/A","N/A",IF(C39&gt;2,"No",IF(C39&lt;=0,"No","Yes")))</f>
        <v>No</v>
      </c>
      <c r="E39" s="8">
        <v>2.4362804765999999</v>
      </c>
      <c r="F39" s="9" t="str">
        <f>IF($B39="N/A","N/A",IF(E39&gt;2,"No",IF(E39&lt;=0,"No","Yes")))</f>
        <v>No</v>
      </c>
      <c r="G39" s="8">
        <v>2.4856241885000001</v>
      </c>
      <c r="H39" s="9" t="str">
        <f>IF($B39="N/A","N/A",IF(G39&gt;2,"No",IF(G39&lt;=0,"No","Yes")))</f>
        <v>No</v>
      </c>
      <c r="I39" s="10">
        <v>15.13</v>
      </c>
      <c r="J39" s="10">
        <v>2.0249999999999999</v>
      </c>
      <c r="K39" s="9" t="str">
        <f>IF(J39="Div by 0", "N/A", IF(J39="N/A","N/A", IF(J39&gt;30, "No", IF(J39&lt;-30, "No", "Yes"))))</f>
        <v>Yes</v>
      </c>
    </row>
    <row r="40" spans="1:11" x14ac:dyDescent="0.2">
      <c r="A40" s="112" t="s">
        <v>377</v>
      </c>
      <c r="B40" s="37" t="s">
        <v>234</v>
      </c>
      <c r="C40" s="8">
        <v>0.60356957710000003</v>
      </c>
      <c r="D40" s="9" t="str">
        <f>IF($B40="N/A","N/A",IF(C40&gt;3,"No",IF(C40&lt;=0,"No","Yes")))</f>
        <v>Yes</v>
      </c>
      <c r="E40" s="8">
        <v>0.59938770240000006</v>
      </c>
      <c r="F40" s="9" t="str">
        <f>IF($B40="N/A","N/A",IF(E40&gt;3,"No",IF(E40&lt;=0,"No","Yes")))</f>
        <v>Yes</v>
      </c>
      <c r="G40" s="8">
        <v>0.55462808379999995</v>
      </c>
      <c r="H40" s="9" t="str">
        <f>IF($B40="N/A","N/A",IF(G40&gt;3,"No",IF(G40&lt;=0,"No","Yes")))</f>
        <v>Yes</v>
      </c>
      <c r="I40" s="10">
        <v>-0.69299999999999995</v>
      </c>
      <c r="J40" s="10">
        <v>-7.47</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19563</v>
      </c>
      <c r="D6" s="9" t="str">
        <f>IF($B6="N/A","N/A",IF(C6&gt;15,"No",IF(C6&lt;-15,"No","Yes")))</f>
        <v>N/A</v>
      </c>
      <c r="E6" s="38">
        <v>19787</v>
      </c>
      <c r="F6" s="9" t="str">
        <f>IF($B6="N/A","N/A",IF(E6&gt;15,"No",IF(E6&lt;-15,"No","Yes")))</f>
        <v>N/A</v>
      </c>
      <c r="G6" s="38">
        <v>19850</v>
      </c>
      <c r="H6" s="9" t="str">
        <f>IF($B6="N/A","N/A",IF(G6&gt;15,"No",IF(G6&lt;-15,"No","Yes")))</f>
        <v>N/A</v>
      </c>
      <c r="I6" s="10">
        <v>1.145</v>
      </c>
      <c r="J6" s="10">
        <v>0.31840000000000002</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1218.2100905</v>
      </c>
      <c r="D9" s="9" t="str">
        <f>IF($B9="N/A","N/A",IF(C9&gt;15,"No",IF(C9&lt;-15,"No","Yes")))</f>
        <v>N/A</v>
      </c>
      <c r="E9" s="98">
        <v>1241.6078739</v>
      </c>
      <c r="F9" s="9" t="str">
        <f>IF($B9="N/A","N/A",IF(E9&gt;15,"No",IF(E9&lt;-15,"No","Yes")))</f>
        <v>N/A</v>
      </c>
      <c r="G9" s="98">
        <v>1222.9383879</v>
      </c>
      <c r="H9" s="9" t="str">
        <f>IF($B9="N/A","N/A",IF(G9&gt;15,"No",IF(G9&lt;-15,"No","Yes")))</f>
        <v>N/A</v>
      </c>
      <c r="I9" s="10">
        <v>1.921</v>
      </c>
      <c r="J9" s="10">
        <v>-1.5</v>
      </c>
      <c r="K9" s="9" t="str">
        <f t="shared" si="0"/>
        <v>Yes</v>
      </c>
    </row>
    <row r="10" spans="1:11" x14ac:dyDescent="0.2">
      <c r="A10" s="112" t="s">
        <v>309</v>
      </c>
      <c r="B10" s="37" t="s">
        <v>213</v>
      </c>
      <c r="C10" s="8">
        <v>0.53161580529999997</v>
      </c>
      <c r="D10" s="9" t="str">
        <f>IF($B10="N/A","N/A",IF(C10&gt;15,"No",IF(C10&lt;-15,"No","Yes")))</f>
        <v>N/A</v>
      </c>
      <c r="E10" s="8">
        <v>0.50538232169999997</v>
      </c>
      <c r="F10" s="9" t="str">
        <f>IF($B10="N/A","N/A",IF(E10&gt;15,"No",IF(E10&lt;-15,"No","Yes")))</f>
        <v>N/A</v>
      </c>
      <c r="G10" s="8">
        <v>0.5591939547</v>
      </c>
      <c r="H10" s="9" t="str">
        <f>IF($B10="N/A","N/A",IF(G10&gt;15,"No",IF(G10&lt;-15,"No","Yes")))</f>
        <v>N/A</v>
      </c>
      <c r="I10" s="10">
        <v>-4.93</v>
      </c>
      <c r="J10" s="10">
        <v>10.65</v>
      </c>
      <c r="K10" s="9" t="str">
        <f t="shared" si="0"/>
        <v>Yes</v>
      </c>
    </row>
    <row r="11" spans="1:11" x14ac:dyDescent="0.2">
      <c r="A11" s="112" t="s">
        <v>826</v>
      </c>
      <c r="B11" s="37" t="s">
        <v>213</v>
      </c>
      <c r="C11" s="98">
        <v>953.17307691999997</v>
      </c>
      <c r="D11" s="9" t="str">
        <f>IF($B11="N/A","N/A",IF(C11&gt;15,"No",IF(C11&lt;-15,"No","Yes")))</f>
        <v>N/A</v>
      </c>
      <c r="E11" s="98">
        <v>590.52</v>
      </c>
      <c r="F11" s="9" t="str">
        <f>IF($B11="N/A","N/A",IF(E11&gt;15,"No",IF(E11&lt;-15,"No","Yes")))</f>
        <v>N/A</v>
      </c>
      <c r="G11" s="98">
        <v>853.57657658000005</v>
      </c>
      <c r="H11" s="9" t="str">
        <f>IF($B11="N/A","N/A",IF(G11&gt;15,"No",IF(G11&lt;-15,"No","Yes")))</f>
        <v>N/A</v>
      </c>
      <c r="I11" s="10">
        <v>-38</v>
      </c>
      <c r="J11" s="10">
        <v>44.55</v>
      </c>
      <c r="K11" s="9" t="str">
        <f t="shared" si="0"/>
        <v>No</v>
      </c>
    </row>
    <row r="12" spans="1:11" x14ac:dyDescent="0.2">
      <c r="A12" s="112" t="s">
        <v>310</v>
      </c>
      <c r="B12" s="37" t="s">
        <v>214</v>
      </c>
      <c r="C12" s="8">
        <v>78.898941879999995</v>
      </c>
      <c r="D12" s="9" t="str">
        <f>IF($B12="N/A","N/A",IF(C12&gt;100,"No",IF(C12&lt;95,"No","Yes")))</f>
        <v>No</v>
      </c>
      <c r="E12" s="8">
        <v>78.430282508999994</v>
      </c>
      <c r="F12" s="9" t="str">
        <f>IF($B12="N/A","N/A",IF(E12&gt;100,"No",IF(E12&lt;95,"No","Yes")))</f>
        <v>No</v>
      </c>
      <c r="G12" s="8">
        <v>76.141057935000006</v>
      </c>
      <c r="H12" s="9" t="str">
        <f>IF($B12="N/A","N/A",IF(G12&gt;100,"No",IF(G12&lt;95,"No","Yes")))</f>
        <v>No</v>
      </c>
      <c r="I12" s="10">
        <v>-0.59399999999999997</v>
      </c>
      <c r="J12" s="10">
        <v>-2.92</v>
      </c>
      <c r="K12" s="9" t="str">
        <f t="shared" si="0"/>
        <v>Yes</v>
      </c>
    </row>
    <row r="13" spans="1:11" x14ac:dyDescent="0.2">
      <c r="A13" s="112" t="s">
        <v>827</v>
      </c>
      <c r="B13" s="37" t="s">
        <v>220</v>
      </c>
      <c r="C13" s="8">
        <v>1.1990281827</v>
      </c>
      <c r="D13" s="9" t="str">
        <f>IF($B13="N/A","N/A",IF(C13&gt;1,"Yes","No"))</f>
        <v>Yes</v>
      </c>
      <c r="E13" s="8">
        <v>1.2049101101999999</v>
      </c>
      <c r="F13" s="9" t="str">
        <f>IF($B13="N/A","N/A",IF(E13&gt;1,"Yes","No"))</f>
        <v>Yes</v>
      </c>
      <c r="G13" s="8">
        <v>1.2097393144999999</v>
      </c>
      <c r="H13" s="9" t="str">
        <f>IF($B13="N/A","N/A",IF(G13&gt;1,"Yes","No"))</f>
        <v>Yes</v>
      </c>
      <c r="I13" s="10">
        <v>0.49059999999999998</v>
      </c>
      <c r="J13" s="10">
        <v>0.40079999999999999</v>
      </c>
      <c r="K13" s="9" t="str">
        <f t="shared" si="0"/>
        <v>Yes</v>
      </c>
    </row>
    <row r="14" spans="1:11" x14ac:dyDescent="0.2">
      <c r="A14" s="112" t="s">
        <v>311</v>
      </c>
      <c r="B14" s="37" t="s">
        <v>214</v>
      </c>
      <c r="C14" s="8">
        <v>79.783264325999994</v>
      </c>
      <c r="D14" s="9" t="str">
        <f>IF($B14="N/A","N/A",IF(C14&gt;100,"No",IF(C14&lt;95,"No","Yes")))</f>
        <v>No</v>
      </c>
      <c r="E14" s="8">
        <v>79.911052710999996</v>
      </c>
      <c r="F14" s="9" t="str">
        <f>IF($B14="N/A","N/A",IF(E14&gt;100,"No",IF(E14&lt;95,"No","Yes")))</f>
        <v>No</v>
      </c>
      <c r="G14" s="8">
        <v>77.128463475999993</v>
      </c>
      <c r="H14" s="9" t="str">
        <f>IF($B14="N/A","N/A",IF(G14&gt;100,"No",IF(G14&lt;95,"No","Yes")))</f>
        <v>No</v>
      </c>
      <c r="I14" s="10">
        <v>0.16020000000000001</v>
      </c>
      <c r="J14" s="10">
        <v>-3.48</v>
      </c>
      <c r="K14" s="9" t="str">
        <f t="shared" si="0"/>
        <v>Yes</v>
      </c>
    </row>
    <row r="15" spans="1:11" x14ac:dyDescent="0.2">
      <c r="A15" s="112" t="s">
        <v>828</v>
      </c>
      <c r="B15" s="37" t="s">
        <v>221</v>
      </c>
      <c r="C15" s="8">
        <v>11.623206048</v>
      </c>
      <c r="D15" s="9" t="str">
        <f>IF($B15="N/A","N/A",IF(C15&gt;3,"Yes","No"))</f>
        <v>Yes</v>
      </c>
      <c r="E15" s="8">
        <v>11.637300784000001</v>
      </c>
      <c r="F15" s="9" t="str">
        <f>IF($B15="N/A","N/A",IF(E15&gt;3,"Yes","No"))</f>
        <v>Yes</v>
      </c>
      <c r="G15" s="8">
        <v>11.870803395999999</v>
      </c>
      <c r="H15" s="9" t="str">
        <f>IF($B15="N/A","N/A",IF(G15&gt;3,"Yes","No"))</f>
        <v>Yes</v>
      </c>
      <c r="I15" s="10">
        <v>0.12130000000000001</v>
      </c>
      <c r="J15" s="10">
        <v>2.0070000000000001</v>
      </c>
      <c r="K15" s="9" t="str">
        <f t="shared" si="0"/>
        <v>Yes</v>
      </c>
    </row>
    <row r="16" spans="1:11" x14ac:dyDescent="0.2">
      <c r="A16" s="112" t="s">
        <v>829</v>
      </c>
      <c r="B16" s="37" t="s">
        <v>222</v>
      </c>
      <c r="C16" s="8">
        <v>5.2867733524</v>
      </c>
      <c r="D16" s="9" t="str">
        <f>IF($B16="N/A","N/A",IF(C16&gt;=8,"No",IF(C16&lt;2,"No","Yes")))</f>
        <v>Yes</v>
      </c>
      <c r="E16" s="8">
        <v>5.1056861259000001</v>
      </c>
      <c r="F16" s="9" t="str">
        <f>IF($B16="N/A","N/A",IF(E16&gt;=8,"No",IF(E16&lt;2,"No","Yes")))</f>
        <v>Yes</v>
      </c>
      <c r="G16" s="8">
        <v>5.0363782939000004</v>
      </c>
      <c r="H16" s="9" t="str">
        <f>IF($B16="N/A","N/A",IF(G16&gt;=8,"No",IF(G16&lt;2,"No","Yes")))</f>
        <v>Yes</v>
      </c>
      <c r="I16" s="10">
        <v>-3.43</v>
      </c>
      <c r="J16" s="10">
        <v>-1.36</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99.994962216999994</v>
      </c>
      <c r="H17" s="9" t="str">
        <f>IF($B17="N/A","N/A",IF(G17&gt;100,"No",IF(G17&lt;98,"No","Yes")))</f>
        <v>Yes</v>
      </c>
      <c r="I17" s="10">
        <v>0</v>
      </c>
      <c r="J17" s="10">
        <v>-5.0000000000000001E-3</v>
      </c>
      <c r="K17" s="9" t="str">
        <f t="shared" si="0"/>
        <v>Yes</v>
      </c>
    </row>
    <row r="18" spans="1:11" x14ac:dyDescent="0.2">
      <c r="A18" s="112" t="s">
        <v>31</v>
      </c>
      <c r="B18" s="37" t="s">
        <v>214</v>
      </c>
      <c r="C18" s="8">
        <v>99.744415477999993</v>
      </c>
      <c r="D18" s="9" t="str">
        <f>IF($B18="N/A","N/A",IF(C18&gt;100,"No",IF(C18&lt;95,"No","Yes")))</f>
        <v>Yes</v>
      </c>
      <c r="E18" s="8">
        <v>99.848385303000001</v>
      </c>
      <c r="F18" s="9" t="str">
        <f>IF($B18="N/A","N/A",IF(E18&gt;100,"No",IF(E18&lt;95,"No","Yes")))</f>
        <v>Yes</v>
      </c>
      <c r="G18" s="8">
        <v>99.803526448</v>
      </c>
      <c r="H18" s="9" t="str">
        <f>IF($B18="N/A","N/A",IF(G18&gt;100,"No",IF(G18&lt;95,"No","Yes")))</f>
        <v>Yes</v>
      </c>
      <c r="I18" s="10">
        <v>0.1042</v>
      </c>
      <c r="J18" s="10">
        <v>-4.4999999999999998E-2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80.550017890999996</v>
      </c>
      <c r="D20" s="9" t="str">
        <f>IF($B20="N/A","N/A",IF(C20&gt;100,"No",IF(C20&lt;98,"No","Yes")))</f>
        <v>No</v>
      </c>
      <c r="E20" s="8">
        <v>81.538383787000001</v>
      </c>
      <c r="F20" s="9" t="str">
        <f>IF($B20="N/A","N/A",IF(E20&gt;100,"No",IF(E20&lt;98,"No","Yes")))</f>
        <v>No</v>
      </c>
      <c r="G20" s="8">
        <v>86.634760705000005</v>
      </c>
      <c r="H20" s="9" t="str">
        <f>IF($B20="N/A","N/A",IF(G20&gt;100,"No",IF(G20&lt;98,"No","Yes")))</f>
        <v>No</v>
      </c>
      <c r="I20" s="10">
        <v>1.2270000000000001</v>
      </c>
      <c r="J20" s="10">
        <v>6.25</v>
      </c>
      <c r="K20" s="9" t="str">
        <f t="shared" si="0"/>
        <v>Yes</v>
      </c>
    </row>
    <row r="21" spans="1:11" x14ac:dyDescent="0.2">
      <c r="A21" s="112" t="s">
        <v>831</v>
      </c>
      <c r="B21" s="37" t="s">
        <v>225</v>
      </c>
      <c r="C21" s="8">
        <v>7.7505394085999999</v>
      </c>
      <c r="D21" s="9" t="str">
        <f>IF($B21="N/A","N/A",IF(C21&gt;=2,"Yes","No"))</f>
        <v>Yes</v>
      </c>
      <c r="E21" s="8">
        <v>7.8138093467000003</v>
      </c>
      <c r="F21" s="9" t="str">
        <f>IF($B21="N/A","N/A",IF(E21&gt;=2,"Yes","No"))</f>
        <v>Yes</v>
      </c>
      <c r="G21" s="8">
        <v>7.6455777170000001</v>
      </c>
      <c r="H21" s="9" t="str">
        <f>IF($B21="N/A","N/A",IF(G21&gt;=2,"Yes","No"))</f>
        <v>Yes</v>
      </c>
      <c r="I21" s="10">
        <v>0.81630000000000003</v>
      </c>
      <c r="J21" s="10">
        <v>-2.15</v>
      </c>
      <c r="K21" s="9" t="str">
        <f t="shared" si="0"/>
        <v>Yes</v>
      </c>
    </row>
    <row r="22" spans="1:11" x14ac:dyDescent="0.2">
      <c r="A22" s="112" t="s">
        <v>832</v>
      </c>
      <c r="B22" s="37" t="s">
        <v>226</v>
      </c>
      <c r="C22" s="8">
        <v>7.9769006218999996</v>
      </c>
      <c r="D22" s="9" t="str">
        <f>IF($B22="N/A","N/A",IF(C22&gt;30,"No",IF(C22&lt;5,"No","Yes")))</f>
        <v>Yes</v>
      </c>
      <c r="E22" s="8">
        <v>7.6174538242000001</v>
      </c>
      <c r="F22" s="9" t="str">
        <f>IF($B22="N/A","N/A",IF(E22&gt;30,"No",IF(E22&lt;5,"No","Yes")))</f>
        <v>Yes</v>
      </c>
      <c r="G22" s="8">
        <v>7.4082688841</v>
      </c>
      <c r="H22" s="9" t="str">
        <f>IF($B22="N/A","N/A",IF(G22&gt;30,"No",IF(G22&lt;5,"No","Yes")))</f>
        <v>Yes</v>
      </c>
      <c r="I22" s="10">
        <v>-4.51</v>
      </c>
      <c r="J22" s="10">
        <v>-2.75</v>
      </c>
      <c r="K22" s="9" t="str">
        <f t="shared" si="0"/>
        <v>Yes</v>
      </c>
    </row>
    <row r="23" spans="1:11" x14ac:dyDescent="0.2">
      <c r="A23" s="112" t="s">
        <v>833</v>
      </c>
      <c r="B23" s="37" t="s">
        <v>227</v>
      </c>
      <c r="C23" s="8">
        <v>35.677116384999998</v>
      </c>
      <c r="D23" s="9" t="str">
        <f>IF($B23="N/A","N/A",IF(C23&gt;75,"No",IF(C23&lt;15,"No","Yes")))</f>
        <v>Yes</v>
      </c>
      <c r="E23" s="8">
        <v>36.271228462000003</v>
      </c>
      <c r="F23" s="9" t="str">
        <f>IF($B23="N/A","N/A",IF(E23&gt;75,"No",IF(E23&lt;15,"No","Yes")))</f>
        <v>Yes</v>
      </c>
      <c r="G23" s="8">
        <v>35.145664942000003</v>
      </c>
      <c r="H23" s="9" t="str">
        <f>IF($B23="N/A","N/A",IF(G23&gt;75,"No",IF(G23&lt;15,"No","Yes")))</f>
        <v>Yes</v>
      </c>
      <c r="I23" s="10">
        <v>1.665</v>
      </c>
      <c r="J23" s="10">
        <v>-3.1</v>
      </c>
      <c r="K23" s="9" t="str">
        <f t="shared" si="0"/>
        <v>Yes</v>
      </c>
    </row>
    <row r="24" spans="1:11" x14ac:dyDescent="0.2">
      <c r="A24" s="112" t="s">
        <v>834</v>
      </c>
      <c r="B24" s="37" t="s">
        <v>228</v>
      </c>
      <c r="C24" s="8">
        <v>56.345982993</v>
      </c>
      <c r="D24" s="9" t="str">
        <f>IF($B24="N/A","N/A",IF(C24&gt;70,"No",IF(C24&lt;25,"No","Yes")))</f>
        <v>Yes</v>
      </c>
      <c r="E24" s="8">
        <v>56.111317714000002</v>
      </c>
      <c r="F24" s="9" t="str">
        <f>IF($B24="N/A","N/A",IF(E24&gt;70,"No",IF(E24&lt;25,"No","Yes")))</f>
        <v>Yes</v>
      </c>
      <c r="G24" s="8">
        <v>57.446066174000002</v>
      </c>
      <c r="H24" s="9" t="str">
        <f>IF($B24="N/A","N/A",IF(G24&gt;70,"No",IF(G24&lt;25,"No","Yes")))</f>
        <v>Yes</v>
      </c>
      <c r="I24" s="10">
        <v>-0.41599999999999998</v>
      </c>
      <c r="J24" s="10">
        <v>2.379</v>
      </c>
      <c r="K24" s="9" t="str">
        <f t="shared" si="0"/>
        <v>Yes</v>
      </c>
    </row>
    <row r="25" spans="1:11" x14ac:dyDescent="0.2">
      <c r="A25" s="112" t="s">
        <v>318</v>
      </c>
      <c r="B25" s="37" t="s">
        <v>229</v>
      </c>
      <c r="C25" s="8">
        <v>0.61851454279999996</v>
      </c>
      <c r="D25" s="9" t="str">
        <f>IF($B25="N/A","N/A",IF(C25&gt;70,"No",IF(C25&lt;35,"No","Yes")))</f>
        <v>No</v>
      </c>
      <c r="E25" s="8">
        <v>0.48011320559999998</v>
      </c>
      <c r="F25" s="9" t="str">
        <f>IF($B25="N/A","N/A",IF(E25&gt;70,"No",IF(E25&lt;35,"No","Yes")))</f>
        <v>No</v>
      </c>
      <c r="G25" s="8">
        <v>0.22166246849999999</v>
      </c>
      <c r="H25" s="9" t="str">
        <f>IF($B25="N/A","N/A",IF(G25&gt;70,"No",IF(G25&lt;35,"No","Yes")))</f>
        <v>No</v>
      </c>
      <c r="I25" s="10">
        <v>-22.4</v>
      </c>
      <c r="J25" s="10">
        <v>-53.8</v>
      </c>
      <c r="K25" s="9" t="str">
        <f t="shared" si="0"/>
        <v>No</v>
      </c>
    </row>
    <row r="26" spans="1:11" x14ac:dyDescent="0.2">
      <c r="A26" s="112" t="s">
        <v>835</v>
      </c>
      <c r="B26" s="37" t="s">
        <v>220</v>
      </c>
      <c r="C26" s="8">
        <v>2.4958677686000001</v>
      </c>
      <c r="D26" s="9" t="str">
        <f>IF($B26="N/A","N/A",IF(C26&gt;1,"Yes","No"))</f>
        <v>Yes</v>
      </c>
      <c r="E26" s="8">
        <v>2.6315789474</v>
      </c>
      <c r="F26" s="9" t="str">
        <f>IF($B26="N/A","N/A",IF(E26&gt;1,"Yes","No"))</f>
        <v>Yes</v>
      </c>
      <c r="G26" s="8">
        <v>2.4772727272999999</v>
      </c>
      <c r="H26" s="9" t="str">
        <f>IF($B26="N/A","N/A",IF(G26&gt;1,"Yes","No"))</f>
        <v>Yes</v>
      </c>
      <c r="I26" s="10">
        <v>5.4370000000000003</v>
      </c>
      <c r="J26" s="10">
        <v>-5.86</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95.867768595000001</v>
      </c>
      <c r="D28" s="9" t="str">
        <f>IF($B28="N/A","N/A",IF(C28&gt;15,"No",IF(C28&lt;-15,"No","Yes")))</f>
        <v>N/A</v>
      </c>
      <c r="E28" s="8">
        <v>97.894736842</v>
      </c>
      <c r="F28" s="9" t="str">
        <f>IF($B28="N/A","N/A",IF(E28&gt;15,"No",IF(E28&lt;-15,"No","Yes")))</f>
        <v>N/A</v>
      </c>
      <c r="G28" s="8">
        <v>93.181818182000001</v>
      </c>
      <c r="H28" s="9" t="str">
        <f>IF($B28="N/A","N/A",IF(G28&gt;15,"No",IF(G28&lt;-15,"No","Yes")))</f>
        <v>N/A</v>
      </c>
      <c r="I28" s="10">
        <v>2.1139999999999999</v>
      </c>
      <c r="J28" s="10">
        <v>-4.8099999999999996</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0.3271481879</v>
      </c>
      <c r="D31" s="9" t="str">
        <f>IF($B31="N/A","N/A",IF(C31&gt;=90,"Yes","No"))</f>
        <v>No</v>
      </c>
      <c r="E31" s="8">
        <v>0.20215292870000001</v>
      </c>
      <c r="F31" s="9" t="str">
        <f>IF($B31="N/A","N/A",IF(E31&gt;=90,"Yes","No"))</f>
        <v>No</v>
      </c>
      <c r="G31" s="8">
        <v>7.5566750599999996E-2</v>
      </c>
      <c r="H31" s="9" t="str">
        <f>IF($B31="N/A","N/A",IF(G31&gt;=90,"Yes","No"))</f>
        <v>No</v>
      </c>
      <c r="I31" s="10">
        <v>-38.200000000000003</v>
      </c>
      <c r="J31" s="10">
        <v>-62.6</v>
      </c>
      <c r="K31" s="9" t="str">
        <f t="shared" si="0"/>
        <v>No</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6490</v>
      </c>
      <c r="D6" s="9" t="str">
        <f>IF(OR($B6="N/A",$C6="N/A"),"N/A",IF(C6&lt;0,"No","Yes"))</f>
        <v>N/A</v>
      </c>
      <c r="E6" s="38">
        <v>6946</v>
      </c>
      <c r="F6" s="9" t="str">
        <f>IF($B6="N/A","N/A",IF(E6&lt;0,"No","Yes"))</f>
        <v>N/A</v>
      </c>
      <c r="G6" s="38">
        <v>7112</v>
      </c>
      <c r="H6" s="9" t="str">
        <f>IF($B6="N/A","N/A",IF(G6&lt;0,"No","Yes"))</f>
        <v>N/A</v>
      </c>
      <c r="I6" s="10">
        <v>7.0259999999999998</v>
      </c>
      <c r="J6" s="10">
        <v>2.39</v>
      </c>
      <c r="K6" s="9" t="str">
        <f t="shared" ref="K6:K35" si="0">IF(J6="Div by 0", "N/A", IF(J6="N/A","N/A", IF(J6&gt;30, "No", IF(J6&lt;-30, "No", "Yes"))))</f>
        <v>Yes</v>
      </c>
    </row>
    <row r="7" spans="1:11" x14ac:dyDescent="0.2">
      <c r="A7" s="112" t="s">
        <v>438</v>
      </c>
      <c r="B7" s="107" t="s">
        <v>213</v>
      </c>
      <c r="C7" s="9">
        <v>4.6224961500000002E-2</v>
      </c>
      <c r="D7" s="9" t="str">
        <f t="shared" ref="D7:D17" si="1">IF(OR($B7="N/A",$C7="N/A"),"N/A",IF(C7&lt;0,"No","Yes"))</f>
        <v>N/A</v>
      </c>
      <c r="E7" s="9">
        <v>8.6380650700000006E-2</v>
      </c>
      <c r="F7" s="9" t="str">
        <f t="shared" ref="F7:F17" si="2">IF($B7="N/A","N/A",IF(E7&lt;0,"No","Yes"))</f>
        <v>N/A</v>
      </c>
      <c r="G7" s="9">
        <v>0.14060742409999999</v>
      </c>
      <c r="H7" s="9" t="str">
        <f t="shared" ref="H7:H17" si="3">IF($B7="N/A","N/A",IF(G7&lt;0,"No","Yes"))</f>
        <v>N/A</v>
      </c>
      <c r="I7" s="10">
        <v>86.87</v>
      </c>
      <c r="J7" s="10">
        <v>62.78</v>
      </c>
      <c r="K7" s="9" t="str">
        <f t="shared" si="0"/>
        <v>No</v>
      </c>
    </row>
    <row r="8" spans="1:11" x14ac:dyDescent="0.2">
      <c r="A8" s="112" t="s">
        <v>439</v>
      </c>
      <c r="B8" s="107" t="s">
        <v>213</v>
      </c>
      <c r="C8" s="9">
        <v>45.269645609000001</v>
      </c>
      <c r="D8" s="9" t="str">
        <f t="shared" si="1"/>
        <v>N/A</v>
      </c>
      <c r="E8" s="9">
        <v>45.191477108999997</v>
      </c>
      <c r="F8" s="9" t="str">
        <f t="shared" si="2"/>
        <v>N/A</v>
      </c>
      <c r="G8" s="9">
        <v>43.855455567999996</v>
      </c>
      <c r="H8" s="9" t="str">
        <f t="shared" si="3"/>
        <v>N/A</v>
      </c>
      <c r="I8" s="10">
        <v>-0.17299999999999999</v>
      </c>
      <c r="J8" s="10">
        <v>-2.96</v>
      </c>
      <c r="K8" s="9" t="str">
        <f t="shared" si="0"/>
        <v>Yes</v>
      </c>
    </row>
    <row r="9" spans="1:11" x14ac:dyDescent="0.2">
      <c r="A9" s="112" t="s">
        <v>440</v>
      </c>
      <c r="B9" s="107" t="s">
        <v>213</v>
      </c>
      <c r="C9" s="9">
        <v>34.360554700000002</v>
      </c>
      <c r="D9" s="9" t="str">
        <f t="shared" si="1"/>
        <v>N/A</v>
      </c>
      <c r="E9" s="9">
        <v>36.121508781999999</v>
      </c>
      <c r="F9" s="9" t="str">
        <f t="shared" si="2"/>
        <v>N/A</v>
      </c>
      <c r="G9" s="9">
        <v>36.937570303999998</v>
      </c>
      <c r="H9" s="9" t="str">
        <f t="shared" si="3"/>
        <v>N/A</v>
      </c>
      <c r="I9" s="10">
        <v>5.125</v>
      </c>
      <c r="J9" s="10">
        <v>2.2589999999999999</v>
      </c>
      <c r="K9" s="9" t="str">
        <f t="shared" si="0"/>
        <v>Yes</v>
      </c>
    </row>
    <row r="10" spans="1:11" x14ac:dyDescent="0.2">
      <c r="A10" s="112" t="s">
        <v>441</v>
      </c>
      <c r="B10" s="107" t="s">
        <v>213</v>
      </c>
      <c r="C10" s="9">
        <v>19.630200307999999</v>
      </c>
      <c r="D10" s="9" t="str">
        <f t="shared" si="1"/>
        <v>N/A</v>
      </c>
      <c r="E10" s="9">
        <v>18.010365677999999</v>
      </c>
      <c r="F10" s="9" t="str">
        <f t="shared" si="2"/>
        <v>N/A</v>
      </c>
      <c r="G10" s="9">
        <v>18.574240719999999</v>
      </c>
      <c r="H10" s="9" t="str">
        <f t="shared" si="3"/>
        <v>N/A</v>
      </c>
      <c r="I10" s="10">
        <v>-8.25</v>
      </c>
      <c r="J10" s="10">
        <v>3.1309999999999998</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0</v>
      </c>
      <c r="D12" s="9" t="str">
        <f t="shared" si="1"/>
        <v>N/A</v>
      </c>
      <c r="E12" s="9">
        <v>0</v>
      </c>
      <c r="F12" s="9" t="str">
        <f t="shared" si="2"/>
        <v>N/A</v>
      </c>
      <c r="G12" s="9">
        <v>0</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v>0</v>
      </c>
      <c r="D14" s="9" t="str">
        <f t="shared" si="1"/>
        <v>N/A</v>
      </c>
      <c r="E14" s="9">
        <v>0</v>
      </c>
      <c r="F14" s="9" t="str">
        <f t="shared" si="2"/>
        <v>N/A</v>
      </c>
      <c r="G14" s="9">
        <v>0</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v>4.9350408887999997</v>
      </c>
      <c r="D16" s="9" t="str">
        <f t="shared" si="1"/>
        <v>N/A</v>
      </c>
      <c r="E16" s="9">
        <v>4.3794989922000003</v>
      </c>
      <c r="F16" s="9" t="str">
        <f t="shared" si="2"/>
        <v>N/A</v>
      </c>
      <c r="G16" s="9">
        <v>4.4178852642999997</v>
      </c>
      <c r="H16" s="9" t="str">
        <f t="shared" si="3"/>
        <v>N/A</v>
      </c>
      <c r="I16" s="10">
        <v>-11.3</v>
      </c>
      <c r="J16" s="10">
        <v>0.87649999999999995</v>
      </c>
      <c r="K16" s="9" t="str">
        <f t="shared" si="0"/>
        <v>Yes</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93.097072419</v>
      </c>
      <c r="D19" s="9" t="str">
        <f>IF(OR($B19="N/A",$C19="N/A"),"N/A",IF(C19&gt;100,"No",IF(C19&lt;95,"No","Yes")))</f>
        <v>No</v>
      </c>
      <c r="E19" s="9">
        <v>93.521451194999997</v>
      </c>
      <c r="F19" s="9" t="str">
        <f>IF(OR($B19="N/A",$E19="N/A"),"N/A",IF(E19&gt;100,"No",IF(E19&lt;98,"No","Yes")))</f>
        <v>No</v>
      </c>
      <c r="G19" s="9">
        <v>95.134983126999998</v>
      </c>
      <c r="H19" s="9" t="str">
        <f>IF($B19="N/A","N/A",IF(G19&gt;100,"No",IF(G19&lt;95,"No","Yes")))</f>
        <v>Yes</v>
      </c>
      <c r="I19" s="10">
        <v>0.45579999999999998</v>
      </c>
      <c r="J19" s="10">
        <v>1.7250000000000001</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1.9420647149000001</v>
      </c>
      <c r="D23" s="9" t="str">
        <f t="shared" si="4"/>
        <v>N/A</v>
      </c>
      <c r="E23" s="9">
        <v>1.9516268355999999</v>
      </c>
      <c r="F23" s="9" t="str">
        <f t="shared" si="5"/>
        <v>N/A</v>
      </c>
      <c r="G23" s="9">
        <v>1.9482564679000001</v>
      </c>
      <c r="H23" s="9" t="str">
        <f t="shared" si="6"/>
        <v>N/A</v>
      </c>
      <c r="I23" s="10">
        <v>0.4924</v>
      </c>
      <c r="J23" s="10">
        <v>-0.17299999999999999</v>
      </c>
      <c r="K23" s="9" t="str">
        <f t="shared" si="0"/>
        <v>Yes</v>
      </c>
    </row>
    <row r="24" spans="1:11" x14ac:dyDescent="0.2">
      <c r="A24" s="28" t="s">
        <v>315</v>
      </c>
      <c r="B24" s="107" t="s">
        <v>213</v>
      </c>
      <c r="C24" s="9">
        <v>6.4098613250999996</v>
      </c>
      <c r="D24" s="9" t="str">
        <f t="shared" si="4"/>
        <v>N/A</v>
      </c>
      <c r="E24" s="9">
        <v>6.7952778578000004</v>
      </c>
      <c r="F24" s="9" t="str">
        <f t="shared" si="5"/>
        <v>N/A</v>
      </c>
      <c r="G24" s="9">
        <v>7.0163104611999998</v>
      </c>
      <c r="H24" s="9" t="str">
        <f t="shared" si="6"/>
        <v>N/A</v>
      </c>
      <c r="I24" s="10">
        <v>6.0129999999999999</v>
      </c>
      <c r="J24" s="10">
        <v>3.2530000000000001</v>
      </c>
      <c r="K24" s="9" t="str">
        <f t="shared" si="0"/>
        <v>Yes</v>
      </c>
    </row>
    <row r="25" spans="1:11" x14ac:dyDescent="0.2">
      <c r="A25" s="28" t="s">
        <v>316</v>
      </c>
      <c r="B25" s="107" t="s">
        <v>213</v>
      </c>
      <c r="C25" s="9">
        <v>12.17257319</v>
      </c>
      <c r="D25" s="9" t="str">
        <f t="shared" si="4"/>
        <v>N/A</v>
      </c>
      <c r="E25" s="9">
        <v>12.021307226999999</v>
      </c>
      <c r="F25" s="9" t="str">
        <f t="shared" si="5"/>
        <v>N/A</v>
      </c>
      <c r="G25" s="9">
        <v>11.600112486</v>
      </c>
      <c r="H25" s="9" t="str">
        <f t="shared" si="6"/>
        <v>N/A</v>
      </c>
      <c r="I25" s="10">
        <v>-1.24</v>
      </c>
      <c r="J25" s="10">
        <v>-3.5</v>
      </c>
      <c r="K25" s="9" t="str">
        <f t="shared" si="0"/>
        <v>Yes</v>
      </c>
    </row>
    <row r="26" spans="1:11" x14ac:dyDescent="0.2">
      <c r="A26" s="28" t="s">
        <v>317</v>
      </c>
      <c r="B26" s="107" t="s">
        <v>213</v>
      </c>
      <c r="C26" s="9">
        <v>81.417565484999997</v>
      </c>
      <c r="D26" s="9" t="str">
        <f t="shared" si="4"/>
        <v>N/A</v>
      </c>
      <c r="E26" s="9">
        <v>81.183414915</v>
      </c>
      <c r="F26" s="9" t="str">
        <f t="shared" si="5"/>
        <v>N/A</v>
      </c>
      <c r="G26" s="9">
        <v>81.383577052999996</v>
      </c>
      <c r="H26" s="9" t="str">
        <f t="shared" si="6"/>
        <v>N/A</v>
      </c>
      <c r="I26" s="10">
        <v>-0.28799999999999998</v>
      </c>
      <c r="J26" s="10">
        <v>0.24660000000000001</v>
      </c>
      <c r="K26" s="9" t="str">
        <f t="shared" si="0"/>
        <v>Yes</v>
      </c>
    </row>
    <row r="27" spans="1:11" x14ac:dyDescent="0.2">
      <c r="A27" s="28" t="s">
        <v>318</v>
      </c>
      <c r="B27" s="107" t="s">
        <v>213</v>
      </c>
      <c r="C27" s="9">
        <v>0</v>
      </c>
      <c r="D27" s="9" t="str">
        <f t="shared" si="4"/>
        <v>N/A</v>
      </c>
      <c r="E27" s="9">
        <v>0</v>
      </c>
      <c r="F27" s="9" t="str">
        <f t="shared" si="5"/>
        <v>N/A</v>
      </c>
      <c r="G27" s="9">
        <v>0</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0.46224961479999999</v>
      </c>
      <c r="D34" s="9" t="str">
        <f t="shared" si="4"/>
        <v>N/A</v>
      </c>
      <c r="E34" s="9">
        <v>0</v>
      </c>
      <c r="F34" s="9" t="str">
        <f t="shared" si="5"/>
        <v>N/A</v>
      </c>
      <c r="G34" s="9">
        <v>0</v>
      </c>
      <c r="H34" s="9" t="str">
        <f t="shared" si="6"/>
        <v>N/A</v>
      </c>
      <c r="I34" s="10">
        <v>-100</v>
      </c>
      <c r="J34" s="10" t="s">
        <v>1747</v>
      </c>
      <c r="K34" s="9" t="str">
        <f t="shared" si="0"/>
        <v>N/A</v>
      </c>
    </row>
    <row r="35" spans="1:11" ht="25.5" x14ac:dyDescent="0.2">
      <c r="A35" s="28" t="s">
        <v>370</v>
      </c>
      <c r="B35" s="107" t="s">
        <v>213</v>
      </c>
      <c r="C35" s="9">
        <v>0.2157164869</v>
      </c>
      <c r="D35" s="9" t="str">
        <f t="shared" si="4"/>
        <v>N/A</v>
      </c>
      <c r="E35" s="9">
        <v>0</v>
      </c>
      <c r="F35" s="9" t="str">
        <f>IF($B35="N/A","N/A",IF(E35&lt;0,"No","Yes"))</f>
        <v>N/A</v>
      </c>
      <c r="G35" s="9">
        <v>0</v>
      </c>
      <c r="H35" s="9" t="str">
        <f t="shared" si="6"/>
        <v>N/A</v>
      </c>
      <c r="I35" s="10">
        <v>-100</v>
      </c>
      <c r="J35" s="10" t="s">
        <v>1747</v>
      </c>
      <c r="K35" s="9" t="str">
        <f t="shared" si="0"/>
        <v>N/A</v>
      </c>
    </row>
    <row r="36" spans="1:11" x14ac:dyDescent="0.2">
      <c r="A36" s="31" t="s">
        <v>374</v>
      </c>
      <c r="B36" s="1" t="s">
        <v>213</v>
      </c>
      <c r="C36" s="8">
        <v>91.386748843999996</v>
      </c>
      <c r="D36" s="9" t="str">
        <f t="shared" ref="D36:D39" si="7">IF($B36="N/A","N/A",IF(C36&lt;0,"No","Yes"))</f>
        <v>N/A</v>
      </c>
      <c r="E36" s="8">
        <v>91.865822055999999</v>
      </c>
      <c r="F36" s="9" t="str">
        <f t="shared" ref="F36:F39" si="8">IF($B36="N/A","N/A",IF(E36&lt;0,"No","Yes"))</f>
        <v>N/A</v>
      </c>
      <c r="G36" s="8">
        <v>92.210348706000005</v>
      </c>
      <c r="H36" s="9" t="str">
        <f t="shared" ref="H36:H39" si="9">IF($B36="N/A","N/A",IF(G36&lt;0,"No","Yes"))</f>
        <v>N/A</v>
      </c>
      <c r="I36" s="10">
        <v>0.5242</v>
      </c>
      <c r="J36" s="10">
        <v>0.375</v>
      </c>
      <c r="K36" s="9" t="str">
        <f>IF(J36="Div by 0", "N/A", IF(J36="N/A","N/A", IF(J36&gt;30, "No", IF(J36&lt;-30, "No", "Yes"))))</f>
        <v>Yes</v>
      </c>
    </row>
    <row r="37" spans="1:11" x14ac:dyDescent="0.2">
      <c r="A37" s="31" t="s">
        <v>375</v>
      </c>
      <c r="B37" s="1" t="s">
        <v>213</v>
      </c>
      <c r="C37" s="8">
        <v>4.0061633282000004</v>
      </c>
      <c r="D37" s="9" t="str">
        <f t="shared" si="7"/>
        <v>N/A</v>
      </c>
      <c r="E37" s="8">
        <v>2.9945292255</v>
      </c>
      <c r="F37" s="9" t="str">
        <f t="shared" si="8"/>
        <v>N/A</v>
      </c>
      <c r="G37" s="8">
        <v>3.1636670416000001</v>
      </c>
      <c r="H37" s="9" t="str">
        <f t="shared" si="9"/>
        <v>N/A</v>
      </c>
      <c r="I37" s="10">
        <v>-25.3</v>
      </c>
      <c r="J37" s="10">
        <v>5.6479999999999997</v>
      </c>
      <c r="K37" s="9" t="str">
        <f>IF(J37="Div by 0", "N/A", IF(J37="N/A","N/A", IF(J37&gt;30, "No", IF(J37&lt;-30, "No", "Yes"))))</f>
        <v>Yes</v>
      </c>
    </row>
    <row r="38" spans="1:11" x14ac:dyDescent="0.2">
      <c r="A38" s="31" t="s">
        <v>376</v>
      </c>
      <c r="B38" s="1" t="s">
        <v>213</v>
      </c>
      <c r="C38" s="8">
        <v>1.2018489985</v>
      </c>
      <c r="D38" s="9" t="str">
        <f t="shared" si="7"/>
        <v>N/A</v>
      </c>
      <c r="E38" s="8">
        <v>0.44630002880000003</v>
      </c>
      <c r="F38" s="9" t="str">
        <f t="shared" si="8"/>
        <v>N/A</v>
      </c>
      <c r="G38" s="8">
        <v>0.46400449939999999</v>
      </c>
      <c r="H38" s="9" t="str">
        <f t="shared" si="9"/>
        <v>N/A</v>
      </c>
      <c r="I38" s="10">
        <v>-62.9</v>
      </c>
      <c r="J38" s="10">
        <v>3.9670000000000001</v>
      </c>
      <c r="K38" s="9" t="str">
        <f>IF(J38="Div by 0", "N/A", IF(J38="N/A","N/A", IF(J38&gt;30, "No", IF(J38&lt;-30, "No", "Yes"))))</f>
        <v>Yes</v>
      </c>
    </row>
    <row r="39" spans="1:11" x14ac:dyDescent="0.2">
      <c r="A39" s="31" t="s">
        <v>377</v>
      </c>
      <c r="B39" s="1" t="s">
        <v>213</v>
      </c>
      <c r="C39" s="8">
        <v>3.0816640999999999E-2</v>
      </c>
      <c r="D39" s="9" t="str">
        <f t="shared" si="7"/>
        <v>N/A</v>
      </c>
      <c r="E39" s="8">
        <v>1.43967751E-2</v>
      </c>
      <c r="F39" s="9" t="str">
        <f t="shared" si="8"/>
        <v>N/A</v>
      </c>
      <c r="G39" s="8">
        <v>1.4060742399999999E-2</v>
      </c>
      <c r="H39" s="9" t="str">
        <f t="shared" si="9"/>
        <v>N/A</v>
      </c>
      <c r="I39" s="10">
        <v>-53.3</v>
      </c>
      <c r="J39" s="10">
        <v>-2.33</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182507</v>
      </c>
      <c r="D7" s="34" t="str">
        <f>IF($B7="N/A","N/A",IF(C7&gt;15,"No",IF(C7&lt;-15,"No","Yes")))</f>
        <v>N/A</v>
      </c>
      <c r="E7" s="33">
        <v>180115</v>
      </c>
      <c r="F7" s="34" t="str">
        <f>IF($B7="N/A","N/A",IF(E7&gt;15,"No",IF(E7&lt;-15,"No","Yes")))</f>
        <v>N/A</v>
      </c>
      <c r="G7" s="33">
        <v>178923</v>
      </c>
      <c r="H7" s="34" t="str">
        <f>IF($B7="N/A","N/A",IF(G7&gt;15,"No",IF(G7&lt;-15,"No","Yes")))</f>
        <v>N/A</v>
      </c>
      <c r="I7" s="35">
        <v>-1.31</v>
      </c>
      <c r="J7" s="35">
        <v>-0.66200000000000003</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48.951783728000002</v>
      </c>
      <c r="H11" s="9" t="str">
        <f>IF($B11="N/A","N/A",IF(G11&gt;100,"No",IF(G11&lt;95,"No","Yes")))</f>
        <v>No</v>
      </c>
      <c r="I11" s="10">
        <v>0</v>
      </c>
      <c r="J11" s="10">
        <v>-51</v>
      </c>
      <c r="K11" s="9" t="str">
        <f t="shared" si="0"/>
        <v>No</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9.0407491199999995E-2</v>
      </c>
      <c r="D13" s="9" t="str">
        <f t="shared" si="1"/>
        <v>No</v>
      </c>
      <c r="E13" s="8">
        <v>3.7198456499999998E-2</v>
      </c>
      <c r="F13" s="9" t="str">
        <f t="shared" si="2"/>
        <v>No</v>
      </c>
      <c r="G13" s="8">
        <v>2.7771723032</v>
      </c>
      <c r="H13" s="9" t="str">
        <f t="shared" si="3"/>
        <v>No</v>
      </c>
      <c r="I13" s="10">
        <v>-58.9</v>
      </c>
      <c r="J13" s="10">
        <v>7366</v>
      </c>
      <c r="K13" s="9" t="str">
        <f t="shared" si="0"/>
        <v>No</v>
      </c>
    </row>
    <row r="14" spans="1:11" x14ac:dyDescent="0.2">
      <c r="A14" s="109" t="s">
        <v>13</v>
      </c>
      <c r="B14" s="37" t="s">
        <v>213</v>
      </c>
      <c r="C14" s="38">
        <v>182507</v>
      </c>
      <c r="D14" s="9" t="str">
        <f>IF($B14="N/A","N/A",IF(C14&gt;15,"No",IF(C14&lt;-15,"No","Yes")))</f>
        <v>N/A</v>
      </c>
      <c r="E14" s="38">
        <v>180115</v>
      </c>
      <c r="F14" s="9" t="str">
        <f>IF($B14="N/A","N/A",IF(E14&gt;15,"No",IF(E14&lt;-15,"No","Yes")))</f>
        <v>N/A</v>
      </c>
      <c r="G14" s="38">
        <v>178923</v>
      </c>
      <c r="H14" s="9" t="str">
        <f>IF($B14="N/A","N/A",IF(G14&gt;15,"No",IF(G14&lt;-15,"No","Yes")))</f>
        <v>N/A</v>
      </c>
      <c r="I14" s="10">
        <v>-1.31</v>
      </c>
      <c r="J14" s="10">
        <v>-0.66200000000000003</v>
      </c>
      <c r="K14" s="9" t="str">
        <f t="shared" si="0"/>
        <v>Yes</v>
      </c>
    </row>
    <row r="15" spans="1:11" x14ac:dyDescent="0.2">
      <c r="A15" s="109" t="s">
        <v>442</v>
      </c>
      <c r="B15" s="37" t="s">
        <v>215</v>
      </c>
      <c r="C15" s="8">
        <v>5.8627888199999999E-2</v>
      </c>
      <c r="D15" s="9" t="str">
        <f>IF($B15="N/A","N/A",IF(C15&gt;20,"No",IF(C15&lt;5,"No","Yes")))</f>
        <v>No</v>
      </c>
      <c r="E15" s="8">
        <v>5.1078477599999998E-2</v>
      </c>
      <c r="F15" s="9" t="str">
        <f>IF($B15="N/A","N/A",IF(E15&gt;20,"No",IF(E15&lt;5,"No","Yes")))</f>
        <v>No</v>
      </c>
      <c r="G15" s="8">
        <v>7.8245949400000001E-2</v>
      </c>
      <c r="H15" s="9" t="str">
        <f>IF($B15="N/A","N/A",IF(G15&gt;20,"No",IF(G15&lt;5,"No","Yes")))</f>
        <v>No</v>
      </c>
      <c r="I15" s="10">
        <v>-12.9</v>
      </c>
      <c r="J15" s="10">
        <v>53.19</v>
      </c>
      <c r="K15" s="9" t="str">
        <f t="shared" si="0"/>
        <v>No</v>
      </c>
    </row>
    <row r="16" spans="1:11" x14ac:dyDescent="0.2">
      <c r="A16" s="109" t="s">
        <v>443</v>
      </c>
      <c r="B16" s="32" t="s">
        <v>213</v>
      </c>
      <c r="C16" s="8" t="s">
        <v>213</v>
      </c>
      <c r="D16" s="9" t="str">
        <f>IF($B16="N/A","N/A",IF(C16&gt;15,"No",IF(C16&lt;-15,"No","Yes")))</f>
        <v>N/A</v>
      </c>
      <c r="E16" s="8">
        <v>99.948921522000006</v>
      </c>
      <c r="F16" s="9" t="str">
        <f>IF($B16="N/A","N/A",IF(E16&gt;15,"No",IF(E16&lt;-15,"No","Yes")))</f>
        <v>N/A</v>
      </c>
      <c r="G16" s="8">
        <v>99.921754050999994</v>
      </c>
      <c r="H16" s="9" t="str">
        <f>IF($B16="N/A","N/A",IF(G16&gt;15,"No",IF(G16&lt;-15,"No","Yes")))</f>
        <v>N/A</v>
      </c>
      <c r="I16" s="10" t="s">
        <v>213</v>
      </c>
      <c r="J16" s="10">
        <v>-2.7E-2</v>
      </c>
      <c r="K16" s="9" t="str">
        <f t="shared" si="0"/>
        <v>Yes</v>
      </c>
    </row>
    <row r="17" spans="1:11" x14ac:dyDescent="0.2">
      <c r="A17" s="109" t="s">
        <v>444</v>
      </c>
      <c r="B17" s="37" t="s">
        <v>235</v>
      </c>
      <c r="C17" s="8">
        <v>83.148591561000003</v>
      </c>
      <c r="D17" s="9" t="str">
        <f>IF($B17="N/A","N/A",IF(C17&gt;1,"Yes","No"))</f>
        <v>Yes</v>
      </c>
      <c r="E17" s="8">
        <v>50.573244871</v>
      </c>
      <c r="F17" s="9" t="str">
        <f>IF($B17="N/A","N/A",IF(E17&gt;1,"Yes","No"))</f>
        <v>Yes</v>
      </c>
      <c r="G17" s="8">
        <v>57.284977337000001</v>
      </c>
      <c r="H17" s="9" t="str">
        <f>IF($B17="N/A","N/A",IF(G17&gt;1,"Yes","No"))</f>
        <v>Yes</v>
      </c>
      <c r="I17" s="10">
        <v>-39.200000000000003</v>
      </c>
      <c r="J17" s="10">
        <v>13.27</v>
      </c>
      <c r="K17" s="9" t="str">
        <f t="shared" si="0"/>
        <v>Yes</v>
      </c>
    </row>
    <row r="18" spans="1:11" x14ac:dyDescent="0.2">
      <c r="A18" s="109" t="s">
        <v>862</v>
      </c>
      <c r="B18" s="37" t="s">
        <v>213</v>
      </c>
      <c r="C18" s="110">
        <v>3980.6824753999999</v>
      </c>
      <c r="D18" s="9" t="str">
        <f>IF($B18="N/A","N/A",IF(C18&gt;15,"No",IF(C18&lt;-15,"No","Yes")))</f>
        <v>N/A</v>
      </c>
      <c r="E18" s="110">
        <v>4251.0875947000004</v>
      </c>
      <c r="F18" s="9" t="str">
        <f>IF($B18="N/A","N/A",IF(E18&gt;15,"No",IF(E18&lt;-15,"No","Yes")))</f>
        <v>N/A</v>
      </c>
      <c r="G18" s="110">
        <v>4366.1524645</v>
      </c>
      <c r="H18" s="9" t="str">
        <f>IF($B18="N/A","N/A",IF(G18&gt;15,"No",IF(G18&lt;-15,"No","Yes")))</f>
        <v>N/A</v>
      </c>
      <c r="I18" s="10">
        <v>6.7930000000000001</v>
      </c>
      <c r="J18" s="10">
        <v>2.7069999999999999</v>
      </c>
      <c r="K18" s="9" t="str">
        <f t="shared" si="0"/>
        <v>Yes</v>
      </c>
    </row>
    <row r="19" spans="1:11" x14ac:dyDescent="0.2">
      <c r="A19" s="3" t="s">
        <v>131</v>
      </c>
      <c r="B19" s="37" t="s">
        <v>213</v>
      </c>
      <c r="C19" s="38">
        <v>277</v>
      </c>
      <c r="D19" s="37" t="s">
        <v>213</v>
      </c>
      <c r="E19" s="38">
        <v>631</v>
      </c>
      <c r="F19" s="37" t="s">
        <v>213</v>
      </c>
      <c r="G19" s="38">
        <v>77</v>
      </c>
      <c r="H19" s="9" t="str">
        <f>IF($B19="N/A","N/A",IF(G19&gt;15,"No",IF(G19&lt;-15,"No","Yes")))</f>
        <v>N/A</v>
      </c>
      <c r="I19" s="10">
        <v>127.8</v>
      </c>
      <c r="J19" s="10">
        <v>-87.8</v>
      </c>
      <c r="K19" s="9" t="str">
        <f t="shared" si="0"/>
        <v>No</v>
      </c>
    </row>
    <row r="20" spans="1:11" x14ac:dyDescent="0.2">
      <c r="A20" s="3" t="s">
        <v>346</v>
      </c>
      <c r="B20" s="32" t="s">
        <v>213</v>
      </c>
      <c r="C20" s="8" t="s">
        <v>213</v>
      </c>
      <c r="D20" s="37" t="s">
        <v>213</v>
      </c>
      <c r="E20" s="8">
        <v>0.35033173249999999</v>
      </c>
      <c r="F20" s="37" t="s">
        <v>213</v>
      </c>
      <c r="G20" s="8">
        <v>4.3035272200000002E-2</v>
      </c>
      <c r="H20" s="9" t="str">
        <f>IF($B20="N/A","N/A",IF(G20&gt;15,"No",IF(G20&lt;-15,"No","Yes")))</f>
        <v>N/A</v>
      </c>
      <c r="I20" s="10" t="s">
        <v>213</v>
      </c>
      <c r="J20" s="10">
        <v>-87.7</v>
      </c>
      <c r="K20" s="9" t="str">
        <f t="shared" si="0"/>
        <v>No</v>
      </c>
    </row>
    <row r="21" spans="1:11" ht="25.5" x14ac:dyDescent="0.2">
      <c r="A21" s="3" t="s">
        <v>841</v>
      </c>
      <c r="B21" s="37" t="s">
        <v>213</v>
      </c>
      <c r="C21" s="110">
        <v>3135.133574</v>
      </c>
      <c r="D21" s="9" t="str">
        <f>IF($B21="N/A","N/A",IF(C21&gt;60,"No",IF(C21&lt;15,"No","Yes")))</f>
        <v>N/A</v>
      </c>
      <c r="E21" s="110">
        <v>3302.0792393000002</v>
      </c>
      <c r="F21" s="9" t="str">
        <f>IF($B21="N/A","N/A",IF(E21&gt;60,"No",IF(E21&lt;15,"No","Yes")))</f>
        <v>N/A</v>
      </c>
      <c r="G21" s="110">
        <v>3732.0259740000001</v>
      </c>
      <c r="H21" s="9" t="str">
        <f>IF($B21="N/A","N/A",IF(G21&gt;60,"No",IF(G21&lt;15,"No","Yes")))</f>
        <v>N/A</v>
      </c>
      <c r="I21" s="10">
        <v>5.3250000000000002</v>
      </c>
      <c r="J21" s="10">
        <v>13.02</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182400</v>
      </c>
      <c r="D6" s="9" t="str">
        <f>IF($B6="N/A","N/A",IF(C6&gt;15,"No",IF(C6&lt;-15,"No","Yes")))</f>
        <v>N/A</v>
      </c>
      <c r="E6" s="38">
        <v>180023</v>
      </c>
      <c r="F6" s="9" t="str">
        <f>IF($B6="N/A","N/A",IF(E6&gt;15,"No",IF(E6&lt;-15,"No","Yes")))</f>
        <v>N/A</v>
      </c>
      <c r="G6" s="38">
        <v>178783</v>
      </c>
      <c r="H6" s="9" t="str">
        <f>IF($B6="N/A","N/A",IF(G6&gt;15,"No",IF(G6&lt;-15,"No","Yes")))</f>
        <v>N/A</v>
      </c>
      <c r="I6" s="10">
        <v>-1.3</v>
      </c>
      <c r="J6" s="10">
        <v>-0.68899999999999995</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107.68022594999999</v>
      </c>
      <c r="D9" s="9" t="str">
        <f>IF($B9="N/A","N/A",IF(C9&gt;100,"No",IF(C9&lt;50,"No","Yes")))</f>
        <v>No</v>
      </c>
      <c r="E9" s="39">
        <v>119.81298821999999</v>
      </c>
      <c r="F9" s="9" t="str">
        <f>IF($B9="N/A","N/A",IF(E9&gt;100,"No",IF(E9&lt;50,"No","Yes")))</f>
        <v>No</v>
      </c>
      <c r="G9" s="39">
        <v>129.23792692999999</v>
      </c>
      <c r="H9" s="9" t="str">
        <f>IF($B9="N/A","N/A",IF(G9&gt;100,"No",IF(G9&lt;50,"No","Yes")))</f>
        <v>No</v>
      </c>
      <c r="I9" s="10">
        <v>11.27</v>
      </c>
      <c r="J9" s="10">
        <v>7.8659999999999997</v>
      </c>
      <c r="K9" s="9" t="str">
        <f t="shared" si="0"/>
        <v>Yes</v>
      </c>
    </row>
    <row r="10" spans="1:11" ht="25.5" x14ac:dyDescent="0.2">
      <c r="A10" s="91" t="s">
        <v>844</v>
      </c>
      <c r="B10" s="37" t="s">
        <v>213</v>
      </c>
      <c r="C10" s="39">
        <v>408.06292410999998</v>
      </c>
      <c r="D10" s="9" t="str">
        <f>IF($B10="N/A","N/A",IF(C10&gt;15,"No",IF(C10&lt;-15,"No","Yes")))</f>
        <v>N/A</v>
      </c>
      <c r="E10" s="39">
        <v>409.72451236000001</v>
      </c>
      <c r="F10" s="9" t="str">
        <f>IF($B10="N/A","N/A",IF(E10&gt;15,"No",IF(E10&lt;-15,"No","Yes")))</f>
        <v>N/A</v>
      </c>
      <c r="G10" s="39">
        <v>409.87431728000001</v>
      </c>
      <c r="H10" s="9" t="str">
        <f>IF($B10="N/A","N/A",IF(G10&gt;15,"No",IF(G10&lt;-15,"No","Yes")))</f>
        <v>N/A</v>
      </c>
      <c r="I10" s="10">
        <v>0.40720000000000001</v>
      </c>
      <c r="J10" s="10">
        <v>3.6600000000000001E-2</v>
      </c>
      <c r="K10" s="9" t="str">
        <f t="shared" si="0"/>
        <v>Yes</v>
      </c>
    </row>
    <row r="11" spans="1:11" ht="25.5" x14ac:dyDescent="0.2">
      <c r="A11" s="91" t="s">
        <v>845</v>
      </c>
      <c r="B11" s="37" t="s">
        <v>213</v>
      </c>
      <c r="C11" s="39">
        <v>898.78894364999996</v>
      </c>
      <c r="D11" s="9" t="str">
        <f>IF($B11="N/A","N/A",IF(C11&gt;15,"No",IF(C11&lt;-15,"No","Yes")))</f>
        <v>N/A</v>
      </c>
      <c r="E11" s="39">
        <v>643.32434739999997</v>
      </c>
      <c r="F11" s="9" t="str">
        <f>IF($B11="N/A","N/A",IF(E11&gt;15,"No",IF(E11&lt;-15,"No","Yes")))</f>
        <v>N/A</v>
      </c>
      <c r="G11" s="39">
        <v>300.09313379000002</v>
      </c>
      <c r="H11" s="9" t="str">
        <f>IF($B11="N/A","N/A",IF(G11&gt;15,"No",IF(G11&lt;-15,"No","Yes")))</f>
        <v>N/A</v>
      </c>
      <c r="I11" s="10">
        <v>-28.4</v>
      </c>
      <c r="J11" s="10">
        <v>-53.4</v>
      </c>
      <c r="K11" s="9" t="str">
        <f t="shared" si="0"/>
        <v>No</v>
      </c>
    </row>
    <row r="12" spans="1:11" ht="25.5" x14ac:dyDescent="0.2">
      <c r="A12" s="91" t="s">
        <v>846</v>
      </c>
      <c r="B12" s="37" t="s">
        <v>213</v>
      </c>
      <c r="C12" s="39">
        <v>196.19631335</v>
      </c>
      <c r="D12" s="9" t="str">
        <f>IF($B12="N/A","N/A",IF(C12&gt;15,"No",IF(C12&lt;-15,"No","Yes")))</f>
        <v>N/A</v>
      </c>
      <c r="E12" s="39">
        <v>197.05564307</v>
      </c>
      <c r="F12" s="9" t="str">
        <f>IF($B12="N/A","N/A",IF(E12&gt;15,"No",IF(E12&lt;-15,"No","Yes")))</f>
        <v>N/A</v>
      </c>
      <c r="G12" s="39">
        <v>233.82161819999999</v>
      </c>
      <c r="H12" s="9" t="str">
        <f>IF($B12="N/A","N/A",IF(G12&gt;15,"No",IF(G12&lt;-15,"No","Yes")))</f>
        <v>N/A</v>
      </c>
      <c r="I12" s="10">
        <v>0.438</v>
      </c>
      <c r="J12" s="10">
        <v>18.66</v>
      </c>
      <c r="K12" s="9" t="str">
        <f t="shared" si="0"/>
        <v>Yes</v>
      </c>
    </row>
    <row r="13" spans="1:11" x14ac:dyDescent="0.2">
      <c r="A13" s="91" t="s">
        <v>655</v>
      </c>
      <c r="B13" s="37" t="s">
        <v>237</v>
      </c>
      <c r="C13" s="8">
        <v>83.011513158</v>
      </c>
      <c r="D13" s="9" t="str">
        <f>IF($B13="N/A","N/A",IF(C13&gt;99,"No",IF(C13&lt;75,"No","Yes")))</f>
        <v>Yes</v>
      </c>
      <c r="E13" s="8">
        <v>82.857190470000006</v>
      </c>
      <c r="F13" s="9" t="str">
        <f>IF($B13="N/A","N/A",IF(E13&gt;99,"No",IF(E13&lt;75,"No","Yes")))</f>
        <v>Yes</v>
      </c>
      <c r="G13" s="8">
        <v>82.237125453999994</v>
      </c>
      <c r="H13" s="9" t="str">
        <f>IF($B13="N/A","N/A",IF(G13&gt;99,"No",IF(G13&lt;75,"No","Yes")))</f>
        <v>Yes</v>
      </c>
      <c r="I13" s="10">
        <v>-0.186</v>
      </c>
      <c r="J13" s="10">
        <v>-0.748</v>
      </c>
      <c r="K13" s="9" t="str">
        <f t="shared" ref="K13:K24" si="1">IF(J13="Div by 0", "N/A", IF(J13="N/A","N/A", IF(J13&gt;30, "No", IF(J13&lt;-30, "No", "Yes"))))</f>
        <v>Yes</v>
      </c>
    </row>
    <row r="14" spans="1:11" x14ac:dyDescent="0.2">
      <c r="A14" s="91" t="s">
        <v>495</v>
      </c>
      <c r="B14" s="37" t="s">
        <v>213</v>
      </c>
      <c r="C14" s="9">
        <v>99.786676177000004</v>
      </c>
      <c r="D14" s="9" t="str">
        <f>IF($B14="N/A","N/A",IF(C14&gt;15,"No",IF(C14&lt;-15,"No","Yes")))</f>
        <v>N/A</v>
      </c>
      <c r="E14" s="9">
        <v>99.979217227000007</v>
      </c>
      <c r="F14" s="9" t="str">
        <f>IF($B14="N/A","N/A",IF(E14&gt;15,"No",IF(E14&lt;-15,"No","Yes")))</f>
        <v>N/A</v>
      </c>
      <c r="G14" s="9">
        <v>99.987077115999995</v>
      </c>
      <c r="H14" s="9" t="str">
        <f>IF($B14="N/A","N/A",IF(G14&gt;15,"No",IF(G14&lt;-15,"No","Yes")))</f>
        <v>N/A</v>
      </c>
      <c r="I14" s="10">
        <v>0.193</v>
      </c>
      <c r="J14" s="10">
        <v>7.9000000000000008E-3</v>
      </c>
      <c r="K14" s="9" t="str">
        <f t="shared" si="1"/>
        <v>Yes</v>
      </c>
    </row>
    <row r="15" spans="1:11" x14ac:dyDescent="0.2">
      <c r="A15" s="91" t="s">
        <v>847</v>
      </c>
      <c r="B15" s="37" t="s">
        <v>213</v>
      </c>
      <c r="C15" s="38">
        <v>28.948500893999999</v>
      </c>
      <c r="D15" s="9" t="str">
        <f>IF($B15="N/A","N/A",IF(C15&gt;15,"No",IF(C15&lt;-15,"No","Yes")))</f>
        <v>N/A</v>
      </c>
      <c r="E15" s="10">
        <v>28.967357558</v>
      </c>
      <c r="F15" s="9" t="str">
        <f>IF($B15="N/A","N/A",IF(E15&gt;15,"No",IF(E15&lt;-15,"No","Yes")))</f>
        <v>N/A</v>
      </c>
      <c r="G15" s="10">
        <v>29.022992102</v>
      </c>
      <c r="H15" s="9" t="str">
        <f>IF($B15="N/A","N/A",IF(G15&gt;15,"No",IF(G15&lt;-15,"No","Yes")))</f>
        <v>N/A</v>
      </c>
      <c r="I15" s="10">
        <v>6.5100000000000005E-2</v>
      </c>
      <c r="J15" s="10">
        <v>0.19209999999999999</v>
      </c>
      <c r="K15" s="9" t="str">
        <f t="shared" si="1"/>
        <v>Yes</v>
      </c>
    </row>
    <row r="16" spans="1:11" x14ac:dyDescent="0.2">
      <c r="A16" s="88" t="s">
        <v>656</v>
      </c>
      <c r="B16" s="62" t="s">
        <v>238</v>
      </c>
      <c r="C16" s="9">
        <v>13.876644736999999</v>
      </c>
      <c r="D16" s="9" t="str">
        <f>IF($B16="N/A","N/A",IF(C16&gt;20,"No",IF(C16&lt;=0,"No","Yes")))</f>
        <v>Yes</v>
      </c>
      <c r="E16" s="9">
        <v>13.940440944000001</v>
      </c>
      <c r="F16" s="9" t="str">
        <f>IF($B16="N/A","N/A",IF(E16&gt;20,"No",IF(E16&lt;=0,"No","Yes")))</f>
        <v>Yes</v>
      </c>
      <c r="G16" s="9">
        <v>13.823461962</v>
      </c>
      <c r="H16" s="9" t="str">
        <f>IF($B16="N/A","N/A",IF(G16&gt;20,"No",IF(G16&lt;=0,"No","Yes")))</f>
        <v>Yes</v>
      </c>
      <c r="I16" s="10">
        <v>0.4597</v>
      </c>
      <c r="J16" s="10">
        <v>-0.83899999999999997</v>
      </c>
      <c r="K16" s="9" t="str">
        <f t="shared" si="1"/>
        <v>Yes</v>
      </c>
    </row>
    <row r="17" spans="1:11" x14ac:dyDescent="0.2">
      <c r="A17" s="88" t="s">
        <v>371</v>
      </c>
      <c r="B17" s="37" t="s">
        <v>213</v>
      </c>
      <c r="C17" s="9">
        <v>99.956540634999996</v>
      </c>
      <c r="D17" s="9" t="str">
        <f>IF($B17="N/A","N/A",IF(C17&gt;15,"No",IF(C17&lt;-15,"No","Yes")))</f>
        <v>N/A</v>
      </c>
      <c r="E17" s="9">
        <v>99.944214216999995</v>
      </c>
      <c r="F17" s="9" t="str">
        <f>IF($B17="N/A","N/A",IF(E17&gt;15,"No",IF(E17&lt;-15,"No","Yes")))</f>
        <v>N/A</v>
      </c>
      <c r="G17" s="9">
        <v>99.951444524999999</v>
      </c>
      <c r="H17" s="9" t="str">
        <f>IF($B17="N/A","N/A",IF(G17&gt;15,"No",IF(G17&lt;-15,"No","Yes")))</f>
        <v>N/A</v>
      </c>
      <c r="I17" s="10">
        <v>-1.2E-2</v>
      </c>
      <c r="J17" s="10">
        <v>7.1999999999999998E-3</v>
      </c>
      <c r="K17" s="9" t="str">
        <f t="shared" si="1"/>
        <v>Yes</v>
      </c>
    </row>
    <row r="18" spans="1:11" x14ac:dyDescent="0.2">
      <c r="A18" s="88" t="s">
        <v>848</v>
      </c>
      <c r="B18" s="37" t="s">
        <v>213</v>
      </c>
      <c r="C18" s="10">
        <v>29.578260870000001</v>
      </c>
      <c r="D18" s="9" t="str">
        <f>IF($B18="N/A","N/A",IF(C18&gt;15,"No",IF(C18&lt;-15,"No","Yes")))</f>
        <v>N/A</v>
      </c>
      <c r="E18" s="10">
        <v>29.664181485</v>
      </c>
      <c r="F18" s="9" t="str">
        <f>IF($B18="N/A","N/A",IF(E18&gt;15,"No",IF(E18&lt;-15,"No","Yes")))</f>
        <v>N/A</v>
      </c>
      <c r="G18" s="10">
        <v>29.640393490000001</v>
      </c>
      <c r="H18" s="9" t="str">
        <f>IF($B18="N/A","N/A",IF(G18&gt;15,"No",IF(G18&lt;-15,"No","Yes")))</f>
        <v>N/A</v>
      </c>
      <c r="I18" s="10">
        <v>0.29049999999999998</v>
      </c>
      <c r="J18" s="10">
        <v>-0.08</v>
      </c>
      <c r="K18" s="9" t="str">
        <f t="shared" si="1"/>
        <v>Yes</v>
      </c>
    </row>
    <row r="19" spans="1:11" x14ac:dyDescent="0.2">
      <c r="A19" s="91" t="s">
        <v>657</v>
      </c>
      <c r="B19" s="62" t="s">
        <v>239</v>
      </c>
      <c r="C19" s="9">
        <v>9.5394736800000005E-2</v>
      </c>
      <c r="D19" s="9" t="str">
        <f>IF($B19="N/A","N/A",IF(C19&gt;10,"No",IF(C19&lt;=0,"No","Yes")))</f>
        <v>Yes</v>
      </c>
      <c r="E19" s="9">
        <v>0.15386922780000001</v>
      </c>
      <c r="F19" s="9" t="str">
        <f>IF($B19="N/A","N/A",IF(E19&gt;10,"No",IF(E19&lt;=0,"No","Yes")))</f>
        <v>Yes</v>
      </c>
      <c r="G19" s="9">
        <v>0.29980479129999998</v>
      </c>
      <c r="H19" s="9" t="str">
        <f>IF($B19="N/A","N/A",IF(G19&gt;10,"No",IF(G19&lt;=0,"No","Yes")))</f>
        <v>Yes</v>
      </c>
      <c r="I19" s="10">
        <v>61.3</v>
      </c>
      <c r="J19" s="10">
        <v>94.84</v>
      </c>
      <c r="K19" s="9" t="str">
        <f t="shared" si="1"/>
        <v>No</v>
      </c>
    </row>
    <row r="20" spans="1:11" x14ac:dyDescent="0.2">
      <c r="A20" s="91" t="s">
        <v>129</v>
      </c>
      <c r="B20" s="37" t="s">
        <v>213</v>
      </c>
      <c r="C20" s="9">
        <v>99.425287355999998</v>
      </c>
      <c r="D20" s="9" t="str">
        <f>IF($B20="N/A","N/A",IF(C20&gt;15,"No",IF(C20&lt;-15,"No","Yes")))</f>
        <v>N/A</v>
      </c>
      <c r="E20" s="9">
        <v>100</v>
      </c>
      <c r="F20" s="9" t="str">
        <f>IF($B20="N/A","N/A",IF(E20&gt;15,"No",IF(E20&lt;-15,"No","Yes")))</f>
        <v>N/A</v>
      </c>
      <c r="G20" s="9">
        <v>100</v>
      </c>
      <c r="H20" s="9" t="str">
        <f>IF($B20="N/A","N/A",IF(G20&gt;15,"No",IF(G20&lt;-15,"No","Yes")))</f>
        <v>N/A</v>
      </c>
      <c r="I20" s="10">
        <v>0.57799999999999996</v>
      </c>
      <c r="J20" s="10">
        <v>0</v>
      </c>
      <c r="K20" s="9" t="str">
        <f t="shared" si="1"/>
        <v>Yes</v>
      </c>
    </row>
    <row r="21" spans="1:11" x14ac:dyDescent="0.2">
      <c r="A21" s="91" t="s">
        <v>849</v>
      </c>
      <c r="B21" s="37" t="s">
        <v>213</v>
      </c>
      <c r="C21" s="10">
        <v>26.976878613</v>
      </c>
      <c r="D21" s="9" t="str">
        <f>IF($B21="N/A","N/A",IF(C21&gt;15,"No",IF(C21&lt;-15,"No","Yes")))</f>
        <v>N/A</v>
      </c>
      <c r="E21" s="10">
        <v>29.59566787</v>
      </c>
      <c r="F21" s="9" t="str">
        <f>IF($B21="N/A","N/A",IF(E21&gt;15,"No",IF(E21&lt;-15,"No","Yes")))</f>
        <v>N/A</v>
      </c>
      <c r="G21" s="10">
        <v>29.046641790999999</v>
      </c>
      <c r="H21" s="9" t="str">
        <f>IF($B21="N/A","N/A",IF(G21&gt;15,"No",IF(G21&lt;-15,"No","Yes")))</f>
        <v>N/A</v>
      </c>
      <c r="I21" s="10">
        <v>9.7080000000000002</v>
      </c>
      <c r="J21" s="10">
        <v>-1.86</v>
      </c>
      <c r="K21" s="9" t="str">
        <f t="shared" si="1"/>
        <v>Yes</v>
      </c>
    </row>
    <row r="22" spans="1:11" x14ac:dyDescent="0.2">
      <c r="A22" s="91" t="s">
        <v>1710</v>
      </c>
      <c r="B22" s="62" t="s">
        <v>224</v>
      </c>
      <c r="C22" s="9">
        <v>3.0164473684000002</v>
      </c>
      <c r="D22" s="9" t="str">
        <f>IF($B22="N/A","N/A",IF(C22&gt;5,"No",IF(C22&lt;=0,"No","Yes")))</f>
        <v>Yes</v>
      </c>
      <c r="E22" s="9">
        <v>3.0484993584</v>
      </c>
      <c r="F22" s="9" t="str">
        <f>IF($B22="N/A","N/A",IF(E22&gt;5,"No",IF(E22&lt;=0,"No","Yes")))</f>
        <v>Yes</v>
      </c>
      <c r="G22" s="9">
        <v>3.6396077927000001</v>
      </c>
      <c r="H22" s="9" t="str">
        <f>IF($B22="N/A","N/A",IF(G22&gt;5,"No",IF(G22&lt;=0,"No","Yes")))</f>
        <v>Yes</v>
      </c>
      <c r="I22" s="10">
        <v>1.0629999999999999</v>
      </c>
      <c r="J22" s="10">
        <v>19.39</v>
      </c>
      <c r="K22" s="9" t="str">
        <f t="shared" si="1"/>
        <v>Yes</v>
      </c>
    </row>
    <row r="23" spans="1:11" x14ac:dyDescent="0.2">
      <c r="A23" s="91" t="s">
        <v>130</v>
      </c>
      <c r="B23" s="37" t="s">
        <v>213</v>
      </c>
      <c r="C23" s="9">
        <v>99.763722283000007</v>
      </c>
      <c r="D23" s="9" t="str">
        <f>IF($B23="N/A","N/A",IF(C23&gt;15,"No",IF(C23&lt;-15,"No","Yes")))</f>
        <v>N/A</v>
      </c>
      <c r="E23" s="9">
        <v>99.963556851000007</v>
      </c>
      <c r="F23" s="9" t="str">
        <f>IF($B23="N/A","N/A",IF(E23&gt;15,"No",IF(E23&lt;-15,"No","Yes")))</f>
        <v>N/A</v>
      </c>
      <c r="G23" s="9">
        <v>99.907791609</v>
      </c>
      <c r="H23" s="9" t="str">
        <f>IF($B23="N/A","N/A",IF(G23&gt;15,"No",IF(G23&lt;-15,"No","Yes")))</f>
        <v>N/A</v>
      </c>
      <c r="I23" s="10">
        <v>0.20030000000000001</v>
      </c>
      <c r="J23" s="10">
        <v>-5.6000000000000001E-2</v>
      </c>
      <c r="K23" s="9" t="str">
        <f t="shared" si="1"/>
        <v>Yes</v>
      </c>
    </row>
    <row r="24" spans="1:11" x14ac:dyDescent="0.2">
      <c r="A24" s="91" t="s">
        <v>850</v>
      </c>
      <c r="B24" s="37" t="s">
        <v>213</v>
      </c>
      <c r="C24" s="10">
        <v>27.218801239000001</v>
      </c>
      <c r="D24" s="9" t="str">
        <f>IF($B24="N/A","N/A",IF(C24&gt;15,"No",IF(C24&lt;-15,"No","Yes")))</f>
        <v>N/A</v>
      </c>
      <c r="E24" s="10">
        <v>25.689755741999999</v>
      </c>
      <c r="F24" s="9" t="str">
        <f>IF($B24="N/A","N/A",IF(E24&gt;15,"No",IF(E24&lt;-15,"No","Yes")))</f>
        <v>N/A</v>
      </c>
      <c r="G24" s="10">
        <v>23.061067527999999</v>
      </c>
      <c r="H24" s="9" t="str">
        <f>IF($B24="N/A","N/A",IF(G24&gt;15,"No",IF(G24&lt;-15,"No","Yes")))</f>
        <v>N/A</v>
      </c>
      <c r="I24" s="10">
        <v>-5.62</v>
      </c>
      <c r="J24" s="10">
        <v>-10.199999999999999</v>
      </c>
      <c r="K24" s="9" t="str">
        <f t="shared" si="1"/>
        <v>Yes</v>
      </c>
    </row>
    <row r="25" spans="1:11" x14ac:dyDescent="0.2">
      <c r="A25" s="91" t="s">
        <v>15</v>
      </c>
      <c r="B25" s="37" t="s">
        <v>240</v>
      </c>
      <c r="C25" s="9">
        <v>7.5093201754000001</v>
      </c>
      <c r="D25" s="9" t="str">
        <f>IF($B25="N/A","N/A",IF(C25&gt;20,"No",IF(C25&lt;1,"No","Yes")))</f>
        <v>Yes</v>
      </c>
      <c r="E25" s="9">
        <v>5.4698566293999997</v>
      </c>
      <c r="F25" s="9" t="str">
        <f>IF($B25="N/A","N/A",IF(E25&gt;20,"No",IF(E25&lt;1,"No","Yes")))</f>
        <v>Yes</v>
      </c>
      <c r="G25" s="9">
        <v>5.2353971015000003</v>
      </c>
      <c r="H25" s="9" t="str">
        <f>IF($B25="N/A","N/A",IF(G25&gt;20,"No",IF(G25&lt;1,"No","Yes")))</f>
        <v>Yes</v>
      </c>
      <c r="I25" s="10">
        <v>-27.2</v>
      </c>
      <c r="J25" s="10">
        <v>-4.29</v>
      </c>
      <c r="K25" s="9" t="str">
        <f t="shared" ref="K25:K34" si="2">IF(J25="Div by 0", "N/A", IF(J25="N/A","N/A", IF(J25&gt;30, "No", IF(J25&lt;-30, "No", "Yes"))))</f>
        <v>Yes</v>
      </c>
    </row>
    <row r="26" spans="1:11" x14ac:dyDescent="0.2">
      <c r="A26" s="91" t="s">
        <v>159</v>
      </c>
      <c r="B26" s="37" t="s">
        <v>214</v>
      </c>
      <c r="C26" s="9">
        <v>89.239035087999994</v>
      </c>
      <c r="D26" s="9" t="str">
        <f>IF($B26="N/A","N/A",IF(C26&gt;100,"No",IF(C26&lt;95,"No","Yes")))</f>
        <v>No</v>
      </c>
      <c r="E26" s="9">
        <v>91.432761369000005</v>
      </c>
      <c r="F26" s="9" t="str">
        <f>IF($B26="N/A","N/A",IF(E26&gt;100,"No",IF(E26&lt;95,"No","Yes")))</f>
        <v>No</v>
      </c>
      <c r="G26" s="9">
        <v>92.948994032000002</v>
      </c>
      <c r="H26" s="9" t="str">
        <f>IF($B26="N/A","N/A",IF(G26&gt;100,"No",IF(G26&lt;95,"No","Yes")))</f>
        <v>No</v>
      </c>
      <c r="I26" s="10">
        <v>2.4580000000000002</v>
      </c>
      <c r="J26" s="10">
        <v>1.6579999999999999</v>
      </c>
      <c r="K26" s="9" t="str">
        <f t="shared" si="2"/>
        <v>Yes</v>
      </c>
    </row>
    <row r="27" spans="1:11" x14ac:dyDescent="0.2">
      <c r="A27" s="91" t="s">
        <v>32</v>
      </c>
      <c r="B27" s="37" t="s">
        <v>214</v>
      </c>
      <c r="C27" s="9">
        <v>89.021929825000001</v>
      </c>
      <c r="D27" s="9" t="str">
        <f>IF($B27="N/A","N/A",IF(C27&gt;100,"No",IF(C27&lt;95,"No","Yes")))</f>
        <v>No</v>
      </c>
      <c r="E27" s="9">
        <v>91.243341129000001</v>
      </c>
      <c r="F27" s="9" t="str">
        <f>IF($B27="N/A","N/A",IF(E27&gt;100,"No",IF(E27&lt;95,"No","Yes")))</f>
        <v>No</v>
      </c>
      <c r="G27" s="9">
        <v>93.029538603000006</v>
      </c>
      <c r="H27" s="9" t="str">
        <f>IF($B27="N/A","N/A",IF(G27&gt;100,"No",IF(G27&lt;95,"No","Yes")))</f>
        <v>No</v>
      </c>
      <c r="I27" s="10">
        <v>2.4950000000000001</v>
      </c>
      <c r="J27" s="10">
        <v>1.958</v>
      </c>
      <c r="K27" s="9" t="str">
        <f t="shared" si="2"/>
        <v>Yes</v>
      </c>
    </row>
    <row r="28" spans="1:11" x14ac:dyDescent="0.2">
      <c r="A28" s="91" t="s">
        <v>851</v>
      </c>
      <c r="B28" s="37" t="s">
        <v>226</v>
      </c>
      <c r="C28" s="9">
        <v>13.687367590999999</v>
      </c>
      <c r="D28" s="9" t="str">
        <f>IF($B28="N/A","N/A",IF(C28&gt;30,"No",IF(C28&lt;5,"No","Yes")))</f>
        <v>Yes</v>
      </c>
      <c r="E28" s="9">
        <v>13.643696844999999</v>
      </c>
      <c r="F28" s="9" t="str">
        <f>IF($B28="N/A","N/A",IF(E28&gt;30,"No",IF(E28&lt;5,"No","Yes")))</f>
        <v>Yes</v>
      </c>
      <c r="G28" s="9">
        <v>13.619446733</v>
      </c>
      <c r="H28" s="9" t="str">
        <f>IF($B28="N/A","N/A",IF(G28&gt;30,"No",IF(G28&lt;5,"No","Yes")))</f>
        <v>Yes</v>
      </c>
      <c r="I28" s="10">
        <v>-0.31900000000000001</v>
      </c>
      <c r="J28" s="10">
        <v>-0.17799999999999999</v>
      </c>
      <c r="K28" s="9" t="str">
        <f t="shared" si="2"/>
        <v>Yes</v>
      </c>
    </row>
    <row r="29" spans="1:11" x14ac:dyDescent="0.2">
      <c r="A29" s="91" t="s">
        <v>852</v>
      </c>
      <c r="B29" s="37" t="s">
        <v>227</v>
      </c>
      <c r="C29" s="9">
        <v>38.288909691000001</v>
      </c>
      <c r="D29" s="9" t="str">
        <f>IF($B29="N/A","N/A",IF(C29&gt;75,"No",IF(C29&lt;15,"No","Yes")))</f>
        <v>Yes</v>
      </c>
      <c r="E29" s="9">
        <v>37.347725238999999</v>
      </c>
      <c r="F29" s="9" t="str">
        <f>IF($B29="N/A","N/A",IF(E29&gt;75,"No",IF(E29&lt;15,"No","Yes")))</f>
        <v>Yes</v>
      </c>
      <c r="G29" s="9">
        <v>37.215384708000002</v>
      </c>
      <c r="H29" s="9" t="str">
        <f>IF($B29="N/A","N/A",IF(G29&gt;75,"No",IF(G29&lt;15,"No","Yes")))</f>
        <v>Yes</v>
      </c>
      <c r="I29" s="10">
        <v>-2.46</v>
      </c>
      <c r="J29" s="10">
        <v>-0.35399999999999998</v>
      </c>
      <c r="K29" s="9" t="str">
        <f t="shared" si="2"/>
        <v>Yes</v>
      </c>
    </row>
    <row r="30" spans="1:11" x14ac:dyDescent="0.2">
      <c r="A30" s="91" t="s">
        <v>853</v>
      </c>
      <c r="B30" s="37" t="s">
        <v>228</v>
      </c>
      <c r="C30" s="9">
        <v>48.023722718000002</v>
      </c>
      <c r="D30" s="9" t="str">
        <f>IF($B30="N/A","N/A",IF(C30&gt;70,"No",IF(C30&lt;25,"No","Yes")))</f>
        <v>Yes</v>
      </c>
      <c r="E30" s="9">
        <v>49.008577916999997</v>
      </c>
      <c r="F30" s="9" t="str">
        <f>IF($B30="N/A","N/A",IF(E30&gt;70,"No",IF(E30&lt;25,"No","Yes")))</f>
        <v>Yes</v>
      </c>
      <c r="G30" s="9">
        <v>49.165168559999998</v>
      </c>
      <c r="H30" s="9" t="str">
        <f>IF($B30="N/A","N/A",IF(G30&gt;70,"No",IF(G30&lt;25,"No","Yes")))</f>
        <v>Yes</v>
      </c>
      <c r="I30" s="10">
        <v>2.0510000000000002</v>
      </c>
      <c r="J30" s="10">
        <v>0.31950000000000001</v>
      </c>
      <c r="K30" s="9" t="str">
        <f t="shared" si="2"/>
        <v>Yes</v>
      </c>
    </row>
    <row r="31" spans="1:11" x14ac:dyDescent="0.2">
      <c r="A31" s="91" t="s">
        <v>160</v>
      </c>
      <c r="B31" s="37" t="s">
        <v>214</v>
      </c>
      <c r="C31" s="9">
        <v>99.972587719000003</v>
      </c>
      <c r="D31" s="9" t="str">
        <f>IF($B31="N/A","N/A",IF(C31&gt;100,"No",IF(C31&lt;95,"No","Yes")))</f>
        <v>Yes</v>
      </c>
      <c r="E31" s="9">
        <v>99.989445793000002</v>
      </c>
      <c r="F31" s="9" t="str">
        <f>IF($B31="N/A","N/A",IF(E31&gt;100,"No",IF(E31&lt;95,"No","Yes")))</f>
        <v>Yes</v>
      </c>
      <c r="G31" s="9">
        <v>99.988253916999994</v>
      </c>
      <c r="H31" s="9" t="str">
        <f>IF($B31="N/A","N/A",IF(G31&gt;100,"No",IF(G31&lt;95,"No","Yes")))</f>
        <v>Yes</v>
      </c>
      <c r="I31" s="10">
        <v>1.6899999999999998E-2</v>
      </c>
      <c r="J31" s="10">
        <v>-1E-3</v>
      </c>
      <c r="K31" s="9" t="str">
        <f t="shared" si="2"/>
        <v>Yes</v>
      </c>
    </row>
    <row r="32" spans="1:11" x14ac:dyDescent="0.2">
      <c r="A32" s="31" t="s">
        <v>374</v>
      </c>
      <c r="B32" s="37" t="s">
        <v>241</v>
      </c>
      <c r="C32" s="9">
        <v>0.91666666669999997</v>
      </c>
      <c r="D32" s="9" t="str">
        <f>IF($B32="N/A","N/A",IF(C32&gt;5,"No",IF(C32&lt;1,"No","Yes")))</f>
        <v>No</v>
      </c>
      <c r="E32" s="9">
        <v>0.89877404549999995</v>
      </c>
      <c r="F32" s="9" t="str">
        <f>IF($B32="N/A","N/A",IF(E32&gt;5,"No",IF(E32&lt;1,"No","Yes")))</f>
        <v>No</v>
      </c>
      <c r="G32" s="9">
        <v>0.87592220740000004</v>
      </c>
      <c r="H32" s="9" t="str">
        <f>IF($B32="N/A","N/A",IF(G32&gt;5,"No",IF(G32&lt;1,"No","Yes")))</f>
        <v>No</v>
      </c>
      <c r="I32" s="10">
        <v>-1.95</v>
      </c>
      <c r="J32" s="10">
        <v>-2.54</v>
      </c>
      <c r="K32" s="9" t="str">
        <f t="shared" si="2"/>
        <v>Yes</v>
      </c>
    </row>
    <row r="33" spans="1:11" x14ac:dyDescent="0.2">
      <c r="A33" s="31" t="s">
        <v>376</v>
      </c>
      <c r="B33" s="37" t="s">
        <v>242</v>
      </c>
      <c r="C33" s="9">
        <v>97.728070174999999</v>
      </c>
      <c r="D33" s="9" t="str">
        <f>IF($B33="N/A","N/A",IF(C33&gt;98,"No",IF(C33&lt;8,"No","Yes")))</f>
        <v>Yes</v>
      </c>
      <c r="E33" s="9">
        <v>97.710292573999993</v>
      </c>
      <c r="F33" s="9" t="str">
        <f>IF($B33="N/A","N/A",IF(E33&gt;98,"No",IF(E33&lt;8,"No","Yes")))</f>
        <v>Yes</v>
      </c>
      <c r="G33" s="9">
        <v>97.677631542</v>
      </c>
      <c r="H33" s="9" t="str">
        <f>IF($B33="N/A","N/A",IF(G33&gt;98,"No",IF(G33&lt;8,"No","Yes")))</f>
        <v>Yes</v>
      </c>
      <c r="I33" s="10">
        <v>-1.7999999999999999E-2</v>
      </c>
      <c r="J33" s="10">
        <v>-3.3000000000000002E-2</v>
      </c>
      <c r="K33" s="9" t="str">
        <f t="shared" si="2"/>
        <v>Yes</v>
      </c>
    </row>
    <row r="34" spans="1:11" x14ac:dyDescent="0.2">
      <c r="A34" s="31" t="s">
        <v>377</v>
      </c>
      <c r="B34" s="62" t="s">
        <v>224</v>
      </c>
      <c r="C34" s="9">
        <v>0.5942982456</v>
      </c>
      <c r="D34" s="9" t="str">
        <f>IF($B34="N/A","N/A",IF(C34&gt;5,"No",IF(C34&lt;=0,"No","Yes")))</f>
        <v>Yes</v>
      </c>
      <c r="E34" s="9">
        <v>0.5493742466</v>
      </c>
      <c r="F34" s="9" t="str">
        <f>IF($B34="N/A","N/A",IF(E34&gt;5,"No",IF(E34&lt;=0,"No","Yes")))</f>
        <v>Yes</v>
      </c>
      <c r="G34" s="9">
        <v>0.5481505512</v>
      </c>
      <c r="H34" s="9" t="str">
        <f>IF($B34="N/A","N/A",IF(G34&gt;5,"No",IF(G34&lt;=0,"No","Yes")))</f>
        <v>Yes</v>
      </c>
      <c r="I34" s="10">
        <v>-7.56</v>
      </c>
      <c r="J34" s="10">
        <v>-0.223</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107</v>
      </c>
      <c r="D6" s="9" t="str">
        <f>IF($B6="N/A","N/A",IF(C6&gt;15,"No",IF(C6&lt;-15,"No","Yes")))</f>
        <v>N/A</v>
      </c>
      <c r="E6" s="38">
        <v>92</v>
      </c>
      <c r="F6" s="9" t="str">
        <f>IF($B6="N/A","N/A",IF(E6&gt;15,"No",IF(E6&lt;-15,"No","Yes")))</f>
        <v>N/A</v>
      </c>
      <c r="G6" s="38">
        <v>140</v>
      </c>
      <c r="H6" s="9" t="str">
        <f>IF($B6="N/A","N/A",IF(G6&gt;15,"No",IF(G6&lt;-15,"No","Yes")))</f>
        <v>N/A</v>
      </c>
      <c r="I6" s="10">
        <v>-14</v>
      </c>
      <c r="J6" s="10">
        <v>52.17</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1588.4112150000001</v>
      </c>
      <c r="D9" s="9" t="str">
        <f>IF($B9="N/A","N/A",IF(C9&gt;15,"No",IF(C9&lt;-15,"No","Yes")))</f>
        <v>N/A</v>
      </c>
      <c r="E9" s="39">
        <v>1783.6413043</v>
      </c>
      <c r="F9" s="9" t="str">
        <f>IF($B9="N/A","N/A",IF(E9&gt;15,"No",IF(E9&lt;-15,"No","Yes")))</f>
        <v>N/A</v>
      </c>
      <c r="G9" s="39">
        <v>1424.8285714000001</v>
      </c>
      <c r="H9" s="9" t="str">
        <f>IF($B9="N/A","N/A",IF(G9&gt;15,"No",IF(G9&lt;-15,"No","Yes")))</f>
        <v>N/A</v>
      </c>
      <c r="I9" s="10">
        <v>12.29</v>
      </c>
      <c r="J9" s="10">
        <v>-20.100000000000001</v>
      </c>
      <c r="K9" s="9" t="str">
        <f t="shared" si="0"/>
        <v>Yes</v>
      </c>
    </row>
    <row r="10" spans="1:11" x14ac:dyDescent="0.2">
      <c r="A10" s="91" t="s">
        <v>655</v>
      </c>
      <c r="B10" s="37" t="s">
        <v>237</v>
      </c>
      <c r="C10" s="8">
        <v>94.392523363999999</v>
      </c>
      <c r="D10" s="9" t="str">
        <f>IF($B10="N/A","N/A",IF(C10&gt;99,"No",IF(C10&lt;75,"No","Yes")))</f>
        <v>Yes</v>
      </c>
      <c r="E10" s="8">
        <v>93.47826087</v>
      </c>
      <c r="F10" s="9" t="str">
        <f>IF($B10="N/A","N/A",IF(E10&gt;99,"No",IF(E10&lt;75,"No","Yes")))</f>
        <v>Yes</v>
      </c>
      <c r="G10" s="8">
        <v>97.142857143000001</v>
      </c>
      <c r="H10" s="9" t="str">
        <f>IF($B10="N/A","N/A",IF(G10&gt;99,"No",IF(G10&lt;75,"No","Yes")))</f>
        <v>Yes</v>
      </c>
      <c r="I10" s="10">
        <v>-0.96899999999999997</v>
      </c>
      <c r="J10" s="10">
        <v>3.92</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3.7383177569999999</v>
      </c>
      <c r="D12" s="9" t="str">
        <f>IF($B12="N/A","N/A",IF(C12&gt;10,"No",IF(C12&lt;=0,"No","Yes")))</f>
        <v>Yes</v>
      </c>
      <c r="E12" s="9">
        <v>1.0869565216999999</v>
      </c>
      <c r="F12" s="9" t="str">
        <f>IF($B12="N/A","N/A",IF(E12&gt;10,"No",IF(E12&lt;=0,"No","Yes")))</f>
        <v>Yes</v>
      </c>
      <c r="G12" s="9">
        <v>0</v>
      </c>
      <c r="H12" s="9" t="str">
        <f>IF($B12="N/A","N/A",IF(G12&gt;10,"No",IF(G12&lt;=0,"No","Yes")))</f>
        <v>No</v>
      </c>
      <c r="I12" s="10">
        <v>-70.900000000000006</v>
      </c>
      <c r="J12" s="10">
        <v>-100</v>
      </c>
      <c r="K12" s="9" t="str">
        <f t="shared" si="0"/>
        <v>No</v>
      </c>
    </row>
    <row r="13" spans="1:11" x14ac:dyDescent="0.2">
      <c r="A13" s="91" t="s">
        <v>658</v>
      </c>
      <c r="B13" s="62" t="s">
        <v>224</v>
      </c>
      <c r="C13" s="9">
        <v>1.8691588785</v>
      </c>
      <c r="D13" s="9" t="str">
        <f>IF($B13="N/A","N/A",IF(C13&gt;5,"No",IF(C13&lt;=0,"No","Yes")))</f>
        <v>Yes</v>
      </c>
      <c r="E13" s="9">
        <v>5.4347826087</v>
      </c>
      <c r="F13" s="9" t="str">
        <f>IF($B13="N/A","N/A",IF(E13&gt;5,"No",IF(E13&lt;=0,"No","Yes")))</f>
        <v>No</v>
      </c>
      <c r="G13" s="9">
        <v>2.8571428570999999</v>
      </c>
      <c r="H13" s="9" t="str">
        <f>IF($B13="N/A","N/A",IF(G13&gt;5,"No",IF(G13&lt;=0,"No","Yes")))</f>
        <v>Yes</v>
      </c>
      <c r="I13" s="10">
        <v>190.8</v>
      </c>
      <c r="J13" s="10">
        <v>-47.4</v>
      </c>
      <c r="K13" s="9" t="str">
        <f t="shared" si="0"/>
        <v>No</v>
      </c>
    </row>
    <row r="14" spans="1:11" x14ac:dyDescent="0.2">
      <c r="A14" s="91" t="s">
        <v>159</v>
      </c>
      <c r="B14" s="37" t="s">
        <v>214</v>
      </c>
      <c r="C14" s="9">
        <v>82.242990653999996</v>
      </c>
      <c r="D14" s="9" t="str">
        <f>IF($B14="N/A","N/A",IF(C14&gt;100,"No",IF(C14&lt;95,"No","Yes")))</f>
        <v>No</v>
      </c>
      <c r="E14" s="9">
        <v>42.391304347999998</v>
      </c>
      <c r="F14" s="9" t="str">
        <f>IF($B14="N/A","N/A",IF(E14&gt;100,"No",IF(E14&lt;95,"No","Yes")))</f>
        <v>No</v>
      </c>
      <c r="G14" s="9">
        <v>39.285714286000001</v>
      </c>
      <c r="H14" s="9" t="str">
        <f>IF($B14="N/A","N/A",IF(G14&gt;100,"No",IF(G14&lt;95,"No","Yes")))</f>
        <v>No</v>
      </c>
      <c r="I14" s="10">
        <v>-48.5</v>
      </c>
      <c r="J14" s="10">
        <v>-7.33</v>
      </c>
      <c r="K14" s="9" t="str">
        <f t="shared" si="0"/>
        <v>Yes</v>
      </c>
    </row>
    <row r="15" spans="1:11" x14ac:dyDescent="0.2">
      <c r="A15" s="91" t="s">
        <v>32</v>
      </c>
      <c r="B15" s="37" t="s">
        <v>214</v>
      </c>
      <c r="C15" s="9">
        <v>87.850467289999997</v>
      </c>
      <c r="D15" s="9" t="str">
        <f>IF($B15="N/A","N/A",IF(C15&gt;100,"No",IF(C15&lt;95,"No","Yes")))</f>
        <v>No</v>
      </c>
      <c r="E15" s="9">
        <v>50</v>
      </c>
      <c r="F15" s="9" t="str">
        <f>IF($B15="N/A","N/A",IF(E15&gt;100,"No",IF(E15&lt;95,"No","Yes")))</f>
        <v>No</v>
      </c>
      <c r="G15" s="9">
        <v>78.571428570999998</v>
      </c>
      <c r="H15" s="9" t="str">
        <f>IF($B15="N/A","N/A",IF(G15&gt;100,"No",IF(G15&lt;95,"No","Yes")))</f>
        <v>No</v>
      </c>
      <c r="I15" s="10">
        <v>-43.1</v>
      </c>
      <c r="J15" s="10">
        <v>57.14</v>
      </c>
      <c r="K15" s="9" t="str">
        <f t="shared" si="0"/>
        <v>No</v>
      </c>
    </row>
    <row r="16" spans="1:11" x14ac:dyDescent="0.2">
      <c r="A16" s="91" t="s">
        <v>851</v>
      </c>
      <c r="B16" s="37" t="s">
        <v>226</v>
      </c>
      <c r="C16" s="9">
        <v>14.893617021000001</v>
      </c>
      <c r="D16" s="9" t="str">
        <f>IF($B16="N/A","N/A",IF(C16&gt;30,"No",IF(C16&lt;5,"No","Yes")))</f>
        <v>Yes</v>
      </c>
      <c r="E16" s="9">
        <v>10.869565217</v>
      </c>
      <c r="F16" s="9" t="str">
        <f>IF($B16="N/A","N/A",IF(E16&gt;30,"No",IF(E16&lt;5,"No","Yes")))</f>
        <v>Yes</v>
      </c>
      <c r="G16" s="9">
        <v>1.8181818182</v>
      </c>
      <c r="H16" s="9" t="str">
        <f>IF($B16="N/A","N/A",IF(G16&gt;30,"No",IF(G16&lt;5,"No","Yes")))</f>
        <v>No</v>
      </c>
      <c r="I16" s="10">
        <v>-27</v>
      </c>
      <c r="J16" s="10">
        <v>-83.3</v>
      </c>
      <c r="K16" s="9" t="str">
        <f t="shared" si="0"/>
        <v>No</v>
      </c>
    </row>
    <row r="17" spans="1:11" x14ac:dyDescent="0.2">
      <c r="A17" s="91" t="s">
        <v>852</v>
      </c>
      <c r="B17" s="37" t="s">
        <v>227</v>
      </c>
      <c r="C17" s="9">
        <v>24.468085106</v>
      </c>
      <c r="D17" s="9" t="str">
        <f>IF($B17="N/A","N/A",IF(C17&gt;75,"No",IF(C17&lt;15,"No","Yes")))</f>
        <v>Yes</v>
      </c>
      <c r="E17" s="9">
        <v>17.391304347999998</v>
      </c>
      <c r="F17" s="9" t="str">
        <f>IF($B17="N/A","N/A",IF(E17&gt;75,"No",IF(E17&lt;15,"No","Yes")))</f>
        <v>Yes</v>
      </c>
      <c r="G17" s="9">
        <v>14.545454545</v>
      </c>
      <c r="H17" s="9" t="str">
        <f>IF($B17="N/A","N/A",IF(G17&gt;75,"No",IF(G17&lt;15,"No","Yes")))</f>
        <v>No</v>
      </c>
      <c r="I17" s="10">
        <v>-28.9</v>
      </c>
      <c r="J17" s="10">
        <v>-16.399999999999999</v>
      </c>
      <c r="K17" s="9" t="str">
        <f t="shared" si="0"/>
        <v>Yes</v>
      </c>
    </row>
    <row r="18" spans="1:11" x14ac:dyDescent="0.2">
      <c r="A18" s="91" t="s">
        <v>853</v>
      </c>
      <c r="B18" s="37" t="s">
        <v>228</v>
      </c>
      <c r="C18" s="9">
        <v>60.638297872000003</v>
      </c>
      <c r="D18" s="9" t="str">
        <f>IF($B18="N/A","N/A",IF(C18&gt;70,"No",IF(C18&lt;25,"No","Yes")))</f>
        <v>Yes</v>
      </c>
      <c r="E18" s="9">
        <v>71.739130435000007</v>
      </c>
      <c r="F18" s="9" t="str">
        <f>IF($B18="N/A","N/A",IF(E18&gt;70,"No",IF(E18&lt;25,"No","Yes")))</f>
        <v>No</v>
      </c>
      <c r="G18" s="9">
        <v>83.636363635999999</v>
      </c>
      <c r="H18" s="9" t="str">
        <f>IF($B18="N/A","N/A",IF(G18&gt;70,"No",IF(G18&lt;25,"No","Yes")))</f>
        <v>No</v>
      </c>
      <c r="I18" s="10">
        <v>18.309999999999999</v>
      </c>
      <c r="J18" s="10">
        <v>16.579999999999998</v>
      </c>
      <c r="K18" s="9" t="str">
        <f t="shared" si="0"/>
        <v>Yes</v>
      </c>
    </row>
    <row r="19" spans="1:11" x14ac:dyDescent="0.2">
      <c r="A19" s="91" t="s">
        <v>160</v>
      </c>
      <c r="B19" s="37"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31" t="s">
        <v>374</v>
      </c>
      <c r="B20" s="37" t="s">
        <v>241</v>
      </c>
      <c r="C20" s="9">
        <v>11.214953271000001</v>
      </c>
      <c r="D20" s="9" t="str">
        <f>IF($B20="N/A","N/A",IF(C20&gt;5,"No",IF(C20&lt;1,"No","Yes")))</f>
        <v>No</v>
      </c>
      <c r="E20" s="9">
        <v>7.6086956521999998</v>
      </c>
      <c r="F20" s="9" t="str">
        <f>IF($B20="N/A","N/A",IF(E20&gt;5,"No",IF(E20&lt;1,"No","Yes")))</f>
        <v>No</v>
      </c>
      <c r="G20" s="9">
        <v>4.2857142857000001</v>
      </c>
      <c r="H20" s="9" t="str">
        <f>IF($B20="N/A","N/A",IF(G20&gt;5,"No",IF(G20&lt;1,"No","Yes")))</f>
        <v>Yes</v>
      </c>
      <c r="I20" s="10">
        <v>-32.200000000000003</v>
      </c>
      <c r="J20" s="10">
        <v>-43.7</v>
      </c>
      <c r="K20" s="9" t="str">
        <f t="shared" si="0"/>
        <v>No</v>
      </c>
    </row>
    <row r="21" spans="1:11" x14ac:dyDescent="0.2">
      <c r="A21" s="31" t="s">
        <v>376</v>
      </c>
      <c r="B21" s="37" t="s">
        <v>242</v>
      </c>
      <c r="C21" s="9">
        <v>41.121495326999998</v>
      </c>
      <c r="D21" s="9" t="str">
        <f>IF($B21="N/A","N/A",IF(C21&gt;98,"No",IF(C21&lt;8,"No","Yes")))</f>
        <v>Yes</v>
      </c>
      <c r="E21" s="9">
        <v>68.47826087</v>
      </c>
      <c r="F21" s="9" t="str">
        <f>IF($B21="N/A","N/A",IF(E21&gt;98,"No",IF(E21&lt;8,"No","Yes")))</f>
        <v>Yes</v>
      </c>
      <c r="G21" s="9">
        <v>68.571428570999998</v>
      </c>
      <c r="H21" s="9" t="str">
        <f>IF($B21="N/A","N/A",IF(G21&gt;98,"No",IF(G21&lt;8,"No","Yes")))</f>
        <v>Yes</v>
      </c>
      <c r="I21" s="10">
        <v>66.53</v>
      </c>
      <c r="J21" s="10">
        <v>0.1361</v>
      </c>
      <c r="K21" s="9" t="str">
        <f t="shared" si="0"/>
        <v>Yes</v>
      </c>
    </row>
    <row r="22" spans="1:11" x14ac:dyDescent="0.2">
      <c r="A22" s="31" t="s">
        <v>377</v>
      </c>
      <c r="B22" s="62" t="s">
        <v>224</v>
      </c>
      <c r="C22" s="9">
        <v>0.93457943929999998</v>
      </c>
      <c r="D22" s="9" t="str">
        <f>IF($B22="N/A","N/A",IF(C22&gt;5,"No",IF(C22&lt;=0,"No","Yes")))</f>
        <v>Yes</v>
      </c>
      <c r="E22" s="9">
        <v>1.0869565216999999</v>
      </c>
      <c r="F22" s="9" t="str">
        <f>IF($B22="N/A","N/A",IF(E22&gt;5,"No",IF(E22&lt;=0,"No","Yes")))</f>
        <v>Yes</v>
      </c>
      <c r="G22" s="9">
        <v>0</v>
      </c>
      <c r="H22" s="9" t="str">
        <f>IF($B22="N/A","N/A",IF(G22&gt;5,"No",IF(G22&lt;=0,"No","Yes")))</f>
        <v>No</v>
      </c>
      <c r="I22" s="10">
        <v>16.3</v>
      </c>
      <c r="J22" s="10">
        <v>-100</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2017-05-15T19:23:41Z</dcterms:modified>
  <dc:language>English</dc:language>
</cp:coreProperties>
</file>