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<sst xmlns="http://schemas.openxmlformats.org/spreadsheetml/2006/main" count="7396" uniqueCount="1213">
  <si>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</si>
  <si>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</si>
  <si>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</si>
  <si>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</si>
  <si>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</si>
  <si>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</si>
  <si>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</si>
  <si>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</si>
  <si>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</si>
  <si>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</si>
  <si>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</si>
  <si>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</si>
  <si>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</si>
  <si>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</si>
  <si>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</si>
  <si>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</si>
  <si>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</si>
  <si>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</si>
  <si>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</si>
  <si>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</si>
  <si>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</si>
  <si>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</si>
  <si>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</si>
  <si>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</si>
  <si>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</si>
  <si>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</si>
  <si>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</si>
  <si>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</si>
  <si>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</si>
  <si>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</si>
  <si>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</si>
  <si>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</si>
  <si>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</si>
  <si>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</si>
  <si>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</si>
  <si>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</si>
  <si>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</si>
  <si>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</si>
  <si>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</si>
  <si>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</si>
  <si>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</si>
  <si>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</si>
  <si>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</si>
  <si>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</si>
  <si>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</si>
  <si>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</si>
  <si>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</si>
  <si>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</si>
  <si>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</si>
  <si>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</si>
  <si>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</si>
  <si>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</si>
  <si>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</si>
  <si>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</si>
  <si>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</si>
  <si>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</si>
  <si>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</si>
  <si>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</si>
  <si>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</si>
  <si>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</si>
  <si>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</si>
  <si>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</si>
  <si>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</si>
  <si>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</si>
  <si>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</si>
  <si>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</si>
  <si>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</si>
  <si>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</si>
  <si>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</si>
  <si>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</si>
  <si>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</si>
  <si>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</si>
  <si>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</si>
  <si>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</si>
  <si>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</si>
  <si>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</si>
  <si>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</si>
  <si>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</si>
  <si>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</si>
  <si>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</si>
  <si>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</si>
  <si>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</si>
  <si>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</si>
  <si>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</si>
  <si>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</si>
  <si>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</si>
  <si>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</si>
  <si>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</si>
  <si>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</si>
  <si>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</si>
  <si>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</si>
  <si>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</si>
  <si>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</si>
  <si>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</si>
  <si>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</si>
  <si>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</si>
  <si>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</si>
  <si>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</si>
  <si>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</si>
  <si>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</si>
  <si>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</si>
  <si>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</si>
  <si>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</si>
  <si>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</si>
  <si>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</si>
  <si>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</si>
  <si>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</si>
  <si>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</si>
  <si>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</si>
  <si>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</si>
  <si>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</si>
  <si>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</si>
  <si>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</si>
  <si>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</si>
  <si>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</si>
  <si>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</si>
  <si>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</si>
  <si>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</si>
  <si>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</si>
  <si>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</si>
  <si>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</si>
  <si>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</si>
  <si>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</si>
  <si>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</si>
  <si>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</si>
  <si>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</si>
  <si>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</si>
  <si>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</si>
  <si>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</si>
  <si>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</si>
  <si>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</si>
  <si>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</si>
  <si>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</si>
  <si>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</si>
  <si>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</si>
  <si>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</si>
  <si>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</si>
  <si>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</si>
  <si>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</si>
  <si>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</si>
  <si>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</si>
  <si>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</si>
  <si>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</si>
  <si>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</si>
  <si>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</si>
  <si>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</si>
  <si>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</si>
  <si>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</si>
  <si>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</si>
  <si>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</si>
  <si>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</si>
  <si>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</si>
  <si>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</si>
  <si>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</si>
  <si>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</si>
  <si>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</si>
  <si>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</si>
  <si>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</si>
  <si>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</si>
  <si>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</si>
  <si>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</si>
  <si>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</si>
  <si>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</si>
  <si>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</si>
  <si>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</si>
  <si>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</si>
  <si>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</si>
  <si>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</si>
  <si>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</si>
  <si>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</si>
  <si>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</si>
  <si>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</si>
  <si>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</si>
  <si>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</si>
  <si>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</si>
  <si>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</si>
  <si>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</si>
  <si>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</si>
  <si>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</si>
  <si>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</si>
  <si>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</si>
  <si>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</si>
  <si>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</si>
  <si>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</si>
  <si>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</si>
  <si>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</si>
  <si>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</si>
  <si>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</si>
  <si>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</si>
  <si>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</si>
  <si>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</si>
  <si>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</si>
  <si>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</si>
  <si>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</si>
  <si>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</si>
  <si>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</si>
  <si>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</si>
  <si>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</si>
  <si>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</si>
  <si>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</si>
  <si>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</si>
  <si>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</si>
  <si>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</si>
  <si>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</si>
  <si>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</si>
  <si>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</si>
  <si>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</si>
  <si>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</si>
  <si>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</si>
  <si>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</si>
  <si>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</si>
  <si>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</si>
  <si>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</si>
  <si>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</si>
  <si>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</si>
  <si>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</si>
  <si>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</si>
  <si>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</si>
  <si>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</si>
  <si>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</si>
  <si>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</si>
  <si>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</si>
  <si>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</si>
  <si>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</si>
  <si>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</si>
  <si>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</si>
  <si>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</si>
  <si>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</si>
  <si>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</si>
  <si>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</si>
  <si>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</si>
  <si>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</si>
  <si>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</si>
  <si>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</si>
  <si>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</si>
  <si>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</si>
  <si>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</si>
  <si>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</si>
  <si>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</si>
  <si>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</si>
  <si>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</si>
  <si>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</si>
  <si>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</si>
  <si>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</si>
  <si>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</si>
  <si>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</si>
  <si>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</si>
  <si>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</si>
  <si>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</si>
  <si>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</si>
  <si>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</si>
  <si>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</si>
  <si>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</si>
  <si>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</si>
  <si>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</si>
  <si>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</si>
  <si>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</si>
  <si>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</si>
  <si>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</si>
  <si>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</si>
  <si>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</si>
  <si>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</si>
  <si>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</si>
  <si>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</si>
  <si>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</si>
  <si>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</si>
  <si>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</si>
  <si>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</si>
  <si>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</si>
  <si>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</si>
  <si>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</si>
  <si>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</si>
  <si>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</si>
  <si>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</si>
  <si>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</si>
  <si>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</si>
  <si>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</si>
  <si>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</si>
  <si>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</si>
  <si>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</si>
  <si>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</si>
  <si>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</si>
  <si>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</si>
  <si>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</si>
  <si>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</si>
  <si>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</si>
  <si>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</si>
  <si>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</si>
  <si>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</si>
  <si>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</si>
  <si>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</si>
  <si>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</si>
  <si>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</si>
  <si>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</si>
  <si>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</si>
  <si>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</si>
  <si>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</si>
  <si>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</si>
  <si>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</si>
  <si>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</si>
  <si>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</si>
  <si>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</si>
  <si>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</si>
  <si>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</si>
  <si>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</si>
  <si>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</si>
  <si>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</si>
  <si>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</si>
  <si>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</si>
  <si>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</si>
  <si>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</si>
  <si>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</si>
  <si>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</si>
  <si>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</si>
  <si>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</si>
  <si>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</si>
  <si>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</si>
  <si>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</si>
  <si>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</si>
  <si>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</si>
  <si>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</si>
  <si>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</si>
  <si>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</si>
  <si>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</si>
  <si>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</si>
  <si>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</si>
  <si>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</si>
  <si>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</si>
  <si>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</si>
  <si>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</si>
  <si>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</si>
  <si>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</si>
  <si>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</si>
  <si>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</si>
  <si>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</si>
  <si>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</si>
  <si>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</si>
  <si>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</si>
  <si>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</si>
  <si>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</si>
  <si>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</si>
  <si>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</si>
  <si>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</si>
  <si>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</si>
  <si>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</si>
  <si>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</si>
  <si>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</si>
  <si>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</si>
  <si>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</si>
  <si>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</si>
  <si>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</si>
  <si>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</si>
  <si>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</si>
  <si>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</si>
  <si>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</si>
  <si>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</si>
  <si>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</si>
  <si>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</si>
  <si>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</si>
  <si>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</si>
  <si>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</si>
  <si>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</si>
  <si>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</si>
  <si>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</si>
  <si>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</si>
  <si>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</si>
  <si>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</si>
  <si>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</si>
  <si>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</si>
  <si>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</si>
  <si>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</si>
  <si>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</si>
  <si>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</si>
  <si>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</si>
  <si>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</si>
  <si>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</si>
  <si>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</si>
  <si>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</si>
  <si>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</si>
  <si>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</si>
  <si>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</si>
  <si>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</si>
  <si>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</si>
  <si>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</si>
  <si>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</si>
  <si>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</si>
  <si>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</si>
  <si>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</si>
  <si>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</si>
  <si>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</si>
  <si>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</si>
  <si>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</si>
  <si>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</si>
  <si>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</si>
  <si>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</si>
  <si>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</si>
  <si>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</si>
  <si>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</si>
  <si>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</si>
  <si>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</si>
  <si>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</si>
  <si>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</si>
  <si>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</si>
  <si>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</si>
  <si>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</si>
  <si>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</si>
  <si>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</si>
  <si>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</si>
  <si>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</si>
  <si>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</si>
  <si>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</si>
  <si>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</si>
  <si>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</si>
  <si>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</si>
  <si>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</si>
  <si>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</si>
  <si>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</si>
  <si>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</si>
  <si>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</si>
  <si>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</si>
  <si>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</si>
  <si>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</si>
  <si>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</si>
  <si>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</si>
  <si>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</si>
  <si>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</si>
  <si>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</si>
  <si>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</si>
  <si>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</si>
  <si>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</si>
  <si>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</si>
  <si>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</si>
  <si>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</si>
  <si>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</si>
  <si>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</si>
  <si>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</si>
  <si>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</si>
  <si>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</si>
  <si>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</si>
  <si>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</si>
  <si>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</si>
  <si>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</si>
  <si>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</si>
  <si>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</si>
  <si>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</si>
  <si>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</si>
  <si>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</si>
  <si>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</si>
  <si>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</si>
  <si>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</si>
  <si>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</si>
  <si>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</si>
  <si>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</si>
  <si>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</si>
  <si>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</si>
  <si>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</si>
  <si>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</si>
  <si>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</si>
  <si>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</si>
  <si>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</si>
  <si>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</si>
  <si>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</si>
  <si>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</si>
  <si>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</si>
  <si>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</si>
  <si>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</si>
  <si>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</si>
  <si>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</si>
  <si>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</si>
  <si>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</si>
  <si>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</si>
  <si>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</si>
  <si>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</si>
  <si>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</si>
  <si>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</si>
  <si>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</si>
  <si>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</si>
  <si>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</si>
  <si>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</si>
  <si>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</si>
  <si>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</si>
  <si>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</si>
  <si>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</si>
  <si>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</si>
  <si>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</si>
  <si>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</si>
  <si>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</si>
  <si>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</si>
  <si>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</si>
  <si>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</si>
  <si>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</si>
  <si>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</si>
  <si>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</si>
  <si>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</si>
  <si>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</si>
  <si>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</si>
  <si>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</si>
  <si>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</si>
  <si>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</si>
  <si>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</si>
  <si>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</si>
  <si>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</si>
  <si>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</si>
  <si>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</si>
  <si>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</si>
  <si>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</si>
  <si>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</si>
  <si>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</si>
  <si>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</si>
  <si>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</si>
  <si>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</si>
  <si>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</si>
  <si>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</si>
  <si>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</si>
  <si>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</si>
  <si>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</si>
  <si>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</si>
  <si>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</si>
  <si>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</si>
  <si>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</si>
  <si>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</si>
  <si>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</si>
  <si>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</si>
  <si>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</si>
  <si>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</si>
  <si>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</si>
  <si>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</si>
  <si>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</si>
  <si>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</si>
  <si>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</si>
  <si>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</si>
  <si>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</si>
  <si>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</si>
  <si>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</si>
  <si>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</si>
  <si>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</si>
  <si>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</si>
  <si>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</si>
  <si>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</si>
  <si>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</si>
  <si>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</si>
  <si>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</si>
  <si>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</si>
  <si>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</si>
  <si>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</si>
  <si>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</si>
  <si>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</si>
  <si>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</si>
  <si>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</si>
  <si>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</si>
  <si>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</si>
  <si>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</si>
  <si>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</si>
  <si>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</si>
  <si>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</si>
  <si>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</si>
  <si>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</si>
  <si>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</si>
  <si>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</si>
  <si>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</si>
  <si>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</si>
  <si>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</si>
  <si>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</si>
  <si>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</si>
  <si>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</si>
  <si>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</si>
  <si>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</si>
  <si>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</si>
  <si>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</si>
  <si>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</si>
  <si>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</si>
  <si>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</si>
  <si>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</si>
  <si>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</si>
  <si>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</si>
  <si>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</si>
  <si>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</si>
  <si>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</si>
  <si>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</si>
  <si>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</si>
  <si>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</si>
  <si>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</si>
  <si>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</si>
  <si>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</si>
  <si>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</si>
  <si>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</si>
  <si>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</si>
  <si>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</si>
  <si>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</si>
  <si>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</si>
  <si>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</si>
  <si>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</si>
  <si>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</si>
  <si>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</si>
  <si>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</si>
  <si>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</si>
  <si>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</si>
  <si>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</si>
  <si>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</si>
  <si>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</si>
  <si>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</si>
  <si>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</si>
  <si>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</si>
  <si>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</si>
  <si>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</si>
  <si>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</si>
  <si>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</si>
  <si>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</si>
  <si>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</si>
  <si>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</si>
  <si>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</si>
  <si>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</si>
  <si>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</si>
  <si>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</si>
  <si>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</si>
  <si>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</si>
  <si>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</si>
  <si>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</si>
  <si>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</si>
  <si>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</si>
  <si>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</si>
  <si>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</si>
  <si>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</si>
  <si>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</si>
  <si>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</si>
  <si>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</si>
  <si>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</si>
  <si>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</si>
  <si>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</si>
  <si>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</si>
  <si>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</si>
  <si>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</si>
  <si>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</si>
  <si>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</si>
  <si>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</si>
  <si>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</si>
  <si>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</si>
  <si>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</si>
  <si>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</si>
  <si>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</si>
  <si>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</si>
  <si>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</si>
  <si>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</si>
  <si>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</si>
  <si>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</si>
  <si>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</si>
  <si>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</si>
  <si>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</si>
  <si>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</si>
  <si>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</si>
  <si>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</si>
  <si>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</si>
  <si>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</si>
  <si>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</si>
  <si>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</si>
  <si>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</si>
  <si>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</si>
  <si>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</si>
  <si>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</si>
  <si>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</si>
  <si>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</si>
  <si>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</si>
  <si>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</si>
  <si>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</si>
  <si>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</si>
  <si>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</si>
  <si>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</si>
  <si>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</si>
  <si>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</si>
  <si>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</si>
  <si>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</si>
  <si>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</si>
  <si>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</si>
  <si>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</si>
  <si>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</si>
  <si>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</si>
  <si>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</si>
  <si>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</si>
  <si>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</si>
  <si>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</si>
  <si>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</si>
  <si>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</si>
  <si>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</si>
  <si>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</si>
  <si>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</si>
  <si>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</si>
  <si>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</si>
  <si>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</si>
  <si>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</si>
  <si>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</si>
  <si>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</si>
  <si>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</si>
  <si>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</si>
  <si>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</si>
  <si>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</si>
  <si>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</si>
  <si>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</si>
  <si>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</si>
  <si>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</si>
  <si>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</si>
  <si>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</si>
  <si>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</si>
  <si>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</si>
  <si>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</si>
  <si>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</si>
  <si>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</si>
  <si>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</si>
  <si>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</si>
  <si>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</si>
  <si>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</si>
  <si>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</si>
  <si>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</si>
  <si>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</si>
  <si>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</si>
  <si>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</si>
  <si>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</si>
  <si>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</si>
  <si>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</si>
  <si>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</si>
  <si>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</si>
  <si>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</si>
  <si>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</si>
  <si>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</si>
  <si>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</si>
  <si>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</si>
  <si>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</si>
  <si>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</si>
  <si>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</si>
  <si>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</si>
  <si>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</si>
  <si>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</si>
  <si>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</si>
  <si>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</si>
  <si>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</si>
  <si>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</si>
  <si>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</si>
  <si>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</si>
  <si>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</si>
  <si>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</si>
  <si>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</si>
  <si>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</si>
  <si>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</si>
  <si>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</si>
  <si>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</si>
  <si>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</si>
  <si>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</si>
  <si>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</si>
  <si>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</si>
  <si>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</si>
  <si>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</si>
  <si>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</si>
  <si>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</si>
  <si>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</si>
  <si>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</si>
  <si>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</si>
  <si>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</si>
  <si>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</si>
  <si>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</si>
  <si>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</si>
  <si>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</si>
  <si>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</si>
  <si>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</si>
  <si>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</si>
  <si>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</si>
  <si>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</si>
  <si>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</si>
  <si>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</si>
  <si>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</si>
  <si>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</si>
  <si>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</si>
  <si>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</si>
  <si>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</si>
  <si>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</si>
  <si>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</si>
  <si>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</si>
  <si>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</si>
  <si>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</si>
  <si>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</si>
  <si>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</si>
  <si>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</si>
  <si>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</si>
  <si>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</si>
  <si>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</si>
  <si>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</si>
  <si>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</si>
  <si>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</si>
  <si>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</si>
  <si>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</si>
  <si>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</si>
  <si>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</si>
  <si>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</si>
  <si>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</si>
  <si>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</si>
  <si>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</si>
  <si>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</si>
  <si>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</si>
  <si>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</si>
  <si>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</si>
  <si>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</si>
  <si>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</si>
  <si>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</si>
  <si>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</si>
  <si>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</si>
  <si>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</si>
  <si>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</si>
  <si>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</si>
  <si>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</si>
  <si>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</si>
  <si>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</si>
  <si>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</si>
  <si>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</si>
  <si>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</si>
  <si>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</si>
  <si>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</si>
  <si>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</si>
  <si>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</si>
  <si>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</si>
  <si>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</si>
  <si>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</si>
  <si>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</si>
  <si>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</si>
  <si>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</si>
  <si>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</si>
  <si>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</si>
  <si>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</si>
  <si>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</si>
  <si>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</si>
  <si>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</si>
  <si>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</si>
  <si>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</si>
  <si>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</si>
  <si>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</si>
  <si>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</si>
  <si>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</si>
  <si>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</si>
  <si>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</si>
  <si>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</si>
  <si>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</si>
  <si>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</si>
  <si>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</si>
  <si>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</si>
  <si>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</si>
  <si>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</si>
  <si>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</si>
  <si>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</si>
  <si>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</si>
  <si>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</si>
  <si>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</si>
  <si>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</si>
  <si>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</si>
  <si>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</si>
  <si>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</si>
  <si>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</si>
  <si>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</si>
  <si>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</si>
  <si>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</si>
  <si>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</si>
  <si>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</si>
  <si>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</si>
  <si>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</si>
  <si>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</si>
  <si>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</si>
  <si>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</si>
  <si>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</si>
  <si>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</si>
  <si>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</si>
  <si>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</si>
  <si>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</si>
  <si>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</si>
  <si>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</si>
  <si>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</si>
  <si>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</si>
  <si>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</si>
  <si>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</si>
  <si>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</si>
  <si>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</si>
  <si>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</si>
  <si>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</si>
  <si>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</si>
  <si>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</si>
  <si>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</si>
  <si>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</si>
  <si>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</si>
  <si>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</si>
  <si>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</si>
  <si>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</si>
  <si>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</si>
  <si>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</si>
  <si>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</si>
  <si>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</si>
  <si>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</si>
  <si>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</si>
  <si>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</si>
  <si>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</si>
  <si>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</si>
  <si>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</si>
  <si>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</si>
  <si>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</si>
  <si>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</si>
  <si>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</si>
  <si>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</si>
  <si>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</si>
  <si>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</si>
  <si>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</si>
  <si>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</si>
  <si>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</si>
  <si>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</si>
  <si>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</si>
  <si>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</si>
  <si>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</si>
  <si>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</si>
  <si>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</si>
  <si>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</si>
  <si>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</si>
  <si>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</si>
  <si>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</si>
  <si>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</si>
  <si>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</si>
  <si>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</si>
  <si>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</si>
  <si>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</si>
  <si>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</si>
  <si>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</si>
  <si>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</si>
  <si>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</si>
  <si>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</si>
  <si>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</si>
  <si>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</si>
  <si>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</si>
  <si>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</si>
  <si>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</si>
  <si>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</si>
  <si>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</si>
  <si>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</si>
  <si>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</si>
  <si>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</si>
  <si>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</si>
  <si>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</si>
  <si>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</si>
  <si>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</si>
  <si>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</si>
  <si>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</si>
  <si>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</si>
  <si>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</si>
  <si>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</si>
  <si>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</si>
  <si>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</si>
  <si>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</si>
  <si>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</si>
  <si>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</si>
  <si>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</si>
  <si>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</si>
  <si>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</si>
  <si>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</si>
  <si>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</si>
  <si>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</si>
  <si>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</si>
  <si>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</si>
  <si>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</si>
  <si>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</si>
  <si>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</si>
  <si>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</si>
  <si>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</si>
  <si>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</si>
  <si>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</si>
  <si>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</si>
  <si>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</si>
  <si>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</si>
  <si>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</si>
  <si>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</si>
  <si>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</si>
  <si>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</si>
  <si>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</si>
  <si>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</si>
  <si>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</si>
  <si>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</si>
  <si>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</si>
  <si>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</si>
  <si>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</si>
  <si>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</si>
  <si>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</si>
  <si>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</si>
  <si>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</si>
  <si>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</si>
  <si>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</si>
  <si>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</si>
  <si>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</si>
  <si>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</si>
  <si>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</si>
  <si>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</si>
  <si>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</si>
  <si>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</si>
  <si>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</si>
  <si>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</si>
  <si>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</si>
  <si>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</si>
  <si>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</si>
  <si>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</si>
  <si>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</si>
  <si>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</si>
  <si>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</si>
  <si>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</si>
  <si>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</si>
  <si>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</si>
  <si>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</si>
  <si>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</si>
  <si>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</si>
  <si>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</si>
  <si>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</si>
  <si>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</si>
  <si>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</si>
  <si>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</si>
  <si>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</si>
  <si>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</si>
  <si>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</si>
  <si>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</si>
  <si>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</si>
  <si>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</si>
  <si>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</si>
  <si>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</si>
  <si>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</si>
  <si>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</si>
  <si>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</si>
  <si>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</si>
  <si>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</si>
  <si>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</si>
  <si>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</si>
  <si>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</si>
  <si>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</si>
  <si>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</si>
  <si>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</si>
  <si>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</si>
  <si>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</si>
  <si>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</si>
  <si>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</si>
  <si>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</si>
  <si>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</si>
  <si>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</si>
  <si>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</si>
  <si>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</si>
  <si>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</si>
  <si>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</si>
  <si>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</si>
  <si>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</si>
  <si>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</si>
  <si>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</si>
  <si>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</si>
  <si>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</si>
  <si>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</si>
  <si>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</si>
  <si>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</si>
  <si>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</si>
  <si>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</si>
  <si>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</si>
  <si>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</si>
  <si>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</si>
  <si>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</si>
  <si>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</si>
  <si>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</si>
  <si>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</si>
  <si>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</si>
  <si>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</si>
  <si>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</si>
  <si>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</si>
  <si>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</si>
  <si>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</si>
  <si>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</si>
  <si>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</si>
  <si>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</si>
  <si>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</si>
  <si>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</si>
  <si>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</si>
  <si>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</si>
  <si>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</si>
  <si>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</si>
  <si>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</si>
  <si>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</si>
  <si>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</si>
  <si>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</si>
  <si>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</si>
  <si>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</si>
  <si>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</si>
  <si>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</si>
  <si>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</si>
  <si>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</si>
  <si>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</si>
  <si>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</si>
  <si>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</si>
  <si>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</si>
  <si>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</si>
  <si>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</si>
  <si>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</si>
  <si>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</si>
  <si>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</si>
  <si>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</si>
  <si>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</si>
  <si>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</si>
  <si>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</si>
  <si>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</si>
  <si>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</si>
  <si>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</si>
  <si>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</si>
  <si>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</si>
  <si>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</si>
  <si>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</si>
  <si>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</si>
  <si>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</si>
  <si>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</si>
  <si>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</si>
  <si>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</si>
  <si>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</si>
  <si>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</si>
  <si>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</si>
  <si>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</si>
  <si>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</si>
  <si>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</si>
  <si>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</si>
  <si>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</si>
  <si>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</si>
  <si>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</si>
  <si>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</si>
  <si>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</si>
  <si>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</si>
  <si>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</si>
  <si>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</si>
  <si>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</si>
  <si>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</si>
  <si>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</si>
  <si>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</si>
  <si>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</si>
  <si>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</si>
  <si>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</si>
  <si>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</si>
  <si>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</si>
  <si>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</si>
  <si>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</si>
  <si>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</si>
  <si>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</si>
  <si>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</si>
  <si>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</si>
  <si>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</si>
  <si>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</si>
  <si>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</si>
  <si>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</si>
  <si>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</si>
  <si>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</si>
  <si>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</si>
  <si>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</si>
  <si>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</si>
  <si>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</si>
  <si>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</si>
  <si>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</si>
  <si>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</si>
  <si>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</si>
  <si>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</si>
  <si>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</si>
  <si>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</si>
  <si>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</si>
  <si>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</si>
  <si>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</si>
  <si>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</si>
  <si>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</si>
  <si>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</si>
  <si>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</si>
  <si>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</si>
  <si>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</si>
  <si>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</si>
  <si>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</si>
  <si>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</si>
  <si>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</si>
  <si>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</si>
  <si>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</si>
  <si>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</si>
  <si>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</si>
  <si>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</si>
  <si>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</si>
  <si>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</si>
  <si>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</si>
  <si>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</si>
  <si>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</si>
  <si>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</si>
  <si>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</si>
  <si>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</si>
  <si>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</si>
  <si>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</si>
  <si>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</si>
  <si>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</si>
  <si>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</si>
  <si>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</si>
  <si>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</si>
  <si>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</si>
  <si>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</si>
  <si>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</si>
  <si>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</si>
  <si>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</si>
  <si>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</si>
  <si>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</si>
  <si>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</si>
  <si>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</si>
  <si>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</si>
  <si>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</si>
  <si>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</si>
  <si>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</si>
  <si>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</si>
  <si>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</si>
  <si>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</si>
  <si>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IA</t>
  </si>
  <si>
    <t>Div by 0</t>
  </si>
  <si>
    <t>263.9</t>
  </si>
  <si>
    <t>267.7</t>
  </si>
  <si>
    <t>185.8</t>
  </si>
  <si>
    <t>-100</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</si>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</sst>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76388</v>
      </c>
      <c r="D7" s="154" t="str">
        <f>IF($B7="N/A","N/A",IF(C7&gt;15,"No",IF(C7&lt;-15,"No","Yes")))</f>
        <v>N/A</v>
      </c>
      <c r="E7" s="150">
        <v>78083</v>
      </c>
      <c r="F7" s="154" t="str">
        <f>IF($B7="N/A","N/A",IF(E7&gt;15,"No",IF(E7&lt;-15,"No","Yes")))</f>
        <v>N/A</v>
      </c>
      <c r="G7" s="150">
        <v>80065</v>
      </c>
      <c r="H7" s="154" t="str">
        <f>IF($B7="N/A","N/A",IF(G7&gt;15,"No",IF(G7&lt;-15,"No","Yes")))</f>
        <v>N/A</v>
      </c>
      <c r="I7" s="155">
        <v>2.2189999999999999</v>
      </c>
      <c r="J7" s="155">
        <v>2.5379999999999998</v>
      </c>
      <c r="K7" s="154" t="str">
        <f t="shared" ref="K7:K21" si="0">IF(J7="Div by 0", "N/A", IF(J7="N/A","N/A", IF(J7&gt;30, "No", IF(J7&lt;-30, "No", "Yes"))))</f>
        <v>Yes</v>
      </c>
    </row>
    <row r="8" spans="1:12">
      <c r="A8" s="77" t="s">
        <v>1033</v>
      </c>
      <c r="B8" s="25" t="s">
        <v>49</v>
      </c>
      <c r="C8" s="30">
        <v>8.7513745614000005</v>
      </c>
      <c r="D8" s="30" t="str">
        <f>IF($B8="N/A","N/A",IF(C8&gt;15,"No",IF(C8&lt;-15,"No","Yes")))</f>
        <v>N/A</v>
      </c>
      <c r="E8" s="30">
        <v>8.5409115941000007</v>
      </c>
      <c r="F8" s="30" t="str">
        <f>IF($B8="N/A","N/A",IF(E8&gt;15,"No",IF(E8&lt;-15,"No","Yes")))</f>
        <v>N/A</v>
      </c>
      <c r="G8" s="30">
        <v>8.1059139448999993</v>
      </c>
      <c r="H8" s="30" t="str">
        <f>IF($B8="N/A","N/A",IF(G8&gt;15,"No",IF(G8&lt;-15,"No","Yes")))</f>
        <v>N/A</v>
      </c>
      <c r="I8" s="32">
        <v>-2.4</v>
      </c>
      <c r="J8" s="32">
        <v>-5.09</v>
      </c>
      <c r="K8" s="30" t="str">
        <f t="shared" si="0"/>
        <v>Yes</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7.7287204146999997</v>
      </c>
      <c r="H12" s="30" t="str">
        <f t="shared" si="3"/>
        <v>No</v>
      </c>
      <c r="I12" s="32" t="s">
        <v>49</v>
      </c>
      <c r="J12" s="32" t="s">
        <v>49</v>
      </c>
      <c r="K12" s="30" t="str">
        <f t="shared" si="0"/>
        <v>N/A</v>
      </c>
    </row>
    <row r="13" spans="1:12">
      <c r="A13" s="76" t="s">
        <v>1036</v>
      </c>
      <c r="B13" s="25" t="s">
        <v>49</v>
      </c>
      <c r="C13" s="26">
        <v>69703</v>
      </c>
      <c r="D13" s="30" t="str">
        <f>IF($B13="N/A","N/A",IF(C13&gt;15,"No",IF(C13&lt;-15,"No","Yes")))</f>
        <v>N/A</v>
      </c>
      <c r="E13" s="26">
        <v>71414</v>
      </c>
      <c r="F13" s="30" t="str">
        <f>IF($B13="N/A","N/A",IF(E13&gt;15,"No",IF(E13&lt;-15,"No","Yes")))</f>
        <v>N/A</v>
      </c>
      <c r="G13" s="26">
        <v>73575</v>
      </c>
      <c r="H13" s="30" t="str">
        <f>IF($B13="N/A","N/A",IF(G13&gt;15,"No",IF(G13&lt;-15,"No","Yes")))</f>
        <v>N/A</v>
      </c>
      <c r="I13" s="32">
        <v>2.4550000000000001</v>
      </c>
      <c r="J13" s="32">
        <v>3.0259999999999998</v>
      </c>
      <c r="K13" s="30" t="str">
        <f t="shared" si="0"/>
        <v>Yes</v>
      </c>
    </row>
    <row r="14" spans="1:12">
      <c r="A14" s="77" t="s">
        <v>633</v>
      </c>
      <c r="B14" s="25" t="s">
        <v>51</v>
      </c>
      <c r="C14" s="30">
        <v>27.105002654</v>
      </c>
      <c r="D14" s="30" t="str">
        <f>IF($B14="N/A","N/A",IF(C14&gt;20,"No",IF(C14&lt;5,"No","Yes")))</f>
        <v>No</v>
      </c>
      <c r="E14" s="30">
        <v>27.575825468000001</v>
      </c>
      <c r="F14" s="30" t="str">
        <f>IF($B14="N/A","N/A",IF(E14&gt;20,"No",IF(E14&lt;5,"No","Yes")))</f>
        <v>No</v>
      </c>
      <c r="G14" s="30">
        <v>26.589194699</v>
      </c>
      <c r="H14" s="30" t="str">
        <f>IF($B14="N/A","N/A",IF(G14&gt;20,"No",IF(G14&lt;5,"No","Yes")))</f>
        <v>No</v>
      </c>
      <c r="I14" s="32">
        <v>1.7370000000000001</v>
      </c>
      <c r="J14" s="32">
        <v>-3.58</v>
      </c>
      <c r="K14" s="30" t="str">
        <f t="shared" si="0"/>
        <v>Yes</v>
      </c>
    </row>
    <row r="15" spans="1:12">
      <c r="A15" s="77" t="s">
        <v>1037</v>
      </c>
      <c r="B15" s="25" t="s">
        <v>49</v>
      </c>
      <c r="C15" s="30">
        <v>7.8404085907000001</v>
      </c>
      <c r="D15" s="30" t="str">
        <f>IF($B15="N/A","N/A",IF(C15&gt;15,"No",IF(C15&lt;-15,"No","Yes")))</f>
        <v>N/A</v>
      </c>
      <c r="E15" s="30">
        <v>16.922452180000001</v>
      </c>
      <c r="F15" s="30" t="str">
        <f>IF($B15="N/A","N/A",IF(E15&gt;15,"No",IF(E15&lt;-15,"No","Yes")))</f>
        <v>N/A</v>
      </c>
      <c r="G15" s="30">
        <v>10.678899082999999</v>
      </c>
      <c r="H15" s="30" t="str">
        <f>IF($B15="N/A","N/A",IF(G15&gt;15,"No",IF(G15&lt;-15,"No","Yes")))</f>
        <v>N/A</v>
      </c>
      <c r="I15" s="32">
        <v>115.8</v>
      </c>
      <c r="J15" s="32">
        <v>-36.9</v>
      </c>
      <c r="K15" s="30" t="str">
        <f t="shared" si="0"/>
        <v>No</v>
      </c>
    </row>
    <row r="16" spans="1:12">
      <c r="A16" s="77" t="s">
        <v>1038</v>
      </c>
      <c r="B16" s="25" t="s">
        <v>49</v>
      </c>
      <c r="C16" s="124">
        <v>5468.5410795999996</v>
      </c>
      <c r="D16" s="30" t="str">
        <f>IF($B16="N/A","N/A",IF(C16&gt;15,"No",IF(C16&lt;-15,"No","Yes")))</f>
        <v>N/A</v>
      </c>
      <c r="E16" s="124">
        <v>5304.1520893999996</v>
      </c>
      <c r="F16" s="30" t="str">
        <f>IF($B16="N/A","N/A",IF(E16&gt;15,"No",IF(E16&lt;-15,"No","Yes")))</f>
        <v>N/A</v>
      </c>
      <c r="G16" s="124">
        <v>7005.2037673000004</v>
      </c>
      <c r="H16" s="30" t="str">
        <f>IF($B16="N/A","N/A",IF(G16&gt;15,"No",IF(G16&lt;-15,"No","Yes")))</f>
        <v>N/A</v>
      </c>
      <c r="I16" s="32">
        <v>-3.01</v>
      </c>
      <c r="J16" s="32">
        <v>32.07</v>
      </c>
      <c r="K16" s="30" t="str">
        <f t="shared" si="0"/>
        <v>No</v>
      </c>
    </row>
    <row r="17" spans="1:11" ht="12.75" customHeight="1">
      <c r="A17" s="51" t="s">
        <v>1039</v>
      </c>
      <c r="B17" s="25" t="s">
        <v>49</v>
      </c>
      <c r="C17" s="26">
        <v>219</v>
      </c>
      <c r="D17" s="25" t="s">
        <v>49</v>
      </c>
      <c r="E17" s="26">
        <v>797</v>
      </c>
      <c r="F17" s="25" t="s">
        <v>49</v>
      </c>
      <c r="G17" s="26">
        <v>796</v>
      </c>
      <c r="H17" s="30" t="str">
        <f>IF($B17="N/A","N/A",IF(G17&gt;15,"No",IF(G17&lt;-15,"No","Yes")))</f>
        <v>N/A</v>
      </c>
      <c r="I17" s="25" t="s">
        <v>1208</v>
      </c>
      <c r="J17" s="32">
        <v>-0.125</v>
      </c>
      <c r="K17" s="30" t="str">
        <f t="shared" si="0"/>
        <v>Yes</v>
      </c>
    </row>
    <row r="18" spans="1:11" ht="25.5">
      <c r="A18" s="51" t="s">
        <v>1040</v>
      </c>
      <c r="B18" s="25" t="s">
        <v>49</v>
      </c>
      <c r="C18" s="78">
        <v>5334.5022830999997</v>
      </c>
      <c r="D18" s="30" t="str">
        <f>IF($B18="N/A","N/A",IF(C18&gt;60,"No",IF(C18&lt;15,"No","Yes")))</f>
        <v>N/A</v>
      </c>
      <c r="E18" s="78">
        <v>4818.7277290000002</v>
      </c>
      <c r="F18" s="30" t="str">
        <f>IF($B18="N/A","N/A",IF(E18&gt;60,"No",IF(E18&lt;15,"No","Yes")))</f>
        <v>N/A</v>
      </c>
      <c r="G18" s="78">
        <v>4989.7035175999999</v>
      </c>
      <c r="H18" s="30" t="str">
        <f>IF($B18="N/A","N/A",IF(G18&gt;60,"No",IF(G18&lt;15,"No","Yes")))</f>
        <v>N/A</v>
      </c>
      <c r="I18" s="32">
        <v>-9.67</v>
      </c>
      <c r="J18" s="32">
        <v>3.548</v>
      </c>
      <c r="K18" s="30" t="str">
        <f t="shared" si="0"/>
        <v>Yes</v>
      </c>
    </row>
    <row r="19" spans="1:11">
      <c r="A19" s="51" t="s">
        <v>1041</v>
      </c>
      <c r="B19" s="25" t="s">
        <v>121</v>
      </c>
      <c r="C19" s="26">
        <v>0</v>
      </c>
      <c r="D19" s="30" t="str">
        <f>IF($B19="N/A","N/A",IF(C19="N/A","N/A",IF(C19=0,"Yes","No")))</f>
        <v>Yes</v>
      </c>
      <c r="E19" s="26">
        <v>0</v>
      </c>
      <c r="F19" s="30" t="str">
        <f>IF($B19="N/A","N/A",IF(E19="N/A","N/A",IF(E19=0,"Yes","No")))</f>
        <v>Yes</v>
      </c>
      <c r="G19" s="26">
        <v>0</v>
      </c>
      <c r="H19" s="30" t="str">
        <f>IF($B19="N/A","N/A",IF(G19=0,"Yes","No"))</f>
        <v>Yes</v>
      </c>
      <c r="I19" s="25" t="s">
        <v>1207</v>
      </c>
      <c r="J19" s="32" t="s">
        <v>1207</v>
      </c>
      <c r="K19" s="30" t="str">
        <f t="shared" si="0"/>
        <v>N/A</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50810</v>
      </c>
      <c r="D23" s="30" t="str">
        <f>IF($B23="N/A","N/A",IF(C23&gt;15,"No",IF(C23&lt;-15,"No","Yes")))</f>
        <v>N/A</v>
      </c>
      <c r="E23" s="26">
        <v>51721</v>
      </c>
      <c r="F23" s="30" t="str">
        <f>IF($B23="N/A","N/A",IF(E23&gt;15,"No",IF(E23&lt;-15,"No","Yes")))</f>
        <v>N/A</v>
      </c>
      <c r="G23" s="26">
        <v>54012</v>
      </c>
      <c r="H23" s="30" t="str">
        <f>IF($B23="N/A","N/A",IF(G23&gt;15,"No",IF(G23&lt;-15,"No","Yes")))</f>
        <v>N/A</v>
      </c>
      <c r="I23" s="32">
        <v>1.7929999999999999</v>
      </c>
      <c r="J23" s="32">
        <v>4.43</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4506.2076362999996</v>
      </c>
      <c r="D26" s="30" t="str">
        <f>IF($B26="N/A","N/A",IF(C26&gt;7000,"No",IF(C26&lt;2000,"No","Yes")))</f>
        <v>Yes</v>
      </c>
      <c r="E26" s="124">
        <v>4820.9091472</v>
      </c>
      <c r="F26" s="30" t="str">
        <f>IF($B26="N/A","N/A",IF(E26&gt;7000,"No",IF(E26&lt;2000,"No","Yes")))</f>
        <v>Yes</v>
      </c>
      <c r="G26" s="124">
        <v>5162.9732096999996</v>
      </c>
      <c r="H26" s="30" t="str">
        <f>IF($B26="N/A","N/A",IF(G26&gt;7000,"No",IF(G26&lt;2000,"No","Yes")))</f>
        <v>Yes</v>
      </c>
      <c r="I26" s="32">
        <v>6.984</v>
      </c>
      <c r="J26" s="32">
        <v>7.0949999999999998</v>
      </c>
      <c r="K26" s="30" t="str">
        <f t="shared" si="6"/>
        <v>Yes</v>
      </c>
    </row>
    <row r="27" spans="1:11">
      <c r="A27" s="76" t="s">
        <v>176</v>
      </c>
      <c r="B27" s="25" t="s">
        <v>49</v>
      </c>
      <c r="C27" s="124">
        <v>1171.6781219</v>
      </c>
      <c r="D27" s="30" t="str">
        <f>IF($B27="N/A","N/A",IF(C27&gt;15,"No",IF(C27&lt;-15,"No","Yes")))</f>
        <v>N/A</v>
      </c>
      <c r="E27" s="124">
        <v>1258.3986096000001</v>
      </c>
      <c r="F27" s="30" t="str">
        <f>IF($B27="N/A","N/A",IF(E27&gt;15,"No",IF(E27&lt;-15,"No","Yes")))</f>
        <v>N/A</v>
      </c>
      <c r="G27" s="124">
        <v>1354.0209537000001</v>
      </c>
      <c r="H27" s="30" t="str">
        <f>IF($B27="N/A","N/A",IF(G27&gt;15,"No",IF(G27&lt;-15,"No","Yes")))</f>
        <v>N/A</v>
      </c>
      <c r="I27" s="32">
        <v>7.4009999999999998</v>
      </c>
      <c r="J27" s="32">
        <v>7.5990000000000002</v>
      </c>
      <c r="K27" s="30" t="str">
        <f t="shared" si="6"/>
        <v>Yes</v>
      </c>
    </row>
    <row r="28" spans="1:11">
      <c r="A28" s="76" t="s">
        <v>1047</v>
      </c>
      <c r="B28" s="25" t="s">
        <v>14</v>
      </c>
      <c r="C28" s="30">
        <v>2.2239716591000001</v>
      </c>
      <c r="D28" s="30" t="str">
        <f>IF($B28="N/A","N/A",IF(C28&gt;10,"No",IF(C28&lt;=0,"No","Yes")))</f>
        <v>Yes</v>
      </c>
      <c r="E28" s="30">
        <v>2.3955453298</v>
      </c>
      <c r="F28" s="30" t="str">
        <f>IF($B28="N/A","N/A",IF(E28&gt;10,"No",IF(E28&lt;=0,"No","Yes")))</f>
        <v>Yes</v>
      </c>
      <c r="G28" s="30">
        <v>3.0196993261</v>
      </c>
      <c r="H28" s="30" t="str">
        <f>IF($B28="N/A","N/A",IF(G28&gt;10,"No",IF(G28&lt;=0,"No","Yes")))</f>
        <v>Yes</v>
      </c>
      <c r="I28" s="32">
        <v>7.7149999999999999</v>
      </c>
      <c r="J28" s="32">
        <v>26.05</v>
      </c>
      <c r="K28" s="30" t="str">
        <f t="shared" si="6"/>
        <v>Yes</v>
      </c>
    </row>
    <row r="29" spans="1:11">
      <c r="A29" s="76" t="s">
        <v>1048</v>
      </c>
      <c r="B29" s="25" t="s">
        <v>49</v>
      </c>
      <c r="C29" s="124">
        <v>3415.1283186000001</v>
      </c>
      <c r="D29" s="30" t="str">
        <f>IF($B29="N/A","N/A",IF(C29&gt;15,"No",IF(C29&lt;-15,"No","Yes")))</f>
        <v>N/A</v>
      </c>
      <c r="E29" s="124">
        <v>3762.3551250999999</v>
      </c>
      <c r="F29" s="30" t="str">
        <f>IF($B29="N/A","N/A",IF(E29&gt;15,"No",IF(E29&lt;-15,"No","Yes")))</f>
        <v>N/A</v>
      </c>
      <c r="G29" s="124">
        <v>3977.0312692000002</v>
      </c>
      <c r="H29" s="30" t="str">
        <f>IF($B29="N/A","N/A",IF(G29&gt;15,"No",IF(G29&lt;-15,"No","Yes")))</f>
        <v>N/A</v>
      </c>
      <c r="I29" s="32">
        <v>10.17</v>
      </c>
      <c r="J29" s="32">
        <v>5.7060000000000004</v>
      </c>
      <c r="K29" s="30" t="str">
        <f t="shared" si="6"/>
        <v>Yes</v>
      </c>
    </row>
    <row r="30" spans="1:11">
      <c r="A30" s="76" t="s">
        <v>1049</v>
      </c>
      <c r="B30" s="25" t="s">
        <v>52</v>
      </c>
      <c r="C30" s="32">
        <v>99.903562291</v>
      </c>
      <c r="D30" s="30" t="str">
        <f>IF($B30="N/A","N/A",IF(C30&gt;100,"No",IF(C30&lt;95,"No","Yes")))</f>
        <v>Yes</v>
      </c>
      <c r="E30" s="32">
        <v>99.864658456000001</v>
      </c>
      <c r="F30" s="30" t="str">
        <f>IF($B30="N/A","N/A",IF(E30&gt;100,"No",IF(E30&lt;95,"No","Yes")))</f>
        <v>Yes</v>
      </c>
      <c r="G30" s="32">
        <v>99.912982299999996</v>
      </c>
      <c r="H30" s="30" t="str">
        <f>IF($B30="N/A","N/A",IF(G30&gt;100,"No",IF(G30&lt;95,"No","Yes")))</f>
        <v>Yes</v>
      </c>
      <c r="I30" s="32">
        <v>-3.9E-2</v>
      </c>
      <c r="J30" s="32">
        <v>4.8399999999999999E-2</v>
      </c>
      <c r="K30" s="30" t="str">
        <f t="shared" si="6"/>
        <v>Yes</v>
      </c>
    </row>
    <row r="31" spans="1:11">
      <c r="A31" s="76" t="s">
        <v>178</v>
      </c>
      <c r="B31" s="25" t="s">
        <v>122</v>
      </c>
      <c r="C31" s="32">
        <v>1.1069324875</v>
      </c>
      <c r="D31" s="30" t="str">
        <f>IF($B31="N/A","N/A",IF(C31&gt;1,"Yes","No"))</f>
        <v>Yes</v>
      </c>
      <c r="E31" s="32">
        <v>1.1119436216</v>
      </c>
      <c r="F31" s="30" t="str">
        <f>IF($B31="N/A","N/A",IF(E31&gt;1,"Yes","No"))</f>
        <v>Yes</v>
      </c>
      <c r="G31" s="32">
        <v>1.1159084591999999</v>
      </c>
      <c r="H31" s="30" t="str">
        <f>IF($B31="N/A","N/A",IF(G31&gt;1,"Yes","No"))</f>
        <v>Yes</v>
      </c>
      <c r="I31" s="32">
        <v>0.45269999999999999</v>
      </c>
      <c r="J31" s="32">
        <v>0.35659999999999997</v>
      </c>
      <c r="K31" s="30" t="str">
        <f t="shared" si="6"/>
        <v>Yes</v>
      </c>
    </row>
    <row r="32" spans="1:11">
      <c r="A32" s="76" t="s">
        <v>1050</v>
      </c>
      <c r="B32" s="25" t="s">
        <v>52</v>
      </c>
      <c r="C32" s="32">
        <v>99.954733320000003</v>
      </c>
      <c r="D32" s="30" t="str">
        <f>IF($B32="N/A","N/A",IF(C32&gt;100,"No",IF(C32&lt;95,"No","Yes")))</f>
        <v>Yes</v>
      </c>
      <c r="E32" s="32">
        <v>99.961330986999997</v>
      </c>
      <c r="F32" s="30" t="str">
        <f>IF($B32="N/A","N/A",IF(E32&gt;100,"No",IF(E32&lt;95,"No","Yes")))</f>
        <v>Yes</v>
      </c>
      <c r="G32" s="32">
        <v>99.933348144999997</v>
      </c>
      <c r="H32" s="30" t="str">
        <f>IF($B32="N/A","N/A",IF(G32&gt;100,"No",IF(G32&lt;95,"No","Yes")))</f>
        <v>Yes</v>
      </c>
      <c r="I32" s="32">
        <v>6.6E-3</v>
      </c>
      <c r="J32" s="32">
        <v>-2.8000000000000001E-2</v>
      </c>
      <c r="K32" s="30" t="str">
        <f t="shared" si="6"/>
        <v>Yes</v>
      </c>
    </row>
    <row r="33" spans="1:11">
      <c r="A33" s="76" t="s">
        <v>179</v>
      </c>
      <c r="B33" s="25" t="s">
        <v>123</v>
      </c>
      <c r="C33" s="32">
        <v>8.3304388918000001</v>
      </c>
      <c r="D33" s="30" t="str">
        <f>IF($B33="N/A","N/A",IF(C33&gt;3,"Yes","No"))</f>
        <v>Yes</v>
      </c>
      <c r="E33" s="32">
        <v>8.4072261657999992</v>
      </c>
      <c r="F33" s="30" t="str">
        <f>IF($B33="N/A","N/A",IF(E33&gt;3,"Yes","No"))</f>
        <v>Yes</v>
      </c>
      <c r="G33" s="32">
        <v>8.4835852971999994</v>
      </c>
      <c r="H33" s="30" t="str">
        <f>IF($B33="N/A","N/A",IF(G33&gt;3,"Yes","No"))</f>
        <v>Yes</v>
      </c>
      <c r="I33" s="32">
        <v>0.92179999999999995</v>
      </c>
      <c r="J33" s="32">
        <v>0.9083</v>
      </c>
      <c r="K33" s="30" t="str">
        <f t="shared" si="6"/>
        <v>Yes</v>
      </c>
    </row>
    <row r="34" spans="1:11">
      <c r="A34" s="76" t="s">
        <v>767</v>
      </c>
      <c r="B34" s="25" t="s">
        <v>15</v>
      </c>
      <c r="C34" s="32">
        <v>3.8560716394000001</v>
      </c>
      <c r="D34" s="30" t="str">
        <f>IF($B34="N/A","N/A",IF(C34&gt;=8,"No",IF(C34&lt;2,"No","Yes")))</f>
        <v>Yes</v>
      </c>
      <c r="E34" s="32">
        <v>3.8367007597999998</v>
      </c>
      <c r="F34" s="30" t="str">
        <f>IF($B34="N/A","N/A",IF(E34&gt;=8,"No",IF(E34&lt;2,"No","Yes")))</f>
        <v>Yes</v>
      </c>
      <c r="G34" s="32">
        <v>3.8134281375999999</v>
      </c>
      <c r="H34" s="30" t="str">
        <f>IF($B34="N/A","N/A",IF(G34&gt;=8,"No",IF(G34&lt;2,"No","Yes")))</f>
        <v>Yes</v>
      </c>
      <c r="I34" s="32">
        <v>-0.502</v>
      </c>
      <c r="J34" s="32">
        <v>-0.60699999999999998</v>
      </c>
      <c r="K34" s="30" t="str">
        <f t="shared" si="6"/>
        <v>Yes</v>
      </c>
    </row>
    <row r="35" spans="1:11">
      <c r="A35" s="76" t="s">
        <v>180</v>
      </c>
      <c r="B35" s="25" t="s">
        <v>15</v>
      </c>
      <c r="C35" s="32">
        <v>3.8528436019000001</v>
      </c>
      <c r="D35" s="30" t="str">
        <f>IF($B35="N/A","N/A",IF(C35&gt;=8,"No",IF(C35&lt;2,"No","Yes")))</f>
        <v>Yes</v>
      </c>
      <c r="E35" s="32">
        <v>3.8367085661</v>
      </c>
      <c r="F35" s="30" t="str">
        <f>IF($B35="N/A","N/A",IF(E35&gt;=8,"No",IF(E35&lt;2,"No","Yes")))</f>
        <v>Yes</v>
      </c>
      <c r="G35" s="32">
        <v>3.8143315229999999</v>
      </c>
      <c r="H35" s="30" t="str">
        <f>IF($B35="N/A","N/A",IF(G35&gt;=8,"No",IF(G35&lt;2,"No","Yes")))</f>
        <v>Yes</v>
      </c>
      <c r="I35" s="32">
        <v>-0.41899999999999998</v>
      </c>
      <c r="J35" s="32">
        <v>-0.58299999999999996</v>
      </c>
      <c r="K35" s="30" t="str">
        <f t="shared" si="6"/>
        <v>Yes</v>
      </c>
    </row>
    <row r="36" spans="1:11">
      <c r="A36" s="76" t="s">
        <v>1051</v>
      </c>
      <c r="B36" s="25" t="s">
        <v>54</v>
      </c>
      <c r="C36" s="32" t="s">
        <v>49</v>
      </c>
      <c r="D36" s="30" t="str">
        <f>IF(OR($B36="N/A",$C36="N/A"),"N/A",IF(C36&gt;100,"No",IF(C36&lt;98,"No","Yes")))</f>
        <v>N/A</v>
      </c>
      <c r="E36" s="32">
        <v>100</v>
      </c>
      <c r="F36" s="30" t="str">
        <f>IF(OR($B36="N/A",$E36="N/A"),"N/A",IF(E36&gt;100,"No",IF(E36&lt;98,"No","Yes")))</f>
        <v>Yes</v>
      </c>
      <c r="G36" s="32">
        <v>100</v>
      </c>
      <c r="H36" s="30" t="str">
        <f>IF($B36="N/A","N/A",IF(G36&gt;100,"No",IF(G36&lt;98,"No","Yes")))</f>
        <v>Yes</v>
      </c>
      <c r="I36" s="32" t="s">
        <v>49</v>
      </c>
      <c r="J36" s="32">
        <v>0</v>
      </c>
      <c r="K36" s="30" t="str">
        <f t="shared" si="6"/>
        <v>Yes</v>
      </c>
    </row>
    <row r="37" spans="1:11">
      <c r="A37" s="76" t="s">
        <v>181</v>
      </c>
      <c r="B37" s="80" t="s">
        <v>52</v>
      </c>
      <c r="C37" s="32">
        <v>99.797283999000001</v>
      </c>
      <c r="D37" s="30" t="str">
        <f>IF($B37="N/A","N/A",IF(C37&gt;100,"No",IF(C37&lt;95,"No","Yes")))</f>
        <v>Yes</v>
      </c>
      <c r="E37" s="32">
        <v>99.758318670999998</v>
      </c>
      <c r="F37" s="30" t="str">
        <f>IF($B37="N/A","N/A",IF(E37&gt;100,"No",IF(E37&lt;95,"No","Yes")))</f>
        <v>Yes</v>
      </c>
      <c r="G37" s="32">
        <v>99.859290528000002</v>
      </c>
      <c r="H37" s="30" t="str">
        <f>IF($B37="N/A","N/A",IF(G37&gt;100,"No",IF(G37&lt;95,"No","Yes")))</f>
        <v>Yes</v>
      </c>
      <c r="I37" s="32">
        <v>-3.9E-2</v>
      </c>
      <c r="J37" s="32">
        <v>0.1012</v>
      </c>
      <c r="K37" s="30" t="str">
        <f t="shared" si="6"/>
        <v>Yes</v>
      </c>
    </row>
    <row r="38" spans="1:11">
      <c r="A38" s="76" t="s">
        <v>1052</v>
      </c>
      <c r="B38" s="25" t="s">
        <v>52</v>
      </c>
      <c r="C38" s="32">
        <v>100</v>
      </c>
      <c r="D38" s="30" t="str">
        <f>IF($B38="N/A","N/A",IF(C38&gt;100,"No",IF(C38&lt;95,"No","Yes")))</f>
        <v>Yes</v>
      </c>
      <c r="E38" s="32">
        <v>100</v>
      </c>
      <c r="F38" s="30" t="str">
        <f>IF($B38="N/A","N/A",IF(E38&gt;100,"No",IF(E38&lt;95,"No","Yes")))</f>
        <v>Yes</v>
      </c>
      <c r="G38" s="32">
        <v>100</v>
      </c>
      <c r="H38" s="30" t="str">
        <f>IF($B38="N/A","N/A",IF(G38&gt;100,"No",IF(G38&lt;95,"No","Yes")))</f>
        <v>Yes</v>
      </c>
      <c r="I38" s="32">
        <v>0</v>
      </c>
      <c r="J38" s="32">
        <v>0</v>
      </c>
      <c r="K38" s="30" t="str">
        <f t="shared" si="6"/>
        <v>Yes</v>
      </c>
    </row>
    <row r="39" spans="1:11">
      <c r="A39" s="76" t="s">
        <v>1053</v>
      </c>
      <c r="B39" s="25" t="s">
        <v>53</v>
      </c>
      <c r="C39" s="32">
        <v>0</v>
      </c>
      <c r="D39" s="30" t="str">
        <f>IF($B39="N/A","N/A",IF(C39&gt;5,"No",IF(C39&lt;=0,"No","Yes")))</f>
        <v>No</v>
      </c>
      <c r="E39" s="32">
        <v>0</v>
      </c>
      <c r="F39" s="30" t="str">
        <f>IF($B39="N/A","N/A",IF(E39&gt;5,"No",IF(E39&lt;=0,"No","Yes")))</f>
        <v>No</v>
      </c>
      <c r="G39" s="32">
        <v>0</v>
      </c>
      <c r="H39" s="30" t="str">
        <f>IF($B39="N/A","N/A",IF(G39&gt;5,"No",IF(G39&lt;=0,"No","Yes")))</f>
        <v>No</v>
      </c>
      <c r="I39" s="32" t="s">
        <v>1207</v>
      </c>
      <c r="J39" s="32" t="s">
        <v>1207</v>
      </c>
      <c r="K39" s="30" t="str">
        <f t="shared" si="6"/>
        <v>N/A</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4.2496949418999996</v>
      </c>
      <c r="D41" s="30" t="str">
        <f>IF($B41="N/A","N/A",IF(C41&gt;=2,"Yes","No"))</f>
        <v>Yes</v>
      </c>
      <c r="E41" s="32">
        <v>4.3580557219999996</v>
      </c>
      <c r="F41" s="30" t="str">
        <f>IF($B41="N/A","N/A",IF(E41&gt;=2,"Yes","No"))</f>
        <v>Yes</v>
      </c>
      <c r="G41" s="32">
        <v>4.3846922906000003</v>
      </c>
      <c r="H41" s="30" t="str">
        <f>IF($B41="N/A","N/A",IF(G41&gt;=2,"Yes","No"))</f>
        <v>Yes</v>
      </c>
      <c r="I41" s="32">
        <v>2.5499999999999998</v>
      </c>
      <c r="J41" s="32">
        <v>0.61119999999999997</v>
      </c>
      <c r="K41" s="30" t="str">
        <f t="shared" si="6"/>
        <v>Yes</v>
      </c>
    </row>
    <row r="42" spans="1:11">
      <c r="A42" s="76" t="s">
        <v>1055</v>
      </c>
      <c r="B42" s="25" t="s">
        <v>55</v>
      </c>
      <c r="C42" s="32">
        <v>4.9911434757000004</v>
      </c>
      <c r="D42" s="30" t="str">
        <f>IF($B42="N/A","N/A",IF(C42&gt;30,"No",IF(C42&lt;5,"No","Yes")))</f>
        <v>No</v>
      </c>
      <c r="E42" s="32">
        <v>4.9651012160999999</v>
      </c>
      <c r="F42" s="30" t="str">
        <f>IF($B42="N/A","N/A",IF(E42&gt;30,"No",IF(E42&lt;5,"No","Yes")))</f>
        <v>No</v>
      </c>
      <c r="G42" s="32">
        <v>4.9859290528000004</v>
      </c>
      <c r="H42" s="30" t="str">
        <f>IF($B42="N/A","N/A",IF(G42&gt;30,"No",IF(G42&lt;5,"No","Yes")))</f>
        <v>No</v>
      </c>
      <c r="I42" s="32">
        <v>-0.52200000000000002</v>
      </c>
      <c r="J42" s="32">
        <v>0.41949999999999998</v>
      </c>
      <c r="K42" s="30" t="str">
        <f t="shared" si="6"/>
        <v>Yes</v>
      </c>
    </row>
    <row r="43" spans="1:11">
      <c r="A43" s="76" t="s">
        <v>1056</v>
      </c>
      <c r="B43" s="25" t="s">
        <v>9</v>
      </c>
      <c r="C43" s="32">
        <v>16.209407596999998</v>
      </c>
      <c r="D43" s="30" t="str">
        <f>IF($B43="N/A","N/A",IF(C43&gt;75,"No",IF(C43&lt;15,"No","Yes")))</f>
        <v>Yes</v>
      </c>
      <c r="E43" s="32">
        <v>16.043773322</v>
      </c>
      <c r="F43" s="30" t="str">
        <f>IF($B43="N/A","N/A",IF(E43&gt;75,"No",IF(E43&lt;15,"No","Yes")))</f>
        <v>Yes</v>
      </c>
      <c r="G43" s="32">
        <v>16.133451826000002</v>
      </c>
      <c r="H43" s="30" t="str">
        <f>IF($B43="N/A","N/A",IF(G43&gt;75,"No",IF(G43&lt;15,"No","Yes")))</f>
        <v>Yes</v>
      </c>
      <c r="I43" s="32">
        <v>-1.02</v>
      </c>
      <c r="J43" s="32">
        <v>0.55900000000000005</v>
      </c>
      <c r="K43" s="30" t="str">
        <f t="shared" si="6"/>
        <v>Yes</v>
      </c>
    </row>
    <row r="44" spans="1:11">
      <c r="A44" s="76" t="s">
        <v>1057</v>
      </c>
      <c r="B44" s="25" t="s">
        <v>10</v>
      </c>
      <c r="C44" s="32">
        <v>78.799448927</v>
      </c>
      <c r="D44" s="30" t="str">
        <f>IF($B44="N/A","N/A",IF(C44&gt;70,"No",IF(C44&lt;25,"No","Yes")))</f>
        <v>No</v>
      </c>
      <c r="E44" s="32">
        <v>78.991125461999999</v>
      </c>
      <c r="F44" s="30" t="str">
        <f>IF($B44="N/A","N/A",IF(E44&gt;70,"No",IF(E44&lt;25,"No","Yes")))</f>
        <v>No</v>
      </c>
      <c r="G44" s="32">
        <v>78.880619121999999</v>
      </c>
      <c r="H44" s="30" t="str">
        <f>IF($B44="N/A","N/A",IF(G44&gt;70,"No",IF(G44&lt;25,"No","Yes")))</f>
        <v>No</v>
      </c>
      <c r="I44" s="32">
        <v>0.2432</v>
      </c>
      <c r="J44" s="32">
        <v>-0.14000000000000001</v>
      </c>
      <c r="K44" s="30" t="str">
        <f t="shared" si="6"/>
        <v>Yes</v>
      </c>
    </row>
    <row r="45" spans="1:11">
      <c r="A45" s="76" t="s">
        <v>1058</v>
      </c>
      <c r="B45" s="25" t="s">
        <v>17</v>
      </c>
      <c r="C45" s="32">
        <v>63.026963195999997</v>
      </c>
      <c r="D45" s="30" t="str">
        <f>IF($B45="N/A","N/A",IF(C45&gt;70,"No",IF(C45&lt;35,"No","Yes")))</f>
        <v>Yes</v>
      </c>
      <c r="E45" s="32">
        <v>62.670868699000003</v>
      </c>
      <c r="F45" s="30" t="str">
        <f>IF($B45="N/A","N/A",IF(E45&gt;70,"No",IF(E45&lt;35,"No","Yes")))</f>
        <v>Yes</v>
      </c>
      <c r="G45" s="32">
        <v>62.876768126000002</v>
      </c>
      <c r="H45" s="30" t="str">
        <f>IF($B45="N/A","N/A",IF(G45&gt;70,"No",IF(G45&lt;35,"No","Yes")))</f>
        <v>Yes</v>
      </c>
      <c r="I45" s="32">
        <v>-0.56499999999999995</v>
      </c>
      <c r="J45" s="32">
        <v>0.32850000000000001</v>
      </c>
      <c r="K45" s="30" t="str">
        <f t="shared" si="6"/>
        <v>Yes</v>
      </c>
    </row>
    <row r="46" spans="1:11">
      <c r="A46" s="76" t="s">
        <v>188</v>
      </c>
      <c r="B46" s="25" t="s">
        <v>122</v>
      </c>
      <c r="C46" s="32">
        <v>1.7236135398000001</v>
      </c>
      <c r="D46" s="30" t="str">
        <f>IF($B46="N/A","N/A",IF(C46&gt;1,"Yes","No"))</f>
        <v>Yes</v>
      </c>
      <c r="E46" s="32">
        <v>1.9793916209</v>
      </c>
      <c r="F46" s="30" t="str">
        <f>IF($B46="N/A","N/A",IF(E46&gt;1,"Yes","No"))</f>
        <v>Yes</v>
      </c>
      <c r="G46" s="32">
        <v>2.1365095256000002</v>
      </c>
      <c r="H46" s="30" t="str">
        <f>IF($B46="N/A","N/A",IF(G46&gt;1,"Yes","No"))</f>
        <v>Yes</v>
      </c>
      <c r="I46" s="32">
        <v>14.84</v>
      </c>
      <c r="J46" s="32">
        <v>7.9379999999999997</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99.709592805</v>
      </c>
      <c r="D48" s="30" t="str">
        <f>IF($B48="N/A","N/A",IF(C48&gt;15,"No",IF(C48&lt;-15,"No","Yes")))</f>
        <v>N/A</v>
      </c>
      <c r="E48" s="32">
        <v>99.713086938000004</v>
      </c>
      <c r="F48" s="30" t="str">
        <f>IF($B48="N/A","N/A",IF(E48&gt;15,"No",IF(E48&lt;-15,"No","Yes")))</f>
        <v>N/A</v>
      </c>
      <c r="G48" s="32">
        <v>99.861605960000006</v>
      </c>
      <c r="H48" s="30" t="str">
        <f>IF($B48="N/A","N/A",IF(G48&gt;15,"No",IF(G48&lt;-15,"No","Yes")))</f>
        <v>N/A</v>
      </c>
      <c r="I48" s="32">
        <v>3.5000000000000001E-3</v>
      </c>
      <c r="J48" s="32">
        <v>0.1489</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99.981209483000001</v>
      </c>
      <c r="D50" s="30" t="str">
        <f>IF($B50="N/A","N/A",IF(C50&gt;15,"No",IF(C50&lt;-15,"No","Yes")))</f>
        <v>N/A</v>
      </c>
      <c r="E50" s="32">
        <v>99.981436217999999</v>
      </c>
      <c r="F50" s="30" t="str">
        <f>IF($B50="N/A","N/A",IF(E50&gt;15,"No",IF(E50&lt;-15,"No","Yes")))</f>
        <v>N/A</v>
      </c>
      <c r="G50" s="32">
        <v>99.973462287000004</v>
      </c>
      <c r="H50" s="30" t="str">
        <f>IF($B50="N/A","N/A",IF(G50&gt;15,"No",IF(G50&lt;-15,"No","Yes")))</f>
        <v>N/A</v>
      </c>
      <c r="I50" s="32">
        <v>2.0000000000000001E-4</v>
      </c>
      <c r="J50" s="32">
        <v>-8.0000000000000002E-3</v>
      </c>
      <c r="K50" s="30" t="str">
        <f t="shared" si="6"/>
        <v>Yes</v>
      </c>
    </row>
    <row r="51" spans="1:11">
      <c r="A51" s="76" t="s">
        <v>1063</v>
      </c>
      <c r="B51" s="25" t="s">
        <v>18</v>
      </c>
      <c r="C51" s="32">
        <v>99.435150561</v>
      </c>
      <c r="D51" s="30" t="str">
        <f>IF($B51="N/A","N/A",IF(C51&gt;=90,"Yes","No"))</f>
        <v>Yes</v>
      </c>
      <c r="E51" s="32">
        <v>99.516637342999999</v>
      </c>
      <c r="F51" s="30" t="str">
        <f>IF($B51="N/A","N/A",IF(E51&gt;=90,"Yes","No"))</f>
        <v>Yes</v>
      </c>
      <c r="G51" s="32">
        <v>99.487151002999994</v>
      </c>
      <c r="H51" s="30" t="str">
        <f>IF($B51="N/A","N/A",IF(G51&gt;=90,"Yes","No"))</f>
        <v>Yes</v>
      </c>
      <c r="I51" s="32">
        <v>8.1900000000000001E-2</v>
      </c>
      <c r="J51" s="32">
        <v>-0.03</v>
      </c>
      <c r="K51" s="30" t="str">
        <f t="shared" si="6"/>
        <v>Yes</v>
      </c>
    </row>
    <row r="52" spans="1:11">
      <c r="A52" s="76" t="s">
        <v>1064</v>
      </c>
      <c r="B52" s="25" t="s">
        <v>49</v>
      </c>
      <c r="C52" s="32">
        <v>27.787837039999999</v>
      </c>
      <c r="D52" s="30" t="str">
        <f>IF($B52="N/A","N/A",IF(C52&gt;15,"No",IF(C52&lt;-15,"No","Yes")))</f>
        <v>N/A</v>
      </c>
      <c r="E52" s="32">
        <v>27.149513736999999</v>
      </c>
      <c r="F52" s="30" t="str">
        <f>IF($B52="N/A","N/A",IF(E52&gt;15,"No",IF(E52&lt;-15,"No","Yes")))</f>
        <v>N/A</v>
      </c>
      <c r="G52" s="32">
        <v>26.625564689000001</v>
      </c>
      <c r="H52" s="30" t="str">
        <f>IF($B52="N/A","N/A",IF(G52&gt;15,"No",IF(G52&lt;-15,"No","Yes")))</f>
        <v>N/A</v>
      </c>
      <c r="I52" s="32">
        <v>-2.2999999999999998</v>
      </c>
      <c r="J52" s="32">
        <v>-1.93</v>
      </c>
      <c r="K52" s="30" t="str">
        <f t="shared" si="6"/>
        <v>Yes</v>
      </c>
    </row>
    <row r="53" spans="1:11" ht="25.5">
      <c r="A53" s="76" t="s">
        <v>1065</v>
      </c>
      <c r="B53" s="25" t="s">
        <v>49</v>
      </c>
      <c r="C53" s="32">
        <v>30.399527652</v>
      </c>
      <c r="D53" s="30" t="str">
        <f>IF($B53="N/A","N/A",IF(C53&gt;15,"No",IF(C53&lt;-15,"No","Yes")))</f>
        <v>N/A</v>
      </c>
      <c r="E53" s="32">
        <v>29.771272791000001</v>
      </c>
      <c r="F53" s="30" t="str">
        <f>IF($B53="N/A","N/A",IF(E53&gt;15,"No",IF(E53&lt;-15,"No","Yes")))</f>
        <v>N/A</v>
      </c>
      <c r="G53" s="32">
        <v>30.124787084000001</v>
      </c>
      <c r="H53" s="30" t="str">
        <f>IF($B53="N/A","N/A",IF(G53&gt;15,"No",IF(G53&lt;-15,"No","Yes")))</f>
        <v>N/A</v>
      </c>
      <c r="I53" s="32">
        <v>-2.0699999999999998</v>
      </c>
      <c r="J53" s="32">
        <v>1.1870000000000001</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83.479629994000007</v>
      </c>
      <c r="D55" s="30" t="str">
        <f>IF($B55="N/A","N/A",IF(C55&gt;90,"No",IF(C55&lt;75,"No","Yes")))</f>
        <v>Yes</v>
      </c>
      <c r="E55" s="32">
        <v>82.937298196</v>
      </c>
      <c r="F55" s="30" t="str">
        <f>IF($B55="N/A","N/A",IF(E55&gt;90,"No",IF(E55&lt;75,"No","Yes")))</f>
        <v>Yes</v>
      </c>
      <c r="G55" s="32">
        <v>83.698067096000003</v>
      </c>
      <c r="H55" s="30" t="str">
        <f>IF($B55="N/A","N/A",IF(G55&gt;90,"No",IF(G55&lt;75,"No","Yes")))</f>
        <v>Yes</v>
      </c>
      <c r="I55" s="32">
        <v>-0.65</v>
      </c>
      <c r="J55" s="32">
        <v>0.9173</v>
      </c>
      <c r="K55" s="30" t="str">
        <f>IF(J55="Div by 0", "N/A", IF(J55="N/A","N/A", IF(J55&gt;30, "No", IF(J55&lt;-30, "No", "Yes"))))</f>
        <v>Yes</v>
      </c>
    </row>
    <row r="56" spans="1:11">
      <c r="A56" s="76" t="s">
        <v>637</v>
      </c>
      <c r="B56" s="25" t="s">
        <v>124</v>
      </c>
      <c r="C56" s="32">
        <v>11.728006298</v>
      </c>
      <c r="D56" s="30" t="str">
        <f>IF($B56="N/A","N/A",IF(C56&gt;10,"No",IF(C56&lt;1,"No","Yes")))</f>
        <v>No</v>
      </c>
      <c r="E56" s="32">
        <v>11.805649542999999</v>
      </c>
      <c r="F56" s="30" t="str">
        <f>IF($B56="N/A","N/A",IF(E56&gt;10,"No",IF(E56&lt;1,"No","Yes")))</f>
        <v>No</v>
      </c>
      <c r="G56" s="32">
        <v>12.171369325000001</v>
      </c>
      <c r="H56" s="30" t="str">
        <f>IF($B56="N/A","N/A",IF(G56&gt;10,"No",IF(G56&lt;1,"No","Yes")))</f>
        <v>No</v>
      </c>
      <c r="I56" s="32">
        <v>0.66200000000000003</v>
      </c>
      <c r="J56" s="32">
        <v>3.0979999999999999</v>
      </c>
      <c r="K56" s="30" t="str">
        <f>IF(J56="Div by 0", "N/A", IF(J56="N/A","N/A", IF(J56&gt;30, "No", IF(J56&lt;-30, "No", "Yes"))))</f>
        <v>Yes</v>
      </c>
    </row>
    <row r="57" spans="1:11">
      <c r="A57" s="76" t="s">
        <v>638</v>
      </c>
      <c r="B57" s="25" t="s">
        <v>163</v>
      </c>
      <c r="C57" s="32">
        <v>3.1352096044</v>
      </c>
      <c r="D57" s="30" t="str">
        <f>IF($B57="N/A","N/A",IF(C57&gt;2,"No",IF(C57&lt;=0,"No","Yes")))</f>
        <v>No</v>
      </c>
      <c r="E57" s="32">
        <v>3.5420815529</v>
      </c>
      <c r="F57" s="30" t="str">
        <f>IF($B57="N/A","N/A",IF(E57&gt;2,"No",IF(E57&lt;=0,"No","Yes")))</f>
        <v>No</v>
      </c>
      <c r="G57" s="32">
        <v>2.1161964007999998</v>
      </c>
      <c r="H57" s="30" t="str">
        <f>IF($B57="N/A","N/A",IF(G57&gt;2,"No",IF(G57&lt;=0,"No","Yes")))</f>
        <v>No</v>
      </c>
      <c r="I57" s="32">
        <v>12.98</v>
      </c>
      <c r="J57" s="32">
        <v>-40.299999999999997</v>
      </c>
      <c r="K57" s="30" t="str">
        <f>IF(J57="Div by 0", "N/A", IF(J57="N/A","N/A", IF(J57&gt;30, "No", IF(J57&lt;-30, "No", "Yes"))))</f>
        <v>No</v>
      </c>
    </row>
    <row r="58" spans="1:11">
      <c r="A58" s="76" t="s">
        <v>639</v>
      </c>
      <c r="B58" s="25" t="s">
        <v>164</v>
      </c>
      <c r="C58" s="32">
        <v>0.53532769140000003</v>
      </c>
      <c r="D58" s="30" t="str">
        <f>IF($B58="N/A","N/A",IF(C58&gt;3,"No",IF(C58&lt;=0,"No","Yes")))</f>
        <v>Yes</v>
      </c>
      <c r="E58" s="32">
        <v>0.53749927500000005</v>
      </c>
      <c r="F58" s="30" t="str">
        <f>IF($B58="N/A","N/A",IF(E58&gt;3,"No",IF(E58&lt;=0,"No","Yes")))</f>
        <v>Yes</v>
      </c>
      <c r="G58" s="32">
        <v>0.60356957710000003</v>
      </c>
      <c r="H58" s="30" t="str">
        <f>IF($B58="N/A","N/A",IF(G58&gt;3,"No",IF(G58&lt;=0,"No","Yes")))</f>
        <v>Yes</v>
      </c>
      <c r="I58" s="32">
        <v>0.40570000000000001</v>
      </c>
      <c r="J58" s="32">
        <v>12.29</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18893</v>
      </c>
      <c r="D60" s="30" t="str">
        <f>IF($B60="N/A","N/A",IF(C60&gt;15,"No",IF(C60&lt;-15,"No","Yes")))</f>
        <v>N/A</v>
      </c>
      <c r="E60" s="26">
        <v>19693</v>
      </c>
      <c r="F60" s="30" t="str">
        <f>IF($B60="N/A","N/A",IF(E60&gt;15,"No",IF(E60&lt;-15,"No","Yes")))</f>
        <v>N/A</v>
      </c>
      <c r="G60" s="26">
        <v>19563</v>
      </c>
      <c r="H60" s="30" t="str">
        <f>IF($B60="N/A","N/A",IF(G60&gt;15,"No",IF(G60&lt;-15,"No","Yes")))</f>
        <v>N/A</v>
      </c>
      <c r="I60" s="32">
        <v>4.234</v>
      </c>
      <c r="J60" s="32">
        <v>-0.66</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1107.7075636</v>
      </c>
      <c r="D63" s="30" t="str">
        <f>IF($B63="N/A","N/A",IF(C63&gt;15,"No",IF(C63&lt;-15,"No","Yes")))</f>
        <v>N/A</v>
      </c>
      <c r="E63" s="124">
        <v>1158.5304423</v>
      </c>
      <c r="F63" s="30" t="str">
        <f>IF($B63="N/A","N/A",IF(E63&gt;15,"No",IF(E63&lt;-15,"No","Yes")))</f>
        <v>N/A</v>
      </c>
      <c r="G63" s="124">
        <v>1218.2100905</v>
      </c>
      <c r="H63" s="30" t="str">
        <f>IF($B63="N/A","N/A",IF(G63&gt;15,"No",IF(G63&lt;-15,"No","Yes")))</f>
        <v>N/A</v>
      </c>
      <c r="I63" s="32">
        <v>4.5880000000000001</v>
      </c>
      <c r="J63" s="32">
        <v>5.1509999999999998</v>
      </c>
      <c r="K63" s="30" t="str">
        <f t="shared" si="7"/>
        <v>Yes</v>
      </c>
    </row>
    <row r="64" spans="1:11">
      <c r="A64" s="76" t="s">
        <v>1047</v>
      </c>
      <c r="B64" s="25" t="s">
        <v>49</v>
      </c>
      <c r="C64" s="32">
        <v>0.40755835489999998</v>
      </c>
      <c r="D64" s="30" t="str">
        <f>IF($B64="N/A","N/A",IF(C64&gt;15,"No",IF(C64&lt;-15,"No","Yes")))</f>
        <v>N/A</v>
      </c>
      <c r="E64" s="32">
        <v>0.3656121464</v>
      </c>
      <c r="F64" s="30" t="str">
        <f>IF($B64="N/A","N/A",IF(E64&gt;15,"No",IF(E64&lt;-15,"No","Yes")))</f>
        <v>N/A</v>
      </c>
      <c r="G64" s="32">
        <v>0.53161580529999997</v>
      </c>
      <c r="H64" s="30" t="str">
        <f>IF($B64="N/A","N/A",IF(G64&gt;15,"No",IF(G64&lt;-15,"No","Yes")))</f>
        <v>N/A</v>
      </c>
      <c r="I64" s="32">
        <v>-10.3</v>
      </c>
      <c r="J64" s="32">
        <v>45.4</v>
      </c>
      <c r="K64" s="30" t="str">
        <f t="shared" si="7"/>
        <v>No</v>
      </c>
    </row>
    <row r="65" spans="1:11">
      <c r="A65" s="76" t="s">
        <v>1048</v>
      </c>
      <c r="B65" s="25" t="s">
        <v>49</v>
      </c>
      <c r="C65" s="124">
        <v>629.06493506000004</v>
      </c>
      <c r="D65" s="30" t="str">
        <f>IF($B65="N/A","N/A",IF(C65&gt;15,"No",IF(C65&lt;-15,"No","Yes")))</f>
        <v>N/A</v>
      </c>
      <c r="E65" s="124">
        <v>551.91666667000004</v>
      </c>
      <c r="F65" s="30" t="str">
        <f>IF($B65="N/A","N/A",IF(E65&gt;15,"No",IF(E65&lt;-15,"No","Yes")))</f>
        <v>N/A</v>
      </c>
      <c r="G65" s="124">
        <v>953.17307691999997</v>
      </c>
      <c r="H65" s="30" t="str">
        <f>IF($B65="N/A","N/A",IF(G65&gt;15,"No",IF(G65&lt;-15,"No","Yes")))</f>
        <v>N/A</v>
      </c>
      <c r="I65" s="32">
        <v>-12.3</v>
      </c>
      <c r="J65" s="32">
        <v>72.7</v>
      </c>
      <c r="K65" s="30" t="str">
        <f t="shared" si="7"/>
        <v>No</v>
      </c>
    </row>
    <row r="66" spans="1:11">
      <c r="A66" s="76" t="s">
        <v>1049</v>
      </c>
      <c r="B66" s="25" t="s">
        <v>52</v>
      </c>
      <c r="C66" s="32">
        <v>72.063727306000004</v>
      </c>
      <c r="D66" s="30" t="str">
        <f>IF($B66="N/A","N/A",IF(C66&gt;100,"No",IF(C66&lt;95,"No","Yes")))</f>
        <v>No</v>
      </c>
      <c r="E66" s="32">
        <v>72.447062407999994</v>
      </c>
      <c r="F66" s="30" t="str">
        <f>IF($B66="N/A","N/A",IF(E66&gt;100,"No",IF(E66&lt;95,"No","Yes")))</f>
        <v>No</v>
      </c>
      <c r="G66" s="32">
        <v>78.898941879999995</v>
      </c>
      <c r="H66" s="30" t="str">
        <f>IF($B66="N/A","N/A",IF(G66&gt;100,"No",IF(G66&lt;95,"No","Yes")))</f>
        <v>No</v>
      </c>
      <c r="I66" s="32">
        <v>0.53190000000000004</v>
      </c>
      <c r="J66" s="32">
        <v>8.9060000000000006</v>
      </c>
      <c r="K66" s="30" t="str">
        <f t="shared" si="7"/>
        <v>Yes</v>
      </c>
    </row>
    <row r="67" spans="1:11">
      <c r="A67" s="76" t="s">
        <v>178</v>
      </c>
      <c r="B67" s="25" t="s">
        <v>122</v>
      </c>
      <c r="C67" s="32">
        <v>1.1694454646000001</v>
      </c>
      <c r="D67" s="30" t="str">
        <f>IF($B67="N/A","N/A",IF(C67&gt;1,"Yes","No"))</f>
        <v>Yes</v>
      </c>
      <c r="E67" s="32">
        <v>1.1875657111</v>
      </c>
      <c r="F67" s="30" t="str">
        <f>IF($B67="N/A","N/A",IF(E67&gt;1,"Yes","No"))</f>
        <v>Yes</v>
      </c>
      <c r="G67" s="32">
        <v>1.1990281827</v>
      </c>
      <c r="H67" s="30" t="str">
        <f>IF($B67="N/A","N/A",IF(G67&gt;1,"Yes","No"))</f>
        <v>Yes</v>
      </c>
      <c r="I67" s="32">
        <v>1.5489999999999999</v>
      </c>
      <c r="J67" s="32">
        <v>0.96519999999999995</v>
      </c>
      <c r="K67" s="30" t="str">
        <f t="shared" si="7"/>
        <v>Yes</v>
      </c>
    </row>
    <row r="68" spans="1:11">
      <c r="A68" s="76" t="s">
        <v>1050</v>
      </c>
      <c r="B68" s="25" t="s">
        <v>52</v>
      </c>
      <c r="C68" s="32">
        <v>72.545387180000006</v>
      </c>
      <c r="D68" s="30" t="str">
        <f>IF($B68="N/A","N/A",IF(C68&gt;100,"No",IF(C68&lt;95,"No","Yes")))</f>
        <v>No</v>
      </c>
      <c r="E68" s="32">
        <v>73.457573757000006</v>
      </c>
      <c r="F68" s="30" t="str">
        <f>IF($B68="N/A","N/A",IF(E68&gt;100,"No",IF(E68&lt;95,"No","Yes")))</f>
        <v>No</v>
      </c>
      <c r="G68" s="32">
        <v>79.783264325999994</v>
      </c>
      <c r="H68" s="30" t="str">
        <f>IF($B68="N/A","N/A",IF(G68&gt;100,"No",IF(G68&lt;95,"No","Yes")))</f>
        <v>No</v>
      </c>
      <c r="I68" s="32">
        <v>1.2569999999999999</v>
      </c>
      <c r="J68" s="32">
        <v>8.6110000000000007</v>
      </c>
      <c r="K68" s="30" t="str">
        <f t="shared" si="7"/>
        <v>Yes</v>
      </c>
    </row>
    <row r="69" spans="1:11">
      <c r="A69" s="76" t="s">
        <v>179</v>
      </c>
      <c r="B69" s="25" t="s">
        <v>123</v>
      </c>
      <c r="C69" s="32">
        <v>11.054939443</v>
      </c>
      <c r="D69" s="30" t="str">
        <f>IF($B69="N/A","N/A",IF(C69&gt;3,"Yes","No"))</f>
        <v>Yes</v>
      </c>
      <c r="E69" s="32">
        <v>11.507465782000001</v>
      </c>
      <c r="F69" s="30" t="str">
        <f>IF($B69="N/A","N/A",IF(E69&gt;3,"Yes","No"))</f>
        <v>Yes</v>
      </c>
      <c r="G69" s="32">
        <v>11.623206048</v>
      </c>
      <c r="H69" s="30" t="str">
        <f>IF($B69="N/A","N/A",IF(G69&gt;3,"Yes","No"))</f>
        <v>Yes</v>
      </c>
      <c r="I69" s="32">
        <v>4.093</v>
      </c>
      <c r="J69" s="32">
        <v>1.006</v>
      </c>
      <c r="K69" s="30" t="str">
        <f t="shared" si="7"/>
        <v>Yes</v>
      </c>
    </row>
    <row r="70" spans="1:11">
      <c r="A70" s="76" t="s">
        <v>767</v>
      </c>
      <c r="B70" s="25" t="s">
        <v>15</v>
      </c>
      <c r="C70" s="32">
        <v>5.3882477500999997</v>
      </c>
      <c r="D70" s="30" t="str">
        <f>IF($B70="N/A","N/A",IF(C70&gt;=8,"No",IF(C70&lt;2,"No","Yes")))</f>
        <v>Yes</v>
      </c>
      <c r="E70" s="32">
        <v>5.3206215406000004</v>
      </c>
      <c r="F70" s="30" t="str">
        <f>IF($B70="N/A","N/A",IF(E70&gt;=8,"No",IF(E70&lt;2,"No","Yes")))</f>
        <v>Yes</v>
      </c>
      <c r="G70" s="32">
        <v>5.2867733524</v>
      </c>
      <c r="H70" s="30" t="str">
        <f>IF($B70="N/A","N/A",IF(G70&gt;=8,"No",IF(G70&lt;2,"No","Yes")))</f>
        <v>Yes</v>
      </c>
      <c r="I70" s="32">
        <v>-1.26</v>
      </c>
      <c r="J70" s="32">
        <v>-0.63600000000000001</v>
      </c>
      <c r="K70" s="30" t="str">
        <f t="shared" si="7"/>
        <v>Yes</v>
      </c>
    </row>
    <row r="71" spans="1:11">
      <c r="A71" s="76" t="s">
        <v>1051</v>
      </c>
      <c r="B71" s="25" t="s">
        <v>54</v>
      </c>
      <c r="C71" s="32" t="s">
        <v>49</v>
      </c>
      <c r="D71" s="30" t="str">
        <f>IF(OR($B71="N/A",$C71="N/A"),"N/A",IF(C71&gt;100,"No",IF(C71&lt;98,"No","Yes")))</f>
        <v>N/A</v>
      </c>
      <c r="E71" s="32">
        <v>99.994922054</v>
      </c>
      <c r="F71" s="30" t="str">
        <f>IF(OR($B71="N/A",$E71="N/A"),"N/A",IF(E71&gt;100,"No",IF(E71&lt;98,"No","Yes")))</f>
        <v>Yes</v>
      </c>
      <c r="G71" s="32">
        <v>100</v>
      </c>
      <c r="H71" s="30" t="str">
        <f>IF($B71="N/A","N/A",IF(G71&gt;100,"No",IF(G71&lt;98,"No","Yes")))</f>
        <v>Yes</v>
      </c>
      <c r="I71" s="32" t="s">
        <v>49</v>
      </c>
      <c r="J71" s="32">
        <v>5.1000000000000004E-3</v>
      </c>
      <c r="K71" s="30" t="str">
        <f t="shared" si="7"/>
        <v>Yes</v>
      </c>
    </row>
    <row r="72" spans="1:11">
      <c r="A72" s="76" t="s">
        <v>181</v>
      </c>
      <c r="B72" s="25" t="s">
        <v>52</v>
      </c>
      <c r="C72" s="32">
        <v>99.931191447000003</v>
      </c>
      <c r="D72" s="30" t="str">
        <f>IF($B72="N/A","N/A",IF(C72&gt;100,"No",IF(C72&lt;95,"No","Yes")))</f>
        <v>Yes</v>
      </c>
      <c r="E72" s="32">
        <v>99.690245265000001</v>
      </c>
      <c r="F72" s="30" t="str">
        <f>IF($B72="N/A","N/A",IF(E72&gt;100,"No",IF(E72&lt;95,"No","Yes")))</f>
        <v>Yes</v>
      </c>
      <c r="G72" s="32">
        <v>99.744415477999993</v>
      </c>
      <c r="H72" s="30" t="str">
        <f>IF($B72="N/A","N/A",IF(G72&gt;100,"No",IF(G72&lt;95,"No","Yes")))</f>
        <v>Yes</v>
      </c>
      <c r="I72" s="32">
        <v>-0.24099999999999999</v>
      </c>
      <c r="J72" s="32">
        <v>5.4300000000000001E-2</v>
      </c>
      <c r="K72" s="30" t="str">
        <f t="shared" si="7"/>
        <v>Yes</v>
      </c>
    </row>
    <row r="73" spans="1:11">
      <c r="A73" s="76" t="s">
        <v>1052</v>
      </c>
      <c r="B73" s="25" t="s">
        <v>52</v>
      </c>
      <c r="C73" s="32">
        <v>100</v>
      </c>
      <c r="D73" s="30" t="str">
        <f>IF($B73="N/A","N/A",IF(C73&gt;100,"No",IF(C73&lt;95,"No","Yes")))</f>
        <v>Yes</v>
      </c>
      <c r="E73" s="32">
        <v>100</v>
      </c>
      <c r="F73" s="30" t="str">
        <f>IF($B73="N/A","N/A",IF(E73&gt;100,"No",IF(E73&lt;95,"No","Yes")))</f>
        <v>Yes</v>
      </c>
      <c r="G73" s="32">
        <v>100</v>
      </c>
      <c r="H73" s="30" t="str">
        <f>IF($B73="N/A","N/A",IF(G73&gt;100,"No",IF(G73&lt;95,"No","Yes")))</f>
        <v>Yes</v>
      </c>
      <c r="I73" s="32">
        <v>0</v>
      </c>
      <c r="J73" s="32">
        <v>0</v>
      </c>
      <c r="K73" s="30" t="str">
        <f t="shared" si="7"/>
        <v>Yes</v>
      </c>
    </row>
    <row r="74" spans="1:11">
      <c r="A74" s="76" t="s">
        <v>1054</v>
      </c>
      <c r="B74" s="25" t="s">
        <v>54</v>
      </c>
      <c r="C74" s="32">
        <v>72.566559042999998</v>
      </c>
      <c r="D74" s="30" t="str">
        <f>IF($B74="N/A","N/A",IF(C74&gt;100,"No",IF(C74&lt;98,"No","Yes")))</f>
        <v>No</v>
      </c>
      <c r="E74" s="32">
        <v>73.493119383000007</v>
      </c>
      <c r="F74" s="30" t="str">
        <f>IF($B74="N/A","N/A",IF(E74&gt;100,"No",IF(E74&lt;98,"No","Yes")))</f>
        <v>No</v>
      </c>
      <c r="G74" s="32">
        <v>80.550017890999996</v>
      </c>
      <c r="H74" s="30" t="str">
        <f>IF($B74="N/A","N/A",IF(G74&gt;100,"No",IF(G74&lt;98,"No","Yes")))</f>
        <v>No</v>
      </c>
      <c r="I74" s="32">
        <v>1.2769999999999999</v>
      </c>
      <c r="J74" s="32">
        <v>9.6020000000000003</v>
      </c>
      <c r="K74" s="30" t="str">
        <f t="shared" si="7"/>
        <v>Yes</v>
      </c>
    </row>
    <row r="75" spans="1:11">
      <c r="A75" s="76" t="s">
        <v>184</v>
      </c>
      <c r="B75" s="25" t="s">
        <v>16</v>
      </c>
      <c r="C75" s="32">
        <v>7.4956965717999999</v>
      </c>
      <c r="D75" s="30" t="str">
        <f>IF($B75="N/A","N/A",IF(C75&gt;=2,"Yes","No"))</f>
        <v>Yes</v>
      </c>
      <c r="E75" s="32">
        <v>7.6787811787000004</v>
      </c>
      <c r="F75" s="30" t="str">
        <f>IF($B75="N/A","N/A",IF(E75&gt;=2,"Yes","No"))</f>
        <v>Yes</v>
      </c>
      <c r="G75" s="32">
        <v>7.7505394085999999</v>
      </c>
      <c r="H75" s="30" t="str">
        <f>IF($B75="N/A","N/A",IF(G75&gt;=2,"Yes","No"))</f>
        <v>Yes</v>
      </c>
      <c r="I75" s="32">
        <v>2.4430000000000001</v>
      </c>
      <c r="J75" s="32">
        <v>0.9345</v>
      </c>
      <c r="K75" s="30" t="str">
        <f t="shared" si="7"/>
        <v>Yes</v>
      </c>
    </row>
    <row r="76" spans="1:11">
      <c r="A76" s="76" t="s">
        <v>1055</v>
      </c>
      <c r="B76" s="25" t="s">
        <v>55</v>
      </c>
      <c r="C76" s="32">
        <v>8.227571116</v>
      </c>
      <c r="D76" s="30" t="str">
        <f>IF($B76="N/A","N/A",IF(C76&gt;30,"No",IF(C76&lt;5,"No","Yes")))</f>
        <v>Yes</v>
      </c>
      <c r="E76" s="32">
        <v>8.2705727906999993</v>
      </c>
      <c r="F76" s="30" t="str">
        <f>IF($B76="N/A","N/A",IF(E76&gt;30,"No",IF(E76&lt;5,"No","Yes")))</f>
        <v>Yes</v>
      </c>
      <c r="G76" s="32">
        <v>7.9769006218999996</v>
      </c>
      <c r="H76" s="30" t="str">
        <f>IF($B76="N/A","N/A",IF(G76&gt;30,"No",IF(G76&lt;5,"No","Yes")))</f>
        <v>Yes</v>
      </c>
      <c r="I76" s="32">
        <v>0.52270000000000005</v>
      </c>
      <c r="J76" s="32">
        <v>-3.55</v>
      </c>
      <c r="K76" s="30" t="str">
        <f t="shared" si="7"/>
        <v>Yes</v>
      </c>
    </row>
    <row r="77" spans="1:11">
      <c r="A77" s="76" t="s">
        <v>1056</v>
      </c>
      <c r="B77" s="25" t="s">
        <v>9</v>
      </c>
      <c r="C77" s="32">
        <v>36.484318016000003</v>
      </c>
      <c r="D77" s="30" t="str">
        <f>IF($B77="N/A","N/A",IF(C77&gt;75,"No",IF(C77&lt;15,"No","Yes")))</f>
        <v>Yes</v>
      </c>
      <c r="E77" s="32">
        <v>36.447177502999999</v>
      </c>
      <c r="F77" s="30" t="str">
        <f>IF($B77="N/A","N/A",IF(E77&gt;75,"No",IF(E77&lt;15,"No","Yes")))</f>
        <v>Yes</v>
      </c>
      <c r="G77" s="32">
        <v>35.677116384999998</v>
      </c>
      <c r="H77" s="30" t="str">
        <f>IF($B77="N/A","N/A",IF(G77&gt;75,"No",IF(G77&lt;15,"No","Yes")))</f>
        <v>Yes</v>
      </c>
      <c r="I77" s="32">
        <v>-0.10199999999999999</v>
      </c>
      <c r="J77" s="32">
        <v>-2.11</v>
      </c>
      <c r="K77" s="30" t="str">
        <f t="shared" si="7"/>
        <v>Yes</v>
      </c>
    </row>
    <row r="78" spans="1:11">
      <c r="A78" s="76" t="s">
        <v>1057</v>
      </c>
      <c r="B78" s="25" t="s">
        <v>10</v>
      </c>
      <c r="C78" s="32">
        <v>55.288110867999997</v>
      </c>
      <c r="D78" s="30" t="str">
        <f>IF($B78="N/A","N/A",IF(C78&gt;70,"No",IF(C78&lt;25,"No","Yes")))</f>
        <v>Yes</v>
      </c>
      <c r="E78" s="32">
        <v>55.282249706000002</v>
      </c>
      <c r="F78" s="30" t="str">
        <f>IF($B78="N/A","N/A",IF(E78&gt;70,"No",IF(E78&lt;25,"No","Yes")))</f>
        <v>Yes</v>
      </c>
      <c r="G78" s="32">
        <v>56.345982993</v>
      </c>
      <c r="H78" s="30" t="str">
        <f>IF($B78="N/A","N/A",IF(G78&gt;70,"No",IF(G78&lt;25,"No","Yes")))</f>
        <v>Yes</v>
      </c>
      <c r="I78" s="32">
        <v>-1.0999999999999999E-2</v>
      </c>
      <c r="J78" s="32">
        <v>1.9239999999999999</v>
      </c>
      <c r="K78" s="30" t="str">
        <f t="shared" si="7"/>
        <v>Yes</v>
      </c>
    </row>
    <row r="79" spans="1:11">
      <c r="A79" s="76" t="s">
        <v>1058</v>
      </c>
      <c r="B79" s="25" t="s">
        <v>17</v>
      </c>
      <c r="C79" s="32">
        <v>0.53988249619999995</v>
      </c>
      <c r="D79" s="30" t="str">
        <f>IF($B79="N/A","N/A",IF(C79&gt;70,"No",IF(C79&lt;35,"No","Yes")))</f>
        <v>No</v>
      </c>
      <c r="E79" s="32">
        <v>0.5281064338</v>
      </c>
      <c r="F79" s="30" t="str">
        <f>IF($B79="N/A","N/A",IF(E79&gt;70,"No",IF(E79&lt;35,"No","Yes")))</f>
        <v>No</v>
      </c>
      <c r="G79" s="32">
        <v>0.61851454279999996</v>
      </c>
      <c r="H79" s="30" t="str">
        <f>IF($B79="N/A","N/A",IF(G79&gt;70,"No",IF(G79&lt;35,"No","Yes")))</f>
        <v>No</v>
      </c>
      <c r="I79" s="32">
        <v>-2.1800000000000002</v>
      </c>
      <c r="J79" s="32">
        <v>17.12</v>
      </c>
      <c r="K79" s="30" t="str">
        <f t="shared" si="7"/>
        <v>Yes</v>
      </c>
    </row>
    <row r="80" spans="1:11">
      <c r="A80" s="76" t="s">
        <v>188</v>
      </c>
      <c r="B80" s="25" t="s">
        <v>122</v>
      </c>
      <c r="C80" s="32">
        <v>2.1274509803999999</v>
      </c>
      <c r="D80" s="30" t="str">
        <f>IF($B80="N/A","N/A",IF(C80&gt;1,"Yes","No"))</f>
        <v>Yes</v>
      </c>
      <c r="E80" s="32">
        <v>2.9326923077</v>
      </c>
      <c r="F80" s="30" t="str">
        <f>IF($B80="N/A","N/A",IF(E80&gt;1,"Yes","No"))</f>
        <v>Yes</v>
      </c>
      <c r="G80" s="32">
        <v>2.4958677686000001</v>
      </c>
      <c r="H80" s="30" t="str">
        <f>IF($B80="N/A","N/A",IF(G80&gt;1,"Yes","No"))</f>
        <v>Yes</v>
      </c>
      <c r="I80" s="32">
        <v>37.85</v>
      </c>
      <c r="J80" s="32">
        <v>-14.9</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97.058823528999994</v>
      </c>
      <c r="D82" s="30" t="str">
        <f>IF($B82="N/A","N/A",IF(C82&gt;15,"No",IF(C82&lt;-15,"No","Yes")))</f>
        <v>N/A</v>
      </c>
      <c r="E82" s="32">
        <v>95.192307692</v>
      </c>
      <c r="F82" s="30" t="str">
        <f>IF($B82="N/A","N/A",IF(E82&gt;15,"No",IF(E82&lt;-15,"No","Yes")))</f>
        <v>N/A</v>
      </c>
      <c r="G82" s="32">
        <v>95.867768595000001</v>
      </c>
      <c r="H82" s="30" t="str">
        <f>IF($B82="N/A","N/A",IF(G82&gt;15,"No",IF(G82&lt;-15,"No","Yes")))</f>
        <v>N/A</v>
      </c>
      <c r="I82" s="32">
        <v>-1.92</v>
      </c>
      <c r="J82" s="32">
        <v>0.70960000000000001</v>
      </c>
      <c r="K82" s="30" t="str">
        <f t="shared" si="7"/>
        <v>Yes</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0.46578097709999999</v>
      </c>
      <c r="D85" s="30" t="str">
        <f>IF($B85="N/A","N/A",IF(C85&gt;=90,"Yes","No"))</f>
        <v>No</v>
      </c>
      <c r="E85" s="32">
        <v>0.51287259429999998</v>
      </c>
      <c r="F85" s="30" t="str">
        <f>IF($B85="N/A","N/A",IF(E85&gt;=90,"Yes","No"))</f>
        <v>No</v>
      </c>
      <c r="G85" s="32">
        <v>0.3271481879</v>
      </c>
      <c r="H85" s="30" t="str">
        <f>IF($B85="N/A","N/A",IF(G85&gt;=90,"Yes","No"))</f>
        <v>No</v>
      </c>
      <c r="I85" s="32">
        <v>10.11</v>
      </c>
      <c r="J85" s="32">
        <v>-36.200000000000003</v>
      </c>
      <c r="K85" s="30" t="str">
        <f t="shared" si="7"/>
        <v>No</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6490</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4.6224961500000002E-2</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45.269645609000001</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34.360554700000002</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19.630200307999999</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0</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t="s">
        <v>1207</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0</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t="s">
        <v>1207</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4.9350408887999997</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t="s">
        <v>1207</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100</v>
      </c>
      <c r="H99" s="30" t="str">
        <f>IF($B99="N/A","N/A",IF(G99&gt;100,"No",IF(G99&lt;98,"No","Yes")))</f>
        <v>Yes</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93.097072419</v>
      </c>
      <c r="H100" s="30" t="str">
        <f>IF($B100="N/A","N/A",IF(G100&gt;100,"No",IF(G100&lt;95,"No","Yes")))</f>
        <v>No</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100</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0</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100</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1.9420647149000001</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6.4098613250999996</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12.17257319</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81.417565484999997</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0</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t="s">
        <v>1207</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t="s">
        <v>1207</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t="s">
        <v>1207</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t="s">
        <v>1207</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0</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0.46224961479999999</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0.2157164869</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91.386748843999996</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4.0061633282000004</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1.2018489985</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3.0816640999999999E-2</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191080</v>
      </c>
      <c r="D7" s="154" t="str">
        <f>IF($B7="N/A","N/A",IF(C7&gt;15,"No",IF(C7&lt;-15,"No","Yes")))</f>
        <v>N/A</v>
      </c>
      <c r="E7" s="150">
        <v>186316</v>
      </c>
      <c r="F7" s="154" t="str">
        <f>IF($B7="N/A","N/A",IF(E7&gt;15,"No",IF(E7&lt;-15,"No","Yes")))</f>
        <v>N/A</v>
      </c>
      <c r="G7" s="150">
        <v>182507</v>
      </c>
      <c r="H7" s="154" t="str">
        <f>IF($B7="N/A","N/A",IF(G7&gt;15,"No",IF(G7&lt;-15,"No","Yes")))</f>
        <v>N/A</v>
      </c>
      <c r="I7" s="155">
        <v>-2.4900000000000002</v>
      </c>
      <c r="J7" s="155">
        <v>-2.04</v>
      </c>
      <c r="K7" s="154" t="str">
        <f t="shared" ref="K7:K21" si="0">IF(J7="Div by 0", "N/A", IF(J7="N/A","N/A", IF(J7&gt;30, "No", IF(J7&lt;-30, "No", "Yes"))))</f>
        <v>Yes</v>
      </c>
    </row>
    <row r="8" spans="1:12">
      <c r="A8" s="132" t="s">
        <v>631</v>
      </c>
      <c r="B8" s="25" t="s">
        <v>49</v>
      </c>
      <c r="C8" s="32">
        <v>0</v>
      </c>
      <c r="D8" s="30" t="str">
        <f>IF($B8="N/A","N/A",IF(C8&gt;15,"No",IF(C8&lt;-15,"No","Yes")))</f>
        <v>N/A</v>
      </c>
      <c r="E8" s="32">
        <v>0</v>
      </c>
      <c r="F8" s="30" t="str">
        <f>IF($B8="N/A","N/A",IF(E8&gt;15,"No",IF(E8&lt;-15,"No","Yes")))</f>
        <v>N/A</v>
      </c>
      <c r="G8" s="32">
        <v>0</v>
      </c>
      <c r="H8" s="30" t="str">
        <f>IF($B8="N/A","N/A",IF(G8&gt;15,"No",IF(G8&lt;-15,"No","Yes")))</f>
        <v>N/A</v>
      </c>
      <c r="I8" s="32" t="s">
        <v>1207</v>
      </c>
      <c r="J8" s="32" t="s">
        <v>1207</v>
      </c>
      <c r="K8" s="30" t="str">
        <f t="shared" si="0"/>
        <v>N/A</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100</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9.0407491199999995E-2</v>
      </c>
      <c r="H12" s="30" t="str">
        <f t="shared" si="3"/>
        <v>No</v>
      </c>
      <c r="I12" s="32" t="s">
        <v>49</v>
      </c>
      <c r="J12" s="32" t="s">
        <v>49</v>
      </c>
      <c r="K12" s="30" t="str">
        <f t="shared" si="0"/>
        <v>N/A</v>
      </c>
    </row>
    <row r="13" spans="1:12">
      <c r="A13" s="131" t="s">
        <v>46</v>
      </c>
      <c r="B13" s="25" t="s">
        <v>49</v>
      </c>
      <c r="C13" s="26">
        <v>191080</v>
      </c>
      <c r="D13" s="30" t="str">
        <f>IF($B13="N/A","N/A",IF(C13&gt;15,"No",IF(C13&lt;-15,"No","Yes")))</f>
        <v>N/A</v>
      </c>
      <c r="E13" s="26">
        <v>186316</v>
      </c>
      <c r="F13" s="30" t="str">
        <f>IF($B13="N/A","N/A",IF(E13&gt;15,"No",IF(E13&lt;-15,"No","Yes")))</f>
        <v>N/A</v>
      </c>
      <c r="G13" s="26">
        <v>182507</v>
      </c>
      <c r="H13" s="30" t="str">
        <f>IF($B13="N/A","N/A",IF(G13&gt;15,"No",IF(G13&lt;-15,"No","Yes")))</f>
        <v>N/A</v>
      </c>
      <c r="I13" s="32">
        <v>-2.4900000000000002</v>
      </c>
      <c r="J13" s="32">
        <v>-2.04</v>
      </c>
      <c r="K13" s="30" t="str">
        <f t="shared" si="0"/>
        <v>Yes</v>
      </c>
    </row>
    <row r="14" spans="1:12">
      <c r="A14" s="132" t="s">
        <v>633</v>
      </c>
      <c r="B14" s="25" t="s">
        <v>51</v>
      </c>
      <c r="C14" s="32">
        <v>5.44274649E-2</v>
      </c>
      <c r="D14" s="30" t="str">
        <f>IF($B14="N/A","N/A",IF(C14&gt;20,"No",IF(C14&lt;5,"No","Yes")))</f>
        <v>No</v>
      </c>
      <c r="E14" s="32">
        <v>6.1186371500000003E-2</v>
      </c>
      <c r="F14" s="30" t="str">
        <f>IF($B14="N/A","N/A",IF(E14&gt;20,"No",IF(E14&lt;5,"No","Yes")))</f>
        <v>No</v>
      </c>
      <c r="G14" s="32">
        <v>5.8627888199999999E-2</v>
      </c>
      <c r="H14" s="30" t="str">
        <f>IF($B14="N/A","N/A",IF(G14&gt;20,"No",IF(G14&lt;5,"No","Yes")))</f>
        <v>No</v>
      </c>
      <c r="I14" s="32">
        <v>12.42</v>
      </c>
      <c r="J14" s="32">
        <v>-4.18</v>
      </c>
      <c r="K14" s="30" t="str">
        <f t="shared" si="0"/>
        <v>Yes</v>
      </c>
    </row>
    <row r="15" spans="1:12">
      <c r="A15" s="132" t="s">
        <v>634</v>
      </c>
      <c r="B15" s="25" t="s">
        <v>50</v>
      </c>
      <c r="C15" s="32">
        <v>35.654176261000003</v>
      </c>
      <c r="D15" s="30" t="str">
        <f>IF($B15="N/A","N/A",IF(C15&gt;1,"Yes","No"))</f>
        <v>Yes</v>
      </c>
      <c r="E15" s="32">
        <v>44.287125099000001</v>
      </c>
      <c r="F15" s="30" t="str">
        <f>IF($B15="N/A","N/A",IF(E15&gt;1,"Yes","No"))</f>
        <v>Yes</v>
      </c>
      <c r="G15" s="32">
        <v>83.148591561000003</v>
      </c>
      <c r="H15" s="30" t="str">
        <f>IF($B15="N/A","N/A",IF(G15&gt;1,"Yes","No"))</f>
        <v>Yes</v>
      </c>
      <c r="I15" s="32">
        <v>24.21</v>
      </c>
      <c r="J15" s="32">
        <v>87.75</v>
      </c>
      <c r="K15" s="30" t="str">
        <f t="shared" si="0"/>
        <v>No</v>
      </c>
    </row>
    <row r="16" spans="1:12">
      <c r="A16" s="132" t="s">
        <v>635</v>
      </c>
      <c r="B16" s="25" t="s">
        <v>49</v>
      </c>
      <c r="C16" s="133">
        <v>3850.1217267000002</v>
      </c>
      <c r="D16" s="30" t="str">
        <f>IF($B16="N/A","N/A",IF(C16&gt;15,"No",IF(C16&lt;-15,"No","Yes")))</f>
        <v>N/A</v>
      </c>
      <c r="E16" s="133">
        <v>3887.0478343</v>
      </c>
      <c r="F16" s="30" t="str">
        <f>IF($B16="N/A","N/A",IF(E16&gt;15,"No",IF(E16&lt;-15,"No","Yes")))</f>
        <v>N/A</v>
      </c>
      <c r="G16" s="133">
        <v>3980.6824753999999</v>
      </c>
      <c r="H16" s="30" t="str">
        <f>IF($B16="N/A","N/A",IF(G16&gt;15,"No",IF(G16&lt;-15,"No","Yes")))</f>
        <v>N/A</v>
      </c>
      <c r="I16" s="32">
        <v>0.95909999999999995</v>
      </c>
      <c r="J16" s="32">
        <v>2.4089999999999998</v>
      </c>
      <c r="K16" s="30" t="str">
        <f t="shared" si="0"/>
        <v>Yes</v>
      </c>
    </row>
    <row r="17" spans="1:11">
      <c r="A17" s="51" t="s">
        <v>770</v>
      </c>
      <c r="B17" s="25" t="s">
        <v>49</v>
      </c>
      <c r="C17" s="26">
        <v>56</v>
      </c>
      <c r="D17" s="25" t="s">
        <v>49</v>
      </c>
      <c r="E17" s="26">
        <v>201</v>
      </c>
      <c r="F17" s="25" t="s">
        <v>49</v>
      </c>
      <c r="G17" s="26">
        <v>277</v>
      </c>
      <c r="H17" s="30" t="str">
        <f>IF($B17="N/A","N/A",IF(G17&gt;15,"No",IF(G17&lt;-15,"No","Yes")))</f>
        <v>N/A</v>
      </c>
      <c r="I17" s="32">
        <v>258.89999999999998</v>
      </c>
      <c r="J17" s="32">
        <v>37.81</v>
      </c>
      <c r="K17" s="30" t="str">
        <f t="shared" si="0"/>
        <v>No</v>
      </c>
    </row>
    <row r="18" spans="1:11" ht="25.5">
      <c r="A18" s="51" t="s">
        <v>771</v>
      </c>
      <c r="B18" s="25" t="s">
        <v>49</v>
      </c>
      <c r="C18" s="133">
        <v>3194.125</v>
      </c>
      <c r="D18" s="30" t="str">
        <f>IF($B18="N/A","N/A",IF(C18&gt;60,"No",IF(C18&lt;15,"No","Yes")))</f>
        <v>N/A</v>
      </c>
      <c r="E18" s="133">
        <v>2716.5323383</v>
      </c>
      <c r="F18" s="30" t="str">
        <f>IF($B18="N/A","N/A",IF(E18&gt;60,"No",IF(E18&lt;15,"No","Yes")))</f>
        <v>N/A</v>
      </c>
      <c r="G18" s="133">
        <v>3135.133574</v>
      </c>
      <c r="H18" s="30" t="str">
        <f>IF($B18="N/A","N/A",IF(G18&gt;60,"No",IF(G18&lt;15,"No","Yes")))</f>
        <v>N/A</v>
      </c>
      <c r="I18" s="32">
        <v>-15</v>
      </c>
      <c r="J18" s="32">
        <v>15.41</v>
      </c>
      <c r="K18" s="30" t="str">
        <f t="shared" si="0"/>
        <v>Yes</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190976</v>
      </c>
      <c r="D23" s="30" t="str">
        <f>IF($B23="N/A","N/A",IF(C23&gt;15,"No",IF(C23&lt;-15,"No","Yes")))</f>
        <v>N/A</v>
      </c>
      <c r="E23" s="26">
        <v>186202</v>
      </c>
      <c r="F23" s="30" t="str">
        <f>IF($B23="N/A","N/A",IF(E23&gt;15,"No",IF(E23&lt;-15,"No","Yes")))</f>
        <v>N/A</v>
      </c>
      <c r="G23" s="26">
        <v>182400</v>
      </c>
      <c r="H23" s="30" t="str">
        <f>IF($B23="N/A","N/A",IF(G23&gt;15,"No",IF(G23&lt;-15,"No","Yes")))</f>
        <v>N/A</v>
      </c>
      <c r="I23" s="32">
        <v>-2.5</v>
      </c>
      <c r="J23" s="32">
        <v>-2.04</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99.202343135000007</v>
      </c>
      <c r="D27" s="30" t="str">
        <f>IF($B27="N/A","N/A",IF(C27&gt;100,"No",IF(C27&lt;50,"No","Yes")))</f>
        <v>Yes</v>
      </c>
      <c r="E27" s="78">
        <v>104.54382013999999</v>
      </c>
      <c r="F27" s="30" t="str">
        <f>IF($B27="N/A","N/A",IF(E27&gt;100,"No",IF(E27&lt;50,"No","Yes")))</f>
        <v>No</v>
      </c>
      <c r="G27" s="78">
        <v>107.68022594999999</v>
      </c>
      <c r="H27" s="30" t="str">
        <f>IF($B27="N/A","N/A",IF(G27&gt;100,"No",IF(G27&lt;50,"No","Yes")))</f>
        <v>No</v>
      </c>
      <c r="I27" s="32">
        <v>5.3840000000000003</v>
      </c>
      <c r="J27" s="32">
        <v>3</v>
      </c>
      <c r="K27" s="30" t="str">
        <f>IF(J27="Div by 0", "N/A", IF(J27="N/A","N/A", IF(J27&gt;30, "No", IF(J27&lt;-30, "No", "Yes"))))</f>
        <v>Yes</v>
      </c>
    </row>
    <row r="28" spans="1:11">
      <c r="A28" s="131" t="s">
        <v>194</v>
      </c>
      <c r="B28" s="25" t="s">
        <v>49</v>
      </c>
      <c r="C28" s="78">
        <v>358.55451174000001</v>
      </c>
      <c r="D28" s="30" t="str">
        <f>IF($B28="N/A","N/A",IF(C28&gt;15,"No",IF(C28&lt;-15,"No","Yes")))</f>
        <v>N/A</v>
      </c>
      <c r="E28" s="78">
        <v>381.24235678000002</v>
      </c>
      <c r="F28" s="30" t="str">
        <f>IF($B28="N/A","N/A",IF(E28&gt;15,"No",IF(E28&lt;-15,"No","Yes")))</f>
        <v>N/A</v>
      </c>
      <c r="G28" s="78">
        <v>408.06292410999998</v>
      </c>
      <c r="H28" s="30" t="str">
        <f>IF($B28="N/A","N/A",IF(G28&gt;15,"No",IF(G28&lt;-15,"No","Yes")))</f>
        <v>N/A</v>
      </c>
      <c r="I28" s="32">
        <v>6.3280000000000003</v>
      </c>
      <c r="J28" s="32">
        <v>7.0350000000000001</v>
      </c>
      <c r="K28" s="30" t="str">
        <f>IF(J28="Div by 0", "N/A", IF(J28="N/A","N/A", IF(J28&gt;30, "No", IF(J28&lt;-30, "No", "Yes"))))</f>
        <v>Yes</v>
      </c>
    </row>
    <row r="29" spans="1:11">
      <c r="A29" s="131" t="s">
        <v>758</v>
      </c>
      <c r="B29" s="25" t="s">
        <v>49</v>
      </c>
      <c r="C29" s="78">
        <v>857.13042112000005</v>
      </c>
      <c r="D29" s="30" t="str">
        <f>IF($B29="N/A","N/A",IF(C29&gt;15,"No",IF(C29&lt;-15,"No","Yes")))</f>
        <v>N/A</v>
      </c>
      <c r="E29" s="78">
        <v>937.54730877999998</v>
      </c>
      <c r="F29" s="30" t="str">
        <f>IF($B29="N/A","N/A",IF(E29&gt;15,"No",IF(E29&lt;-15,"No","Yes")))</f>
        <v>N/A</v>
      </c>
      <c r="G29" s="78">
        <v>898.78894364999996</v>
      </c>
      <c r="H29" s="30" t="str">
        <f>IF($B29="N/A","N/A",IF(G29&gt;15,"No",IF(G29&lt;-15,"No","Yes")))</f>
        <v>N/A</v>
      </c>
      <c r="I29" s="32">
        <v>9.3819999999999997</v>
      </c>
      <c r="J29" s="32">
        <v>-4.13</v>
      </c>
      <c r="K29" s="30" t="str">
        <f>IF(J29="Div by 0", "N/A", IF(J29="N/A","N/A", IF(J29&gt;30, "No", IF(J29&lt;-30, "No", "Yes"))))</f>
        <v>Yes</v>
      </c>
    </row>
    <row r="30" spans="1:11">
      <c r="A30" s="131" t="s">
        <v>762</v>
      </c>
      <c r="B30" s="25" t="s">
        <v>49</v>
      </c>
      <c r="C30" s="78">
        <v>175.94716717</v>
      </c>
      <c r="D30" s="30" t="str">
        <f>IF($B30="N/A","N/A",IF(C30&gt;15,"No",IF(C30&lt;-15,"No","Yes")))</f>
        <v>N/A</v>
      </c>
      <c r="E30" s="78">
        <v>184.20096254000001</v>
      </c>
      <c r="F30" s="30" t="str">
        <f>IF($B30="N/A","N/A",IF(E30&gt;15,"No",IF(E30&lt;-15,"No","Yes")))</f>
        <v>N/A</v>
      </c>
      <c r="G30" s="78">
        <v>196.19631335</v>
      </c>
      <c r="H30" s="30" t="str">
        <f>IF($B30="N/A","N/A",IF(G30&gt;15,"No",IF(G30&lt;-15,"No","Yes")))</f>
        <v>N/A</v>
      </c>
      <c r="I30" s="32">
        <v>4.6909999999999998</v>
      </c>
      <c r="J30" s="32">
        <v>6.5119999999999996</v>
      </c>
      <c r="K30" s="30" t="str">
        <f>IF(J30="Div by 0", "N/A", IF(J30="N/A","N/A", IF(J30&gt;30, "No", IF(J30&lt;-30, "No", "Yes"))))</f>
        <v>Yes</v>
      </c>
    </row>
    <row r="31" spans="1:11">
      <c r="A31" s="192" t="s">
        <v>766</v>
      </c>
      <c r="B31" s="175"/>
      <c r="C31" s="175"/>
      <c r="D31" s="175"/>
      <c r="E31" s="175"/>
      <c r="F31" s="175"/>
      <c r="G31" s="175"/>
      <c r="H31" s="175"/>
      <c r="I31" s="175"/>
      <c r="J31" s="175"/>
      <c r="K31" s="176"/>
    </row>
    <row r="32" spans="1:11">
      <c r="A32" s="131" t="s">
        <v>195</v>
      </c>
      <c r="B32" s="25" t="s">
        <v>60</v>
      </c>
      <c r="C32" s="32">
        <v>83.186368967999996</v>
      </c>
      <c r="D32" s="30" t="str">
        <f>IF($B32="N/A","N/A",IF(C32&gt;99,"No",IF(C32&lt;75,"No","Yes")))</f>
        <v>Yes</v>
      </c>
      <c r="E32" s="32">
        <v>82.975478244000001</v>
      </c>
      <c r="F32" s="30" t="str">
        <f>IF($B32="N/A","N/A",IF(E32&gt;99,"No",IF(E32&lt;75,"No","Yes")))</f>
        <v>Yes</v>
      </c>
      <c r="G32" s="32">
        <v>83.011513158</v>
      </c>
      <c r="H32" s="30" t="str">
        <f>IF($B32="N/A","N/A",IF(G32&gt;99,"No",IF(G32&lt;75,"No","Yes")))</f>
        <v>Yes</v>
      </c>
      <c r="I32" s="32">
        <v>-0.254</v>
      </c>
      <c r="J32" s="32">
        <v>4.3400000000000001E-2</v>
      </c>
      <c r="K32" s="30" t="str">
        <f t="shared" ref="K32:K43" si="7">IF(J32="Div by 0", "N/A", IF(J32="N/A","N/A", IF(J32&gt;30, "No", IF(J32&lt;-30, "No", "Yes"))))</f>
        <v>Yes</v>
      </c>
    </row>
    <row r="33" spans="1:11">
      <c r="A33" s="131" t="s">
        <v>111</v>
      </c>
      <c r="B33" s="25" t="s">
        <v>49</v>
      </c>
      <c r="C33" s="30">
        <v>99.770876083999994</v>
      </c>
      <c r="D33" s="30" t="str">
        <f>IF($B33="N/A","N/A",IF(C33&gt;15,"No",IF(C33&lt;-15,"No","Yes")))</f>
        <v>N/A</v>
      </c>
      <c r="E33" s="30">
        <v>99.748223323999994</v>
      </c>
      <c r="F33" s="30" t="str">
        <f>IF($B33="N/A","N/A",IF(E33&gt;15,"No",IF(E33&lt;-15,"No","Yes")))</f>
        <v>N/A</v>
      </c>
      <c r="G33" s="30">
        <v>99.786676177000004</v>
      </c>
      <c r="H33" s="30" t="str">
        <f>IF($B33="N/A","N/A",IF(G33&gt;15,"No",IF(G33&lt;-15,"No","Yes")))</f>
        <v>N/A</v>
      </c>
      <c r="I33" s="32">
        <v>-2.3E-2</v>
      </c>
      <c r="J33" s="32">
        <v>3.85E-2</v>
      </c>
      <c r="K33" s="30" t="str">
        <f t="shared" si="7"/>
        <v>Yes</v>
      </c>
    </row>
    <row r="34" spans="1:11">
      <c r="A34" s="131" t="s">
        <v>113</v>
      </c>
      <c r="B34" s="25" t="s">
        <v>49</v>
      </c>
      <c r="C34" s="26">
        <v>29.137973022000001</v>
      </c>
      <c r="D34" s="30" t="str">
        <f>IF($B34="N/A","N/A",IF(C34&gt;15,"No",IF(C34&lt;-15,"No","Yes")))</f>
        <v>N/A</v>
      </c>
      <c r="E34" s="134">
        <v>29.135738062000001</v>
      </c>
      <c r="F34" s="30" t="str">
        <f>IF($B34="N/A","N/A",IF(E34&gt;15,"No",IF(E34&lt;-15,"No","Yes")))</f>
        <v>N/A</v>
      </c>
      <c r="G34" s="134">
        <v>28.948500893999999</v>
      </c>
      <c r="H34" s="30" t="str">
        <f>IF($B34="N/A","N/A",IF(G34&gt;15,"No",IF(G34&lt;-15,"No","Yes")))</f>
        <v>N/A</v>
      </c>
      <c r="I34" s="32">
        <v>-8.0000000000000002E-3</v>
      </c>
      <c r="J34" s="32">
        <v>-0.64300000000000002</v>
      </c>
      <c r="K34" s="30" t="str">
        <f t="shared" si="7"/>
        <v>Yes</v>
      </c>
    </row>
    <row r="35" spans="1:11">
      <c r="A35" s="131" t="s">
        <v>196</v>
      </c>
      <c r="B35" s="80" t="s">
        <v>61</v>
      </c>
      <c r="C35" s="30">
        <v>13.64045744</v>
      </c>
      <c r="D35" s="30" t="str">
        <f>IF($B35="N/A","N/A",IF(C35&gt;20,"No",IF(C35&lt;=0,"No","Yes")))</f>
        <v>Yes</v>
      </c>
      <c r="E35" s="30">
        <v>13.802214799</v>
      </c>
      <c r="F35" s="30" t="str">
        <f>IF($B35="N/A","N/A",IF(E35&gt;20,"No",IF(E35&lt;=0,"No","Yes")))</f>
        <v>Yes</v>
      </c>
      <c r="G35" s="30">
        <v>13.876644736999999</v>
      </c>
      <c r="H35" s="30" t="str">
        <f>IF($B35="N/A","N/A",IF(G35&gt;20,"No",IF(G35&lt;=0,"No","Yes")))</f>
        <v>Yes</v>
      </c>
      <c r="I35" s="32">
        <v>1.1859999999999999</v>
      </c>
      <c r="J35" s="32">
        <v>0.5393</v>
      </c>
      <c r="K35" s="30" t="str">
        <f t="shared" si="7"/>
        <v>Yes</v>
      </c>
    </row>
    <row r="36" spans="1:11">
      <c r="A36" s="131" t="s">
        <v>112</v>
      </c>
      <c r="B36" s="25" t="s">
        <v>49</v>
      </c>
      <c r="C36" s="30">
        <v>99.950095969000003</v>
      </c>
      <c r="D36" s="30" t="str">
        <f>IF($B36="N/A","N/A",IF(C36&gt;15,"No",IF(C36&lt;-15,"No","Yes")))</f>
        <v>N/A</v>
      </c>
      <c r="E36" s="30">
        <v>99.957198443999999</v>
      </c>
      <c r="F36" s="30" t="str">
        <f>IF($B36="N/A","N/A",IF(E36&gt;15,"No",IF(E36&lt;-15,"No","Yes")))</f>
        <v>N/A</v>
      </c>
      <c r="G36" s="30">
        <v>99.956540634999996</v>
      </c>
      <c r="H36" s="30" t="str">
        <f>IF($B36="N/A","N/A",IF(G36&gt;15,"No",IF(G36&lt;-15,"No","Yes")))</f>
        <v>N/A</v>
      </c>
      <c r="I36" s="32">
        <v>7.1000000000000004E-3</v>
      </c>
      <c r="J36" s="32">
        <v>-1E-3</v>
      </c>
      <c r="K36" s="30" t="str">
        <f t="shared" si="7"/>
        <v>Yes</v>
      </c>
    </row>
    <row r="37" spans="1:11">
      <c r="A37" s="131" t="s">
        <v>114</v>
      </c>
      <c r="B37" s="25" t="s">
        <v>49</v>
      </c>
      <c r="C37" s="134">
        <v>29.640204324999999</v>
      </c>
      <c r="D37" s="30" t="str">
        <f>IF($B37="N/A","N/A",IF(C37&gt;15,"No",IF(C37&lt;-15,"No","Yes")))</f>
        <v>N/A</v>
      </c>
      <c r="E37" s="134">
        <v>29.725485616</v>
      </c>
      <c r="F37" s="30" t="str">
        <f>IF($B37="N/A","N/A",IF(E37&gt;15,"No",IF(E37&lt;-15,"No","Yes")))</f>
        <v>N/A</v>
      </c>
      <c r="G37" s="134">
        <v>29.578260870000001</v>
      </c>
      <c r="H37" s="30" t="str">
        <f>IF($B37="N/A","N/A",IF(G37&gt;15,"No",IF(G37&lt;-15,"No","Yes")))</f>
        <v>N/A</v>
      </c>
      <c r="I37" s="32">
        <v>0.28770000000000001</v>
      </c>
      <c r="J37" s="32">
        <v>-0.495</v>
      </c>
      <c r="K37" s="30" t="str">
        <f t="shared" si="7"/>
        <v>Yes</v>
      </c>
    </row>
    <row r="38" spans="1:11">
      <c r="A38" s="131" t="s">
        <v>759</v>
      </c>
      <c r="B38" s="80" t="s">
        <v>62</v>
      </c>
      <c r="C38" s="30">
        <v>0.11362684319999999</v>
      </c>
      <c r="D38" s="30" t="str">
        <f>IF($B38="N/A","N/A",IF(C38&gt;10,"No",IF(C38&lt;=0,"No","Yes")))</f>
        <v>Yes</v>
      </c>
      <c r="E38" s="30">
        <v>0.124595869</v>
      </c>
      <c r="F38" s="30" t="str">
        <f>IF($B38="N/A","N/A",IF(E38&gt;10,"No",IF(E38&lt;=0,"No","Yes")))</f>
        <v>Yes</v>
      </c>
      <c r="G38" s="30">
        <v>9.5394736800000005E-2</v>
      </c>
      <c r="H38" s="30" t="str">
        <f>IF($B38="N/A","N/A",IF(G38&gt;10,"No",IF(G38&lt;=0,"No","Yes")))</f>
        <v>Yes</v>
      </c>
      <c r="I38" s="32">
        <v>9.6539999999999999</v>
      </c>
      <c r="J38" s="32">
        <v>-23.4</v>
      </c>
      <c r="K38" s="30" t="str">
        <f t="shared" si="7"/>
        <v>Yes</v>
      </c>
    </row>
    <row r="39" spans="1:11">
      <c r="A39" s="131" t="s">
        <v>760</v>
      </c>
      <c r="B39" s="25" t="s">
        <v>49</v>
      </c>
      <c r="C39" s="30">
        <v>95.391705068999997</v>
      </c>
      <c r="D39" s="30" t="str">
        <f>IF($B39="N/A","N/A",IF(C39&gt;15,"No",IF(C39&lt;-15,"No","Yes")))</f>
        <v>N/A</v>
      </c>
      <c r="E39" s="30">
        <v>100</v>
      </c>
      <c r="F39" s="30" t="str">
        <f>IF($B39="N/A","N/A",IF(E39&gt;15,"No",IF(E39&lt;-15,"No","Yes")))</f>
        <v>N/A</v>
      </c>
      <c r="G39" s="30">
        <v>99.425287355999998</v>
      </c>
      <c r="H39" s="30" t="str">
        <f>IF($B39="N/A","N/A",IF(G39&gt;15,"No",IF(G39&lt;-15,"No","Yes")))</f>
        <v>N/A</v>
      </c>
      <c r="I39" s="32">
        <v>4.8310000000000004</v>
      </c>
      <c r="J39" s="32">
        <v>-0.57499999999999996</v>
      </c>
      <c r="K39" s="30" t="str">
        <f t="shared" si="7"/>
        <v>Yes</v>
      </c>
    </row>
    <row r="40" spans="1:11">
      <c r="A40" s="131" t="s">
        <v>761</v>
      </c>
      <c r="B40" s="25" t="s">
        <v>49</v>
      </c>
      <c r="C40" s="134">
        <v>15.371980676</v>
      </c>
      <c r="D40" s="30" t="str">
        <f>IF($B40="N/A","N/A",IF(C40&gt;15,"No",IF(C40&lt;-15,"No","Yes")))</f>
        <v>N/A</v>
      </c>
      <c r="E40" s="134">
        <v>15.215517241000001</v>
      </c>
      <c r="F40" s="30" t="str">
        <f>IF($B40="N/A","N/A",IF(E40&gt;15,"No",IF(E40&lt;-15,"No","Yes")))</f>
        <v>N/A</v>
      </c>
      <c r="G40" s="134">
        <v>26.976878613</v>
      </c>
      <c r="H40" s="30" t="str">
        <f>IF($B40="N/A","N/A",IF(G40&gt;15,"No",IF(G40&lt;-15,"No","Yes")))</f>
        <v>N/A</v>
      </c>
      <c r="I40" s="32">
        <v>-1.02</v>
      </c>
      <c r="J40" s="32">
        <v>77.3</v>
      </c>
      <c r="K40" s="30" t="str">
        <f t="shared" si="7"/>
        <v>No</v>
      </c>
    </row>
    <row r="41" spans="1:11">
      <c r="A41" s="131" t="s">
        <v>763</v>
      </c>
      <c r="B41" s="80" t="s">
        <v>53</v>
      </c>
      <c r="C41" s="30">
        <v>3.0595467492999999</v>
      </c>
      <c r="D41" s="30" t="str">
        <f>IF($B41="N/A","N/A",IF(C41&gt;5,"No",IF(C41&lt;=0,"No","Yes")))</f>
        <v>Yes</v>
      </c>
      <c r="E41" s="30">
        <v>3.0977110880000001</v>
      </c>
      <c r="F41" s="30" t="str">
        <f>IF($B41="N/A","N/A",IF(E41&gt;5,"No",IF(E41&lt;=0,"No","Yes")))</f>
        <v>Yes</v>
      </c>
      <c r="G41" s="30">
        <v>3.0164473684000002</v>
      </c>
      <c r="H41" s="30" t="str">
        <f>IF($B41="N/A","N/A",IF(G41&gt;5,"No",IF(G41&lt;=0,"No","Yes")))</f>
        <v>Yes</v>
      </c>
      <c r="I41" s="32">
        <v>1.2470000000000001</v>
      </c>
      <c r="J41" s="32">
        <v>-2.62</v>
      </c>
      <c r="K41" s="30" t="str">
        <f t="shared" si="7"/>
        <v>Yes</v>
      </c>
    </row>
    <row r="42" spans="1:11">
      <c r="A42" s="131" t="s">
        <v>764</v>
      </c>
      <c r="B42" s="25" t="s">
        <v>49</v>
      </c>
      <c r="C42" s="30">
        <v>99.965771008000004</v>
      </c>
      <c r="D42" s="30" t="str">
        <f>IF($B42="N/A","N/A",IF(C42&gt;15,"No",IF(C42&lt;-15,"No","Yes")))</f>
        <v>N/A</v>
      </c>
      <c r="E42" s="30">
        <v>99.947988903999999</v>
      </c>
      <c r="F42" s="30" t="str">
        <f>IF($B42="N/A","N/A",IF(E42&gt;15,"No",IF(E42&lt;-15,"No","Yes")))</f>
        <v>N/A</v>
      </c>
      <c r="G42" s="30">
        <v>99.763722283000007</v>
      </c>
      <c r="H42" s="30" t="str">
        <f>IF($B42="N/A","N/A",IF(G42&gt;15,"No",IF(G42&lt;-15,"No","Yes")))</f>
        <v>N/A</v>
      </c>
      <c r="I42" s="32">
        <v>-1.7999999999999999E-2</v>
      </c>
      <c r="J42" s="32">
        <v>-0.184</v>
      </c>
      <c r="K42" s="30" t="str">
        <f t="shared" si="7"/>
        <v>Yes</v>
      </c>
    </row>
    <row r="43" spans="1:11">
      <c r="A43" s="131" t="s">
        <v>765</v>
      </c>
      <c r="B43" s="25" t="s">
        <v>49</v>
      </c>
      <c r="C43" s="134">
        <v>26.954288648999999</v>
      </c>
      <c r="D43" s="30" t="str">
        <f>IF($B43="N/A","N/A",IF(C43&gt;15,"No",IF(C43&lt;-15,"No","Yes")))</f>
        <v>N/A</v>
      </c>
      <c r="E43" s="134">
        <v>26.671292280999999</v>
      </c>
      <c r="F43" s="30" t="str">
        <f>IF($B43="N/A","N/A",IF(E43&gt;15,"No",IF(E43&lt;-15,"No","Yes")))</f>
        <v>N/A</v>
      </c>
      <c r="G43" s="134">
        <v>27.218801239000001</v>
      </c>
      <c r="H43" s="30" t="str">
        <f>IF($B43="N/A","N/A",IF(G43&gt;15,"No",IF(G43&lt;-15,"No","Yes")))</f>
        <v>N/A</v>
      </c>
      <c r="I43" s="32">
        <v>-1.05</v>
      </c>
      <c r="J43" s="32">
        <v>2.0529999999999999</v>
      </c>
      <c r="K43" s="30" t="str">
        <f t="shared" si="7"/>
        <v>Yes</v>
      </c>
    </row>
    <row r="44" spans="1:11">
      <c r="A44" s="192" t="s">
        <v>684</v>
      </c>
      <c r="B44" s="175"/>
      <c r="C44" s="175"/>
      <c r="D44" s="175"/>
      <c r="E44" s="175"/>
      <c r="F44" s="175"/>
      <c r="G44" s="175"/>
      <c r="H44" s="175"/>
      <c r="I44" s="175"/>
      <c r="J44" s="175"/>
      <c r="K44" s="176"/>
    </row>
    <row r="45" spans="1:11">
      <c r="A45" s="131" t="s">
        <v>58</v>
      </c>
      <c r="B45" s="25" t="s">
        <v>63</v>
      </c>
      <c r="C45" s="30">
        <v>7.4161151139000001</v>
      </c>
      <c r="D45" s="30" t="str">
        <f>IF($B45="N/A","N/A",IF(C45&gt;20,"No",IF(C45&lt;1,"No","Yes")))</f>
        <v>Yes</v>
      </c>
      <c r="E45" s="30">
        <v>7.6878873481000003</v>
      </c>
      <c r="F45" s="30" t="str">
        <f>IF($B45="N/A","N/A",IF(E45&gt;20,"No",IF(E45&lt;1,"No","Yes")))</f>
        <v>Yes</v>
      </c>
      <c r="G45" s="30">
        <v>7.5093201754000001</v>
      </c>
      <c r="H45" s="30" t="str">
        <f>IF($B45="N/A","N/A",IF(G45&gt;20,"No",IF(G45&lt;1,"No","Yes")))</f>
        <v>Yes</v>
      </c>
      <c r="I45" s="32">
        <v>3.665</v>
      </c>
      <c r="J45" s="32">
        <v>-2.3199999999999998</v>
      </c>
      <c r="K45" s="30" t="str">
        <f>IF(J45="Div by 0", "N/A", IF(J45="N/A","N/A", IF(J45&gt;30, "No", IF(J45&lt;-30, "No", "Yes"))))</f>
        <v>Yes</v>
      </c>
    </row>
    <row r="46" spans="1:11">
      <c r="A46" s="192" t="s">
        <v>862</v>
      </c>
      <c r="B46" s="175"/>
      <c r="C46" s="175"/>
      <c r="D46" s="175"/>
      <c r="E46" s="175"/>
      <c r="F46" s="175"/>
      <c r="G46" s="175"/>
      <c r="H46" s="175"/>
      <c r="I46" s="175"/>
      <c r="J46" s="175"/>
      <c r="K46" s="176"/>
    </row>
    <row r="47" spans="1:11">
      <c r="A47" s="131" t="s">
        <v>863</v>
      </c>
      <c r="B47" s="25" t="s">
        <v>52</v>
      </c>
      <c r="C47" s="30">
        <v>86.823998826999997</v>
      </c>
      <c r="D47" s="30" t="str">
        <f>IF($B47="N/A","N/A",IF(C47&gt;100,"No",IF(C47&lt;95,"No","Yes")))</f>
        <v>No</v>
      </c>
      <c r="E47" s="30">
        <v>88.204208332999997</v>
      </c>
      <c r="F47" s="30" t="str">
        <f>IF($B47="N/A","N/A",IF(E47&gt;100,"No",IF(E47&lt;95,"No","Yes")))</f>
        <v>No</v>
      </c>
      <c r="G47" s="30">
        <v>89.239035087999994</v>
      </c>
      <c r="H47" s="30" t="str">
        <f>IF($B47="N/A","N/A",IF(G47&gt;100,"No",IF(G47&lt;95,"No","Yes")))</f>
        <v>No</v>
      </c>
      <c r="I47" s="32">
        <v>1.59</v>
      </c>
      <c r="J47" s="32">
        <v>1.173</v>
      </c>
      <c r="K47" s="30" t="str">
        <f>IF(J47="Div by 0", "N/A", IF(J47="N/A","N/A", IF(J47&gt;30, "No", IF(J47&lt;-30, "No", "Yes"))))</f>
        <v>Yes</v>
      </c>
    </row>
    <row r="48" spans="1:11">
      <c r="A48" s="192" t="s">
        <v>685</v>
      </c>
      <c r="B48" s="175"/>
      <c r="C48" s="175"/>
      <c r="D48" s="175"/>
      <c r="E48" s="175"/>
      <c r="F48" s="175"/>
      <c r="G48" s="175"/>
      <c r="H48" s="175"/>
      <c r="I48" s="175"/>
      <c r="J48" s="175"/>
      <c r="K48" s="176"/>
    </row>
    <row r="49" spans="1:11">
      <c r="A49" s="131" t="s">
        <v>183</v>
      </c>
      <c r="B49" s="25" t="s">
        <v>52</v>
      </c>
      <c r="C49" s="30">
        <v>86.606694035000004</v>
      </c>
      <c r="D49" s="30" t="str">
        <f>IF($B49="N/A","N/A",IF(C49&gt;100,"No",IF(C49&lt;95,"No","Yes")))</f>
        <v>No</v>
      </c>
      <c r="E49" s="30">
        <v>87.967905822999995</v>
      </c>
      <c r="F49" s="30" t="str">
        <f>IF($B49="N/A","N/A",IF(E49&gt;100,"No",IF(E49&lt;95,"No","Yes")))</f>
        <v>No</v>
      </c>
      <c r="G49" s="30">
        <v>89.021929825000001</v>
      </c>
      <c r="H49" s="30" t="str">
        <f>IF($B49="N/A","N/A",IF(G49&gt;100,"No",IF(G49&lt;95,"No","Yes")))</f>
        <v>No</v>
      </c>
      <c r="I49" s="32">
        <v>1.5720000000000001</v>
      </c>
      <c r="J49" s="32">
        <v>1.198</v>
      </c>
      <c r="K49" s="30" t="str">
        <f>IF(J49="Div by 0", "N/A", IF(J49="N/A","N/A", IF(J49&gt;30, "No", IF(J49&lt;-30, "No", "Yes"))))</f>
        <v>Yes</v>
      </c>
    </row>
    <row r="50" spans="1:11">
      <c r="A50" s="131" t="s">
        <v>185</v>
      </c>
      <c r="B50" s="25" t="s">
        <v>55</v>
      </c>
      <c r="C50" s="30">
        <v>12.041862659</v>
      </c>
      <c r="D50" s="30" t="str">
        <f>IF($B50="N/A","N/A",IF(C50&gt;30,"No",IF(C50&lt;5,"No","Yes")))</f>
        <v>Yes</v>
      </c>
      <c r="E50" s="30">
        <v>13.745589079</v>
      </c>
      <c r="F50" s="30" t="str">
        <f>IF($B50="N/A","N/A",IF(E50&gt;30,"No",IF(E50&lt;5,"No","Yes")))</f>
        <v>Yes</v>
      </c>
      <c r="G50" s="30">
        <v>13.687367590999999</v>
      </c>
      <c r="H50" s="30" t="str">
        <f>IF($B50="N/A","N/A",IF(G50&gt;30,"No",IF(G50&lt;5,"No","Yes")))</f>
        <v>Yes</v>
      </c>
      <c r="I50" s="32">
        <v>14.15</v>
      </c>
      <c r="J50" s="32">
        <v>-0.42399999999999999</v>
      </c>
      <c r="K50" s="30" t="str">
        <f>IF(J50="Div by 0", "N/A", IF(J50="N/A","N/A", IF(J50&gt;30, "No", IF(J50&lt;-30, "No", "Yes"))))</f>
        <v>Yes</v>
      </c>
    </row>
    <row r="51" spans="1:11">
      <c r="A51" s="131" t="s">
        <v>186</v>
      </c>
      <c r="B51" s="25" t="s">
        <v>9</v>
      </c>
      <c r="C51" s="30">
        <v>40.498675921</v>
      </c>
      <c r="D51" s="30" t="str">
        <f>IF($B51="N/A","N/A",IF(C51&gt;75,"No",IF(C51&lt;15,"No","Yes")))</f>
        <v>Yes</v>
      </c>
      <c r="E51" s="30">
        <v>38.598761889999999</v>
      </c>
      <c r="F51" s="30" t="str">
        <f>IF($B51="N/A","N/A",IF(E51&gt;75,"No",IF(E51&lt;15,"No","Yes")))</f>
        <v>Yes</v>
      </c>
      <c r="G51" s="30">
        <v>38.288909691000001</v>
      </c>
      <c r="H51" s="30" t="str">
        <f>IF($B51="N/A","N/A",IF(G51&gt;75,"No",IF(G51&lt;15,"No","Yes")))</f>
        <v>Yes</v>
      </c>
      <c r="I51" s="32">
        <v>-4.6900000000000004</v>
      </c>
      <c r="J51" s="32">
        <v>-0.80300000000000005</v>
      </c>
      <c r="K51" s="30" t="str">
        <f>IF(J51="Div by 0", "N/A", IF(J51="N/A","N/A", IF(J51&gt;30, "No", IF(J51&lt;-30, "No", "Yes"))))</f>
        <v>Yes</v>
      </c>
    </row>
    <row r="52" spans="1:11">
      <c r="A52" s="131" t="s">
        <v>187</v>
      </c>
      <c r="B52" s="25" t="s">
        <v>10</v>
      </c>
      <c r="C52" s="30">
        <v>47.459461419999997</v>
      </c>
      <c r="D52" s="30" t="str">
        <f>IF($B52="N/A","N/A",IF(C52&gt;70,"No",IF(C52&lt;25,"No","Yes")))</f>
        <v>Yes</v>
      </c>
      <c r="E52" s="30">
        <v>47.655649031000003</v>
      </c>
      <c r="F52" s="30" t="str">
        <f>IF($B52="N/A","N/A",IF(E52&gt;70,"No",IF(E52&lt;25,"No","Yes")))</f>
        <v>Yes</v>
      </c>
      <c r="G52" s="30">
        <v>48.023722718000002</v>
      </c>
      <c r="H52" s="30" t="str">
        <f>IF($B52="N/A","N/A",IF(G52&gt;70,"No",IF(G52&lt;25,"No","Yes")))</f>
        <v>Yes</v>
      </c>
      <c r="I52" s="32">
        <v>0.41339999999999999</v>
      </c>
      <c r="J52" s="32">
        <v>0.77239999999999998</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100</v>
      </c>
      <c r="D54" s="30" t="str">
        <f>IF($B54="N/A","N/A",IF(C54&gt;100,"No",IF(C54&lt;95,"No","Yes")))</f>
        <v>Yes</v>
      </c>
      <c r="E54" s="30">
        <v>99.966165777000001</v>
      </c>
      <c r="F54" s="30" t="str">
        <f>IF($B54="N/A","N/A",IF(E54&gt;100,"No",IF(E54&lt;95,"No","Yes")))</f>
        <v>Yes</v>
      </c>
      <c r="G54" s="30">
        <v>99.972587719000003</v>
      </c>
      <c r="H54" s="30" t="str">
        <f>IF($B54="N/A","N/A",IF(G54&gt;100,"No",IF(G54&lt;95,"No","Yes")))</f>
        <v>Yes</v>
      </c>
      <c r="I54" s="32">
        <v>-3.4000000000000002E-2</v>
      </c>
      <c r="J54" s="32">
        <v>6.4000000000000003E-3</v>
      </c>
      <c r="K54" s="30" t="str">
        <f>IF(J54="Div by 0", "N/A", IF(J54="N/A","N/A", IF(J54&gt;30, "No", IF(J54&lt;-30, "No", "Yes"))))</f>
        <v>Yes</v>
      </c>
    </row>
    <row r="55" spans="1:11">
      <c r="A55" s="131" t="s">
        <v>636</v>
      </c>
      <c r="B55" s="25" t="s">
        <v>64</v>
      </c>
      <c r="C55" s="30">
        <v>0.84513237269999997</v>
      </c>
      <c r="D55" s="30" t="str">
        <f>IF($B55="N/A","N/A",IF(C55&gt;5,"No",IF(C55&lt;1,"No","Yes")))</f>
        <v>No</v>
      </c>
      <c r="E55" s="30">
        <v>0.85820775289999995</v>
      </c>
      <c r="F55" s="30" t="str">
        <f>IF($B55="N/A","N/A",IF(E55&gt;5,"No",IF(E55&lt;1,"No","Yes")))</f>
        <v>No</v>
      </c>
      <c r="G55" s="30">
        <v>0.91666666669999997</v>
      </c>
      <c r="H55" s="30" t="str">
        <f>IF($B55="N/A","N/A",IF(G55&gt;5,"No",IF(G55&lt;1,"No","Yes")))</f>
        <v>No</v>
      </c>
      <c r="I55" s="32">
        <v>1.5469999999999999</v>
      </c>
      <c r="J55" s="32">
        <v>6.8120000000000003</v>
      </c>
      <c r="K55" s="30" t="str">
        <f>IF(J55="Div by 0", "N/A", IF(J55="N/A","N/A", IF(J55&gt;30, "No", IF(J55&lt;-30, "No", "Yes"))))</f>
        <v>Yes</v>
      </c>
    </row>
    <row r="56" spans="1:11">
      <c r="A56" s="131" t="s">
        <v>638</v>
      </c>
      <c r="B56" s="25" t="s">
        <v>65</v>
      </c>
      <c r="C56" s="30">
        <v>97.661486260000004</v>
      </c>
      <c r="D56" s="30" t="str">
        <f>IF($B56="N/A","N/A",IF(C56&gt;98,"No",IF(C56&lt;8,"No","Yes")))</f>
        <v>Yes</v>
      </c>
      <c r="E56" s="30">
        <v>97.599381316999995</v>
      </c>
      <c r="F56" s="30" t="str">
        <f>IF($B56="N/A","N/A",IF(E56&gt;98,"No",IF(E56&lt;8,"No","Yes")))</f>
        <v>Yes</v>
      </c>
      <c r="G56" s="30">
        <v>97.728070174999999</v>
      </c>
      <c r="H56" s="30" t="str">
        <f>IF($B56="N/A","N/A",IF(G56&gt;98,"No",IF(G56&lt;8,"No","Yes")))</f>
        <v>Yes</v>
      </c>
      <c r="I56" s="32">
        <v>-6.4000000000000001E-2</v>
      </c>
      <c r="J56" s="32">
        <v>0.13189999999999999</v>
      </c>
      <c r="K56" s="30" t="str">
        <f>IF(J56="Div by 0", "N/A", IF(J56="N/A","N/A", IF(J56&gt;30, "No", IF(J56&lt;-30, "No", "Yes"))))</f>
        <v>Yes</v>
      </c>
    </row>
    <row r="57" spans="1:11">
      <c r="A57" s="131" t="s">
        <v>639</v>
      </c>
      <c r="B57" s="80" t="s">
        <v>53</v>
      </c>
      <c r="C57" s="30">
        <v>0.69746983910000004</v>
      </c>
      <c r="D57" s="30" t="str">
        <f>IF($B57="N/A","N/A",IF(C57&gt;5,"No",IF(C57&lt;=0,"No","Yes")))</f>
        <v>Yes</v>
      </c>
      <c r="E57" s="30">
        <v>0.68044381909999996</v>
      </c>
      <c r="F57" s="30" t="str">
        <f>IF($B57="N/A","N/A",IF(E57&gt;5,"No",IF(E57&lt;=0,"No","Yes")))</f>
        <v>Yes</v>
      </c>
      <c r="G57" s="30">
        <v>0.5942982456</v>
      </c>
      <c r="H57" s="30" t="str">
        <f>IF($B57="N/A","N/A",IF(G57&gt;5,"No",IF(G57&lt;=0,"No","Yes")))</f>
        <v>Yes</v>
      </c>
      <c r="I57" s="32">
        <v>-2.44</v>
      </c>
      <c r="J57" s="32">
        <v>-12.7</v>
      </c>
      <c r="K57" s="30" t="str">
        <f>IF(J57="Div by 0", "N/A", IF(J57="N/A","N/A", IF(J57&gt;30, "No", IF(J57&lt;-30, "No", "Yes"))))</f>
        <v>Yes</v>
      </c>
    </row>
    <row r="58" spans="1:11">
      <c r="A58" s="191" t="s">
        <v>191</v>
      </c>
      <c r="B58" s="181"/>
      <c r="C58" s="181"/>
      <c r="D58" s="181"/>
      <c r="E58" s="181"/>
      <c r="F58" s="181"/>
      <c r="G58" s="181"/>
      <c r="H58" s="181"/>
      <c r="I58" s="181"/>
      <c r="J58" s="181"/>
      <c r="K58" s="182"/>
    </row>
    <row r="59" spans="1:11">
      <c r="A59" s="131" t="s">
        <v>45</v>
      </c>
      <c r="B59" s="25" t="s">
        <v>49</v>
      </c>
      <c r="C59" s="26">
        <v>104</v>
      </c>
      <c r="D59" s="30" t="str">
        <f>IF($B59="N/A","N/A",IF(C59&gt;15,"No",IF(C59&lt;-15,"No","Yes")))</f>
        <v>N/A</v>
      </c>
      <c r="E59" s="26">
        <v>114</v>
      </c>
      <c r="F59" s="30" t="str">
        <f>IF($B59="N/A","N/A",IF(E59&gt;15,"No",IF(E59&lt;-15,"No","Yes")))</f>
        <v>N/A</v>
      </c>
      <c r="G59" s="26">
        <v>107</v>
      </c>
      <c r="H59" s="30" t="str">
        <f>IF($B59="N/A","N/A",IF(G59&gt;15,"No",IF(G59&lt;-15,"No","Yes")))</f>
        <v>N/A</v>
      </c>
      <c r="I59" s="32">
        <v>9.6150000000000002</v>
      </c>
      <c r="J59" s="32">
        <v>-6.14</v>
      </c>
      <c r="K59" s="30" t="str">
        <f>IF(J59="Div by 0", "N/A", IF(J59="N/A","N/A", IF(J59&gt;30, "No", IF(J59&lt;-30, "No", "Yes"))))</f>
        <v>Yes</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1386.9326923000001</v>
      </c>
      <c r="D62" s="30" t="str">
        <f>IF($B62="N/A","N/A",IF(C62&gt;15,"No",IF(C62&lt;-15,"No","Yes")))</f>
        <v>N/A</v>
      </c>
      <c r="E62" s="78">
        <v>1718.2719298</v>
      </c>
      <c r="F62" s="30" t="str">
        <f>IF($B62="N/A","N/A",IF(E62&gt;15,"No",IF(E62&lt;-15,"No","Yes")))</f>
        <v>N/A</v>
      </c>
      <c r="G62" s="78">
        <v>1588.4112150000001</v>
      </c>
      <c r="H62" s="30" t="str">
        <f>IF($B62="N/A","N/A",IF(G62&gt;15,"No",IF(G62&lt;-15,"No","Yes")))</f>
        <v>N/A</v>
      </c>
      <c r="I62" s="32">
        <v>23.89</v>
      </c>
      <c r="J62" s="32">
        <v>-7.56</v>
      </c>
      <c r="K62" s="30" t="str">
        <f>IF(J62="Div by 0", "N/A", IF(J62="N/A","N/A", IF(J62&gt;30, "No", IF(J62&lt;-30, "No", "Yes"))))</f>
        <v>Yes</v>
      </c>
    </row>
    <row r="63" spans="1:11">
      <c r="A63" s="192" t="s">
        <v>766</v>
      </c>
      <c r="B63" s="175"/>
      <c r="C63" s="175"/>
      <c r="D63" s="175"/>
      <c r="E63" s="175"/>
      <c r="F63" s="175"/>
      <c r="G63" s="175"/>
      <c r="H63" s="175"/>
      <c r="I63" s="175"/>
      <c r="J63" s="175"/>
      <c r="K63" s="176"/>
    </row>
    <row r="64" spans="1:11">
      <c r="A64" s="131" t="s">
        <v>195</v>
      </c>
      <c r="B64" s="25" t="s">
        <v>60</v>
      </c>
      <c r="C64" s="32">
        <v>93.269230769000004</v>
      </c>
      <c r="D64" s="30" t="str">
        <f>IF($B64="N/A","N/A",IF(C64&gt;99,"No",IF(C64&lt;75,"No","Yes")))</f>
        <v>Yes</v>
      </c>
      <c r="E64" s="32">
        <v>92.982456139999996</v>
      </c>
      <c r="F64" s="30" t="str">
        <f>IF($B64="N/A","N/A",IF(E64&gt;99,"No",IF(E64&lt;75,"No","Yes")))</f>
        <v>Yes</v>
      </c>
      <c r="G64" s="32">
        <v>94.392523363999999</v>
      </c>
      <c r="H64" s="30" t="str">
        <f>IF($B64="N/A","N/A",IF(G64&gt;99,"No",IF(G64&lt;75,"No","Yes")))</f>
        <v>Yes</v>
      </c>
      <c r="I64" s="32">
        <v>-0.307</v>
      </c>
      <c r="J64" s="32">
        <v>1.516</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5.7692307692</v>
      </c>
      <c r="D66" s="30" t="str">
        <f>IF($B66="N/A","N/A",IF(C66&gt;10,"No",IF(C66&lt;=0,"No","Yes")))</f>
        <v>Yes</v>
      </c>
      <c r="E66" s="30">
        <v>5.2631578947</v>
      </c>
      <c r="F66" s="30" t="str">
        <f>IF($B66="N/A","N/A",IF(E66&gt;10,"No",IF(E66&lt;=0,"No","Yes")))</f>
        <v>Yes</v>
      </c>
      <c r="G66" s="30">
        <v>3.7383177569999999</v>
      </c>
      <c r="H66" s="30" t="str">
        <f>IF($B66="N/A","N/A",IF(G66&gt;10,"No",IF(G66&lt;=0,"No","Yes")))</f>
        <v>Yes</v>
      </c>
      <c r="I66" s="32">
        <v>-8.77</v>
      </c>
      <c r="J66" s="32">
        <v>-29</v>
      </c>
      <c r="K66" s="30" t="str">
        <f>IF(J66="Div by 0", "N/A", IF(J66="N/A","N/A", IF(J66&gt;30, "No", IF(J66&lt;-30, "No", "Yes"))))</f>
        <v>Yes</v>
      </c>
    </row>
    <row r="67" spans="1:11">
      <c r="A67" s="131" t="s">
        <v>763</v>
      </c>
      <c r="B67" s="80" t="s">
        <v>53</v>
      </c>
      <c r="C67" s="30">
        <v>0.9615384615</v>
      </c>
      <c r="D67" s="30" t="str">
        <f>IF($B67="N/A","N/A",IF(C67&gt;5,"No",IF(C67&lt;=0,"No","Yes")))</f>
        <v>Yes</v>
      </c>
      <c r="E67" s="30">
        <v>1.7543859649</v>
      </c>
      <c r="F67" s="30" t="str">
        <f>IF($B67="N/A","N/A",IF(E67&gt;5,"No",IF(E67&lt;=0,"No","Yes")))</f>
        <v>Yes</v>
      </c>
      <c r="G67" s="30">
        <v>1.8691588785</v>
      </c>
      <c r="H67" s="30" t="str">
        <f>IF($B67="N/A","N/A",IF(G67&gt;5,"No",IF(G67&lt;=0,"No","Yes")))</f>
        <v>Yes</v>
      </c>
      <c r="I67" s="32">
        <v>82.46</v>
      </c>
      <c r="J67" s="32">
        <v>6.5419999999999998</v>
      </c>
      <c r="K67" s="30" t="str">
        <f>IF(J67="Div by 0", "N/A", IF(J67="N/A","N/A", IF(J67&gt;30, "No", IF(J67&lt;-30, "No", "Yes"))))</f>
        <v>Yes</v>
      </c>
    </row>
    <row r="68" spans="1:11">
      <c r="A68" s="192" t="s">
        <v>862</v>
      </c>
      <c r="B68" s="175"/>
      <c r="C68" s="175"/>
      <c r="D68" s="175"/>
      <c r="E68" s="175"/>
      <c r="F68" s="175"/>
      <c r="G68" s="175"/>
      <c r="H68" s="175"/>
      <c r="I68" s="175"/>
      <c r="J68" s="175"/>
      <c r="K68" s="176"/>
    </row>
    <row r="69" spans="1:11">
      <c r="A69" s="131" t="s">
        <v>863</v>
      </c>
      <c r="B69" s="25" t="s">
        <v>52</v>
      </c>
      <c r="C69" s="30">
        <v>70.192307692</v>
      </c>
      <c r="D69" s="30" t="str">
        <f>IF($B69="N/A","N/A",IF(C69&gt;100,"No",IF(C69&lt;95,"No","Yes")))</f>
        <v>No</v>
      </c>
      <c r="E69" s="30">
        <v>73.684210526000001</v>
      </c>
      <c r="F69" s="30" t="str">
        <f>IF($B69="N/A","N/A",IF(E69&gt;100,"No",IF(E69&lt;95,"No","Yes")))</f>
        <v>No</v>
      </c>
      <c r="G69" s="30">
        <v>82.242990653999996</v>
      </c>
      <c r="H69" s="30" t="str">
        <f>IF($B69="N/A","N/A",IF(G69&gt;100,"No",IF(G69&lt;95,"No","Yes")))</f>
        <v>No</v>
      </c>
      <c r="I69" s="32">
        <v>4.9749999999999996</v>
      </c>
      <c r="J69" s="32">
        <v>11.62</v>
      </c>
      <c r="K69" s="30" t="str">
        <f>IF(J69="Div by 0", "N/A", IF(J69="N/A","N/A", IF(J69&gt;30, "No", IF(J69&lt;-30, "No", "Yes"))))</f>
        <v>Yes</v>
      </c>
    </row>
    <row r="70" spans="1:11">
      <c r="A70" s="192" t="s">
        <v>685</v>
      </c>
      <c r="B70" s="175"/>
      <c r="C70" s="175"/>
      <c r="D70" s="175"/>
      <c r="E70" s="175"/>
      <c r="F70" s="175"/>
      <c r="G70" s="175"/>
      <c r="H70" s="175"/>
      <c r="I70" s="175"/>
      <c r="J70" s="175"/>
      <c r="K70" s="176"/>
    </row>
    <row r="71" spans="1:11">
      <c r="A71" s="131" t="s">
        <v>183</v>
      </c>
      <c r="B71" s="25" t="s">
        <v>52</v>
      </c>
      <c r="C71" s="30">
        <v>70.192307692</v>
      </c>
      <c r="D71" s="30" t="str">
        <f>IF($B71="N/A","N/A",IF(C71&gt;100,"No",IF(C71&lt;95,"No","Yes")))</f>
        <v>No</v>
      </c>
      <c r="E71" s="30">
        <v>73.684210526000001</v>
      </c>
      <c r="F71" s="30" t="str">
        <f>IF($B71="N/A","N/A",IF(E71&gt;100,"No",IF(E71&lt;95,"No","Yes")))</f>
        <v>No</v>
      </c>
      <c r="G71" s="30">
        <v>87.850467289999997</v>
      </c>
      <c r="H71" s="30" t="str">
        <f>IF($B71="N/A","N/A",IF(G71&gt;100,"No",IF(G71&lt;95,"No","Yes")))</f>
        <v>No</v>
      </c>
      <c r="I71" s="32">
        <v>4.9749999999999996</v>
      </c>
      <c r="J71" s="32">
        <v>19.23</v>
      </c>
      <c r="K71" s="30" t="str">
        <f>IF(J71="Div by 0", "N/A", IF(J71="N/A","N/A", IF(J71&gt;30, "No", IF(J71&lt;-30, "No", "Yes"))))</f>
        <v>Yes</v>
      </c>
    </row>
    <row r="72" spans="1:11">
      <c r="A72" s="131" t="s">
        <v>185</v>
      </c>
      <c r="B72" s="25" t="s">
        <v>55</v>
      </c>
      <c r="C72" s="30">
        <v>1.3698630137000001</v>
      </c>
      <c r="D72" s="30" t="str">
        <f>IF($B72="N/A","N/A",IF(C72&gt;30,"No",IF(C72&lt;5,"No","Yes")))</f>
        <v>No</v>
      </c>
      <c r="E72" s="30">
        <v>0</v>
      </c>
      <c r="F72" s="30" t="str">
        <f>IF($B72="N/A","N/A",IF(E72&gt;30,"No",IF(E72&lt;5,"No","Yes")))</f>
        <v>No</v>
      </c>
      <c r="G72" s="30">
        <v>14.893617021000001</v>
      </c>
      <c r="H72" s="30" t="str">
        <f>IF($B72="N/A","N/A",IF(G72&gt;30,"No",IF(G72&lt;5,"No","Yes")))</f>
        <v>Yes</v>
      </c>
      <c r="I72" s="32">
        <v>-100</v>
      </c>
      <c r="J72" s="32" t="s">
        <v>1207</v>
      </c>
      <c r="K72" s="30" t="str">
        <f>IF(J72="Div by 0", "N/A", IF(J72="N/A","N/A", IF(J72&gt;30, "No", IF(J72&lt;-30, "No", "Yes"))))</f>
        <v>N/A</v>
      </c>
    </row>
    <row r="73" spans="1:11">
      <c r="A73" s="131" t="s">
        <v>186</v>
      </c>
      <c r="B73" s="25" t="s">
        <v>9</v>
      </c>
      <c r="C73" s="30">
        <v>27.397260274000001</v>
      </c>
      <c r="D73" s="30" t="str">
        <f>IF($B73="N/A","N/A",IF(C73&gt;75,"No",IF(C73&lt;15,"No","Yes")))</f>
        <v>Yes</v>
      </c>
      <c r="E73" s="30">
        <v>17.857142856999999</v>
      </c>
      <c r="F73" s="30" t="str">
        <f>IF($B73="N/A","N/A",IF(E73&gt;75,"No",IF(E73&lt;15,"No","Yes")))</f>
        <v>Yes</v>
      </c>
      <c r="G73" s="30">
        <v>24.468085106</v>
      </c>
      <c r="H73" s="30" t="str">
        <f>IF($B73="N/A","N/A",IF(G73&gt;75,"No",IF(G73&lt;15,"No","Yes")))</f>
        <v>Yes</v>
      </c>
      <c r="I73" s="32">
        <v>-34.799999999999997</v>
      </c>
      <c r="J73" s="32">
        <v>37.020000000000003</v>
      </c>
      <c r="K73" s="30" t="str">
        <f>IF(J73="Div by 0", "N/A", IF(J73="N/A","N/A", IF(J73&gt;30, "No", IF(J73&lt;-30, "No", "Yes"))))</f>
        <v>No</v>
      </c>
    </row>
    <row r="74" spans="1:11">
      <c r="A74" s="131" t="s">
        <v>187</v>
      </c>
      <c r="B74" s="25" t="s">
        <v>10</v>
      </c>
      <c r="C74" s="30">
        <v>71.232876712000007</v>
      </c>
      <c r="D74" s="30" t="str">
        <f>IF($B74="N/A","N/A",IF(C74&gt;70,"No",IF(C74&lt;25,"No","Yes")))</f>
        <v>No</v>
      </c>
      <c r="E74" s="30">
        <v>82.142857143000001</v>
      </c>
      <c r="F74" s="30" t="str">
        <f>IF($B74="N/A","N/A",IF(E74&gt;70,"No",IF(E74&lt;25,"No","Yes")))</f>
        <v>No</v>
      </c>
      <c r="G74" s="30">
        <v>60.638297872000003</v>
      </c>
      <c r="H74" s="30" t="str">
        <f>IF($B74="N/A","N/A",IF(G74&gt;70,"No",IF(G74&lt;25,"No","Yes")))</f>
        <v>Yes</v>
      </c>
      <c r="I74" s="32">
        <v>15.32</v>
      </c>
      <c r="J74" s="32">
        <v>-26.2</v>
      </c>
      <c r="K74" s="30" t="str">
        <f>IF(J74="Div by 0", "N/A", IF(J74="N/A","N/A", IF(J74&gt;30, "No", IF(J74&lt;-30, "No", "Yes"))))</f>
        <v>Yes</v>
      </c>
    </row>
    <row r="75" spans="1:11">
      <c r="A75" s="193" t="s">
        <v>167</v>
      </c>
      <c r="B75" s="175"/>
      <c r="C75" s="175"/>
      <c r="D75" s="175"/>
      <c r="E75" s="175"/>
      <c r="F75" s="175"/>
      <c r="G75" s="175"/>
      <c r="H75" s="175"/>
      <c r="I75" s="175"/>
      <c r="J75" s="175"/>
      <c r="K75" s="176"/>
    </row>
    <row r="76" spans="1:11">
      <c r="A76" s="131" t="s">
        <v>864</v>
      </c>
      <c r="B76" s="25" t="s">
        <v>52</v>
      </c>
      <c r="C76" s="30">
        <v>100</v>
      </c>
      <c r="D76" s="30" t="str">
        <f>IF($B76="N/A","N/A",IF(C76&gt;100,"No",IF(C76&lt;95,"No","Yes")))</f>
        <v>Yes</v>
      </c>
      <c r="E76" s="30">
        <v>99.122807018000003</v>
      </c>
      <c r="F76" s="30" t="str">
        <f>IF($B76="N/A","N/A",IF(E76&gt;100,"No",IF(E76&lt;95,"No","Yes")))</f>
        <v>Yes</v>
      </c>
      <c r="G76" s="30">
        <v>100</v>
      </c>
      <c r="H76" s="30" t="str">
        <f>IF($B76="N/A","N/A",IF(G76&gt;100,"No",IF(G76&lt;95,"No","Yes")))</f>
        <v>Yes</v>
      </c>
      <c r="I76" s="32">
        <v>-0.877</v>
      </c>
      <c r="J76" s="32">
        <v>0.88500000000000001</v>
      </c>
      <c r="K76" s="30" t="str">
        <f>IF(J76="Div by 0", "N/A", IF(J76="N/A","N/A", IF(J76&gt;30, "No", IF(J76&lt;-30, "No", "Yes"))))</f>
        <v>Yes</v>
      </c>
    </row>
    <row r="77" spans="1:11">
      <c r="A77" s="131" t="s">
        <v>636</v>
      </c>
      <c r="B77" s="25" t="s">
        <v>64</v>
      </c>
      <c r="C77" s="30">
        <v>16.346153846</v>
      </c>
      <c r="D77" s="30" t="str">
        <f>IF($B77="N/A","N/A",IF(C77&gt;5,"No",IF(C77&lt;1,"No","Yes")))</f>
        <v>No</v>
      </c>
      <c r="E77" s="30">
        <v>11.403508772</v>
      </c>
      <c r="F77" s="30" t="str">
        <f>IF($B77="N/A","N/A",IF(E77&gt;5,"No",IF(E77&lt;1,"No","Yes")))</f>
        <v>No</v>
      </c>
      <c r="G77" s="30">
        <v>11.214953271000001</v>
      </c>
      <c r="H77" s="30" t="str">
        <f>IF($B77="N/A","N/A",IF(G77&gt;5,"No",IF(G77&lt;1,"No","Yes")))</f>
        <v>No</v>
      </c>
      <c r="I77" s="32">
        <v>-30.2</v>
      </c>
      <c r="J77" s="32">
        <v>-1.65</v>
      </c>
      <c r="K77" s="30" t="str">
        <f>IF(J77="Div by 0", "N/A", IF(J77="N/A","N/A", IF(J77&gt;30, "No", IF(J77&lt;-30, "No", "Yes"))))</f>
        <v>Yes</v>
      </c>
    </row>
    <row r="78" spans="1:11">
      <c r="A78" s="131" t="s">
        <v>638</v>
      </c>
      <c r="B78" s="25" t="s">
        <v>65</v>
      </c>
      <c r="C78" s="30">
        <v>39.423076923000004</v>
      </c>
      <c r="D78" s="30" t="str">
        <f>IF($B78="N/A","N/A",IF(C78&gt;98,"No",IF(C78&lt;8,"No","Yes")))</f>
        <v>Yes</v>
      </c>
      <c r="E78" s="30">
        <v>35.964912280999997</v>
      </c>
      <c r="F78" s="30" t="str">
        <f>IF($B78="N/A","N/A",IF(E78&gt;98,"No",IF(E78&lt;8,"No","Yes")))</f>
        <v>Yes</v>
      </c>
      <c r="G78" s="30">
        <v>41.121495326999998</v>
      </c>
      <c r="H78" s="30" t="str">
        <f>IF($B78="N/A","N/A",IF(G78&gt;98,"No",IF(G78&lt;8,"No","Yes")))</f>
        <v>Yes</v>
      </c>
      <c r="I78" s="32">
        <v>-8.77</v>
      </c>
      <c r="J78" s="32">
        <v>14.34</v>
      </c>
      <c r="K78" s="30" t="str">
        <f>IF(J78="Div by 0", "N/A", IF(J78="N/A","N/A", IF(J78&gt;30, "No", IF(J78&lt;-30, "No", "Yes"))))</f>
        <v>Yes</v>
      </c>
    </row>
    <row r="79" spans="1:11">
      <c r="A79" s="131" t="s">
        <v>639</v>
      </c>
      <c r="B79" s="80" t="s">
        <v>53</v>
      </c>
      <c r="C79" s="30">
        <v>1.9230769231</v>
      </c>
      <c r="D79" s="30" t="str">
        <f>IF($B79="N/A","N/A",IF(C79&gt;5,"No",IF(C79&lt;=0,"No","Yes")))</f>
        <v>Yes</v>
      </c>
      <c r="E79" s="30">
        <v>1.7543859649</v>
      </c>
      <c r="F79" s="30" t="str">
        <f>IF($B79="N/A","N/A",IF(E79&gt;5,"No",IF(E79&lt;=0,"No","Yes")))</f>
        <v>Yes</v>
      </c>
      <c r="G79" s="30">
        <v>0.93457943929999998</v>
      </c>
      <c r="H79" s="30" t="str">
        <f>IF($B79="N/A","N/A",IF(G79&gt;5,"No",IF(G79&lt;=0,"No","Yes")))</f>
        <v>Yes</v>
      </c>
      <c r="I79" s="32">
        <v>-8.77</v>
      </c>
      <c r="J79" s="32">
        <v>-46.7</v>
      </c>
      <c r="K79" s="30" t="str">
        <f>IF(J79="Div by 0", "N/A", IF(J79="N/A","N/A", IF(J79&gt;30, "No", IF(J79&lt;-30, "No", "Yes"))))</f>
        <v>No</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t="s">
        <v>1207</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t="s">
        <v>1207</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t="s">
        <v>1207</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t="s">
        <v>1207</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t="s">
        <v>1207</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t="s">
        <v>1207</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t="s">
        <v>1207</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1207</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t="s">
        <v>1207</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t="s">
        <v>1207</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t="s">
        <v>1207</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1207</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1207</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t="s">
        <v>1207</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t="s">
        <v>1207</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t="s">
        <v>1207</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t="s">
        <v>1207</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t="s">
        <v>1207</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t="s">
        <v>1207</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t="s">
        <v>1207</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48" activePane="bottomRight" state="frozen"/>
      <selection activeCell="E6" sqref="E6"/>
      <selection pane="topRight" activeCell="E6" sqref="E6"/>
      <selection pane="bottomLeft" activeCell="E6" sqref="E6"/>
      <selection pane="bottomRight" activeCell="B268" sqref="B268: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17499647</v>
      </c>
      <c r="D7" s="154" t="str">
        <f>IF($B7="N/A","N/A",IF(C7&gt;15,"No",IF(C7&lt;-15,"No","Yes")))</f>
        <v>N/A</v>
      </c>
      <c r="E7" s="150">
        <v>18803948</v>
      </c>
      <c r="F7" s="154" t="str">
        <f>IF($B7="N/A","N/A",IF(E7&gt;15,"No",IF(E7&lt;-15,"No","Yes")))</f>
        <v>N/A</v>
      </c>
      <c r="G7" s="150">
        <v>20984440</v>
      </c>
      <c r="H7" s="154" t="str">
        <f>IF($B7="N/A","N/A",IF(G7&gt;15,"No",IF(G7&lt;-15,"No","Yes")))</f>
        <v>N/A</v>
      </c>
      <c r="I7" s="155">
        <v>7.4530000000000003</v>
      </c>
      <c r="J7" s="155">
        <v>11.6</v>
      </c>
      <c r="K7" s="154" t="str">
        <f t="shared" ref="K7:K50" si="0">IF(J7="Div by 0", "N/A", IF(J7="N/A","N/A", IF(J7&gt;30, "No", IF(J7&lt;-30, "No", "Yes"))))</f>
        <v>Yes</v>
      </c>
    </row>
    <row r="8" spans="1:12">
      <c r="A8" s="113" t="s">
        <v>631</v>
      </c>
      <c r="B8" s="25" t="s">
        <v>49</v>
      </c>
      <c r="C8" s="114">
        <v>4.3484248568000003</v>
      </c>
      <c r="D8" s="30" t="str">
        <f>IF($B8="N/A","N/A",IF(C8&gt;15,"No",IF(C8&lt;-15,"No","Yes")))</f>
        <v>N/A</v>
      </c>
      <c r="E8" s="30">
        <v>4.0515959734000004</v>
      </c>
      <c r="F8" s="30" t="str">
        <f>IF($B8="N/A","N/A",IF(E8&gt;15,"No",IF(E8&lt;-15,"No","Yes")))</f>
        <v>N/A</v>
      </c>
      <c r="G8" s="30">
        <v>3.6448196853999999</v>
      </c>
      <c r="H8" s="30" t="str">
        <f>IF($B8="N/A","N/A",IF(G8&gt;15,"No",IF(G8&lt;-15,"No","Yes")))</f>
        <v>N/A</v>
      </c>
      <c r="I8" s="32">
        <v>-6.83</v>
      </c>
      <c r="J8" s="32">
        <v>-10</v>
      </c>
      <c r="K8" s="30" t="str">
        <f t="shared" si="0"/>
        <v>Yes</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27.620820008999999</v>
      </c>
      <c r="D10" s="30" t="str">
        <f>IF($B10="N/A","N/A",IF(C10&gt;15,"No",IF(C10&lt;-15,"No","Yes")))</f>
        <v>N/A</v>
      </c>
      <c r="E10" s="30">
        <v>27.13556217</v>
      </c>
      <c r="F10" s="30" t="str">
        <f>IF($B10="N/A","N/A",IF(E10&gt;15,"No",IF(E10&lt;-15,"No","Yes")))</f>
        <v>N/A</v>
      </c>
      <c r="G10" s="30">
        <v>26.865220135000001</v>
      </c>
      <c r="H10" s="30" t="str">
        <f>IF($B10="N/A","N/A",IF(G10&gt;15,"No",IF(G10&lt;-15,"No","Yes")))</f>
        <v>N/A</v>
      </c>
      <c r="I10" s="32">
        <v>-1.76</v>
      </c>
      <c r="J10" s="32">
        <v>-0.996</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91.272114203000001</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45.004373514999997</v>
      </c>
      <c r="H14" s="30" t="str">
        <f>IF($B14="N/A","N/A",IF(G14&gt;100,"No",IF(G14&lt;95,"No","Yes")))</f>
        <v>No</v>
      </c>
      <c r="I14" s="116" t="s">
        <v>49</v>
      </c>
      <c r="J14" s="116" t="s">
        <v>49</v>
      </c>
      <c r="K14" s="30" t="str">
        <f t="shared" si="0"/>
        <v>N/A</v>
      </c>
    </row>
    <row r="15" spans="1:12">
      <c r="A15" s="117" t="s">
        <v>1091</v>
      </c>
      <c r="B15" s="25" t="s">
        <v>49</v>
      </c>
      <c r="C15" s="112">
        <v>11905142</v>
      </c>
      <c r="D15" s="30" t="str">
        <f>IF($B15="N/A","N/A",IF(C15&gt;15,"No",IF(C15&lt;-15,"No","Yes")))</f>
        <v>N/A</v>
      </c>
      <c r="E15" s="26">
        <v>12939531</v>
      </c>
      <c r="F15" s="30" t="str">
        <f>IF($B15="N/A","N/A",IF(E15&gt;15,"No",IF(E15&lt;-15,"No","Yes")))</f>
        <v>N/A</v>
      </c>
      <c r="G15" s="26">
        <v>14582079</v>
      </c>
      <c r="H15" s="30" t="str">
        <f>IF($B15="N/A","N/A",IF(G15&gt;15,"No",IF(G15&lt;-15,"No","Yes")))</f>
        <v>N/A</v>
      </c>
      <c r="I15" s="32">
        <v>8.6890000000000001</v>
      </c>
      <c r="J15" s="32">
        <v>12.69</v>
      </c>
      <c r="K15" s="30" t="str">
        <f t="shared" si="0"/>
        <v>Yes</v>
      </c>
    </row>
    <row r="16" spans="1:12">
      <c r="A16" s="113" t="s">
        <v>633</v>
      </c>
      <c r="B16" s="25" t="s">
        <v>51</v>
      </c>
      <c r="C16" s="114">
        <v>23.921209844</v>
      </c>
      <c r="D16" s="30" t="str">
        <f>IF($B16="N/A","N/A",IF(C16&gt;20,"No",IF(C16&lt;5,"No","Yes")))</f>
        <v>No</v>
      </c>
      <c r="E16" s="30">
        <v>25.101551208</v>
      </c>
      <c r="F16" s="30" t="str">
        <f>IF($B16="N/A","N/A",IF(E16&gt;20,"No",IF(E16&lt;5,"No","Yes")))</f>
        <v>No</v>
      </c>
      <c r="G16" s="30">
        <v>24.039308798</v>
      </c>
      <c r="H16" s="30" t="str">
        <f>IF($B16="N/A","N/A",IF(G16&gt;20,"No",IF(G16&lt;5,"No","Yes")))</f>
        <v>No</v>
      </c>
      <c r="I16" s="32">
        <v>4.9340000000000002</v>
      </c>
      <c r="J16" s="32">
        <v>-4.2300000000000004</v>
      </c>
      <c r="K16" s="30" t="str">
        <f t="shared" si="0"/>
        <v>Yes</v>
      </c>
    </row>
    <row r="17" spans="1:11">
      <c r="A17" s="113" t="s">
        <v>634</v>
      </c>
      <c r="B17" s="25" t="s">
        <v>165</v>
      </c>
      <c r="C17" s="114">
        <v>9.3857343323000002</v>
      </c>
      <c r="D17" s="30" t="str">
        <f>IF($B17="N/A","N/A",IF(C17&gt;1,"Yes","No"))</f>
        <v>Yes</v>
      </c>
      <c r="E17" s="30">
        <v>5.0908336630999997</v>
      </c>
      <c r="F17" s="30" t="str">
        <f>IF($B17="N/A","N/A",IF(E17&gt;1,"Yes","No"))</f>
        <v>Yes</v>
      </c>
      <c r="G17" s="30">
        <v>16.109067849999999</v>
      </c>
      <c r="H17" s="30" t="str">
        <f>IF($B17="N/A","N/A",IF(G17&gt;1,"Yes","No"))</f>
        <v>Yes</v>
      </c>
      <c r="I17" s="32">
        <v>-45.8</v>
      </c>
      <c r="J17" s="32">
        <v>216.4</v>
      </c>
      <c r="K17" s="30" t="str">
        <f t="shared" si="0"/>
        <v>No</v>
      </c>
    </row>
    <row r="18" spans="1:11">
      <c r="A18" s="113" t="s">
        <v>635</v>
      </c>
      <c r="B18" s="25" t="s">
        <v>49</v>
      </c>
      <c r="C18" s="118">
        <v>117.74972011</v>
      </c>
      <c r="D18" s="30" t="str">
        <f>IF($B18="N/A","N/A",IF(C18&gt;15,"No",IF(C18&lt;-15,"No","Yes")))</f>
        <v>N/A</v>
      </c>
      <c r="E18" s="78">
        <v>212.20596603000001</v>
      </c>
      <c r="F18" s="30" t="str">
        <f>IF($B18="N/A","N/A",IF(E18&gt;15,"No",IF(E18&lt;-15,"No","Yes")))</f>
        <v>N/A</v>
      </c>
      <c r="G18" s="78">
        <v>137.15218279000001</v>
      </c>
      <c r="H18" s="30" t="str">
        <f>IF($B18="N/A","N/A",IF(G18&gt;15,"No",IF(G18&lt;-15,"No","Yes")))</f>
        <v>N/A</v>
      </c>
      <c r="I18" s="32">
        <v>80.22</v>
      </c>
      <c r="J18" s="32">
        <v>-35.4</v>
      </c>
      <c r="K18" s="30" t="str">
        <f t="shared" si="0"/>
        <v>No</v>
      </c>
    </row>
    <row r="19" spans="1:11">
      <c r="A19" s="111" t="s">
        <v>198</v>
      </c>
      <c r="B19" s="25" t="s">
        <v>49</v>
      </c>
      <c r="C19" s="119">
        <v>0.32163213750000003</v>
      </c>
      <c r="D19" s="30" t="str">
        <f>IF($B19="N/A","N/A",IF(C19&gt;15,"No",IF(C19&lt;-15,"No","Yes")))</f>
        <v>N/A</v>
      </c>
      <c r="E19" s="120">
        <v>0.3005250833</v>
      </c>
      <c r="F19" s="30" t="str">
        <f>IF($B19="N/A","N/A",IF(E19&gt;15,"No",IF(E19&lt;-15,"No","Yes")))</f>
        <v>N/A</v>
      </c>
      <c r="G19" s="120">
        <v>2.5035120599999999E-2</v>
      </c>
      <c r="H19" s="30" t="str">
        <f>IF($B19="N/A","N/A",IF(G19&gt;15,"No",IF(G19&lt;-15,"No","Yes")))</f>
        <v>N/A</v>
      </c>
      <c r="I19" s="32">
        <v>-6.56</v>
      </c>
      <c r="J19" s="32">
        <v>-91.7</v>
      </c>
      <c r="K19" s="30" t="str">
        <f t="shared" si="0"/>
        <v>No</v>
      </c>
    </row>
    <row r="20" spans="1:11">
      <c r="A20" s="111" t="s">
        <v>199</v>
      </c>
      <c r="B20" s="25" t="s">
        <v>49</v>
      </c>
      <c r="C20" s="119">
        <v>20.273787288000001</v>
      </c>
      <c r="D20" s="30" t="str">
        <f>IF($B20="N/A","N/A",IF(C20&gt;15,"No",IF(C20&lt;-15,"No","Yes")))</f>
        <v>N/A</v>
      </c>
      <c r="E20" s="120">
        <v>19.722151892999999</v>
      </c>
      <c r="F20" s="30" t="str">
        <f>IF($B20="N/A","N/A",IF(E20&gt;15,"No",IF(E20&lt;-15,"No","Yes")))</f>
        <v>N/A</v>
      </c>
      <c r="G20" s="120">
        <v>19.285213181</v>
      </c>
      <c r="H20" s="30" t="str">
        <f>IF($B20="N/A","N/A",IF(G20&gt;15,"No",IF(G20&lt;-15,"No","Yes")))</f>
        <v>N/A</v>
      </c>
      <c r="I20" s="32">
        <v>-2.72</v>
      </c>
      <c r="J20" s="32">
        <v>-2.2200000000000002</v>
      </c>
      <c r="K20" s="30" t="str">
        <f t="shared" si="0"/>
        <v>Yes</v>
      </c>
    </row>
    <row r="21" spans="1:11">
      <c r="A21" s="111" t="s">
        <v>200</v>
      </c>
      <c r="B21" s="25" t="s">
        <v>49</v>
      </c>
      <c r="C21" s="119">
        <v>8.2810731642000004</v>
      </c>
      <c r="D21" s="30" t="str">
        <f>IF($B21="N/A","N/A",IF(C21&gt;15,"No",IF(C21&lt;-15,"No","Yes")))</f>
        <v>N/A</v>
      </c>
      <c r="E21" s="120">
        <v>8.2587336897999997</v>
      </c>
      <c r="F21" s="30" t="str">
        <f>IF($B21="N/A","N/A",IF(E21&gt;15,"No",IF(E21&lt;-15,"No","Yes")))</f>
        <v>N/A</v>
      </c>
      <c r="G21" s="120">
        <v>8.5712003628000009</v>
      </c>
      <c r="H21" s="30" t="str">
        <f>IF($B21="N/A","N/A",IF(G21&gt;15,"No",IF(G21&lt;-15,"No","Yes")))</f>
        <v>N/A</v>
      </c>
      <c r="I21" s="32">
        <v>-0.27</v>
      </c>
      <c r="J21" s="32">
        <v>3.7829999999999999</v>
      </c>
      <c r="K21" s="30" t="str">
        <f t="shared" si="0"/>
        <v>Yes</v>
      </c>
    </row>
    <row r="22" spans="1:11">
      <c r="A22" s="111" t="s">
        <v>201</v>
      </c>
      <c r="B22" s="25" t="s">
        <v>132</v>
      </c>
      <c r="C22" s="118">
        <v>155.41138993999999</v>
      </c>
      <c r="D22" s="30" t="str">
        <f>IF($B22="N/A","N/A",IF(C22&gt;300,"No",IF(C22&lt;75,"No","Yes")))</f>
        <v>Yes</v>
      </c>
      <c r="E22" s="78">
        <v>156.80848749</v>
      </c>
      <c r="F22" s="30" t="str">
        <f>IF($B22="N/A","N/A",IF(E22&gt;300,"No",IF(E22&lt;75,"No","Yes")))</f>
        <v>Yes</v>
      </c>
      <c r="G22" s="78">
        <v>426.74239431000001</v>
      </c>
      <c r="H22" s="30" t="str">
        <f>IF($B22="N/A","N/A",IF(G22&gt;300,"No",IF(G22&lt;75,"No","Yes")))</f>
        <v>No</v>
      </c>
      <c r="I22" s="32">
        <v>0.89900000000000002</v>
      </c>
      <c r="J22" s="32">
        <v>172.1</v>
      </c>
      <c r="K22" s="30" t="str">
        <f t="shared" si="0"/>
        <v>No</v>
      </c>
    </row>
    <row r="23" spans="1:11">
      <c r="A23" s="111" t="s">
        <v>202</v>
      </c>
      <c r="B23" s="25" t="s">
        <v>133</v>
      </c>
      <c r="C23" s="118">
        <v>31.469786649</v>
      </c>
      <c r="D23" s="30" t="str">
        <f>IF($B23="N/A","N/A",IF(C23&gt;250,"No",IF(C23&lt;20,"No","Yes")))</f>
        <v>Yes</v>
      </c>
      <c r="E23" s="78">
        <v>32.414296426</v>
      </c>
      <c r="F23" s="30" t="str">
        <f>IF($B23="N/A","N/A",IF(E23&gt;250,"No",IF(E23&lt;20,"No","Yes")))</f>
        <v>Yes</v>
      </c>
      <c r="G23" s="78">
        <v>31.303031344000001</v>
      </c>
      <c r="H23" s="30" t="str">
        <f>IF($B23="N/A","N/A",IF(G23&gt;250,"No",IF(G23&lt;20,"No","Yes")))</f>
        <v>Yes</v>
      </c>
      <c r="I23" s="32">
        <v>3.0009999999999999</v>
      </c>
      <c r="J23" s="32">
        <v>-3.43</v>
      </c>
      <c r="K23" s="30" t="str">
        <f t="shared" si="0"/>
        <v>Yes</v>
      </c>
    </row>
    <row r="24" spans="1:11">
      <c r="A24" s="111" t="s">
        <v>203</v>
      </c>
      <c r="B24" s="25" t="s">
        <v>134</v>
      </c>
      <c r="C24" s="118">
        <v>2</v>
      </c>
      <c r="D24" s="30" t="str">
        <f>IF($B24="N/A","N/A",IF(C24&gt;5,"No",IF(C24&lt;3,"No","Yes")))</f>
        <v>No</v>
      </c>
      <c r="E24" s="78">
        <v>2</v>
      </c>
      <c r="F24" s="30" t="str">
        <f>IF($B24="N/A","N/A",IF(E24&gt;5,"No",IF(E24&lt;3,"No","Yes")))</f>
        <v>No</v>
      </c>
      <c r="G24" s="78">
        <v>2</v>
      </c>
      <c r="H24" s="30" t="str">
        <f>IF($B24="N/A","N/A",IF(G24&gt;5,"No",IF(G24&lt;3,"No","Yes")))</f>
        <v>No</v>
      </c>
      <c r="I24" s="32">
        <v>0</v>
      </c>
      <c r="J24" s="32">
        <v>0</v>
      </c>
      <c r="K24" s="30" t="str">
        <f t="shared" si="0"/>
        <v>Yes</v>
      </c>
    </row>
    <row r="25" spans="1:11" ht="12.75" customHeight="1">
      <c r="A25" s="51" t="s">
        <v>770</v>
      </c>
      <c r="B25" s="25" t="s">
        <v>49</v>
      </c>
      <c r="C25" s="112">
        <v>6008</v>
      </c>
      <c r="D25" s="25" t="s">
        <v>49</v>
      </c>
      <c r="E25" s="26">
        <v>22091</v>
      </c>
      <c r="F25" s="25" t="s">
        <v>49</v>
      </c>
      <c r="G25" s="26">
        <v>24852</v>
      </c>
      <c r="H25" s="30" t="str">
        <f>IF($B25="N/A","N/A",IF(G25&gt;15,"No",IF(G25&lt;-15,"No","Yes")))</f>
        <v>N/A</v>
      </c>
      <c r="I25" s="25" t="s">
        <v>1209</v>
      </c>
      <c r="J25" s="32">
        <v>12.5</v>
      </c>
      <c r="K25" s="30" t="str">
        <f t="shared" si="0"/>
        <v>Yes</v>
      </c>
    </row>
    <row r="26" spans="1:11" ht="25.5">
      <c r="A26" s="51" t="s">
        <v>771</v>
      </c>
      <c r="B26" s="25" t="s">
        <v>49</v>
      </c>
      <c r="C26" s="78">
        <v>71.922436751000006</v>
      </c>
      <c r="D26" s="25" t="s">
        <v>49</v>
      </c>
      <c r="E26" s="78">
        <v>77.541487484000001</v>
      </c>
      <c r="F26" s="25" t="s">
        <v>49</v>
      </c>
      <c r="G26" s="78">
        <v>82.892845645999998</v>
      </c>
      <c r="H26" s="25" t="s">
        <v>49</v>
      </c>
      <c r="I26" s="32">
        <v>7.8129999999999997</v>
      </c>
      <c r="J26" s="32">
        <v>6.9009999999999998</v>
      </c>
      <c r="K26" s="30" t="str">
        <f t="shared" si="0"/>
        <v>Yes</v>
      </c>
    </row>
    <row r="27" spans="1:11">
      <c r="A27" s="51" t="s">
        <v>156</v>
      </c>
      <c r="B27" s="25" t="s">
        <v>121</v>
      </c>
      <c r="C27" s="26">
        <v>0</v>
      </c>
      <c r="D27" s="30" t="str">
        <f>IF($B27="N/A","N/A",IF(C27="N/A","N/A",IF(C27=0,"Yes","No")))</f>
        <v>Yes</v>
      </c>
      <c r="E27" s="26">
        <v>0</v>
      </c>
      <c r="F27" s="30" t="str">
        <f>IF($B27="N/A","N/A",IF(E27="N/A","N/A",IF(E27=0,"Yes","No")))</f>
        <v>Yes</v>
      </c>
      <c r="G27" s="26">
        <v>0</v>
      </c>
      <c r="H27" s="30" t="str">
        <f>IF($B27="N/A","N/A",IF(G27=0,"Yes","No"))</f>
        <v>Yes</v>
      </c>
      <c r="I27" s="32" t="s">
        <v>1207</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5062</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9.7787435796000004</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90.221256420000003</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3899392</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v>0</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v>96.757622726999998</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v>0</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v>0</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v>0</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v>96.757622726999998</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v>0</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v>0</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v>3.2423772731999998</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1733062</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v>18.729393409</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v>0</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v>0</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v>81.270606591000004</v>
      </c>
      <c r="H47" s="30" t="str">
        <f t="shared" ref="H47" si="24">IF($B47="N/A","N/A",IF(G47&lt;0,"No","Yes"))</f>
        <v>N/A</v>
      </c>
      <c r="I47" s="32" t="s">
        <v>49</v>
      </c>
      <c r="J47" s="32" t="s">
        <v>49</v>
      </c>
      <c r="K47" s="30" t="str">
        <f t="shared" si="0"/>
        <v>N/A</v>
      </c>
    </row>
    <row r="48" spans="1:11">
      <c r="A48" s="51" t="s">
        <v>865</v>
      </c>
      <c r="B48" s="25" t="s">
        <v>49</v>
      </c>
      <c r="C48" s="112">
        <v>760959</v>
      </c>
      <c r="D48" s="25" t="s">
        <v>49</v>
      </c>
      <c r="E48" s="26">
        <v>761860</v>
      </c>
      <c r="F48" s="25" t="s">
        <v>49</v>
      </c>
      <c r="G48" s="26">
        <v>764845</v>
      </c>
      <c r="H48" s="25" t="s">
        <v>49</v>
      </c>
      <c r="I48" s="32">
        <v>0.11840000000000001</v>
      </c>
      <c r="J48" s="32">
        <v>0.39179999999999998</v>
      </c>
      <c r="K48" s="30" t="str">
        <f t="shared" si="0"/>
        <v>Yes</v>
      </c>
    </row>
    <row r="49" spans="1:11">
      <c r="A49" s="51" t="s">
        <v>866</v>
      </c>
      <c r="B49" s="25" t="s">
        <v>49</v>
      </c>
      <c r="C49" s="116">
        <v>12.190538518</v>
      </c>
      <c r="D49" s="30" t="str">
        <f t="shared" ref="D49:D50" si="25">IF($B49="N/A","N/A",IF(C49&gt;15,"No",IF(C49&lt;-15,"No","Yes")))</f>
        <v>N/A</v>
      </c>
      <c r="E49" s="32">
        <v>12.201585593000001</v>
      </c>
      <c r="F49" s="30" t="str">
        <f t="shared" ref="F49:F50" si="26">IF($B49="N/A","N/A",IF(E49&gt;15,"No",IF(E49&lt;-15,"No","Yes")))</f>
        <v>N/A</v>
      </c>
      <c r="G49" s="32">
        <v>0.96137125820000002</v>
      </c>
      <c r="H49" s="30" t="str">
        <f t="shared" ref="H49:H50" si="27">IF($B49="N/A","N/A",IF(G49&gt;15,"No",IF(G49&lt;-15,"No","Yes")))</f>
        <v>N/A</v>
      </c>
      <c r="I49" s="32">
        <v>9.06E-2</v>
      </c>
      <c r="J49" s="32">
        <v>-92.1</v>
      </c>
      <c r="K49" s="30" t="str">
        <f t="shared" si="0"/>
        <v>No</v>
      </c>
    </row>
    <row r="50" spans="1:11">
      <c r="A50" s="51" t="s">
        <v>867</v>
      </c>
      <c r="B50" s="25" t="s">
        <v>49</v>
      </c>
      <c r="C50" s="116">
        <v>86.958035847000005</v>
      </c>
      <c r="D50" s="30" t="str">
        <f t="shared" si="25"/>
        <v>N/A</v>
      </c>
      <c r="E50" s="32">
        <v>87.036332134999995</v>
      </c>
      <c r="F50" s="30" t="str">
        <f t="shared" si="26"/>
        <v>N/A</v>
      </c>
      <c r="G50" s="32">
        <v>98.183553529999998</v>
      </c>
      <c r="H50" s="30" t="str">
        <f t="shared" si="27"/>
        <v>N/A</v>
      </c>
      <c r="I50" s="32">
        <v>0.09</v>
      </c>
      <c r="J50" s="32">
        <v>12.81</v>
      </c>
      <c r="K50" s="30" t="str">
        <f t="shared" si="0"/>
        <v>Yes</v>
      </c>
    </row>
    <row r="51" spans="1:11" ht="12.75" customHeight="1">
      <c r="A51" s="191" t="s">
        <v>190</v>
      </c>
      <c r="B51" s="195"/>
      <c r="C51" s="195"/>
      <c r="D51" s="195"/>
      <c r="E51" s="195"/>
      <c r="F51" s="195"/>
      <c r="G51" s="195"/>
      <c r="H51" s="195"/>
      <c r="I51" s="195"/>
      <c r="J51" s="195"/>
      <c r="K51" s="196"/>
    </row>
    <row r="52" spans="1:11">
      <c r="A52" s="111" t="s">
        <v>45</v>
      </c>
      <c r="B52" s="25" t="s">
        <v>49</v>
      </c>
      <c r="C52" s="112">
        <v>9057288</v>
      </c>
      <c r="D52" s="30" t="str">
        <f>IF($B52="N/A","N/A",IF(C52&gt;15,"No",IF(C52&lt;-15,"No","Yes")))</f>
        <v>N/A</v>
      </c>
      <c r="E52" s="26">
        <v>9691508</v>
      </c>
      <c r="F52" s="30" t="str">
        <f>IF($B52="N/A","N/A",IF(E52&gt;15,"No",IF(E52&lt;-15,"No","Yes")))</f>
        <v>N/A</v>
      </c>
      <c r="G52" s="26">
        <v>11076648</v>
      </c>
      <c r="H52" s="30" t="str">
        <f>IF($B52="N/A","N/A",IF(G52&gt;15,"No",IF(G52&lt;-15,"No","Yes")))</f>
        <v>N/A</v>
      </c>
      <c r="I52" s="32">
        <v>7.0019999999999998</v>
      </c>
      <c r="J52" s="32">
        <v>14.29</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20.453495572000001</v>
      </c>
      <c r="D55" s="30" t="str">
        <f t="shared" ref="D55:D61" si="29">IF($B55="N/A","N/A",IF(C55&gt;15,"No",IF(C55&lt;-15,"No","Yes")))</f>
        <v>N/A</v>
      </c>
      <c r="E55" s="32">
        <v>20.743077341999999</v>
      </c>
      <c r="F55" s="30" t="str">
        <f t="shared" ref="F55:F61" si="30">IF($B55="N/A","N/A",IF(E55&gt;15,"No",IF(E55&lt;-15,"No","Yes")))</f>
        <v>N/A</v>
      </c>
      <c r="G55" s="32">
        <v>20.896583515</v>
      </c>
      <c r="H55" s="30" t="str">
        <f t="shared" ref="H55:H61" si="31">IF($B55="N/A","N/A",IF(G55&gt;15,"No",IF(G55&lt;-15,"No","Yes")))</f>
        <v>N/A</v>
      </c>
      <c r="I55" s="32">
        <v>1.4159999999999999</v>
      </c>
      <c r="J55" s="32">
        <v>0.74</v>
      </c>
      <c r="K55" s="30" t="str">
        <f t="shared" si="28"/>
        <v>Yes</v>
      </c>
    </row>
    <row r="56" spans="1:11">
      <c r="A56" s="111" t="s">
        <v>204</v>
      </c>
      <c r="B56" s="25" t="s">
        <v>49</v>
      </c>
      <c r="C56" s="116">
        <v>28.459050322</v>
      </c>
      <c r="D56" s="30" t="str">
        <f t="shared" si="29"/>
        <v>N/A</v>
      </c>
      <c r="E56" s="32">
        <v>28.134901411000001</v>
      </c>
      <c r="F56" s="30" t="str">
        <f t="shared" si="30"/>
        <v>N/A</v>
      </c>
      <c r="G56" s="32">
        <v>25.811138769999999</v>
      </c>
      <c r="H56" s="30" t="str">
        <f t="shared" si="31"/>
        <v>N/A</v>
      </c>
      <c r="I56" s="32">
        <v>-1.1399999999999999</v>
      </c>
      <c r="J56" s="32">
        <v>-8.26</v>
      </c>
      <c r="K56" s="30" t="str">
        <f t="shared" si="28"/>
        <v>Yes</v>
      </c>
    </row>
    <row r="57" spans="1:11" ht="12.75" customHeight="1">
      <c r="A57" s="111" t="s">
        <v>205</v>
      </c>
      <c r="B57" s="25" t="s">
        <v>49</v>
      </c>
      <c r="C57" s="116">
        <v>95.332788304000005</v>
      </c>
      <c r="D57" s="30" t="str">
        <f t="shared" si="29"/>
        <v>N/A</v>
      </c>
      <c r="E57" s="32">
        <v>94.810667432000002</v>
      </c>
      <c r="F57" s="30" t="str">
        <f t="shared" si="30"/>
        <v>N/A</v>
      </c>
      <c r="G57" s="32">
        <v>95.266427571999998</v>
      </c>
      <c r="H57" s="30" t="str">
        <f t="shared" si="31"/>
        <v>N/A</v>
      </c>
      <c r="I57" s="32">
        <v>-0.54800000000000004</v>
      </c>
      <c r="J57" s="32">
        <v>0.48070000000000002</v>
      </c>
      <c r="K57" s="30" t="str">
        <f t="shared" si="28"/>
        <v>Yes</v>
      </c>
    </row>
    <row r="58" spans="1:11">
      <c r="A58" s="111" t="s">
        <v>206</v>
      </c>
      <c r="B58" s="25" t="s">
        <v>49</v>
      </c>
      <c r="C58" s="116">
        <v>15.318652476</v>
      </c>
      <c r="D58" s="30" t="str">
        <f t="shared" si="29"/>
        <v>N/A</v>
      </c>
      <c r="E58" s="32">
        <v>15.896144639999999</v>
      </c>
      <c r="F58" s="30" t="str">
        <f t="shared" si="30"/>
        <v>N/A</v>
      </c>
      <c r="G58" s="32">
        <v>15.668572202</v>
      </c>
      <c r="H58" s="30" t="str">
        <f t="shared" si="31"/>
        <v>N/A</v>
      </c>
      <c r="I58" s="32">
        <v>3.77</v>
      </c>
      <c r="J58" s="32">
        <v>-1.43</v>
      </c>
      <c r="K58" s="30" t="str">
        <f t="shared" si="28"/>
        <v>Yes</v>
      </c>
    </row>
    <row r="59" spans="1:11">
      <c r="A59" s="111" t="s">
        <v>798</v>
      </c>
      <c r="B59" s="25" t="s">
        <v>49</v>
      </c>
      <c r="C59" s="116">
        <v>88.005967468999998</v>
      </c>
      <c r="D59" s="30" t="str">
        <f t="shared" si="29"/>
        <v>N/A</v>
      </c>
      <c r="E59" s="32">
        <v>88.736600744</v>
      </c>
      <c r="F59" s="30" t="str">
        <f t="shared" si="30"/>
        <v>N/A</v>
      </c>
      <c r="G59" s="32">
        <v>89.219205772999999</v>
      </c>
      <c r="H59" s="30" t="str">
        <f t="shared" si="31"/>
        <v>N/A</v>
      </c>
      <c r="I59" s="32">
        <v>0.83020000000000005</v>
      </c>
      <c r="J59" s="32">
        <v>0.54390000000000005</v>
      </c>
      <c r="K59" s="30" t="str">
        <f t="shared" si="28"/>
        <v>Yes</v>
      </c>
    </row>
    <row r="60" spans="1:11">
      <c r="A60" s="111" t="s">
        <v>799</v>
      </c>
      <c r="B60" s="25" t="s">
        <v>49</v>
      </c>
      <c r="C60" s="116">
        <v>89.872847702000001</v>
      </c>
      <c r="D60" s="30" t="str">
        <f t="shared" si="29"/>
        <v>N/A</v>
      </c>
      <c r="E60" s="32">
        <v>89.791393438</v>
      </c>
      <c r="F60" s="30" t="str">
        <f t="shared" si="30"/>
        <v>N/A</v>
      </c>
      <c r="G60" s="32">
        <v>90.673998795000003</v>
      </c>
      <c r="H60" s="30" t="str">
        <f t="shared" si="31"/>
        <v>N/A</v>
      </c>
      <c r="I60" s="32">
        <v>-9.0999999999999998E-2</v>
      </c>
      <c r="J60" s="32">
        <v>0.98299999999999998</v>
      </c>
      <c r="K60" s="30" t="str">
        <f t="shared" si="28"/>
        <v>Yes</v>
      </c>
    </row>
    <row r="61" spans="1:11">
      <c r="A61" s="111" t="s">
        <v>868</v>
      </c>
      <c r="B61" s="25" t="s">
        <v>49</v>
      </c>
      <c r="C61" s="116">
        <v>33.633478365999999</v>
      </c>
      <c r="D61" s="30" t="str">
        <f t="shared" si="29"/>
        <v>N/A</v>
      </c>
      <c r="E61" s="32">
        <v>30.618031786</v>
      </c>
      <c r="F61" s="30" t="str">
        <f t="shared" si="30"/>
        <v>N/A</v>
      </c>
      <c r="G61" s="32">
        <v>28.696524436000001</v>
      </c>
      <c r="H61" s="30" t="str">
        <f t="shared" si="31"/>
        <v>N/A</v>
      </c>
      <c r="I61" s="32">
        <v>-8.9700000000000006</v>
      </c>
      <c r="J61" s="32">
        <v>-6.28</v>
      </c>
      <c r="K61" s="30" t="str">
        <f t="shared" si="28"/>
        <v>Yes</v>
      </c>
    </row>
    <row r="62" spans="1:11">
      <c r="A62" s="193" t="s">
        <v>686</v>
      </c>
      <c r="B62" s="201"/>
      <c r="C62" s="201"/>
      <c r="D62" s="201"/>
      <c r="E62" s="201"/>
      <c r="F62" s="201"/>
      <c r="G62" s="201"/>
      <c r="H62" s="201"/>
      <c r="I62" s="201"/>
      <c r="J62" s="201"/>
      <c r="K62" s="202"/>
    </row>
    <row r="63" spans="1:11">
      <c r="A63" s="111" t="s">
        <v>869</v>
      </c>
      <c r="B63" s="25" t="s">
        <v>876</v>
      </c>
      <c r="C63" s="116">
        <v>95.296483891999998</v>
      </c>
      <c r="D63" s="30" t="str">
        <f>IF($B63="N/A","N/A",IF(C63&gt;95,"Yes","No"))</f>
        <v>Yes</v>
      </c>
      <c r="E63" s="32">
        <v>94.849377414000003</v>
      </c>
      <c r="F63" s="30" t="str">
        <f>IF($B63="N/A","N/A",IF(E63&gt;95,"Yes","No"))</f>
        <v>No</v>
      </c>
      <c r="G63" s="32">
        <v>94.783214200000003</v>
      </c>
      <c r="H63" s="30" t="str">
        <f>IF($B63="N/A","N/A",IF(G63&gt;95,"Yes","No"))</f>
        <v>No</v>
      </c>
      <c r="I63" s="32">
        <v>-0.46899999999999997</v>
      </c>
      <c r="J63" s="32">
        <v>-7.0000000000000007E-2</v>
      </c>
      <c r="K63" s="30" t="str">
        <f t="shared" ref="K63:K73" si="32">IF(J63="Div by 0", "N/A", IF(J63="N/A","N/A", IF(J63&gt;30, "No", IF(J63&lt;-30, "No", "Yes"))))</f>
        <v>Yes</v>
      </c>
    </row>
    <row r="64" spans="1:11">
      <c r="A64" s="111" t="s">
        <v>207</v>
      </c>
      <c r="B64" s="80" t="s">
        <v>84</v>
      </c>
      <c r="C64" s="116">
        <v>41.500877525</v>
      </c>
      <c r="D64" s="30" t="str">
        <f>IF($B64="N/A","N/A",IF(C64&gt;90,"No",IF(C64&lt;50,"No","Yes")))</f>
        <v>No</v>
      </c>
      <c r="E64" s="32">
        <v>40.465622068000002</v>
      </c>
      <c r="F64" s="30" t="str">
        <f>IF($B64="N/A","N/A",IF(E64&gt;90,"No",IF(E64&lt;50,"No","Yes")))</f>
        <v>No</v>
      </c>
      <c r="G64" s="32">
        <v>38.731906981000002</v>
      </c>
      <c r="H64" s="30" t="str">
        <f>IF($B64="N/A","N/A",IF(G64&gt;90,"No",IF(G64&lt;50,"No","Yes")))</f>
        <v>No</v>
      </c>
      <c r="I64" s="32">
        <v>-2.4900000000000002</v>
      </c>
      <c r="J64" s="32">
        <v>-4.28</v>
      </c>
      <c r="K64" s="30" t="str">
        <f t="shared" si="32"/>
        <v>Yes</v>
      </c>
    </row>
    <row r="65" spans="1:11">
      <c r="A65" s="111" t="s">
        <v>208</v>
      </c>
      <c r="B65" s="80" t="s">
        <v>53</v>
      </c>
      <c r="C65" s="116">
        <v>12.9214617</v>
      </c>
      <c r="D65" s="30" t="str">
        <f t="shared" ref="D65:D70" si="33">IF($B65="N/A","N/A",IF(C65&gt;5,"No",IF(C65&lt;=0,"No","Yes")))</f>
        <v>No</v>
      </c>
      <c r="E65" s="32">
        <v>13.189619200999999</v>
      </c>
      <c r="F65" s="30" t="str">
        <f t="shared" ref="F65:F70" si="34">IF($B65="N/A","N/A",IF(E65&gt;5,"No",IF(E65&lt;=0,"No","Yes")))</f>
        <v>No</v>
      </c>
      <c r="G65" s="32">
        <v>13.619977813</v>
      </c>
      <c r="H65" s="30" t="str">
        <f t="shared" ref="H65:H70" si="35">IF($B65="N/A","N/A",IF(G65&gt;5,"No",IF(G65&lt;=0,"No","Yes")))</f>
        <v>No</v>
      </c>
      <c r="I65" s="32">
        <v>2.0750000000000002</v>
      </c>
      <c r="J65" s="32">
        <v>3.2629999999999999</v>
      </c>
      <c r="K65" s="30" t="str">
        <f t="shared" si="32"/>
        <v>Yes</v>
      </c>
    </row>
    <row r="66" spans="1:11">
      <c r="A66" s="111" t="s">
        <v>209</v>
      </c>
      <c r="B66" s="80" t="s">
        <v>53</v>
      </c>
      <c r="C66" s="116">
        <v>3.7809331005</v>
      </c>
      <c r="D66" s="30" t="str">
        <f t="shared" si="33"/>
        <v>Yes</v>
      </c>
      <c r="E66" s="32">
        <v>3.6976908031</v>
      </c>
      <c r="F66" s="30" t="str">
        <f t="shared" si="34"/>
        <v>Yes</v>
      </c>
      <c r="G66" s="32">
        <v>3.3315945401999998</v>
      </c>
      <c r="H66" s="30" t="str">
        <f t="shared" si="35"/>
        <v>Yes</v>
      </c>
      <c r="I66" s="32">
        <v>-2.2000000000000002</v>
      </c>
      <c r="J66" s="32">
        <v>-9.9</v>
      </c>
      <c r="K66" s="30" t="str">
        <f t="shared" si="32"/>
        <v>Yes</v>
      </c>
    </row>
    <row r="67" spans="1:11">
      <c r="A67" s="111" t="s">
        <v>210</v>
      </c>
      <c r="B67" s="80" t="s">
        <v>53</v>
      </c>
      <c r="C67" s="116">
        <v>0.44676728840000002</v>
      </c>
      <c r="D67" s="30" t="str">
        <f t="shared" si="33"/>
        <v>Yes</v>
      </c>
      <c r="E67" s="32">
        <v>0.46890535509999998</v>
      </c>
      <c r="F67" s="30" t="str">
        <f t="shared" si="34"/>
        <v>Yes</v>
      </c>
      <c r="G67" s="32">
        <v>0.41447557060000001</v>
      </c>
      <c r="H67" s="30" t="str">
        <f t="shared" si="35"/>
        <v>Yes</v>
      </c>
      <c r="I67" s="32">
        <v>4.9550000000000001</v>
      </c>
      <c r="J67" s="32">
        <v>-11.6</v>
      </c>
      <c r="K67" s="30" t="str">
        <f t="shared" si="32"/>
        <v>Yes</v>
      </c>
    </row>
    <row r="68" spans="1:11">
      <c r="A68" s="111" t="s">
        <v>800</v>
      </c>
      <c r="B68" s="25" t="s">
        <v>49</v>
      </c>
      <c r="C68" s="116">
        <v>3.4447396999999999E-3</v>
      </c>
      <c r="D68" s="30" t="str">
        <f t="shared" si="33"/>
        <v>N/A</v>
      </c>
      <c r="E68" s="32">
        <v>1.15255541E-2</v>
      </c>
      <c r="F68" s="30" t="str">
        <f t="shared" si="34"/>
        <v>N/A</v>
      </c>
      <c r="G68" s="32">
        <v>8.2335377999999994E-3</v>
      </c>
      <c r="H68" s="30" t="str">
        <f t="shared" si="35"/>
        <v>N/A</v>
      </c>
      <c r="I68" s="32">
        <v>234.6</v>
      </c>
      <c r="J68" s="32">
        <v>-28.6</v>
      </c>
      <c r="K68" s="30" t="str">
        <f t="shared" si="32"/>
        <v>Yes</v>
      </c>
    </row>
    <row r="69" spans="1:11">
      <c r="A69" s="111" t="s">
        <v>801</v>
      </c>
      <c r="B69" s="25" t="s">
        <v>49</v>
      </c>
      <c r="C69" s="116">
        <v>2.53055882E-2</v>
      </c>
      <c r="D69" s="30" t="str">
        <f t="shared" si="33"/>
        <v>N/A</v>
      </c>
      <c r="E69" s="32">
        <v>2.13485868E-2</v>
      </c>
      <c r="F69" s="30" t="str">
        <f t="shared" si="34"/>
        <v>N/A</v>
      </c>
      <c r="G69" s="32">
        <v>1.5618443399999999E-2</v>
      </c>
      <c r="H69" s="30" t="str">
        <f t="shared" si="35"/>
        <v>N/A</v>
      </c>
      <c r="I69" s="32">
        <v>-15.6</v>
      </c>
      <c r="J69" s="32">
        <v>-26.8</v>
      </c>
      <c r="K69" s="30" t="str">
        <f t="shared" si="32"/>
        <v>Yes</v>
      </c>
    </row>
    <row r="70" spans="1:11" ht="12.75" customHeight="1">
      <c r="A70" s="111" t="s">
        <v>802</v>
      </c>
      <c r="B70" s="25" t="s">
        <v>49</v>
      </c>
      <c r="C70" s="116">
        <v>3.31225E-5</v>
      </c>
      <c r="D70" s="30" t="str">
        <f t="shared" si="33"/>
        <v>N/A</v>
      </c>
      <c r="E70" s="32">
        <v>1.0318300000000001E-5</v>
      </c>
      <c r="F70" s="30" t="str">
        <f t="shared" si="34"/>
        <v>N/A</v>
      </c>
      <c r="G70" s="32">
        <v>1.8056000000000001E-5</v>
      </c>
      <c r="H70" s="30" t="str">
        <f t="shared" si="35"/>
        <v>N/A</v>
      </c>
      <c r="I70" s="32">
        <v>-68.8</v>
      </c>
      <c r="J70" s="32">
        <v>74.989999999999995</v>
      </c>
      <c r="K70" s="30" t="str">
        <f t="shared" si="32"/>
        <v>No</v>
      </c>
    </row>
    <row r="71" spans="1:11">
      <c r="A71" s="111" t="s">
        <v>211</v>
      </c>
      <c r="B71" s="25" t="s">
        <v>124</v>
      </c>
      <c r="C71" s="116">
        <v>3.0694508112999999</v>
      </c>
      <c r="D71" s="30" t="str">
        <f>IF($B71="N/A","N/A",IF(C71&gt;10,"No",IF(C71&lt;1,"No","Yes")))</f>
        <v>Yes</v>
      </c>
      <c r="E71" s="32">
        <v>3.0981246675</v>
      </c>
      <c r="F71" s="30" t="str">
        <f>IF($B71="N/A","N/A",IF(E71&gt;10,"No",IF(E71&lt;1,"No","Yes")))</f>
        <v>Yes</v>
      </c>
      <c r="G71" s="32">
        <v>3.2046698604000001</v>
      </c>
      <c r="H71" s="30" t="str">
        <f>IF($B71="N/A","N/A",IF(G71&gt;10,"No",IF(G71&lt;1,"No","Yes")))</f>
        <v>Yes</v>
      </c>
      <c r="I71" s="32">
        <v>0.93420000000000003</v>
      </c>
      <c r="J71" s="32">
        <v>3.4390000000000001</v>
      </c>
      <c r="K71" s="30" t="str">
        <f t="shared" si="32"/>
        <v>Yes</v>
      </c>
    </row>
    <row r="72" spans="1:11">
      <c r="A72" s="111" t="s">
        <v>212</v>
      </c>
      <c r="B72" s="122" t="s">
        <v>62</v>
      </c>
      <c r="C72" s="116">
        <v>28.297587534000002</v>
      </c>
      <c r="D72" s="30" t="str">
        <f>IF($B72="N/A","N/A",IF(C72&gt;10,"No",IF(C72&lt;=0,"No","Yes")))</f>
        <v>No</v>
      </c>
      <c r="E72" s="32">
        <v>28.607807990000001</v>
      </c>
      <c r="F72" s="30" t="str">
        <f>IF($B72="N/A","N/A",IF(E72&gt;10,"No",IF(E72&lt;=0,"No","Yes")))</f>
        <v>No</v>
      </c>
      <c r="G72" s="32">
        <v>29.940799779999999</v>
      </c>
      <c r="H72" s="30" t="str">
        <f>IF($B72="N/A","N/A",IF(G72&gt;10,"No",IF(G72&lt;=0,"No","Yes")))</f>
        <v>No</v>
      </c>
      <c r="I72" s="32">
        <v>1.0960000000000001</v>
      </c>
      <c r="J72" s="32">
        <v>4.66</v>
      </c>
      <c r="K72" s="30" t="str">
        <f t="shared" si="32"/>
        <v>Yes</v>
      </c>
    </row>
    <row r="73" spans="1:11">
      <c r="A73" s="111" t="s">
        <v>213</v>
      </c>
      <c r="B73" s="80" t="s">
        <v>85</v>
      </c>
      <c r="C73" s="116">
        <v>4.7034940260000004</v>
      </c>
      <c r="D73" s="30" t="str">
        <f>IF($B73="N/A","N/A",IF(C73&gt;=5,"No",IF(C73&lt;0,"No","Yes")))</f>
        <v>Yes</v>
      </c>
      <c r="E73" s="32">
        <v>5.1506019497000004</v>
      </c>
      <c r="F73" s="30" t="str">
        <f>IF($B73="N/A","N/A",IF(E73&gt;=5,"No",IF(E73&lt;0,"No","Yes")))</f>
        <v>No</v>
      </c>
      <c r="G73" s="32">
        <v>5.2167858002000003</v>
      </c>
      <c r="H73" s="30" t="str">
        <f>IF($B73="N/A","N/A",IF(G73&gt;=5,"No",IF(G73&lt;0,"No","Yes")))</f>
        <v>No</v>
      </c>
      <c r="I73" s="32">
        <v>9.5060000000000002</v>
      </c>
      <c r="J73" s="32">
        <v>1.2849999999999999</v>
      </c>
      <c r="K73" s="30" t="str">
        <f t="shared" si="32"/>
        <v>Yes</v>
      </c>
    </row>
    <row r="74" spans="1:11">
      <c r="A74" s="193" t="s">
        <v>687</v>
      </c>
      <c r="B74" s="199"/>
      <c r="C74" s="199"/>
      <c r="D74" s="199"/>
      <c r="E74" s="199"/>
      <c r="F74" s="199"/>
      <c r="G74" s="199"/>
      <c r="H74" s="199"/>
      <c r="I74" s="199"/>
      <c r="J74" s="199"/>
      <c r="K74" s="200"/>
    </row>
    <row r="75" spans="1:11">
      <c r="A75" s="111" t="s">
        <v>47</v>
      </c>
      <c r="B75" s="80" t="s">
        <v>56</v>
      </c>
      <c r="C75" s="116">
        <v>1.0255166889</v>
      </c>
      <c r="D75" s="30" t="str">
        <f>IF($B75="N/A","N/A",IF(C75&gt;15,"No",IF(C75&lt;=0,"No","Yes")))</f>
        <v>Yes</v>
      </c>
      <c r="E75" s="32">
        <v>1.1183295727</v>
      </c>
      <c r="F75" s="30" t="str">
        <f>IF($B75="N/A","N/A",IF(E75&gt;15,"No",IF(E75&lt;=0,"No","Yes")))</f>
        <v>Yes</v>
      </c>
      <c r="G75" s="32">
        <v>1.0858339093</v>
      </c>
      <c r="H75" s="30" t="str">
        <f>IF($B75="N/A","N/A",IF(G75&gt;15,"No",IF(G75&lt;=0,"No","Yes")))</f>
        <v>Yes</v>
      </c>
      <c r="I75" s="32">
        <v>9.0500000000000007</v>
      </c>
      <c r="J75" s="32">
        <v>-2.91</v>
      </c>
      <c r="K75" s="30" t="str">
        <f>IF(J75="Div by 0", "N/A", IF(J75="N/A","N/A", IF(J75&gt;30, "No", IF(J75&lt;-30, "No", "Yes"))))</f>
        <v>Yes</v>
      </c>
    </row>
    <row r="76" spans="1:11">
      <c r="A76" s="111" t="s">
        <v>177</v>
      </c>
      <c r="B76" s="25" t="s">
        <v>49</v>
      </c>
      <c r="C76" s="118">
        <v>85.530737263999995</v>
      </c>
      <c r="D76" s="30" t="str">
        <f>IF($B76="N/A","N/A",IF(C76&gt;15,"No",IF(C76&lt;-15,"No","Yes")))</f>
        <v>N/A</v>
      </c>
      <c r="E76" s="78">
        <v>87.339758079999996</v>
      </c>
      <c r="F76" s="30" t="str">
        <f>IF($B76="N/A","N/A",IF(E76&gt;15,"No",IF(E76&lt;-15,"No","Yes")))</f>
        <v>N/A</v>
      </c>
      <c r="G76" s="78">
        <v>88.886991370000004</v>
      </c>
      <c r="H76" s="30" t="str">
        <f>IF($B76="N/A","N/A",IF(G76&gt;15,"No",IF(G76&lt;-15,"No","Yes")))</f>
        <v>N/A</v>
      </c>
      <c r="I76" s="32">
        <v>2.1150000000000002</v>
      </c>
      <c r="J76" s="32">
        <v>1.772</v>
      </c>
      <c r="K76" s="30" t="str">
        <f>IF(J76="Div by 0", "N/A", IF(J76="N/A","N/A", IF(J76&gt;30, "No", IF(J76&lt;-30, "No", "Yes"))))</f>
        <v>Yes</v>
      </c>
    </row>
    <row r="77" spans="1:11">
      <c r="A77" s="192" t="s">
        <v>768</v>
      </c>
      <c r="B77" s="175"/>
      <c r="C77" s="175"/>
      <c r="D77" s="175"/>
      <c r="E77" s="175"/>
      <c r="F77" s="175"/>
      <c r="G77" s="175"/>
      <c r="H77" s="175"/>
      <c r="I77" s="175"/>
      <c r="J77" s="175"/>
      <c r="K77" s="176"/>
    </row>
    <row r="78" spans="1:11">
      <c r="A78" s="111" t="s">
        <v>214</v>
      </c>
      <c r="B78" s="25" t="s">
        <v>68</v>
      </c>
      <c r="C78" s="116">
        <v>19.265148685</v>
      </c>
      <c r="D78" s="30" t="str">
        <f>IF($B78="N/A","N/A",IF(C78&gt;35,"No",IF(C78&lt;10,"No","Yes")))</f>
        <v>Yes</v>
      </c>
      <c r="E78" s="32">
        <v>18.556544553999998</v>
      </c>
      <c r="F78" s="30" t="str">
        <f>IF($B78="N/A","N/A",IF(E78&gt;35,"No",IF(E78&lt;10,"No","Yes")))</f>
        <v>Yes</v>
      </c>
      <c r="G78" s="32">
        <v>18.740073712000001</v>
      </c>
      <c r="H78" s="30" t="str">
        <f>IF($B78="N/A","N/A",IF(G78&gt;35,"No",IF(G78&lt;10,"No","Yes")))</f>
        <v>Yes</v>
      </c>
      <c r="I78" s="32">
        <v>-3.68</v>
      </c>
      <c r="J78" s="32">
        <v>0.98899999999999999</v>
      </c>
      <c r="K78" s="30" t="str">
        <f t="shared" ref="K78:K103" si="36">IF(J78="Div by 0", "N/A", IF(J78="N/A","N/A", IF(J78&gt;30, "No", IF(J78&lt;-30, "No", "Yes"))))</f>
        <v>Yes</v>
      </c>
    </row>
    <row r="79" spans="1:11">
      <c r="A79" s="111" t="s">
        <v>215</v>
      </c>
      <c r="B79" s="25" t="s">
        <v>69</v>
      </c>
      <c r="C79" s="116">
        <v>9.1881587512999996</v>
      </c>
      <c r="D79" s="30" t="str">
        <f>IF($B79="N/A","N/A",IF(C79&gt;20,"No",IF(C79&lt;2,"No","Yes")))</f>
        <v>Yes</v>
      </c>
      <c r="E79" s="32">
        <v>9.5879918791000005</v>
      </c>
      <c r="F79" s="30" t="str">
        <f>IF($B79="N/A","N/A",IF(E79&gt;20,"No",IF(E79&lt;2,"No","Yes")))</f>
        <v>Yes</v>
      </c>
      <c r="G79" s="32">
        <v>9.8267815317</v>
      </c>
      <c r="H79" s="30" t="str">
        <f>IF($B79="N/A","N/A",IF(G79&gt;20,"No",IF(G79&lt;2,"No","Yes")))</f>
        <v>Yes</v>
      </c>
      <c r="I79" s="32">
        <v>4.3520000000000003</v>
      </c>
      <c r="J79" s="32">
        <v>2.4910000000000001</v>
      </c>
      <c r="K79" s="30" t="str">
        <f t="shared" si="36"/>
        <v>Yes</v>
      </c>
    </row>
    <row r="80" spans="1:11">
      <c r="A80" s="111" t="s">
        <v>216</v>
      </c>
      <c r="B80" s="25" t="s">
        <v>88</v>
      </c>
      <c r="C80" s="116">
        <v>2.6572965328999998</v>
      </c>
      <c r="D80" s="30" t="str">
        <f>IF($B80="N/A","N/A",IF(C80&gt;8,"No",IF(C80&lt;0.5,"No","Yes")))</f>
        <v>Yes</v>
      </c>
      <c r="E80" s="32">
        <v>2.5935798639000001</v>
      </c>
      <c r="F80" s="30" t="str">
        <f>IF($B80="N/A","N/A",IF(E80&gt;8,"No",IF(E80&lt;0.5,"No","Yes")))</f>
        <v>Yes</v>
      </c>
      <c r="G80" s="32">
        <v>2.5345032179000002</v>
      </c>
      <c r="H80" s="30" t="str">
        <f>IF($B80="N/A","N/A",IF(G80&gt;8,"No",IF(G80&lt;0.5,"No","Yes")))</f>
        <v>Yes</v>
      </c>
      <c r="I80" s="32">
        <v>-2.4</v>
      </c>
      <c r="J80" s="32">
        <v>-2.2799999999999998</v>
      </c>
      <c r="K80" s="30" t="str">
        <f t="shared" si="36"/>
        <v>Yes</v>
      </c>
    </row>
    <row r="81" spans="1:11">
      <c r="A81" s="111" t="s">
        <v>217</v>
      </c>
      <c r="B81" s="25" t="s">
        <v>70</v>
      </c>
      <c r="C81" s="116">
        <v>11.117356542</v>
      </c>
      <c r="D81" s="30" t="str">
        <f>IF($B81="N/A","N/A",IF(C81&gt;25,"No",IF(C81&lt;3,"No","Yes")))</f>
        <v>Yes</v>
      </c>
      <c r="E81" s="32">
        <v>11.310097459</v>
      </c>
      <c r="F81" s="30" t="str">
        <f>IF($B81="N/A","N/A",IF(E81&gt;25,"No",IF(E81&lt;3,"No","Yes")))</f>
        <v>Yes</v>
      </c>
      <c r="G81" s="32">
        <v>12.15316222</v>
      </c>
      <c r="H81" s="30" t="str">
        <f>IF($B81="N/A","N/A",IF(G81&gt;25,"No",IF(G81&lt;3,"No","Yes")))</f>
        <v>Yes</v>
      </c>
      <c r="I81" s="32">
        <v>1.734</v>
      </c>
      <c r="J81" s="32">
        <v>7.4539999999999997</v>
      </c>
      <c r="K81" s="30" t="str">
        <f t="shared" si="36"/>
        <v>Yes</v>
      </c>
    </row>
    <row r="82" spans="1:11">
      <c r="A82" s="111" t="s">
        <v>218</v>
      </c>
      <c r="B82" s="25" t="s">
        <v>71</v>
      </c>
      <c r="C82" s="116">
        <v>5.8130314504999996</v>
      </c>
      <c r="D82" s="30" t="str">
        <f>IF($B82="N/A","N/A",IF(C82&gt;25,"No",IF(C82&lt;2,"No","Yes")))</f>
        <v>Yes</v>
      </c>
      <c r="E82" s="32">
        <v>5.7357843588000001</v>
      </c>
      <c r="F82" s="30" t="str">
        <f>IF($B82="N/A","N/A",IF(E82&gt;25,"No",IF(E82&lt;2,"No","Yes")))</f>
        <v>Yes</v>
      </c>
      <c r="G82" s="32">
        <v>4.8056776743</v>
      </c>
      <c r="H82" s="30" t="str">
        <f>IF($B82="N/A","N/A",IF(G82&gt;25,"No",IF(G82&lt;2,"No","Yes")))</f>
        <v>Yes</v>
      </c>
      <c r="I82" s="32">
        <v>-1.33</v>
      </c>
      <c r="J82" s="32">
        <v>-16.2</v>
      </c>
      <c r="K82" s="30" t="str">
        <f t="shared" si="36"/>
        <v>Yes</v>
      </c>
    </row>
    <row r="83" spans="1:11">
      <c r="A83" s="111" t="s">
        <v>219</v>
      </c>
      <c r="B83" s="25" t="s">
        <v>72</v>
      </c>
      <c r="C83" s="116">
        <v>4.5916614332999997</v>
      </c>
      <c r="D83" s="30" t="str">
        <f>IF($B83="N/A","N/A",IF(C83&gt;25,"No",IF(C83&lt;=0,"No","Yes")))</f>
        <v>Yes</v>
      </c>
      <c r="E83" s="32">
        <v>4.3879342615999999</v>
      </c>
      <c r="F83" s="30" t="str">
        <f>IF($B83="N/A","N/A",IF(E83&gt;25,"No",IF(E83&lt;=0,"No","Yes")))</f>
        <v>Yes</v>
      </c>
      <c r="G83" s="32">
        <v>5.0194427050000003</v>
      </c>
      <c r="H83" s="30" t="str">
        <f>IF($B83="N/A","N/A",IF(G83&gt;25,"No",IF(G83&lt;=0,"No","Yes")))</f>
        <v>Yes</v>
      </c>
      <c r="I83" s="32">
        <v>-4.4400000000000004</v>
      </c>
      <c r="J83" s="32">
        <v>14.39</v>
      </c>
      <c r="K83" s="30" t="str">
        <f t="shared" si="36"/>
        <v>Yes</v>
      </c>
    </row>
    <row r="84" spans="1:11">
      <c r="A84" s="111" t="s">
        <v>220</v>
      </c>
      <c r="B84" s="25" t="s">
        <v>74</v>
      </c>
      <c r="C84" s="116">
        <v>22.580180733999999</v>
      </c>
      <c r="D84" s="30" t="str">
        <f>IF($B84="N/A","N/A",IF(C84&gt;20,"No",IF(C84&lt;4,"No","Yes")))</f>
        <v>No</v>
      </c>
      <c r="E84" s="32">
        <v>22.956437738999998</v>
      </c>
      <c r="F84" s="30" t="str">
        <f>IF($B84="N/A","N/A",IF(E84&gt;20,"No",IF(E84&lt;4,"No","Yes")))</f>
        <v>No</v>
      </c>
      <c r="G84" s="32">
        <v>23.656678446000001</v>
      </c>
      <c r="H84" s="30" t="str">
        <f>IF($B84="N/A","N/A",IF(G84&gt;20,"No",IF(G84&lt;4,"No","Yes")))</f>
        <v>No</v>
      </c>
      <c r="I84" s="32">
        <v>1.6659999999999999</v>
      </c>
      <c r="J84" s="32">
        <v>3.05</v>
      </c>
      <c r="K84" s="30" t="str">
        <f t="shared" si="36"/>
        <v>Yes</v>
      </c>
    </row>
    <row r="85" spans="1:11">
      <c r="A85" s="111" t="s">
        <v>221</v>
      </c>
      <c r="B85" s="25" t="s">
        <v>75</v>
      </c>
      <c r="C85" s="116">
        <v>0.65519612490000001</v>
      </c>
      <c r="D85" s="30" t="str">
        <f>IF($B85="N/A","N/A",IF(C85&gt;=3,"No",IF(C85&lt;0,"No","Yes")))</f>
        <v>Yes</v>
      </c>
      <c r="E85" s="32">
        <v>0.66840991100000002</v>
      </c>
      <c r="F85" s="30" t="str">
        <f>IF($B85="N/A","N/A",IF(E85&gt;=3,"No",IF(E85&lt;0,"No","Yes")))</f>
        <v>Yes</v>
      </c>
      <c r="G85" s="32">
        <v>0</v>
      </c>
      <c r="H85" s="30" t="str">
        <f>IF($B85="N/A","N/A",IF(G85&gt;=3,"No",IF(G85&lt;0,"No","Yes")))</f>
        <v>Yes</v>
      </c>
      <c r="I85" s="32">
        <v>2.0169999999999999</v>
      </c>
      <c r="J85" s="32">
        <v>-100</v>
      </c>
      <c r="K85" s="30" t="str">
        <f t="shared" si="36"/>
        <v>No</v>
      </c>
    </row>
    <row r="86" spans="1:11">
      <c r="A86" s="111" t="s">
        <v>222</v>
      </c>
      <c r="B86" s="25" t="s">
        <v>76</v>
      </c>
      <c r="C86" s="116">
        <v>8.5281267416999995</v>
      </c>
      <c r="D86" s="30" t="str">
        <f>IF($B86="N/A","N/A",IF(C86&gt;=25,"No",IF(C86&lt;0,"No","Yes")))</f>
        <v>Yes</v>
      </c>
      <c r="E86" s="32">
        <v>7.4431347525999998</v>
      </c>
      <c r="F86" s="30" t="str">
        <f>IF($B86="N/A","N/A",IF(E86&gt;=25,"No",IF(E86&lt;0,"No","Yes")))</f>
        <v>Yes</v>
      </c>
      <c r="G86" s="32">
        <v>6.2574616436000001</v>
      </c>
      <c r="H86" s="30" t="str">
        <f>IF($B86="N/A","N/A",IF(G86&gt;=25,"No",IF(G86&lt;0,"No","Yes")))</f>
        <v>Yes</v>
      </c>
      <c r="I86" s="32">
        <v>-12.7</v>
      </c>
      <c r="J86" s="32">
        <v>-15.9</v>
      </c>
      <c r="K86" s="30" t="str">
        <f t="shared" si="36"/>
        <v>Yes</v>
      </c>
    </row>
    <row r="87" spans="1:11">
      <c r="A87" s="111" t="s">
        <v>223</v>
      </c>
      <c r="B87" s="25" t="s">
        <v>123</v>
      </c>
      <c r="C87" s="116">
        <v>7.1197912664</v>
      </c>
      <c r="D87" s="30" t="str">
        <f>IF($B87="N/A","N/A",IF(C87&gt;3,"Yes","No"))</f>
        <v>Yes</v>
      </c>
      <c r="E87" s="32">
        <v>7.1300152670000001</v>
      </c>
      <c r="F87" s="30" t="str">
        <f>IF($B87="N/A","N/A",IF(E87&gt;3,"Yes","No"))</f>
        <v>Yes</v>
      </c>
      <c r="G87" s="32">
        <v>6.8618683197000001</v>
      </c>
      <c r="H87" s="30" t="str">
        <f>IF($B87="N/A","N/A",IF(G87&gt;3,"Yes","No"))</f>
        <v>Yes</v>
      </c>
      <c r="I87" s="32">
        <v>0.14360000000000001</v>
      </c>
      <c r="J87" s="32">
        <v>-3.76</v>
      </c>
      <c r="K87" s="30" t="str">
        <f t="shared" si="36"/>
        <v>Yes</v>
      </c>
    </row>
    <row r="88" spans="1:11">
      <c r="A88" s="111" t="s">
        <v>224</v>
      </c>
      <c r="B88" s="25" t="s">
        <v>122</v>
      </c>
      <c r="C88" s="116">
        <v>0.36171975540000001</v>
      </c>
      <c r="D88" s="30" t="str">
        <f>IF($B88="N/A","N/A",IF(C88&gt;1,"Yes","No"))</f>
        <v>No</v>
      </c>
      <c r="E88" s="32">
        <v>0.3796519592</v>
      </c>
      <c r="F88" s="30" t="str">
        <f>IF($B88="N/A","N/A",IF(E88&gt;1,"Yes","No"))</f>
        <v>No</v>
      </c>
      <c r="G88" s="32">
        <v>0.35915197450000003</v>
      </c>
      <c r="H88" s="30" t="str">
        <f>IF($B88="N/A","N/A",IF(G88&gt;1,"Yes","No"))</f>
        <v>No</v>
      </c>
      <c r="I88" s="32">
        <v>4.9569999999999999</v>
      </c>
      <c r="J88" s="32">
        <v>-5.4</v>
      </c>
      <c r="K88" s="30" t="str">
        <f t="shared" si="36"/>
        <v>Yes</v>
      </c>
    </row>
    <row r="89" spans="1:11">
      <c r="A89" s="111" t="s">
        <v>225</v>
      </c>
      <c r="B89" s="25" t="s">
        <v>49</v>
      </c>
      <c r="C89" s="116">
        <v>0</v>
      </c>
      <c r="D89" s="30" t="str">
        <f>IF($B89="N/A","N/A",IF(C89&gt;15,"No",IF(C89&lt;-15,"No","Yes")))</f>
        <v>N/A</v>
      </c>
      <c r="E89" s="32">
        <v>0</v>
      </c>
      <c r="F89" s="30" t="str">
        <f>IF($B89="N/A","N/A",IF(E89&gt;15,"No",IF(E89&lt;-15,"No","Yes")))</f>
        <v>N/A</v>
      </c>
      <c r="G89" s="32">
        <v>0</v>
      </c>
      <c r="H89" s="30" t="str">
        <f>IF($B89="N/A","N/A",IF(G89&gt;15,"No",IF(G89&lt;-15,"No","Yes")))</f>
        <v>N/A</v>
      </c>
      <c r="I89" s="32" t="s">
        <v>1207</v>
      </c>
      <c r="J89" s="32" t="s">
        <v>1207</v>
      </c>
      <c r="K89" s="30" t="str">
        <f t="shared" si="36"/>
        <v>N/A</v>
      </c>
    </row>
    <row r="90" spans="1:11">
      <c r="A90" s="111" t="s">
        <v>226</v>
      </c>
      <c r="B90" s="25" t="s">
        <v>49</v>
      </c>
      <c r="C90" s="116">
        <v>0</v>
      </c>
      <c r="D90" s="30" t="str">
        <f>IF($B90="N/A","N/A",IF(C90&gt;15,"No",IF(C90&lt;-15,"No","Yes")))</f>
        <v>N/A</v>
      </c>
      <c r="E90" s="32">
        <v>0</v>
      </c>
      <c r="F90" s="30" t="str">
        <f>IF($B90="N/A","N/A",IF(E90&gt;15,"No",IF(E90&lt;-15,"No","Yes")))</f>
        <v>N/A</v>
      </c>
      <c r="G90" s="32">
        <v>0</v>
      </c>
      <c r="H90" s="30" t="str">
        <f>IF($B90="N/A","N/A",IF(G90&gt;15,"No",IF(G90&lt;-15,"No","Yes")))</f>
        <v>N/A</v>
      </c>
      <c r="I90" s="32" t="s">
        <v>1207</v>
      </c>
      <c r="J90" s="32" t="s">
        <v>1207</v>
      </c>
      <c r="K90" s="30" t="str">
        <f t="shared" si="36"/>
        <v>N/A</v>
      </c>
    </row>
    <row r="91" spans="1:11">
      <c r="A91" s="111" t="s">
        <v>227</v>
      </c>
      <c r="B91" s="25" t="s">
        <v>73</v>
      </c>
      <c r="C91" s="116">
        <v>0</v>
      </c>
      <c r="D91" s="30" t="str">
        <f>IF($B91="N/A","N/A",IF(C91&gt;0,"Yes","No"))</f>
        <v>No</v>
      </c>
      <c r="E91" s="32">
        <v>0</v>
      </c>
      <c r="F91" s="30" t="str">
        <f>IF($B91="N/A","N/A",IF(E91&gt;0,"Yes","No"))</f>
        <v>No</v>
      </c>
      <c r="G91" s="32">
        <v>0</v>
      </c>
      <c r="H91" s="30" t="str">
        <f>IF($B91="N/A","N/A",IF(G91&gt;0,"Yes","No"))</f>
        <v>No</v>
      </c>
      <c r="I91" s="32" t="s">
        <v>1207</v>
      </c>
      <c r="J91" s="32" t="s">
        <v>1207</v>
      </c>
      <c r="K91" s="30" t="str">
        <f t="shared" si="36"/>
        <v>N/A</v>
      </c>
    </row>
    <row r="92" spans="1:11">
      <c r="A92" s="111" t="s">
        <v>228</v>
      </c>
      <c r="B92" s="25" t="s">
        <v>73</v>
      </c>
      <c r="C92" s="116">
        <v>1.4469121440999999</v>
      </c>
      <c r="D92" s="30" t="str">
        <f>IF($B92="N/A","N/A",IF(C92&gt;0,"Yes","No"))</f>
        <v>Yes</v>
      </c>
      <c r="E92" s="32">
        <v>1.3878851464999999</v>
      </c>
      <c r="F92" s="30" t="str">
        <f>IF($B92="N/A","N/A",IF(E92&gt;0,"Yes","No"))</f>
        <v>Yes</v>
      </c>
      <c r="G92" s="32">
        <v>1.2518317816</v>
      </c>
      <c r="H92" s="30" t="str">
        <f>IF($B92="N/A","N/A",IF(G92&gt;0,"Yes","No"))</f>
        <v>Yes</v>
      </c>
      <c r="I92" s="32">
        <v>-4.08</v>
      </c>
      <c r="J92" s="32">
        <v>-9.8000000000000007</v>
      </c>
      <c r="K92" s="30" t="str">
        <f t="shared" si="36"/>
        <v>Yes</v>
      </c>
    </row>
    <row r="93" spans="1:11">
      <c r="A93" s="111" t="s">
        <v>229</v>
      </c>
      <c r="B93" s="25" t="s">
        <v>73</v>
      </c>
      <c r="C93" s="116">
        <v>0.98289907529999998</v>
      </c>
      <c r="D93" s="30" t="str">
        <f>IF($B93="N/A","N/A",IF(C93&gt;0,"Yes","No"))</f>
        <v>Yes</v>
      </c>
      <c r="E93" s="32">
        <v>0.97718538749999995</v>
      </c>
      <c r="F93" s="30" t="str">
        <f>IF($B93="N/A","N/A",IF(E93&gt;0,"Yes","No"))</f>
        <v>Yes</v>
      </c>
      <c r="G93" s="32">
        <v>0.95214725609999995</v>
      </c>
      <c r="H93" s="30" t="str">
        <f>IF($B93="N/A","N/A",IF(G93&gt;0,"Yes","No"))</f>
        <v>Yes</v>
      </c>
      <c r="I93" s="32">
        <v>-0.58099999999999996</v>
      </c>
      <c r="J93" s="32">
        <v>-2.56</v>
      </c>
      <c r="K93" s="30" t="str">
        <f t="shared" si="36"/>
        <v>Yes</v>
      </c>
    </row>
    <row r="94" spans="1:11">
      <c r="A94" s="111" t="s">
        <v>230</v>
      </c>
      <c r="B94" s="25" t="s">
        <v>122</v>
      </c>
      <c r="C94" s="116">
        <v>0.39573656039999999</v>
      </c>
      <c r="D94" s="30" t="str">
        <f>IF($B94="N/A","N/A",IF(C94&gt;1,"Yes","No"))</f>
        <v>No</v>
      </c>
      <c r="E94" s="32">
        <v>0.44100464039999998</v>
      </c>
      <c r="F94" s="30" t="str">
        <f>IF($B94="N/A","N/A",IF(E94&gt;1,"Yes","No"))</f>
        <v>No</v>
      </c>
      <c r="G94" s="32">
        <v>0.47772575239999998</v>
      </c>
      <c r="H94" s="30" t="str">
        <f>IF($B94="N/A","N/A",IF(G94&gt;1,"Yes","No"))</f>
        <v>No</v>
      </c>
      <c r="I94" s="32">
        <v>11.44</v>
      </c>
      <c r="J94" s="32">
        <v>8.327</v>
      </c>
      <c r="K94" s="30" t="str">
        <f t="shared" si="36"/>
        <v>Yes</v>
      </c>
    </row>
    <row r="95" spans="1:11">
      <c r="A95" s="111" t="s">
        <v>231</v>
      </c>
      <c r="B95" s="25" t="s">
        <v>73</v>
      </c>
      <c r="C95" s="116">
        <v>0</v>
      </c>
      <c r="D95" s="30" t="str">
        <f>IF($B95="N/A","N/A",IF(C95&gt;0,"Yes","No"))</f>
        <v>No</v>
      </c>
      <c r="E95" s="32">
        <v>0</v>
      </c>
      <c r="F95" s="30" t="str">
        <f>IF($B95="N/A","N/A",IF(E95&gt;0,"Yes","No"))</f>
        <v>No</v>
      </c>
      <c r="G95" s="32">
        <v>0</v>
      </c>
      <c r="H95" s="30" t="str">
        <f>IF($B95="N/A","N/A",IF(G95&gt;0,"Yes","No"))</f>
        <v>No</v>
      </c>
      <c r="I95" s="32" t="s">
        <v>1207</v>
      </c>
      <c r="J95" s="32" t="s">
        <v>1207</v>
      </c>
      <c r="K95" s="30" t="str">
        <f t="shared" si="36"/>
        <v>N/A</v>
      </c>
    </row>
    <row r="96" spans="1:11">
      <c r="A96" s="111" t="s">
        <v>232</v>
      </c>
      <c r="B96" s="25" t="s">
        <v>49</v>
      </c>
      <c r="C96" s="116">
        <v>5.14944429E-2</v>
      </c>
      <c r="D96" s="30" t="str">
        <f>IF($B96="N/A","N/A",IF(C96&gt;15,"No",IF(C96&lt;-15,"No","Yes")))</f>
        <v>N/A</v>
      </c>
      <c r="E96" s="32">
        <v>6.0114483699999999E-2</v>
      </c>
      <c r="F96" s="30" t="str">
        <f>IF($B96="N/A","N/A",IF(E96&gt;15,"No",IF(E96&lt;-15,"No","Yes")))</f>
        <v>N/A</v>
      </c>
      <c r="G96" s="32">
        <v>5.1667255299999999E-2</v>
      </c>
      <c r="H96" s="30" t="str">
        <f>IF($B96="N/A","N/A",IF(G96&gt;15,"No",IF(G96&lt;-15,"No","Yes")))</f>
        <v>N/A</v>
      </c>
      <c r="I96" s="32">
        <v>16.739999999999998</v>
      </c>
      <c r="J96" s="32">
        <v>-14.1</v>
      </c>
      <c r="K96" s="30" t="str">
        <f t="shared" si="36"/>
        <v>Yes</v>
      </c>
    </row>
    <row r="97" spans="1:11">
      <c r="A97" s="111" t="s">
        <v>233</v>
      </c>
      <c r="B97" s="25" t="s">
        <v>49</v>
      </c>
      <c r="C97" s="116">
        <v>0.94430032480000003</v>
      </c>
      <c r="D97" s="30" t="str">
        <f>IF($B97="N/A","N/A",IF(C97&gt;15,"No",IF(C97&lt;-15,"No","Yes")))</f>
        <v>N/A</v>
      </c>
      <c r="E97" s="32">
        <v>1.0280340272999999</v>
      </c>
      <c r="F97" s="30" t="str">
        <f>IF($B97="N/A","N/A",IF(E97&gt;15,"No",IF(E97&lt;-15,"No","Yes")))</f>
        <v>N/A</v>
      </c>
      <c r="G97" s="32">
        <v>1.2702850176</v>
      </c>
      <c r="H97" s="30" t="str">
        <f>IF($B97="N/A","N/A",IF(G97&gt;15,"No",IF(G97&lt;-15,"No","Yes")))</f>
        <v>N/A</v>
      </c>
      <c r="I97" s="32">
        <v>8.8670000000000009</v>
      </c>
      <c r="J97" s="32">
        <v>23.56</v>
      </c>
      <c r="K97" s="30" t="str">
        <f t="shared" si="36"/>
        <v>Yes</v>
      </c>
    </row>
    <row r="98" spans="1:11">
      <c r="A98" s="111" t="s">
        <v>234</v>
      </c>
      <c r="B98" s="25" t="s">
        <v>49</v>
      </c>
      <c r="C98" s="116">
        <v>0</v>
      </c>
      <c r="D98" s="30" t="str">
        <f>IF($B98="N/A","N/A",IF(C98&gt;15,"No",IF(C98&lt;-15,"No","Yes")))</f>
        <v>N/A</v>
      </c>
      <c r="E98" s="32">
        <v>0</v>
      </c>
      <c r="F98" s="30" t="str">
        <f>IF($B98="N/A","N/A",IF(E98&gt;15,"No",IF(E98&lt;-15,"No","Yes")))</f>
        <v>N/A</v>
      </c>
      <c r="G98" s="32">
        <v>0</v>
      </c>
      <c r="H98" s="30" t="str">
        <f>IF($B98="N/A","N/A",IF(G98&gt;15,"No",IF(G98&lt;-15,"No","Yes")))</f>
        <v>N/A</v>
      </c>
      <c r="I98" s="32" t="s">
        <v>1207</v>
      </c>
      <c r="J98" s="32" t="s">
        <v>1207</v>
      </c>
      <c r="K98" s="30" t="str">
        <f t="shared" si="36"/>
        <v>N/A</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1.4273809114</v>
      </c>
      <c r="D100" s="30" t="str">
        <f>IF($B100="N/A","N/A",IF(C100&gt;15,"No",IF(C100&lt;-15,"No","Yes")))</f>
        <v>N/A</v>
      </c>
      <c r="E100" s="32">
        <v>1.6541594972</v>
      </c>
      <c r="F100" s="30" t="str">
        <f>IF($B100="N/A","N/A",IF(E100&gt;15,"No",IF(E100&lt;-15,"No","Yes")))</f>
        <v>N/A</v>
      </c>
      <c r="G100" s="32">
        <v>1.4791749273000001</v>
      </c>
      <c r="H100" s="30" t="str">
        <f>IF($B100="N/A","N/A",IF(G100&gt;15,"No",IF(G100&lt;-15,"No","Yes")))</f>
        <v>N/A</v>
      </c>
      <c r="I100" s="32">
        <v>15.89</v>
      </c>
      <c r="J100" s="32">
        <v>-10.6</v>
      </c>
      <c r="K100" s="30" t="str">
        <f t="shared" si="36"/>
        <v>Yes</v>
      </c>
    </row>
    <row r="101" spans="1:11">
      <c r="A101" s="111" t="s">
        <v>237</v>
      </c>
      <c r="B101" s="25" t="s">
        <v>122</v>
      </c>
      <c r="C101" s="116">
        <v>2.1989584519999998</v>
      </c>
      <c r="D101" s="30" t="str">
        <f>IF($B101="N/A","N/A",IF(C101&gt;1,"Yes","No"))</f>
        <v>Yes</v>
      </c>
      <c r="E101" s="32">
        <v>2.9600140658999998</v>
      </c>
      <c r="F101" s="30" t="str">
        <f>IF($B101="N/A","N/A",IF(E101&gt;1,"Yes","No"))</f>
        <v>Yes</v>
      </c>
      <c r="G101" s="32">
        <v>3.5706018643999999</v>
      </c>
      <c r="H101" s="30" t="str">
        <f>IF($B101="N/A","N/A",IF(G101&gt;1,"Yes","No"))</f>
        <v>Yes</v>
      </c>
      <c r="I101" s="32">
        <v>34.61</v>
      </c>
      <c r="J101" s="32">
        <v>20.63</v>
      </c>
      <c r="K101" s="30" t="str">
        <f t="shared" si="36"/>
        <v>Yes</v>
      </c>
    </row>
    <row r="102" spans="1:11">
      <c r="A102" s="111" t="s">
        <v>238</v>
      </c>
      <c r="B102" s="25" t="s">
        <v>73</v>
      </c>
      <c r="C102" s="116">
        <v>0.64849433960000002</v>
      </c>
      <c r="D102" s="30" t="str">
        <f>IF($B102="N/A","N/A",IF(C102&gt;0,"Yes","No"))</f>
        <v>Yes</v>
      </c>
      <c r="E102" s="32">
        <v>0.7167615195</v>
      </c>
      <c r="F102" s="30" t="str">
        <f>IF($B102="N/A","N/A",IF(E102&gt;0,"Yes","No"))</f>
        <v>Yes</v>
      </c>
      <c r="G102" s="32">
        <v>0.71118085539999998</v>
      </c>
      <c r="H102" s="30" t="str">
        <f>IF($B102="N/A","N/A",IF(G102&gt;0,"Yes","No"))</f>
        <v>Yes</v>
      </c>
      <c r="I102" s="32">
        <v>10.53</v>
      </c>
      <c r="J102" s="32">
        <v>-0.77900000000000003</v>
      </c>
      <c r="K102" s="30" t="str">
        <f t="shared" si="36"/>
        <v>Yes</v>
      </c>
    </row>
    <row r="103" spans="1:11">
      <c r="A103" s="111" t="s">
        <v>239</v>
      </c>
      <c r="B103" s="25" t="s">
        <v>77</v>
      </c>
      <c r="C103" s="116">
        <v>2.6155732300000002E-2</v>
      </c>
      <c r="D103" s="30" t="str">
        <f>IF($B103="N/A","N/A",IF(C103&gt;=1,"No",IF(C103&lt;0,"No","Yes")))</f>
        <v>Yes</v>
      </c>
      <c r="E103" s="32">
        <v>2.5259226900000001E-2</v>
      </c>
      <c r="F103" s="30" t="str">
        <f>IF($B103="N/A","N/A",IF(E103&gt;=1,"No",IF(E103&lt;0,"No","Yes")))</f>
        <v>Yes</v>
      </c>
      <c r="G103" s="32">
        <v>2.05838445E-2</v>
      </c>
      <c r="H103" s="30" t="str">
        <f>IF($B103="N/A","N/A",IF(G103&gt;=1,"No",IF(G103&lt;0,"No","Yes")))</f>
        <v>Yes</v>
      </c>
      <c r="I103" s="32">
        <v>-3.43</v>
      </c>
      <c r="J103" s="32">
        <v>-18.5</v>
      </c>
      <c r="K103" s="30" t="str">
        <f t="shared" si="36"/>
        <v>Yes</v>
      </c>
    </row>
    <row r="104" spans="1:11">
      <c r="A104" s="193" t="s">
        <v>173</v>
      </c>
      <c r="B104" s="199"/>
      <c r="C104" s="199"/>
      <c r="D104" s="199"/>
      <c r="E104" s="199"/>
      <c r="F104" s="199"/>
      <c r="G104" s="199"/>
      <c r="H104" s="199"/>
      <c r="I104" s="199"/>
      <c r="J104" s="199"/>
      <c r="K104" s="200"/>
    </row>
    <row r="105" spans="1:11">
      <c r="A105" s="111" t="s">
        <v>240</v>
      </c>
      <c r="B105" s="25" t="s">
        <v>49</v>
      </c>
      <c r="C105" s="118">
        <v>117.11381475</v>
      </c>
      <c r="D105" s="30" t="str">
        <f>IF($B105="N/A","N/A",IF(C105&gt;15,"No",IF(C105&lt;-15,"No","Yes")))</f>
        <v>N/A</v>
      </c>
      <c r="E105" s="78">
        <v>121.29713074999999</v>
      </c>
      <c r="F105" s="30" t="str">
        <f>IF($B105="N/A","N/A",IF(E105&gt;15,"No",IF(E105&lt;-15,"No","Yes")))</f>
        <v>N/A</v>
      </c>
      <c r="G105" s="78">
        <v>124.63060522000001</v>
      </c>
      <c r="H105" s="30" t="str">
        <f>IF($B105="N/A","N/A",IF(G105&gt;15,"No",IF(G105&lt;-15,"No","Yes")))</f>
        <v>N/A</v>
      </c>
      <c r="I105" s="32">
        <v>3.5720000000000001</v>
      </c>
      <c r="J105" s="32">
        <v>2.7480000000000002</v>
      </c>
      <c r="K105" s="30" t="str">
        <f t="shared" ref="K105:K124" si="37">IF(J105="Div by 0", "N/A", IF(J105="N/A","N/A", IF(J105&gt;30, "No", IF(J105&lt;-30, "No", "Yes"))))</f>
        <v>Yes</v>
      </c>
    </row>
    <row r="106" spans="1:11">
      <c r="A106" s="113" t="s">
        <v>214</v>
      </c>
      <c r="B106" s="25" t="s">
        <v>78</v>
      </c>
      <c r="C106" s="118">
        <v>80.088634306000003</v>
      </c>
      <c r="D106" s="30" t="str">
        <f>IF($B106="N/A","N/A",IF(C106&gt;90,"No",IF(C106&lt;20,"No","Yes")))</f>
        <v>Yes</v>
      </c>
      <c r="E106" s="78">
        <v>81.201887890999998</v>
      </c>
      <c r="F106" s="30" t="str">
        <f>IF($B106="N/A","N/A",IF(E106&gt;90,"No",IF(E106&lt;20,"No","Yes")))</f>
        <v>Yes</v>
      </c>
      <c r="G106" s="78">
        <v>78.461257786999994</v>
      </c>
      <c r="H106" s="30" t="str">
        <f>IF($B106="N/A","N/A",IF(G106&gt;90,"No",IF(G106&lt;20,"No","Yes")))</f>
        <v>Yes</v>
      </c>
      <c r="I106" s="32">
        <v>1.39</v>
      </c>
      <c r="J106" s="32">
        <v>-3.38</v>
      </c>
      <c r="K106" s="30" t="str">
        <f t="shared" si="37"/>
        <v>Yes</v>
      </c>
    </row>
    <row r="107" spans="1:11">
      <c r="A107" s="113" t="s">
        <v>215</v>
      </c>
      <c r="B107" s="25" t="s">
        <v>79</v>
      </c>
      <c r="C107" s="118">
        <v>50.268258275000001</v>
      </c>
      <c r="D107" s="30" t="str">
        <f>IF($B107="N/A","N/A",IF(C107&gt;60,"No",IF(C107&lt;10,"No","Yes")))</f>
        <v>Yes</v>
      </c>
      <c r="E107" s="78">
        <v>48.287983160000003</v>
      </c>
      <c r="F107" s="30" t="str">
        <f>IF($B107="N/A","N/A",IF(E107&gt;60,"No",IF(E107&lt;10,"No","Yes")))</f>
        <v>Yes</v>
      </c>
      <c r="G107" s="78">
        <v>51.159516314999998</v>
      </c>
      <c r="H107" s="30" t="str">
        <f>IF($B107="N/A","N/A",IF(G107&gt;60,"No",IF(G107&lt;10,"No","Yes")))</f>
        <v>Yes</v>
      </c>
      <c r="I107" s="32">
        <v>-3.94</v>
      </c>
      <c r="J107" s="32">
        <v>5.9470000000000001</v>
      </c>
      <c r="K107" s="30" t="str">
        <f t="shared" si="37"/>
        <v>Yes</v>
      </c>
    </row>
    <row r="108" spans="1:11">
      <c r="A108" s="113" t="s">
        <v>216</v>
      </c>
      <c r="B108" s="25" t="s">
        <v>80</v>
      </c>
      <c r="C108" s="118">
        <v>49.428163654000002</v>
      </c>
      <c r="D108" s="30" t="str">
        <f>IF($B108="N/A","N/A",IF(C108&gt;100,"No",IF(C108&lt;10,"No","Yes")))</f>
        <v>Yes</v>
      </c>
      <c r="E108" s="78">
        <v>51.104293892999998</v>
      </c>
      <c r="F108" s="30" t="str">
        <f>IF($B108="N/A","N/A",IF(E108&gt;100,"No",IF(E108&lt;10,"No","Yes")))</f>
        <v>Yes</v>
      </c>
      <c r="G108" s="78">
        <v>52.234389358999998</v>
      </c>
      <c r="H108" s="30" t="str">
        <f>IF($B108="N/A","N/A",IF(G108&gt;100,"No",IF(G108&lt;10,"No","Yes")))</f>
        <v>Yes</v>
      </c>
      <c r="I108" s="32">
        <v>3.391</v>
      </c>
      <c r="J108" s="32">
        <v>2.2109999999999999</v>
      </c>
      <c r="K108" s="30" t="str">
        <f t="shared" si="37"/>
        <v>Yes</v>
      </c>
    </row>
    <row r="109" spans="1:11">
      <c r="A109" s="113" t="s">
        <v>217</v>
      </c>
      <c r="B109" s="25" t="s">
        <v>81</v>
      </c>
      <c r="C109" s="118">
        <v>86.739514426</v>
      </c>
      <c r="D109" s="30" t="str">
        <f>IF($B109="N/A","N/A",IF(C109&gt;100,"No",IF(C109&lt;20,"No","Yes")))</f>
        <v>Yes</v>
      </c>
      <c r="E109" s="78">
        <v>86.075655107000003</v>
      </c>
      <c r="F109" s="30" t="str">
        <f>IF($B109="N/A","N/A",IF(E109&gt;100,"No",IF(E109&lt;20,"No","Yes")))</f>
        <v>Yes</v>
      </c>
      <c r="G109" s="78">
        <v>92.747789085999997</v>
      </c>
      <c r="H109" s="30" t="str">
        <f>IF($B109="N/A","N/A",IF(G109&gt;100,"No",IF(G109&lt;20,"No","Yes")))</f>
        <v>Yes</v>
      </c>
      <c r="I109" s="32">
        <v>-0.76500000000000001</v>
      </c>
      <c r="J109" s="32">
        <v>7.7510000000000003</v>
      </c>
      <c r="K109" s="30" t="str">
        <f t="shared" si="37"/>
        <v>Yes</v>
      </c>
    </row>
    <row r="110" spans="1:11">
      <c r="A110" s="113" t="s">
        <v>218</v>
      </c>
      <c r="B110" s="25" t="s">
        <v>81</v>
      </c>
      <c r="C110" s="118">
        <v>71.672020861999997</v>
      </c>
      <c r="D110" s="30" t="str">
        <f>IF($B110="N/A","N/A",IF(C110&gt;100,"No",IF(C110&lt;20,"No","Yes")))</f>
        <v>Yes</v>
      </c>
      <c r="E110" s="78">
        <v>81.098632089000006</v>
      </c>
      <c r="F110" s="30" t="str">
        <f>IF($B110="N/A","N/A",IF(E110&gt;100,"No",IF(E110&lt;20,"No","Yes")))</f>
        <v>Yes</v>
      </c>
      <c r="G110" s="78">
        <v>93.375256429999993</v>
      </c>
      <c r="H110" s="30" t="str">
        <f>IF($B110="N/A","N/A",IF(G110&gt;100,"No",IF(G110&lt;20,"No","Yes")))</f>
        <v>Yes</v>
      </c>
      <c r="I110" s="32">
        <v>13.15</v>
      </c>
      <c r="J110" s="32">
        <v>15.14</v>
      </c>
      <c r="K110" s="30" t="str">
        <f t="shared" si="37"/>
        <v>Yes</v>
      </c>
    </row>
    <row r="111" spans="1:11">
      <c r="A111" s="113" t="s">
        <v>219</v>
      </c>
      <c r="B111" s="25" t="s">
        <v>49</v>
      </c>
      <c r="C111" s="118">
        <v>238.89402472</v>
      </c>
      <c r="D111" s="30" t="str">
        <f>IF($B111="N/A","N/A",IF(C111&gt;15,"No",IF(C111&lt;-15,"No","Yes")))</f>
        <v>N/A</v>
      </c>
      <c r="E111" s="78">
        <v>249.57145679000001</v>
      </c>
      <c r="F111" s="30" t="str">
        <f>IF($B111="N/A","N/A",IF(E111&gt;15,"No",IF(E111&lt;-15,"No","Yes")))</f>
        <v>N/A</v>
      </c>
      <c r="G111" s="78">
        <v>232.91292766000001</v>
      </c>
      <c r="H111" s="30" t="str">
        <f>IF($B111="N/A","N/A",IF(G111&gt;15,"No",IF(G111&lt;-15,"No","Yes")))</f>
        <v>N/A</v>
      </c>
      <c r="I111" s="32">
        <v>4.47</v>
      </c>
      <c r="J111" s="32">
        <v>-6.67</v>
      </c>
      <c r="K111" s="30" t="str">
        <f t="shared" si="37"/>
        <v>Yes</v>
      </c>
    </row>
    <row r="112" spans="1:11">
      <c r="A112" s="113" t="s">
        <v>220</v>
      </c>
      <c r="B112" s="25" t="s">
        <v>82</v>
      </c>
      <c r="C112" s="118">
        <v>36.993197082999998</v>
      </c>
      <c r="D112" s="30" t="str">
        <f>IF($B112="N/A","N/A",IF(C112&gt;60,"No",IF(C112&lt;10,"No","Yes")))</f>
        <v>Yes</v>
      </c>
      <c r="E112" s="78">
        <v>37.556620408000001</v>
      </c>
      <c r="F112" s="30" t="str">
        <f>IF($B112="N/A","N/A",IF(E112&gt;60,"No",IF(E112&lt;10,"No","Yes")))</f>
        <v>Yes</v>
      </c>
      <c r="G112" s="78">
        <v>38.700034383999999</v>
      </c>
      <c r="H112" s="30" t="str">
        <f>IF($B112="N/A","N/A",IF(G112&gt;60,"No",IF(G112&lt;10,"No","Yes")))</f>
        <v>Yes</v>
      </c>
      <c r="I112" s="32">
        <v>1.5229999999999999</v>
      </c>
      <c r="J112" s="32">
        <v>3.0449999999999999</v>
      </c>
      <c r="K112" s="30" t="str">
        <f t="shared" si="37"/>
        <v>Yes</v>
      </c>
    </row>
    <row r="113" spans="1:11">
      <c r="A113" s="113" t="s">
        <v>221</v>
      </c>
      <c r="B113" s="25" t="s">
        <v>82</v>
      </c>
      <c r="C113" s="118">
        <v>25.739093068999999</v>
      </c>
      <c r="D113" s="30" t="str">
        <f>IF($B113="N/A","N/A",IF(C113&gt;60,"No",IF(C113&lt;10,"No","Yes")))</f>
        <v>Yes</v>
      </c>
      <c r="E113" s="78">
        <v>22.774448509999999</v>
      </c>
      <c r="F113" s="30" t="str">
        <f>IF($B113="N/A","N/A",IF(E113&gt;60,"No",IF(E113&lt;10,"No","Yes")))</f>
        <v>Yes</v>
      </c>
      <c r="G113" s="78" t="s">
        <v>1207</v>
      </c>
      <c r="H113" s="30" t="str">
        <f>IF($B113="N/A","N/A",IF(G113&gt;60,"No",IF(G113&lt;10,"No","Yes")))</f>
        <v>No</v>
      </c>
      <c r="I113" s="32">
        <v>-11.5</v>
      </c>
      <c r="J113" s="32" t="s">
        <v>1207</v>
      </c>
      <c r="K113" s="30" t="str">
        <f t="shared" si="37"/>
        <v>N/A</v>
      </c>
    </row>
    <row r="114" spans="1:11">
      <c r="A114" s="113" t="s">
        <v>222</v>
      </c>
      <c r="B114" s="25" t="s">
        <v>49</v>
      </c>
      <c r="C114" s="118">
        <v>221.29945483</v>
      </c>
      <c r="D114" s="30" t="str">
        <f t="shared" ref="D114:D124" si="38">IF($B114="N/A","N/A",IF(C114&gt;15,"No",IF(C114&lt;-15,"No","Yes")))</f>
        <v>N/A</v>
      </c>
      <c r="E114" s="78">
        <v>267.02205580999998</v>
      </c>
      <c r="F114" s="30" t="str">
        <f>IF($B114="N/A","N/A",IF(E114&gt;15,"No",IF(E114&lt;-15,"No","Yes")))</f>
        <v>N/A</v>
      </c>
      <c r="G114" s="78">
        <v>333.19193295999997</v>
      </c>
      <c r="H114" s="30" t="str">
        <f>IF($B114="N/A","N/A",IF(G114&gt;15,"No",IF(G114&lt;-15,"No","Yes")))</f>
        <v>N/A</v>
      </c>
      <c r="I114" s="32">
        <v>20.66</v>
      </c>
      <c r="J114" s="32">
        <v>24.78</v>
      </c>
      <c r="K114" s="30" t="str">
        <f t="shared" si="37"/>
        <v>Yes</v>
      </c>
    </row>
    <row r="115" spans="1:11">
      <c r="A115" s="113" t="s">
        <v>223</v>
      </c>
      <c r="B115" s="25" t="s">
        <v>49</v>
      </c>
      <c r="C115" s="118">
        <v>79.006644852999997</v>
      </c>
      <c r="D115" s="30" t="str">
        <f t="shared" si="38"/>
        <v>N/A</v>
      </c>
      <c r="E115" s="78">
        <v>81.946269642000004</v>
      </c>
      <c r="F115" s="30" t="str">
        <f t="shared" ref="F115:F123" si="39">IF($B115="N/A","N/A",IF(E115&gt;15,"No",IF(E115&lt;-15,"No","Yes")))</f>
        <v>N/A</v>
      </c>
      <c r="G115" s="78">
        <v>83.062270990000002</v>
      </c>
      <c r="H115" s="30" t="str">
        <f t="shared" ref="H115:H136" si="40">IF($B115="N/A","N/A",IF(G115&gt;15,"No",IF(G115&lt;-15,"No","Yes")))</f>
        <v>N/A</v>
      </c>
      <c r="I115" s="32">
        <v>3.7210000000000001</v>
      </c>
      <c r="J115" s="32">
        <v>1.3620000000000001</v>
      </c>
      <c r="K115" s="30" t="str">
        <f t="shared" si="37"/>
        <v>Yes</v>
      </c>
    </row>
    <row r="116" spans="1:11">
      <c r="A116" s="113" t="s">
        <v>224</v>
      </c>
      <c r="B116" s="25" t="s">
        <v>49</v>
      </c>
      <c r="C116" s="118">
        <v>69.289207008000005</v>
      </c>
      <c r="D116" s="30" t="str">
        <f t="shared" si="38"/>
        <v>N/A</v>
      </c>
      <c r="E116" s="78">
        <v>68.002065553999998</v>
      </c>
      <c r="F116" s="30" t="str">
        <f t="shared" si="39"/>
        <v>N/A</v>
      </c>
      <c r="G116" s="78">
        <v>68.076843799000002</v>
      </c>
      <c r="H116" s="30" t="str">
        <f t="shared" si="40"/>
        <v>N/A</v>
      </c>
      <c r="I116" s="32">
        <v>-1.86</v>
      </c>
      <c r="J116" s="32">
        <v>0.11</v>
      </c>
      <c r="K116" s="30" t="str">
        <f t="shared" si="37"/>
        <v>Yes</v>
      </c>
    </row>
    <row r="117" spans="1:11">
      <c r="A117" s="113" t="s">
        <v>227</v>
      </c>
      <c r="B117" s="25" t="s">
        <v>49</v>
      </c>
      <c r="C117" s="118" t="s">
        <v>1207</v>
      </c>
      <c r="D117" s="30" t="str">
        <f t="shared" si="38"/>
        <v>N/A</v>
      </c>
      <c r="E117" s="78" t="s">
        <v>1207</v>
      </c>
      <c r="F117" s="30" t="str">
        <f t="shared" si="39"/>
        <v>N/A</v>
      </c>
      <c r="G117" s="78" t="s">
        <v>1207</v>
      </c>
      <c r="H117" s="30" t="str">
        <f t="shared" si="40"/>
        <v>N/A</v>
      </c>
      <c r="I117" s="32" t="s">
        <v>1207</v>
      </c>
      <c r="J117" s="32" t="s">
        <v>1207</v>
      </c>
      <c r="K117" s="30" t="str">
        <f t="shared" si="37"/>
        <v>N/A</v>
      </c>
    </row>
    <row r="118" spans="1:11">
      <c r="A118" s="113" t="s">
        <v>228</v>
      </c>
      <c r="B118" s="25" t="s">
        <v>49</v>
      </c>
      <c r="C118" s="118">
        <v>244.74425987000001</v>
      </c>
      <c r="D118" s="30" t="str">
        <f t="shared" si="38"/>
        <v>N/A</v>
      </c>
      <c r="E118" s="78">
        <v>260.43538998000002</v>
      </c>
      <c r="F118" s="30" t="str">
        <f t="shared" si="39"/>
        <v>N/A</v>
      </c>
      <c r="G118" s="78">
        <v>262.67644109999998</v>
      </c>
      <c r="H118" s="30" t="str">
        <f t="shared" si="40"/>
        <v>N/A</v>
      </c>
      <c r="I118" s="32">
        <v>6.4109999999999996</v>
      </c>
      <c r="J118" s="32">
        <v>0.86050000000000004</v>
      </c>
      <c r="K118" s="30" t="str">
        <f t="shared" si="37"/>
        <v>Yes</v>
      </c>
    </row>
    <row r="119" spans="1:11">
      <c r="A119" s="113" t="s">
        <v>229</v>
      </c>
      <c r="B119" s="25" t="s">
        <v>49</v>
      </c>
      <c r="C119" s="118">
        <v>61.448362238999998</v>
      </c>
      <c r="D119" s="30" t="str">
        <f t="shared" si="38"/>
        <v>N/A</v>
      </c>
      <c r="E119" s="78">
        <v>68.161418736000002</v>
      </c>
      <c r="F119" s="30" t="str">
        <f t="shared" si="39"/>
        <v>N/A</v>
      </c>
      <c r="G119" s="78">
        <v>77.688515730000006</v>
      </c>
      <c r="H119" s="30" t="str">
        <f t="shared" si="40"/>
        <v>N/A</v>
      </c>
      <c r="I119" s="32">
        <v>10.92</v>
      </c>
      <c r="J119" s="32">
        <v>13.98</v>
      </c>
      <c r="K119" s="30" t="str">
        <f t="shared" si="37"/>
        <v>Yes</v>
      </c>
    </row>
    <row r="120" spans="1:11">
      <c r="A120" s="113" t="s">
        <v>230</v>
      </c>
      <c r="B120" s="25" t="s">
        <v>49</v>
      </c>
      <c r="C120" s="118">
        <v>29.139636749000001</v>
      </c>
      <c r="D120" s="30" t="str">
        <f t="shared" si="38"/>
        <v>N/A</v>
      </c>
      <c r="E120" s="78">
        <v>29.572016846</v>
      </c>
      <c r="F120" s="30" t="str">
        <f t="shared" si="39"/>
        <v>N/A</v>
      </c>
      <c r="G120" s="78">
        <v>29.762283619000002</v>
      </c>
      <c r="H120" s="30" t="str">
        <f t="shared" si="40"/>
        <v>N/A</v>
      </c>
      <c r="I120" s="32">
        <v>1.484</v>
      </c>
      <c r="J120" s="32">
        <v>0.64339999999999997</v>
      </c>
      <c r="K120" s="30" t="str">
        <f t="shared" si="37"/>
        <v>Yes</v>
      </c>
    </row>
    <row r="121" spans="1:11">
      <c r="A121" s="113" t="s">
        <v>231</v>
      </c>
      <c r="B121" s="25" t="s">
        <v>49</v>
      </c>
      <c r="C121" s="118" t="s">
        <v>1207</v>
      </c>
      <c r="D121" s="30" t="str">
        <f t="shared" si="38"/>
        <v>N/A</v>
      </c>
      <c r="E121" s="78" t="s">
        <v>1207</v>
      </c>
      <c r="F121" s="30" t="str">
        <f t="shared" si="39"/>
        <v>N/A</v>
      </c>
      <c r="G121" s="78" t="s">
        <v>1207</v>
      </c>
      <c r="H121" s="30" t="str">
        <f t="shared" si="40"/>
        <v>N/A</v>
      </c>
      <c r="I121" s="32" t="s">
        <v>1207</v>
      </c>
      <c r="J121" s="32" t="s">
        <v>1207</v>
      </c>
      <c r="K121" s="30" t="str">
        <f t="shared" si="37"/>
        <v>N/A</v>
      </c>
    </row>
    <row r="122" spans="1:11">
      <c r="A122" s="113" t="s">
        <v>236</v>
      </c>
      <c r="B122" s="25" t="s">
        <v>49</v>
      </c>
      <c r="C122" s="118">
        <v>1772.2633003999999</v>
      </c>
      <c r="D122" s="30" t="str">
        <f t="shared" si="38"/>
        <v>N/A</v>
      </c>
      <c r="E122" s="78">
        <v>1541.5936948000001</v>
      </c>
      <c r="F122" s="30" t="str">
        <f t="shared" si="39"/>
        <v>N/A</v>
      </c>
      <c r="G122" s="78">
        <v>1601.8244233999999</v>
      </c>
      <c r="H122" s="30" t="str">
        <f t="shared" si="40"/>
        <v>N/A</v>
      </c>
      <c r="I122" s="32">
        <v>-13</v>
      </c>
      <c r="J122" s="32">
        <v>3.907</v>
      </c>
      <c r="K122" s="30" t="str">
        <f t="shared" si="37"/>
        <v>Yes</v>
      </c>
    </row>
    <row r="123" spans="1:11">
      <c r="A123" s="113" t="s">
        <v>237</v>
      </c>
      <c r="B123" s="25" t="s">
        <v>49</v>
      </c>
      <c r="C123" s="118">
        <v>209.88346906999999</v>
      </c>
      <c r="D123" s="30" t="str">
        <f t="shared" si="38"/>
        <v>N/A</v>
      </c>
      <c r="E123" s="78">
        <v>220.23348903999999</v>
      </c>
      <c r="F123" s="30" t="str">
        <f t="shared" si="39"/>
        <v>N/A</v>
      </c>
      <c r="G123" s="78">
        <v>234.60685000999999</v>
      </c>
      <c r="H123" s="30" t="str">
        <f t="shared" si="40"/>
        <v>N/A</v>
      </c>
      <c r="I123" s="32">
        <v>4.931</v>
      </c>
      <c r="J123" s="32">
        <v>6.5259999999999998</v>
      </c>
      <c r="K123" s="30" t="str">
        <f t="shared" si="37"/>
        <v>Yes</v>
      </c>
    </row>
    <row r="124" spans="1:11">
      <c r="A124" s="113" t="s">
        <v>238</v>
      </c>
      <c r="B124" s="25" t="s">
        <v>49</v>
      </c>
      <c r="C124" s="118">
        <v>454.85104536</v>
      </c>
      <c r="D124" s="30" t="str">
        <f t="shared" si="38"/>
        <v>N/A</v>
      </c>
      <c r="E124" s="78">
        <v>435.88165263000002</v>
      </c>
      <c r="F124" s="30" t="str">
        <f>IF($B124="N/A","N/A",IF(E124&gt;15,"No",IF(E124&lt;-15,"No","Yes")))</f>
        <v>N/A</v>
      </c>
      <c r="G124" s="78">
        <v>456.92227229000002</v>
      </c>
      <c r="H124" s="30" t="str">
        <f t="shared" si="40"/>
        <v>N/A</v>
      </c>
      <c r="I124" s="32">
        <v>-4.17</v>
      </c>
      <c r="J124" s="32">
        <v>4.827</v>
      </c>
      <c r="K124" s="30" t="str">
        <f t="shared" si="37"/>
        <v>Yes</v>
      </c>
    </row>
    <row r="125" spans="1:11">
      <c r="A125" s="193" t="s">
        <v>168</v>
      </c>
      <c r="B125" s="199"/>
      <c r="C125" s="199"/>
      <c r="D125" s="199"/>
      <c r="E125" s="199"/>
      <c r="F125" s="199"/>
      <c r="G125" s="199"/>
      <c r="H125" s="199"/>
      <c r="I125" s="199"/>
      <c r="J125" s="199"/>
      <c r="K125" s="200"/>
    </row>
    <row r="126" spans="1:11">
      <c r="A126" s="111" t="s">
        <v>241</v>
      </c>
      <c r="B126" s="25" t="s">
        <v>49</v>
      </c>
      <c r="C126" s="116">
        <v>2.8704066824000001</v>
      </c>
      <c r="D126" s="30" t="str">
        <f>IF($B126="N/A","N/A",IF(C126&gt;15,"No",IF(C126&lt;-15,"No","Yes")))</f>
        <v>N/A</v>
      </c>
      <c r="E126" s="32">
        <v>2.9880798735999998</v>
      </c>
      <c r="F126" s="30" t="str">
        <f>IF($B126="N/A","N/A",IF(E126&gt;15,"No",IF(E126&lt;-15,"No","Yes")))</f>
        <v>N/A</v>
      </c>
      <c r="G126" s="32">
        <v>2.6930620165999999</v>
      </c>
      <c r="H126" s="30" t="str">
        <f t="shared" si="40"/>
        <v>N/A</v>
      </c>
      <c r="I126" s="32">
        <v>4.0999999999999996</v>
      </c>
      <c r="J126" s="32">
        <v>-9.8699999999999992</v>
      </c>
      <c r="K126" s="30" t="str">
        <f>IF(J126="Div by 0", "N/A", IF(J126="N/A","N/A", IF(J126&gt;30, "No", IF(J126&lt;-30, "No", "Yes"))))</f>
        <v>Yes</v>
      </c>
    </row>
    <row r="127" spans="1:11">
      <c r="A127" s="111" t="s">
        <v>242</v>
      </c>
      <c r="B127" s="25" t="s">
        <v>49</v>
      </c>
      <c r="C127" s="116">
        <v>1.1272137973</v>
      </c>
      <c r="D127" s="30" t="str">
        <f>IF($B127="N/A","N/A",IF(C127&gt;15,"No",IF(C127&lt;-15,"No","Yes")))</f>
        <v>N/A</v>
      </c>
      <c r="E127" s="32">
        <v>1.1788567888999999</v>
      </c>
      <c r="F127" s="30" t="str">
        <f t="shared" ref="F127:F136" si="41">IF($B127="N/A","N/A",IF(E127&gt;15,"No",IF(E127&lt;-15,"No","Yes")))</f>
        <v>N/A</v>
      </c>
      <c r="G127" s="32">
        <v>1.1271460463</v>
      </c>
      <c r="H127" s="30" t="str">
        <f t="shared" si="40"/>
        <v>N/A</v>
      </c>
      <c r="I127" s="32">
        <v>4.5810000000000004</v>
      </c>
      <c r="J127" s="32">
        <v>-4.3899999999999997</v>
      </c>
      <c r="K127" s="30" t="str">
        <f>IF(J127="Div by 0", "N/A", IF(J127="N/A","N/A", IF(J127&gt;30, "No", IF(J127&lt;-30, "No", "Yes"))))</f>
        <v>Yes</v>
      </c>
    </row>
    <row r="128" spans="1:11">
      <c r="A128" s="111" t="s">
        <v>243</v>
      </c>
      <c r="B128" s="25" t="s">
        <v>49</v>
      </c>
      <c r="C128" s="116">
        <v>1.2222864063000001</v>
      </c>
      <c r="D128" s="30" t="str">
        <f>IF($B128="N/A","N/A",IF(C128&gt;15,"No",IF(C128&lt;-15,"No","Yes")))</f>
        <v>N/A</v>
      </c>
      <c r="E128" s="32">
        <v>1.2845575735000001</v>
      </c>
      <c r="F128" s="30" t="str">
        <f t="shared" si="41"/>
        <v>N/A</v>
      </c>
      <c r="G128" s="32">
        <v>1.2417836153999999</v>
      </c>
      <c r="H128" s="30" t="str">
        <f t="shared" si="40"/>
        <v>N/A</v>
      </c>
      <c r="I128" s="32">
        <v>5.0949999999999998</v>
      </c>
      <c r="J128" s="32">
        <v>-3.33</v>
      </c>
      <c r="K128" s="30" t="str">
        <f>IF(J128="Div by 0", "N/A", IF(J128="N/A","N/A", IF(J128&gt;30, "No", IF(J128&lt;-30, "No", "Yes"))))</f>
        <v>Yes</v>
      </c>
    </row>
    <row r="129" spans="1:11">
      <c r="A129" s="111" t="s">
        <v>244</v>
      </c>
      <c r="B129" s="25" t="s">
        <v>49</v>
      </c>
      <c r="C129" s="116">
        <v>0</v>
      </c>
      <c r="D129" s="30" t="str">
        <f>IF($B129="N/A","N/A",IF(C129&gt;15,"No",IF(C129&lt;-15,"No","Yes")))</f>
        <v>N/A</v>
      </c>
      <c r="E129" s="32">
        <v>0</v>
      </c>
      <c r="F129" s="30" t="str">
        <f t="shared" si="41"/>
        <v>N/A</v>
      </c>
      <c r="G129" s="32">
        <v>0</v>
      </c>
      <c r="H129" s="30" t="str">
        <f t="shared" si="40"/>
        <v>N/A</v>
      </c>
      <c r="I129" s="32" t="s">
        <v>1207</v>
      </c>
      <c r="J129" s="32" t="s">
        <v>1207</v>
      </c>
      <c r="K129" s="30" t="str">
        <f>IF(J129="Div by 0", "N/A", IF(J129="N/A","N/A", IF(J129&gt;30, "No", IF(J129&lt;-30, "No", "Yes"))))</f>
        <v>N/A</v>
      </c>
    </row>
    <row r="130" spans="1:11">
      <c r="A130" s="111" t="s">
        <v>803</v>
      </c>
      <c r="B130" s="25" t="s">
        <v>49</v>
      </c>
      <c r="C130" s="116">
        <v>7.2304645716999998</v>
      </c>
      <c r="D130" s="30" t="str">
        <f>IF($B130="N/A","N/A",IF(C130&gt;15,"No",IF(C130&lt;-15,"No","Yes")))</f>
        <v>N/A</v>
      </c>
      <c r="E130" s="32">
        <v>7.3935965382999997</v>
      </c>
      <c r="F130" s="30" t="str">
        <f t="shared" si="41"/>
        <v>N/A</v>
      </c>
      <c r="G130" s="32">
        <v>6.8956962430999997</v>
      </c>
      <c r="H130" s="30" t="str">
        <f t="shared" si="40"/>
        <v>N/A</v>
      </c>
      <c r="I130" s="32">
        <v>2.2559999999999998</v>
      </c>
      <c r="J130" s="32">
        <v>-6.73</v>
      </c>
      <c r="K130" s="30" t="str">
        <f>IF(J130="Div by 0", "N/A", IF(J130="N/A","N/A", IF(J130&gt;30, "No", IF(J130&lt;-30, "No", "Yes"))))</f>
        <v>Yes</v>
      </c>
    </row>
    <row r="131" spans="1:11">
      <c r="A131" s="193" t="s">
        <v>169</v>
      </c>
      <c r="B131" s="175"/>
      <c r="C131" s="175"/>
      <c r="D131" s="175"/>
      <c r="E131" s="175"/>
      <c r="F131" s="175"/>
      <c r="G131" s="175"/>
      <c r="H131" s="175"/>
      <c r="I131" s="175"/>
      <c r="J131" s="175"/>
      <c r="K131" s="176"/>
    </row>
    <row r="132" spans="1:11">
      <c r="A132" s="111" t="s">
        <v>245</v>
      </c>
      <c r="B132" s="25" t="s">
        <v>49</v>
      </c>
      <c r="C132" s="123">
        <v>50.846415700000001</v>
      </c>
      <c r="D132" s="30" t="str">
        <f>IF($B132="N/A","N/A",IF(C132&gt;15,"No",IF(C132&lt;-15,"No","Yes")))</f>
        <v>N/A</v>
      </c>
      <c r="E132" s="124">
        <v>53.990258642000001</v>
      </c>
      <c r="F132" s="30" t="str">
        <f t="shared" si="41"/>
        <v>N/A</v>
      </c>
      <c r="G132" s="124">
        <v>57.259694066999998</v>
      </c>
      <c r="H132" s="30" t="str">
        <f>IF($B132="N/A","N/A",IF(G132&gt;15,"No",IF(G132&lt;-15,"No","Yes")))</f>
        <v>N/A</v>
      </c>
      <c r="I132" s="32">
        <v>6.1829999999999998</v>
      </c>
      <c r="J132" s="32">
        <v>6.056</v>
      </c>
      <c r="K132" s="30" t="str">
        <f>IF(J132="Div by 0", "N/A", IF(J132="N/A","N/A", IF(J132&gt;30, "No", IF(J132&lt;-30, "No", "Yes"))))</f>
        <v>Yes</v>
      </c>
    </row>
    <row r="133" spans="1:11">
      <c r="A133" s="111" t="s">
        <v>242</v>
      </c>
      <c r="B133" s="25" t="s">
        <v>49</v>
      </c>
      <c r="C133" s="123">
        <v>97.447700671000007</v>
      </c>
      <c r="D133" s="30" t="str">
        <f>IF($B133="N/A","N/A",IF(C133&gt;15,"No",IF(C133&lt;-15,"No","Yes")))</f>
        <v>N/A</v>
      </c>
      <c r="E133" s="124">
        <v>100.77867639999999</v>
      </c>
      <c r="F133" s="30" t="str">
        <f t="shared" si="41"/>
        <v>N/A</v>
      </c>
      <c r="G133" s="124">
        <v>109.37645975</v>
      </c>
      <c r="H133" s="30" t="str">
        <f t="shared" si="40"/>
        <v>N/A</v>
      </c>
      <c r="I133" s="32">
        <v>3.4180000000000001</v>
      </c>
      <c r="J133" s="32">
        <v>8.5310000000000006</v>
      </c>
      <c r="K133" s="30" t="str">
        <f>IF(J133="Div by 0", "N/A", IF(J133="N/A","N/A", IF(J133&gt;30, "No", IF(J133&lt;-30, "No", "Yes"))))</f>
        <v>Yes</v>
      </c>
    </row>
    <row r="134" spans="1:11">
      <c r="A134" s="111" t="s">
        <v>243</v>
      </c>
      <c r="B134" s="25" t="s">
        <v>49</v>
      </c>
      <c r="C134" s="123">
        <v>134.13304608999999</v>
      </c>
      <c r="D134" s="30" t="str">
        <f>IF($B134="N/A","N/A",IF(C134&gt;15,"No",IF(C134&lt;-15,"No","Yes")))</f>
        <v>N/A</v>
      </c>
      <c r="E134" s="124">
        <v>145.79218109000001</v>
      </c>
      <c r="F134" s="30" t="str">
        <f t="shared" si="41"/>
        <v>N/A</v>
      </c>
      <c r="G134" s="124">
        <v>146.04897926999999</v>
      </c>
      <c r="H134" s="30" t="str">
        <f t="shared" si="40"/>
        <v>N/A</v>
      </c>
      <c r="I134" s="32">
        <v>8.6920000000000002</v>
      </c>
      <c r="J134" s="32">
        <v>0.17610000000000001</v>
      </c>
      <c r="K134" s="30" t="str">
        <f>IF(J134="Div by 0", "N/A", IF(J134="N/A","N/A", IF(J134&gt;30, "No", IF(J134&lt;-30, "No", "Yes"))))</f>
        <v>Yes</v>
      </c>
    </row>
    <row r="135" spans="1:11">
      <c r="A135" s="111" t="s">
        <v>244</v>
      </c>
      <c r="B135" s="25" t="s">
        <v>49</v>
      </c>
      <c r="C135" s="123" t="s">
        <v>1207</v>
      </c>
      <c r="D135" s="30" t="str">
        <f>IF($B135="N/A","N/A",IF(C135&gt;15,"No",IF(C135&lt;-15,"No","Yes")))</f>
        <v>N/A</v>
      </c>
      <c r="E135" s="124" t="s">
        <v>1207</v>
      </c>
      <c r="F135" s="30" t="str">
        <f t="shared" si="41"/>
        <v>N/A</v>
      </c>
      <c r="G135" s="124" t="s">
        <v>1207</v>
      </c>
      <c r="H135" s="30" t="str">
        <f t="shared" si="40"/>
        <v>N/A</v>
      </c>
      <c r="I135" s="32" t="s">
        <v>1207</v>
      </c>
      <c r="J135" s="32" t="s">
        <v>1207</v>
      </c>
      <c r="K135" s="30" t="str">
        <f>IF(J135="Div by 0", "N/A", IF(J135="N/A","N/A", IF(J135&gt;30, "No", IF(J135&lt;-30, "No", "Yes"))))</f>
        <v>N/A</v>
      </c>
    </row>
    <row r="136" spans="1:11">
      <c r="A136" s="111" t="s">
        <v>803</v>
      </c>
      <c r="B136" s="25" t="s">
        <v>49</v>
      </c>
      <c r="C136" s="123">
        <v>573.27972588</v>
      </c>
      <c r="D136" s="30" t="str">
        <f>IF($B136="N/A","N/A",IF(C136&gt;15,"No",IF(C136&lt;-15,"No","Yes")))</f>
        <v>N/A</v>
      </c>
      <c r="E136" s="124">
        <v>572.59527514000001</v>
      </c>
      <c r="F136" s="30" t="str">
        <f t="shared" si="41"/>
        <v>N/A</v>
      </c>
      <c r="G136" s="124">
        <v>586.90948295999999</v>
      </c>
      <c r="H136" s="30" t="str">
        <f t="shared" si="40"/>
        <v>N/A</v>
      </c>
      <c r="I136" s="32">
        <v>-0.11899999999999999</v>
      </c>
      <c r="J136" s="32">
        <v>2.5</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88.832551201000001</v>
      </c>
      <c r="D138" s="30" t="str">
        <f>IF($B138="N/A","N/A",IF(C138&gt;60,"Yes","No"))</f>
        <v>Yes</v>
      </c>
      <c r="E138" s="32">
        <v>88.619892797000006</v>
      </c>
      <c r="F138" s="30" t="str">
        <f>IF($B138="N/A","N/A",IF(E138&gt;60,"Yes","No"))</f>
        <v>Yes</v>
      </c>
      <c r="G138" s="32">
        <v>88.732439632999998</v>
      </c>
      <c r="H138" s="30" t="str">
        <f>IF($B138="N/A","N/A",IF(G138&gt;60,"Yes","No"))</f>
        <v>Yes</v>
      </c>
      <c r="I138" s="32">
        <v>-0.23899999999999999</v>
      </c>
      <c r="J138" s="32">
        <v>0.127</v>
      </c>
      <c r="K138" s="30" t="str">
        <f t="shared" ref="K138:K155" si="42">IF(J138="Div by 0", "N/A", IF(J138="N/A","N/A", IF(J138&gt;30, "No", IF(J138&lt;-30, "No", "Yes"))))</f>
        <v>Yes</v>
      </c>
    </row>
    <row r="139" spans="1:11">
      <c r="A139" s="111" t="s">
        <v>246</v>
      </c>
      <c r="B139" s="25" t="s">
        <v>83</v>
      </c>
      <c r="C139" s="116">
        <v>99.998322318999996</v>
      </c>
      <c r="D139" s="30" t="str">
        <f>IF($B139="N/A","N/A",IF(C139&gt;100,"No",IF(C139&lt;85,"No","Yes")))</f>
        <v>Yes</v>
      </c>
      <c r="E139" s="32">
        <v>99.997971257000003</v>
      </c>
      <c r="F139" s="30" t="str">
        <f>IF($B139="N/A","N/A",IF(E139&gt;100,"No",IF(E139&lt;85,"No","Yes")))</f>
        <v>Yes</v>
      </c>
      <c r="G139" s="32">
        <v>99.996282473999997</v>
      </c>
      <c r="H139" s="30" t="str">
        <f>IF($B139="N/A","N/A",IF(G139&gt;100,"No",IF(G139&lt;85,"No","Yes")))</f>
        <v>Yes</v>
      </c>
      <c r="I139" s="32">
        <v>0</v>
      </c>
      <c r="J139" s="32">
        <v>-2E-3</v>
      </c>
      <c r="K139" s="30" t="str">
        <f t="shared" si="42"/>
        <v>Yes</v>
      </c>
    </row>
    <row r="140" spans="1:11">
      <c r="A140" s="111" t="s">
        <v>247</v>
      </c>
      <c r="B140" s="25" t="s">
        <v>49</v>
      </c>
      <c r="C140" s="116">
        <v>36.686565197999997</v>
      </c>
      <c r="D140" s="30" t="str">
        <f>IF($B140="N/A","N/A",IF(C140&gt;15,"No",IF(C140&lt;-15,"No","Yes")))</f>
        <v>N/A</v>
      </c>
      <c r="E140" s="32">
        <v>37.033294351000002</v>
      </c>
      <c r="F140" s="30" t="str">
        <f>IF($B140="N/A","N/A",IF(E140&gt;15,"No",IF(E140&lt;-15,"No","Yes")))</f>
        <v>N/A</v>
      </c>
      <c r="G140" s="32">
        <v>39.094355440999998</v>
      </c>
      <c r="H140" s="30" t="str">
        <f>IF($B140="N/A","N/A",IF(G140&gt;15,"No",IF(G140&lt;-15,"No","Yes")))</f>
        <v>N/A</v>
      </c>
      <c r="I140" s="32">
        <v>0.94510000000000005</v>
      </c>
      <c r="J140" s="32">
        <v>5.5650000000000004</v>
      </c>
      <c r="K140" s="30" t="str">
        <f t="shared" si="42"/>
        <v>Yes</v>
      </c>
    </row>
    <row r="141" spans="1:11">
      <c r="A141" s="111" t="s">
        <v>185</v>
      </c>
      <c r="B141" s="25" t="s">
        <v>11</v>
      </c>
      <c r="C141" s="116">
        <v>4.1500928432000004</v>
      </c>
      <c r="D141" s="30" t="str">
        <f>IF($B141="N/A","N/A",IF(C141&gt;25,"No",IF(C141&lt;5,"No","Yes")))</f>
        <v>No</v>
      </c>
      <c r="E141" s="32">
        <v>4.0764599228999998</v>
      </c>
      <c r="F141" s="30" t="str">
        <f>IF($B141="N/A","N/A",IF(E141&gt;25,"No",IF(E141&lt;5,"No","Yes")))</f>
        <v>No</v>
      </c>
      <c r="G141" s="32">
        <v>4.1667463661999999</v>
      </c>
      <c r="H141" s="30" t="str">
        <f>IF($B141="N/A","N/A",IF(G141&gt;25,"No",IF(G141&lt;5,"No","Yes")))</f>
        <v>No</v>
      </c>
      <c r="I141" s="32">
        <v>-1.77</v>
      </c>
      <c r="J141" s="32">
        <v>2.2149999999999999</v>
      </c>
      <c r="K141" s="30" t="str">
        <f t="shared" si="42"/>
        <v>Yes</v>
      </c>
    </row>
    <row r="142" spans="1:11">
      <c r="A142" s="111" t="s">
        <v>186</v>
      </c>
      <c r="B142" s="25" t="s">
        <v>12</v>
      </c>
      <c r="C142" s="116">
        <v>46.735733586000002</v>
      </c>
      <c r="D142" s="30" t="str">
        <f>IF($B142="N/A","N/A",IF(C142&gt;70,"No",IF(C142&lt;40,"No","Yes")))</f>
        <v>Yes</v>
      </c>
      <c r="E142" s="32">
        <v>46.314628081999999</v>
      </c>
      <c r="F142" s="30" t="str">
        <f>IF($B142="N/A","N/A",IF(E142&gt;70,"No",IF(E142&lt;40,"No","Yes")))</f>
        <v>Yes</v>
      </c>
      <c r="G142" s="32">
        <v>45.372658104999999</v>
      </c>
      <c r="H142" s="30" t="str">
        <f>IF($B142="N/A","N/A",IF(G142&gt;70,"No",IF(G142&lt;40,"No","Yes")))</f>
        <v>Yes</v>
      </c>
      <c r="I142" s="32">
        <v>-0.90100000000000002</v>
      </c>
      <c r="J142" s="32">
        <v>-2.0299999999999998</v>
      </c>
      <c r="K142" s="30" t="str">
        <f t="shared" si="42"/>
        <v>Yes</v>
      </c>
    </row>
    <row r="143" spans="1:11">
      <c r="A143" s="111" t="s">
        <v>187</v>
      </c>
      <c r="B143" s="25" t="s">
        <v>13</v>
      </c>
      <c r="C143" s="116">
        <v>49.114036853999998</v>
      </c>
      <c r="D143" s="30" t="str">
        <f>IF($B143="N/A","N/A",IF(C143&gt;55,"No",IF(C143&lt;20,"No","Yes")))</f>
        <v>Yes</v>
      </c>
      <c r="E143" s="32">
        <v>49.608225038999997</v>
      </c>
      <c r="F143" s="30" t="str">
        <f>IF($B143="N/A","N/A",IF(E143&gt;55,"No",IF(E143&lt;20,"No","Yes")))</f>
        <v>Yes</v>
      </c>
      <c r="G143" s="32">
        <v>50.460330994000003</v>
      </c>
      <c r="H143" s="30" t="str">
        <f>IF($B143="N/A","N/A",IF(G143&gt;55,"No",IF(G143&lt;20,"No","Yes")))</f>
        <v>Yes</v>
      </c>
      <c r="I143" s="32">
        <v>1.006</v>
      </c>
      <c r="J143" s="32">
        <v>1.718</v>
      </c>
      <c r="K143" s="30" t="str">
        <f t="shared" si="42"/>
        <v>Yes</v>
      </c>
    </row>
    <row r="144" spans="1:11">
      <c r="A144" s="111" t="s">
        <v>870</v>
      </c>
      <c r="B144" s="25" t="s">
        <v>876</v>
      </c>
      <c r="C144" s="116">
        <v>100</v>
      </c>
      <c r="D144" s="30" t="str">
        <f>IF($B144="N/A","N/A",IF(C144&gt;95,"Yes","No"))</f>
        <v>Yes</v>
      </c>
      <c r="E144" s="32">
        <v>100</v>
      </c>
      <c r="F144" s="30" t="str">
        <f>IF($B144="N/A","N/A",IF(E144&gt;95,"Yes","No"))</f>
        <v>Yes</v>
      </c>
      <c r="G144" s="32">
        <v>100</v>
      </c>
      <c r="H144" s="30" t="str">
        <f>IF($B144="N/A","N/A",IF(G144&gt;95,"Yes","No"))</f>
        <v>Yes</v>
      </c>
      <c r="I144" s="32">
        <v>0</v>
      </c>
      <c r="J144" s="32">
        <v>0</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100</v>
      </c>
      <c r="D147" s="30" t="str">
        <f>IF($B147="N/A","N/A",IF(C147&gt;15,"No",IF(C147&lt;-15,"No","Yes")))</f>
        <v>N/A</v>
      </c>
      <c r="E147" s="32">
        <v>100</v>
      </c>
      <c r="F147" s="30" t="str">
        <f>IF($B147="N/A","N/A",IF(E147&gt;15,"No",IF(E147&lt;-15,"No","Yes")))</f>
        <v>N/A</v>
      </c>
      <c r="G147" s="32">
        <v>100</v>
      </c>
      <c r="H147" s="30" t="str">
        <f>IF($B147="N/A","N/A",IF(G147&gt;15,"No",IF(G147&lt;-15,"No","Yes")))</f>
        <v>N/A</v>
      </c>
      <c r="I147" s="32">
        <v>0</v>
      </c>
      <c r="J147" s="32">
        <v>0</v>
      </c>
      <c r="K147" s="30" t="str">
        <f t="shared" si="42"/>
        <v>Yes</v>
      </c>
    </row>
    <row r="148" spans="1:11">
      <c r="A148" s="111" t="s">
        <v>805</v>
      </c>
      <c r="B148" s="25" t="s">
        <v>49</v>
      </c>
      <c r="C148" s="116">
        <v>100</v>
      </c>
      <c r="D148" s="30" t="str">
        <f>IF($B148="N/A","N/A",IF(C148&gt;15,"No",IF(C148&lt;-15,"No","Yes")))</f>
        <v>N/A</v>
      </c>
      <c r="E148" s="32">
        <v>100</v>
      </c>
      <c r="F148" s="30" t="str">
        <f>IF($B148="N/A","N/A",IF(E148&gt;15,"No",IF(E148&lt;-15,"No","Yes")))</f>
        <v>N/A</v>
      </c>
      <c r="G148" s="32">
        <v>100</v>
      </c>
      <c r="H148" s="30" t="str">
        <f>IF($B148="N/A","N/A",IF(G148&gt;15,"No",IF(G148&lt;-15,"No","Yes")))</f>
        <v>N/A</v>
      </c>
      <c r="I148" s="32">
        <v>0</v>
      </c>
      <c r="J148" s="32">
        <v>0</v>
      </c>
      <c r="K148" s="30" t="str">
        <f t="shared" si="42"/>
        <v>Yes</v>
      </c>
    </row>
    <row r="149" spans="1:11">
      <c r="A149" s="111" t="s">
        <v>250</v>
      </c>
      <c r="B149" s="25" t="s">
        <v>54</v>
      </c>
      <c r="C149" s="116">
        <v>100</v>
      </c>
      <c r="D149" s="30" t="str">
        <f>IF($B149="N/A","N/A",IF(C149&gt;100,"No",IF(C149&lt;98,"No","Yes")))</f>
        <v>Yes</v>
      </c>
      <c r="E149" s="32">
        <v>100</v>
      </c>
      <c r="F149" s="30" t="str">
        <f>IF($B149="N/A","N/A",IF(E149&gt;100,"No",IF(E149&lt;98,"No","Yes")))</f>
        <v>Yes</v>
      </c>
      <c r="G149" s="32">
        <v>100</v>
      </c>
      <c r="H149" s="30" t="str">
        <f>IF($B149="N/A","N/A",IF(G149&gt;100,"No",IF(G149&lt;98,"No","Yes")))</f>
        <v>Yes</v>
      </c>
      <c r="I149" s="32">
        <v>0</v>
      </c>
      <c r="J149" s="32">
        <v>0</v>
      </c>
      <c r="K149" s="30" t="str">
        <f t="shared" si="42"/>
        <v>Yes</v>
      </c>
    </row>
    <row r="150" spans="1:11">
      <c r="A150" s="111" t="s">
        <v>251</v>
      </c>
      <c r="B150" s="25" t="s">
        <v>49</v>
      </c>
      <c r="C150" s="116">
        <v>60.064767732</v>
      </c>
      <c r="D150" s="30" t="str">
        <f>IF($B150="N/A","N/A",IF(C150&gt;15,"No",IF(C150&lt;-15,"No","Yes")))</f>
        <v>N/A</v>
      </c>
      <c r="E150" s="32">
        <v>60.004284163000001</v>
      </c>
      <c r="F150" s="30" t="str">
        <f>IF($B150="N/A","N/A",IF(E150&gt;15,"No",IF(E150&lt;-15,"No","Yes")))</f>
        <v>N/A</v>
      </c>
      <c r="G150" s="32">
        <v>60.641179534000003</v>
      </c>
      <c r="H150" s="30" t="str">
        <f>IF($B150="N/A","N/A",IF(G150&gt;15,"No",IF(G150&lt;-15,"No","Yes")))</f>
        <v>N/A</v>
      </c>
      <c r="I150" s="32">
        <v>-0.10100000000000001</v>
      </c>
      <c r="J150" s="32">
        <v>1.0609999999999999</v>
      </c>
      <c r="K150" s="30" t="str">
        <f t="shared" si="42"/>
        <v>Yes</v>
      </c>
    </row>
    <row r="151" spans="1:11">
      <c r="A151" s="111" t="s">
        <v>252</v>
      </c>
      <c r="B151" s="25" t="s">
        <v>49</v>
      </c>
      <c r="C151" s="116">
        <v>32.605554775000002</v>
      </c>
      <c r="D151" s="30" t="str">
        <f>IF($B151="N/A","N/A",IF(C151&gt;15,"No",IF(C151&lt;-15,"No","Yes")))</f>
        <v>N/A</v>
      </c>
      <c r="E151" s="32">
        <v>32.980471151000003</v>
      </c>
      <c r="F151" s="30" t="str">
        <f>IF($B151="N/A","N/A",IF(E151&gt;15,"No",IF(E151&lt;-15,"No","Yes")))</f>
        <v>N/A</v>
      </c>
      <c r="G151" s="32">
        <v>31.555512101000001</v>
      </c>
      <c r="H151" s="30" t="str">
        <f>IF($B151="N/A","N/A",IF(G151&gt;15,"No",IF(G151&lt;-15,"No","Yes")))</f>
        <v>N/A</v>
      </c>
      <c r="I151" s="32">
        <v>1.1499999999999999</v>
      </c>
      <c r="J151" s="32">
        <v>-4.32</v>
      </c>
      <c r="K151" s="30" t="str">
        <f t="shared" si="42"/>
        <v>Yes</v>
      </c>
    </row>
    <row r="152" spans="1:11">
      <c r="A152" s="111" t="s">
        <v>253</v>
      </c>
      <c r="B152" s="25" t="s">
        <v>49</v>
      </c>
      <c r="C152" s="116">
        <v>0</v>
      </c>
      <c r="D152" s="30" t="str">
        <f>IF($B152="N/A","N/A",IF(C152&gt;15,"No",IF(C152&lt;-15,"No","Yes")))</f>
        <v>N/A</v>
      </c>
      <c r="E152" s="32">
        <v>0</v>
      </c>
      <c r="F152" s="30" t="str">
        <f>IF($B152="N/A","N/A",IF(E152&gt;15,"No",IF(E152&lt;-15,"No","Yes")))</f>
        <v>N/A</v>
      </c>
      <c r="G152" s="32">
        <v>0</v>
      </c>
      <c r="H152" s="30" t="str">
        <f>IF($B152="N/A","N/A",IF(G152&gt;15,"No",IF(G152&lt;-15,"No","Yes")))</f>
        <v>N/A</v>
      </c>
      <c r="I152" s="32" t="s">
        <v>1207</v>
      </c>
      <c r="J152" s="32" t="s">
        <v>1207</v>
      </c>
      <c r="K152" s="30" t="str">
        <f t="shared" si="42"/>
        <v>N/A</v>
      </c>
    </row>
    <row r="153" spans="1:11">
      <c r="A153" s="111" t="s">
        <v>254</v>
      </c>
      <c r="B153" s="25" t="s">
        <v>49</v>
      </c>
      <c r="C153" s="116">
        <v>7.3296774929000001</v>
      </c>
      <c r="D153" s="30" t="str">
        <f>IF($B153="N/A","N/A",IF(C153&gt;15,"No",IF(C153&lt;-15,"No","Yes")))</f>
        <v>N/A</v>
      </c>
      <c r="E153" s="32">
        <v>7.0152446864</v>
      </c>
      <c r="F153" s="30" t="str">
        <f>IF($B153="N/A","N/A",IF(E153&gt;15,"No",IF(E153&lt;-15,"No","Yes")))</f>
        <v>N/A</v>
      </c>
      <c r="G153" s="32">
        <v>7.8033083655000004</v>
      </c>
      <c r="H153" s="30" t="str">
        <f>IF($B153="N/A","N/A",IF(G153&gt;15,"No",IF(G153&lt;-15,"No","Yes")))</f>
        <v>N/A</v>
      </c>
      <c r="I153" s="32">
        <v>-4.29</v>
      </c>
      <c r="J153" s="32">
        <v>11.23</v>
      </c>
      <c r="K153" s="30" t="str">
        <f t="shared" si="42"/>
        <v>Yes</v>
      </c>
    </row>
    <row r="154" spans="1:11">
      <c r="A154" s="111" t="s">
        <v>189</v>
      </c>
      <c r="B154" s="25" t="s">
        <v>54</v>
      </c>
      <c r="C154" s="116">
        <v>99.999209594000007</v>
      </c>
      <c r="D154" s="30" t="str">
        <f>IF($B154="N/A","N/A",IF(C154&gt;100,"No",IF(C154&lt;98,"No","Yes")))</f>
        <v>Yes</v>
      </c>
      <c r="E154" s="32">
        <v>99.998830674999994</v>
      </c>
      <c r="F154" s="30" t="str">
        <f>IF($B154="N/A","N/A",IF(E154&gt;100,"No",IF(E154&lt;98,"No","Yes")))</f>
        <v>Yes</v>
      </c>
      <c r="G154" s="32">
        <v>99.999106745000006</v>
      </c>
      <c r="H154" s="30" t="str">
        <f>IF($B154="N/A","N/A",IF(G154&gt;100,"No",IF(G154&lt;98,"No","Yes")))</f>
        <v>Yes</v>
      </c>
      <c r="I154" s="32">
        <v>0</v>
      </c>
      <c r="J154" s="32">
        <v>2.9999999999999997E-4</v>
      </c>
      <c r="K154" s="30" t="str">
        <f t="shared" si="42"/>
        <v>Yes</v>
      </c>
    </row>
    <row r="155" spans="1:11" ht="25.5">
      <c r="A155" s="111" t="s">
        <v>255</v>
      </c>
      <c r="B155" s="80" t="s">
        <v>54</v>
      </c>
      <c r="C155" s="116">
        <v>99.999966138000005</v>
      </c>
      <c r="D155" s="30" t="str">
        <f>IF($B155="N/A","N/A",IF(C155&gt;100,"No",IF(C155&lt;98,"No","Yes")))</f>
        <v>Yes</v>
      </c>
      <c r="E155" s="32">
        <v>100</v>
      </c>
      <c r="F155" s="30" t="str">
        <f>IF($B155="N/A","N/A",IF(E155&gt;100,"No",IF(E155&lt;98,"No","Yes")))</f>
        <v>Yes</v>
      </c>
      <c r="G155" s="32">
        <v>100</v>
      </c>
      <c r="H155" s="30" t="str">
        <f>IF($B155="N/A","N/A",IF(G155&gt;100,"No",IF(G155&lt;98,"No","Yes")))</f>
        <v>Yes</v>
      </c>
      <c r="I155" s="32">
        <v>0</v>
      </c>
      <c r="J155" s="32">
        <v>0</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99.804802566999996</v>
      </c>
      <c r="D157" s="30" t="str">
        <f>IF($B157="N/A","N/A",IF(C157&gt;15,"No",IF(C157&lt;-15,"No","Yes")))</f>
        <v>N/A</v>
      </c>
      <c r="E157" s="32">
        <v>99.880561095999994</v>
      </c>
      <c r="F157" s="30" t="str">
        <f>IF($B157="N/A","N/A",IF(E157&gt;15,"No",IF(E157&lt;-15,"No","Yes")))</f>
        <v>N/A</v>
      </c>
      <c r="G157" s="32">
        <v>99.904517451999993</v>
      </c>
      <c r="H157" s="30" t="str">
        <f>IF($B157="N/A","N/A",IF(G157&gt;15,"No",IF(G157&lt;-15,"No","Yes")))</f>
        <v>N/A</v>
      </c>
      <c r="I157" s="32">
        <v>7.5899999999999995E-2</v>
      </c>
      <c r="J157" s="32">
        <v>2.4E-2</v>
      </c>
      <c r="K157" s="30" t="str">
        <f>IF(J157="Div by 0", "N/A", IF(J157="N/A","N/A", IF(J157&gt;30, "No", IF(J157&lt;-30, "No", "Yes"))))</f>
        <v>Yes</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82.021097264000005</v>
      </c>
      <c r="D159" s="30" t="str">
        <f t="shared" ref="D159:D182" si="43">IF($B159="N/A","N/A",IF(C159&gt;15,"No",IF(C159&lt;-15,"No","Yes")))</f>
        <v>N/A</v>
      </c>
      <c r="E159" s="30">
        <v>82.056352840000002</v>
      </c>
      <c r="F159" s="30" t="str">
        <f t="shared" ref="F159:F182" si="44">IF($B159="N/A","N/A",IF(E159&gt;15,"No",IF(E159&lt;-15,"No","Yes")))</f>
        <v>N/A</v>
      </c>
      <c r="G159" s="32">
        <v>82.265934603999995</v>
      </c>
      <c r="H159" s="30" t="str">
        <f t="shared" ref="H159:H182" si="45">IF($B159="N/A","N/A",IF(G159&gt;15,"No",IF(G159&lt;-15,"No","Yes")))</f>
        <v>N/A</v>
      </c>
      <c r="I159" s="32">
        <v>4.2999999999999997E-2</v>
      </c>
      <c r="J159" s="32">
        <v>0.25540000000000002</v>
      </c>
      <c r="K159" s="30" t="str">
        <f t="shared" ref="K159:K182" si="46">IF(J159="Div by 0", "N/A", IF(J159="N/A","N/A", IF(J159&gt;30, "No", IF(J159&lt;-30, "No", "Yes"))))</f>
        <v>Yes</v>
      </c>
    </row>
    <row r="160" spans="1:11" ht="12.75" customHeight="1">
      <c r="A160" s="111" t="s">
        <v>257</v>
      </c>
      <c r="B160" s="25" t="s">
        <v>49</v>
      </c>
      <c r="C160" s="114">
        <v>10.748438164</v>
      </c>
      <c r="D160" s="25" t="s">
        <v>49</v>
      </c>
      <c r="E160" s="30">
        <v>10.550133168</v>
      </c>
      <c r="F160" s="25" t="s">
        <v>49</v>
      </c>
      <c r="G160" s="32">
        <v>10.838504573</v>
      </c>
      <c r="H160" s="25" t="s">
        <v>49</v>
      </c>
      <c r="I160" s="32">
        <v>-1.84</v>
      </c>
      <c r="J160" s="32">
        <v>2.7330000000000001</v>
      </c>
      <c r="K160" s="30" t="str">
        <f t="shared" si="46"/>
        <v>Yes</v>
      </c>
    </row>
    <row r="161" spans="1:11">
      <c r="A161" s="113" t="s">
        <v>258</v>
      </c>
      <c r="B161" s="25" t="s">
        <v>49</v>
      </c>
      <c r="C161" s="114">
        <v>0</v>
      </c>
      <c r="D161" s="30" t="str">
        <f t="shared" si="43"/>
        <v>N/A</v>
      </c>
      <c r="E161" s="30">
        <v>0</v>
      </c>
      <c r="F161" s="30" t="str">
        <f t="shared" si="44"/>
        <v>N/A</v>
      </c>
      <c r="G161" s="32">
        <v>0</v>
      </c>
      <c r="H161" s="30" t="str">
        <f t="shared" si="45"/>
        <v>N/A</v>
      </c>
      <c r="I161" s="32" t="s">
        <v>1207</v>
      </c>
      <c r="J161" s="32" t="s">
        <v>1207</v>
      </c>
      <c r="K161" s="30" t="str">
        <f t="shared" si="46"/>
        <v>N/A</v>
      </c>
    </row>
    <row r="162" spans="1:11">
      <c r="A162" s="113" t="s">
        <v>756</v>
      </c>
      <c r="B162" s="25" t="s">
        <v>49</v>
      </c>
      <c r="C162" s="114">
        <v>0</v>
      </c>
      <c r="D162" s="30" t="str">
        <f t="shared" si="43"/>
        <v>N/A</v>
      </c>
      <c r="E162" s="30">
        <v>0</v>
      </c>
      <c r="F162" s="30" t="str">
        <f t="shared" si="44"/>
        <v>N/A</v>
      </c>
      <c r="G162" s="32">
        <v>0</v>
      </c>
      <c r="H162" s="30" t="str">
        <f t="shared" si="45"/>
        <v>N/A</v>
      </c>
      <c r="I162" s="32" t="s">
        <v>1207</v>
      </c>
      <c r="J162" s="32" t="s">
        <v>1207</v>
      </c>
      <c r="K162" s="30" t="str">
        <f t="shared" si="46"/>
        <v>N/A</v>
      </c>
    </row>
    <row r="163" spans="1:11">
      <c r="A163" s="113" t="s">
        <v>259</v>
      </c>
      <c r="B163" s="25" t="s">
        <v>49</v>
      </c>
      <c r="C163" s="114">
        <v>0.21699652259999999</v>
      </c>
      <c r="D163" s="30" t="str">
        <f t="shared" si="43"/>
        <v>N/A</v>
      </c>
      <c r="E163" s="30">
        <v>0.27183592070000001</v>
      </c>
      <c r="F163" s="30" t="str">
        <f t="shared" si="44"/>
        <v>N/A</v>
      </c>
      <c r="G163" s="32">
        <v>0.26570312610000002</v>
      </c>
      <c r="H163" s="30" t="str">
        <f t="shared" si="45"/>
        <v>N/A</v>
      </c>
      <c r="I163" s="32">
        <v>25.27</v>
      </c>
      <c r="J163" s="32">
        <v>-2.2599999999999998</v>
      </c>
      <c r="K163" s="30" t="str">
        <f t="shared" si="46"/>
        <v>Yes</v>
      </c>
    </row>
    <row r="164" spans="1:11">
      <c r="A164" s="113" t="s">
        <v>260</v>
      </c>
      <c r="B164" s="25" t="s">
        <v>49</v>
      </c>
      <c r="C164" s="114">
        <v>4.5908554524999996</v>
      </c>
      <c r="D164" s="30" t="str">
        <f t="shared" si="43"/>
        <v>N/A</v>
      </c>
      <c r="E164" s="30">
        <v>4.3877794869000004</v>
      </c>
      <c r="F164" s="30" t="str">
        <f t="shared" si="44"/>
        <v>N/A</v>
      </c>
      <c r="G164" s="32">
        <v>5.0170502844999998</v>
      </c>
      <c r="H164" s="30" t="str">
        <f t="shared" si="45"/>
        <v>N/A</v>
      </c>
      <c r="I164" s="32">
        <v>-4.42</v>
      </c>
      <c r="J164" s="32">
        <v>14.34</v>
      </c>
      <c r="K164" s="30" t="str">
        <f t="shared" si="46"/>
        <v>Yes</v>
      </c>
    </row>
    <row r="165" spans="1:11">
      <c r="A165" s="113" t="s">
        <v>261</v>
      </c>
      <c r="B165" s="25" t="s">
        <v>49</v>
      </c>
      <c r="C165" s="114">
        <v>1.1040799999999999E-5</v>
      </c>
      <c r="D165" s="30" t="str">
        <f t="shared" si="43"/>
        <v>N/A</v>
      </c>
      <c r="E165" s="30">
        <v>2.0636600000000002E-5</v>
      </c>
      <c r="F165" s="30" t="str">
        <f t="shared" si="44"/>
        <v>N/A</v>
      </c>
      <c r="G165" s="32">
        <v>0</v>
      </c>
      <c r="H165" s="30" t="str">
        <f t="shared" si="45"/>
        <v>N/A</v>
      </c>
      <c r="I165" s="32">
        <v>86.91</v>
      </c>
      <c r="J165" s="32">
        <v>-100</v>
      </c>
      <c r="K165" s="30" t="str">
        <f t="shared" si="46"/>
        <v>No</v>
      </c>
    </row>
    <row r="166" spans="1:11">
      <c r="A166" s="113" t="s">
        <v>262</v>
      </c>
      <c r="B166" s="25" t="s">
        <v>49</v>
      </c>
      <c r="C166" s="114">
        <v>0.75930013490000003</v>
      </c>
      <c r="D166" s="30" t="str">
        <f t="shared" si="43"/>
        <v>N/A</v>
      </c>
      <c r="E166" s="30">
        <v>0.75347407239999997</v>
      </c>
      <c r="F166" s="30" t="str">
        <f t="shared" si="44"/>
        <v>N/A</v>
      </c>
      <c r="G166" s="32">
        <v>0.73041952759999995</v>
      </c>
      <c r="H166" s="30" t="str">
        <f t="shared" si="45"/>
        <v>N/A</v>
      </c>
      <c r="I166" s="32">
        <v>-0.76700000000000002</v>
      </c>
      <c r="J166" s="32">
        <v>-3.06</v>
      </c>
      <c r="K166" s="30" t="str">
        <f t="shared" si="46"/>
        <v>Yes</v>
      </c>
    </row>
    <row r="167" spans="1:11">
      <c r="A167" s="113" t="s">
        <v>263</v>
      </c>
      <c r="B167" s="25" t="s">
        <v>49</v>
      </c>
      <c r="C167" s="114">
        <v>1.3857680135999999</v>
      </c>
      <c r="D167" s="30" t="str">
        <f t="shared" si="43"/>
        <v>N/A</v>
      </c>
      <c r="E167" s="30">
        <v>1.3065458956</v>
      </c>
      <c r="F167" s="30" t="str">
        <f t="shared" si="44"/>
        <v>N/A</v>
      </c>
      <c r="G167" s="32">
        <v>1.1716902081</v>
      </c>
      <c r="H167" s="30" t="str">
        <f t="shared" si="45"/>
        <v>N/A</v>
      </c>
      <c r="I167" s="32">
        <v>-5.72</v>
      </c>
      <c r="J167" s="32">
        <v>-10.3</v>
      </c>
      <c r="K167" s="30" t="str">
        <f t="shared" si="46"/>
        <v>Yes</v>
      </c>
    </row>
    <row r="168" spans="1:11">
      <c r="A168" s="113" t="s">
        <v>264</v>
      </c>
      <c r="B168" s="25" t="s">
        <v>49</v>
      </c>
      <c r="C168" s="114">
        <v>0.1788283645</v>
      </c>
      <c r="D168" s="30" t="str">
        <f t="shared" si="43"/>
        <v>N/A</v>
      </c>
      <c r="E168" s="30">
        <v>0.18459459559999999</v>
      </c>
      <c r="F168" s="30" t="str">
        <f t="shared" si="44"/>
        <v>N/A</v>
      </c>
      <c r="G168" s="32">
        <v>0.1732563859</v>
      </c>
      <c r="H168" s="30" t="str">
        <f t="shared" si="45"/>
        <v>N/A</v>
      </c>
      <c r="I168" s="32">
        <v>3.2240000000000002</v>
      </c>
      <c r="J168" s="32">
        <v>-6.14</v>
      </c>
      <c r="K168" s="30" t="str">
        <f t="shared" si="46"/>
        <v>Yes</v>
      </c>
    </row>
    <row r="169" spans="1:11">
      <c r="A169" s="113" t="s">
        <v>265</v>
      </c>
      <c r="B169" s="25" t="s">
        <v>49</v>
      </c>
      <c r="C169" s="114">
        <v>0</v>
      </c>
      <c r="D169" s="30" t="str">
        <f t="shared" si="43"/>
        <v>N/A</v>
      </c>
      <c r="E169" s="30">
        <v>0</v>
      </c>
      <c r="F169" s="30" t="str">
        <f t="shared" si="44"/>
        <v>N/A</v>
      </c>
      <c r="G169" s="32">
        <v>0</v>
      </c>
      <c r="H169" s="30" t="str">
        <f t="shared" si="45"/>
        <v>N/A</v>
      </c>
      <c r="I169" s="32" t="s">
        <v>1207</v>
      </c>
      <c r="J169" s="32" t="s">
        <v>1207</v>
      </c>
      <c r="K169" s="30" t="str">
        <f t="shared" si="46"/>
        <v>N/A</v>
      </c>
    </row>
    <row r="170" spans="1:11">
      <c r="A170" s="113" t="s">
        <v>266</v>
      </c>
      <c r="B170" s="25" t="s">
        <v>49</v>
      </c>
      <c r="C170" s="114">
        <v>3.6166786349</v>
      </c>
      <c r="D170" s="30" t="str">
        <f t="shared" si="43"/>
        <v>N/A</v>
      </c>
      <c r="E170" s="30">
        <v>3.6458825603</v>
      </c>
      <c r="F170" s="30" t="str">
        <f t="shared" si="44"/>
        <v>N/A</v>
      </c>
      <c r="G170" s="32">
        <v>3.4803850406999999</v>
      </c>
      <c r="H170" s="30" t="str">
        <f t="shared" si="45"/>
        <v>N/A</v>
      </c>
      <c r="I170" s="32">
        <v>0.8075</v>
      </c>
      <c r="J170" s="32">
        <v>-4.54</v>
      </c>
      <c r="K170" s="30" t="str">
        <f t="shared" si="46"/>
        <v>Yes</v>
      </c>
    </row>
    <row r="171" spans="1:11">
      <c r="A171" s="111" t="s">
        <v>267</v>
      </c>
      <c r="B171" s="25" t="s">
        <v>49</v>
      </c>
      <c r="C171" s="114">
        <v>7.2304645716999998</v>
      </c>
      <c r="D171" s="30" t="str">
        <f t="shared" si="43"/>
        <v>N/A</v>
      </c>
      <c r="E171" s="30">
        <v>7.3935139917999999</v>
      </c>
      <c r="F171" s="30" t="str">
        <f t="shared" si="44"/>
        <v>N/A</v>
      </c>
      <c r="G171" s="32">
        <v>6.8955608231000003</v>
      </c>
      <c r="H171" s="30" t="str">
        <f t="shared" si="45"/>
        <v>N/A</v>
      </c>
      <c r="I171" s="32">
        <v>2.2549999999999999</v>
      </c>
      <c r="J171" s="32">
        <v>-6.74</v>
      </c>
      <c r="K171" s="30" t="str">
        <f t="shared" si="46"/>
        <v>Yes</v>
      </c>
    </row>
    <row r="172" spans="1:11">
      <c r="A172" s="113" t="s">
        <v>268</v>
      </c>
      <c r="B172" s="25" t="s">
        <v>49</v>
      </c>
      <c r="C172" s="114">
        <v>5.1970634034999996</v>
      </c>
      <c r="D172" s="30" t="str">
        <f t="shared" si="43"/>
        <v>N/A</v>
      </c>
      <c r="E172" s="30">
        <v>5.1307701547000004</v>
      </c>
      <c r="F172" s="30" t="str">
        <f t="shared" si="44"/>
        <v>N/A</v>
      </c>
      <c r="G172" s="32">
        <v>4.8215308457999999</v>
      </c>
      <c r="H172" s="30" t="str">
        <f t="shared" si="45"/>
        <v>N/A</v>
      </c>
      <c r="I172" s="32">
        <v>-1.28</v>
      </c>
      <c r="J172" s="32">
        <v>-6.03</v>
      </c>
      <c r="K172" s="30" t="str">
        <f t="shared" si="46"/>
        <v>Yes</v>
      </c>
    </row>
    <row r="173" spans="1:11">
      <c r="A173" s="113" t="s">
        <v>269</v>
      </c>
      <c r="B173" s="25" t="s">
        <v>49</v>
      </c>
      <c r="C173" s="114">
        <v>0</v>
      </c>
      <c r="D173" s="30" t="str">
        <f t="shared" si="43"/>
        <v>N/A</v>
      </c>
      <c r="E173" s="30">
        <v>0</v>
      </c>
      <c r="F173" s="30" t="str">
        <f t="shared" si="44"/>
        <v>N/A</v>
      </c>
      <c r="G173" s="32">
        <v>0</v>
      </c>
      <c r="H173" s="30" t="str">
        <f t="shared" si="45"/>
        <v>N/A</v>
      </c>
      <c r="I173" s="32" t="s">
        <v>1207</v>
      </c>
      <c r="J173" s="32" t="s">
        <v>1207</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0.43149781700000001</v>
      </c>
      <c r="D175" s="30" t="str">
        <f t="shared" si="43"/>
        <v>N/A</v>
      </c>
      <c r="E175" s="30">
        <v>0.44492559879999999</v>
      </c>
      <c r="F175" s="30" t="str">
        <f t="shared" si="44"/>
        <v>N/A</v>
      </c>
      <c r="G175" s="32">
        <v>0.44547772940000002</v>
      </c>
      <c r="H175" s="30" t="str">
        <f t="shared" si="45"/>
        <v>N/A</v>
      </c>
      <c r="I175" s="32">
        <v>3.1120000000000001</v>
      </c>
      <c r="J175" s="32">
        <v>0.1241</v>
      </c>
      <c r="K175" s="30" t="str">
        <f t="shared" si="46"/>
        <v>Yes</v>
      </c>
    </row>
    <row r="176" spans="1:11">
      <c r="A176" s="113" t="s">
        <v>271</v>
      </c>
      <c r="B176" s="25" t="s">
        <v>49</v>
      </c>
      <c r="C176" s="114">
        <v>0</v>
      </c>
      <c r="D176" s="30" t="str">
        <f t="shared" si="43"/>
        <v>N/A</v>
      </c>
      <c r="E176" s="30">
        <v>0</v>
      </c>
      <c r="F176" s="30" t="str">
        <f t="shared" si="44"/>
        <v>N/A</v>
      </c>
      <c r="G176" s="32">
        <v>0</v>
      </c>
      <c r="H176" s="30" t="str">
        <f t="shared" si="45"/>
        <v>N/A</v>
      </c>
      <c r="I176" s="32" t="s">
        <v>1207</v>
      </c>
      <c r="J176" s="32" t="s">
        <v>1207</v>
      </c>
      <c r="K176" s="30" t="str">
        <f t="shared" si="46"/>
        <v>N/A</v>
      </c>
    </row>
    <row r="177" spans="1:11">
      <c r="A177" s="113" t="s">
        <v>272</v>
      </c>
      <c r="B177" s="25" t="s">
        <v>49</v>
      </c>
      <c r="C177" s="114">
        <v>1.4273698705</v>
      </c>
      <c r="D177" s="30" t="str">
        <f t="shared" si="43"/>
        <v>N/A</v>
      </c>
      <c r="E177" s="30">
        <v>1.6541182239000001</v>
      </c>
      <c r="F177" s="30" t="str">
        <f t="shared" si="44"/>
        <v>N/A</v>
      </c>
      <c r="G177" s="32">
        <v>1.4791568713000001</v>
      </c>
      <c r="H177" s="30" t="str">
        <f t="shared" si="45"/>
        <v>N/A</v>
      </c>
      <c r="I177" s="32">
        <v>15.89</v>
      </c>
      <c r="J177" s="32">
        <v>-10.6</v>
      </c>
      <c r="K177" s="30" t="str">
        <f t="shared" si="46"/>
        <v>Yes</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1207</v>
      </c>
      <c r="J179" s="32" t="s">
        <v>1207</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1207</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0.17453348069999999</v>
      </c>
      <c r="D182" s="30" t="str">
        <f t="shared" si="43"/>
        <v>N/A</v>
      </c>
      <c r="E182" s="30">
        <v>0.16370001449999999</v>
      </c>
      <c r="F182" s="30" t="str">
        <f t="shared" si="44"/>
        <v>N/A</v>
      </c>
      <c r="G182" s="32">
        <v>0.1493953767</v>
      </c>
      <c r="H182" s="30" t="str">
        <f t="shared" si="45"/>
        <v>N/A</v>
      </c>
      <c r="I182" s="32">
        <v>-6.21</v>
      </c>
      <c r="J182" s="32">
        <v>-8.74</v>
      </c>
      <c r="K182" s="30" t="str">
        <f t="shared" si="46"/>
        <v>Yes</v>
      </c>
    </row>
    <row r="183" spans="1:11">
      <c r="A183" s="191" t="s">
        <v>191</v>
      </c>
      <c r="B183" s="197"/>
      <c r="C183" s="197"/>
      <c r="D183" s="197"/>
      <c r="E183" s="197"/>
      <c r="F183" s="197"/>
      <c r="G183" s="197"/>
      <c r="H183" s="197"/>
      <c r="I183" s="197"/>
      <c r="J183" s="197"/>
      <c r="K183" s="198"/>
    </row>
    <row r="184" spans="1:11">
      <c r="A184" s="111" t="s">
        <v>45</v>
      </c>
      <c r="B184" s="25" t="s">
        <v>49</v>
      </c>
      <c r="C184" s="112">
        <v>2847854</v>
      </c>
      <c r="D184" s="30" t="str">
        <f>IF($B184="N/A","N/A",IF(C184&gt;15,"No",IF(C184&lt;-15,"No","Yes")))</f>
        <v>N/A</v>
      </c>
      <c r="E184" s="26">
        <v>3248023</v>
      </c>
      <c r="F184" s="30" t="str">
        <f>IF($B184="N/A","N/A",IF(E184&gt;15,"No",IF(E184&lt;-15,"No","Yes")))</f>
        <v>N/A</v>
      </c>
      <c r="G184" s="26">
        <v>3505431</v>
      </c>
      <c r="H184" s="30" t="str">
        <f>IF($B184="N/A","N/A",IF(G184&gt;15,"No",IF(G184&lt;-15,"No","Yes")))</f>
        <v>N/A</v>
      </c>
      <c r="I184" s="32">
        <v>14.05</v>
      </c>
      <c r="J184" s="32">
        <v>7.9249999999999998</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22.214446035999998</v>
      </c>
      <c r="D187" s="30" t="str">
        <f>IF($B187="N/A","N/A",IF(C187&gt;15,"No",IF(C187&lt;-15,"No","Yes")))</f>
        <v>N/A</v>
      </c>
      <c r="E187" s="78">
        <v>21.616767492000001</v>
      </c>
      <c r="F187" s="30" t="str">
        <f>IF($B187="N/A","N/A",IF(E187&gt;15,"No",IF(E187&lt;-15,"No","Yes")))</f>
        <v>N/A</v>
      </c>
      <c r="G187" s="78">
        <v>21.971307665000001</v>
      </c>
      <c r="H187" s="30" t="str">
        <f>IF($B187="N/A","N/A",IF(G187&gt;15,"No",IF(G187&lt;-15,"No","Yes")))</f>
        <v>N/A</v>
      </c>
      <c r="I187" s="32">
        <v>-2.69</v>
      </c>
      <c r="J187" s="32">
        <v>1.64</v>
      </c>
      <c r="K187" s="30" t="str">
        <f t="shared" si="47"/>
        <v>Yes</v>
      </c>
    </row>
    <row r="188" spans="1:11">
      <c r="A188" s="111" t="s">
        <v>87</v>
      </c>
      <c r="B188" s="25" t="s">
        <v>49</v>
      </c>
      <c r="C188" s="116">
        <v>15.874795548</v>
      </c>
      <c r="D188" s="30" t="str">
        <f>IF($B188="N/A","N/A",IF(C188&gt;15,"No",IF(C188&lt;-15,"No","Yes")))</f>
        <v>N/A</v>
      </c>
      <c r="E188" s="32">
        <v>17.905168775</v>
      </c>
      <c r="F188" s="30" t="str">
        <f>IF($B188="N/A","N/A",IF(E188&gt;15,"No",IF(E188&lt;-15,"No","Yes")))</f>
        <v>N/A</v>
      </c>
      <c r="G188" s="32">
        <v>20.037450458999999</v>
      </c>
      <c r="H188" s="30" t="str">
        <f>IF($B188="N/A","N/A",IF(G188&gt;15,"No",IF(G188&lt;-15,"No","Yes")))</f>
        <v>N/A</v>
      </c>
      <c r="I188" s="32">
        <v>12.79</v>
      </c>
      <c r="J188" s="32">
        <v>11.91</v>
      </c>
      <c r="K188" s="30" t="str">
        <f t="shared" si="47"/>
        <v>Yes</v>
      </c>
    </row>
    <row r="189" spans="1:11">
      <c r="A189" s="111" t="s">
        <v>204</v>
      </c>
      <c r="B189" s="25" t="s">
        <v>49</v>
      </c>
      <c r="C189" s="116">
        <v>33.279073400000001</v>
      </c>
      <c r="D189" s="30" t="str">
        <f>IF($B189="N/A","N/A",IF(C189&gt;15,"No",IF(C189&lt;-15,"No","Yes")))</f>
        <v>N/A</v>
      </c>
      <c r="E189" s="32">
        <v>31.831091772000001</v>
      </c>
      <c r="F189" s="30" t="str">
        <f>IF($B189="N/A","N/A",IF(E189&gt;15,"No",IF(E189&lt;-15,"No","Yes")))</f>
        <v>N/A</v>
      </c>
      <c r="G189" s="32">
        <v>36.630905282000001</v>
      </c>
      <c r="H189" s="30" t="str">
        <f>IF($B189="N/A","N/A",IF(G189&gt;15,"No",IF(G189&lt;-15,"No","Yes")))</f>
        <v>N/A</v>
      </c>
      <c r="I189" s="32">
        <v>-4.3499999999999996</v>
      </c>
      <c r="J189" s="32">
        <v>15.08</v>
      </c>
      <c r="K189" s="30" t="str">
        <f t="shared" si="47"/>
        <v>Yes</v>
      </c>
    </row>
    <row r="190" spans="1:11" ht="12.75" customHeight="1">
      <c r="A190" s="111" t="s">
        <v>205</v>
      </c>
      <c r="B190" s="25" t="s">
        <v>49</v>
      </c>
      <c r="C190" s="116">
        <v>29.767617134000002</v>
      </c>
      <c r="D190" s="30" t="str">
        <f>IF($B190="N/A","N/A",IF(C190&gt;15,"No",IF(C190&lt;-15,"No","Yes")))</f>
        <v>N/A</v>
      </c>
      <c r="E190" s="32">
        <v>22.812607319000001</v>
      </c>
      <c r="F190" s="30" t="str">
        <f>IF($B190="N/A","N/A",IF(E190&gt;15,"No",IF(E190&lt;-15,"No","Yes")))</f>
        <v>N/A</v>
      </c>
      <c r="G190" s="32">
        <v>24.150433800999998</v>
      </c>
      <c r="H190" s="30" t="str">
        <f>IF($B190="N/A","N/A",IF(G190&gt;15,"No",IF(G190&lt;-15,"No","Yes")))</f>
        <v>N/A</v>
      </c>
      <c r="I190" s="32">
        <v>-23.4</v>
      </c>
      <c r="J190" s="32">
        <v>5.8639999999999999</v>
      </c>
      <c r="K190" s="30" t="str">
        <f t="shared" si="47"/>
        <v>Yes</v>
      </c>
    </row>
    <row r="191" spans="1:11">
      <c r="A191" s="111" t="s">
        <v>206</v>
      </c>
      <c r="B191" s="25" t="s">
        <v>49</v>
      </c>
      <c r="C191" s="116">
        <v>12.392429178</v>
      </c>
      <c r="D191" s="30" t="str">
        <f>IF($B191="N/A","N/A",IF(C191&gt;15,"No",IF(C191&lt;-15,"No","Yes")))</f>
        <v>N/A</v>
      </c>
      <c r="E191" s="32">
        <v>15.192105305</v>
      </c>
      <c r="F191" s="30" t="str">
        <f>IF($B191="N/A","N/A",IF(E191&gt;15,"No",IF(E191&lt;-15,"No","Yes")))</f>
        <v>N/A</v>
      </c>
      <c r="G191" s="32">
        <v>16.494162916000001</v>
      </c>
      <c r="H191" s="30" t="str">
        <f>IF($B191="N/A","N/A",IF(G191&gt;15,"No",IF(G191&lt;-15,"No","Yes")))</f>
        <v>N/A</v>
      </c>
      <c r="I191" s="32">
        <v>22.59</v>
      </c>
      <c r="J191" s="32">
        <v>8.5709999999999997</v>
      </c>
      <c r="K191" s="30" t="str">
        <f t="shared" si="47"/>
        <v>Yes</v>
      </c>
    </row>
    <row r="192" spans="1:11">
      <c r="A192" s="193" t="s">
        <v>174</v>
      </c>
      <c r="B192" s="199"/>
      <c r="C192" s="199"/>
      <c r="D192" s="199"/>
      <c r="E192" s="199"/>
      <c r="F192" s="199"/>
      <c r="G192" s="199"/>
      <c r="H192" s="199"/>
      <c r="I192" s="199"/>
      <c r="J192" s="199"/>
      <c r="K192" s="200"/>
    </row>
    <row r="193" spans="1:11">
      <c r="A193" s="111" t="s">
        <v>214</v>
      </c>
      <c r="B193" s="25" t="s">
        <v>49</v>
      </c>
      <c r="C193" s="116">
        <v>29.895598581000002</v>
      </c>
      <c r="D193" s="30" t="str">
        <f>IF($B193="N/A","N/A",IF(C193&gt;15,"No",IF(C193&lt;-15,"No","Yes")))</f>
        <v>N/A</v>
      </c>
      <c r="E193" s="32">
        <v>27.913225984</v>
      </c>
      <c r="F193" s="30" t="str">
        <f t="shared" ref="F193:F213" si="48">IF($B193="N/A","N/A",IF(E193&gt;15,"No",IF(E193&lt;-15,"No","Yes")))</f>
        <v>N/A</v>
      </c>
      <c r="G193" s="32">
        <v>26.564379673000001</v>
      </c>
      <c r="H193" s="30" t="str">
        <f t="shared" ref="H193:H213" si="49">IF($B193="N/A","N/A",IF(G193&gt;15,"No",IF(G193&lt;-15,"No","Yes")))</f>
        <v>N/A</v>
      </c>
      <c r="I193" s="32">
        <v>-6.63</v>
      </c>
      <c r="J193" s="32">
        <v>-4.83</v>
      </c>
      <c r="K193" s="30" t="str">
        <f t="shared" ref="K193:K209" si="50">IF(J193="Div by 0", "N/A", IF(J193="N/A","N/A", IF(J193&gt;30, "No", IF(J193&lt;-30, "No", "Yes"))))</f>
        <v>Yes</v>
      </c>
    </row>
    <row r="194" spans="1:11">
      <c r="A194" s="111" t="s">
        <v>216</v>
      </c>
      <c r="B194" s="25" t="s">
        <v>49</v>
      </c>
      <c r="C194" s="116">
        <v>4.8632057683000003</v>
      </c>
      <c r="D194" s="30" t="str">
        <f>IF($B194="N/A","N/A",IF(C194&gt;15,"No",IF(C194&lt;-15,"No","Yes")))</f>
        <v>N/A</v>
      </c>
      <c r="E194" s="32">
        <v>4.6483353104000003</v>
      </c>
      <c r="F194" s="30" t="str">
        <f t="shared" si="48"/>
        <v>N/A</v>
      </c>
      <c r="G194" s="32">
        <v>4.5833165736000003</v>
      </c>
      <c r="H194" s="30" t="str">
        <f t="shared" si="49"/>
        <v>N/A</v>
      </c>
      <c r="I194" s="32">
        <v>-4.42</v>
      </c>
      <c r="J194" s="32">
        <v>-1.4</v>
      </c>
      <c r="K194" s="30" t="str">
        <f t="shared" si="50"/>
        <v>Yes</v>
      </c>
    </row>
    <row r="195" spans="1:11">
      <c r="A195" s="111" t="s">
        <v>217</v>
      </c>
      <c r="B195" s="25" t="s">
        <v>49</v>
      </c>
      <c r="C195" s="116">
        <v>15.509959429</v>
      </c>
      <c r="D195" s="30" t="str">
        <f>IF($B195="N/A","N/A",IF(C195&gt;15,"No",IF(C195&lt;-15,"No","Yes")))</f>
        <v>N/A</v>
      </c>
      <c r="E195" s="32">
        <v>15.566392233</v>
      </c>
      <c r="F195" s="30" t="str">
        <f t="shared" si="48"/>
        <v>N/A</v>
      </c>
      <c r="G195" s="32">
        <v>17.009805642</v>
      </c>
      <c r="H195" s="30" t="str">
        <f t="shared" si="49"/>
        <v>N/A</v>
      </c>
      <c r="I195" s="32">
        <v>0.36380000000000001</v>
      </c>
      <c r="J195" s="32">
        <v>9.2729999999999997</v>
      </c>
      <c r="K195" s="30" t="str">
        <f t="shared" si="50"/>
        <v>Yes</v>
      </c>
    </row>
    <row r="196" spans="1:11">
      <c r="A196" s="111" t="s">
        <v>218</v>
      </c>
      <c r="B196" s="25" t="s">
        <v>49</v>
      </c>
      <c r="C196" s="116">
        <v>1.4248623701000001</v>
      </c>
      <c r="D196" s="30" t="str">
        <f>IF($B196="N/A","N/A",IF(C196&gt;15,"No",IF(C196&lt;-15,"No","Yes")))</f>
        <v>N/A</v>
      </c>
      <c r="E196" s="32">
        <v>1.1441421442999999</v>
      </c>
      <c r="F196" s="30" t="str">
        <f t="shared" si="48"/>
        <v>N/A</v>
      </c>
      <c r="G196" s="32">
        <v>1.1824508884</v>
      </c>
      <c r="H196" s="30" t="str">
        <f t="shared" si="49"/>
        <v>N/A</v>
      </c>
      <c r="I196" s="32">
        <v>-19.7</v>
      </c>
      <c r="J196" s="32">
        <v>3.3479999999999999</v>
      </c>
      <c r="K196" s="30" t="str">
        <f t="shared" si="50"/>
        <v>Yes</v>
      </c>
    </row>
    <row r="197" spans="1:11">
      <c r="A197" s="111" t="s">
        <v>219</v>
      </c>
      <c r="B197" s="25" t="s">
        <v>49</v>
      </c>
      <c r="C197" s="116">
        <v>1.3977191246</v>
      </c>
      <c r="D197" s="30" t="str">
        <f t="shared" ref="D197:D213" si="51">IF($B197="N/A","N/A",IF(C197&gt;15,"No",IF(C197&lt;-15,"No","Yes")))</f>
        <v>N/A</v>
      </c>
      <c r="E197" s="32">
        <v>1.6137200999000001</v>
      </c>
      <c r="F197" s="30" t="str">
        <f t="shared" si="48"/>
        <v>N/A</v>
      </c>
      <c r="G197" s="32">
        <v>1.5420928268</v>
      </c>
      <c r="H197" s="30" t="str">
        <f t="shared" si="49"/>
        <v>N/A</v>
      </c>
      <c r="I197" s="32">
        <v>15.45</v>
      </c>
      <c r="J197" s="32">
        <v>-4.4400000000000004</v>
      </c>
      <c r="K197" s="30" t="str">
        <f t="shared" si="50"/>
        <v>Yes</v>
      </c>
    </row>
    <row r="198" spans="1:11">
      <c r="A198" s="111" t="s">
        <v>220</v>
      </c>
      <c r="B198" s="25" t="s">
        <v>49</v>
      </c>
      <c r="C198" s="116">
        <v>23.307620405000002</v>
      </c>
      <c r="D198" s="30" t="str">
        <f t="shared" si="51"/>
        <v>N/A</v>
      </c>
      <c r="E198" s="32">
        <v>23.734376265000002</v>
      </c>
      <c r="F198" s="30" t="str">
        <f t="shared" si="48"/>
        <v>N/A</v>
      </c>
      <c r="G198" s="32">
        <v>24.498071706000001</v>
      </c>
      <c r="H198" s="30" t="str">
        <f t="shared" si="49"/>
        <v>N/A</v>
      </c>
      <c r="I198" s="32">
        <v>1.831</v>
      </c>
      <c r="J198" s="32">
        <v>3.218</v>
      </c>
      <c r="K198" s="30" t="str">
        <f t="shared" si="50"/>
        <v>Yes</v>
      </c>
    </row>
    <row r="199" spans="1:11">
      <c r="A199" s="111" t="s">
        <v>222</v>
      </c>
      <c r="B199" s="25" t="s">
        <v>49</v>
      </c>
      <c r="C199" s="116">
        <v>6.4765960614999996</v>
      </c>
      <c r="D199" s="30" t="str">
        <f t="shared" si="51"/>
        <v>N/A</v>
      </c>
      <c r="E199" s="32">
        <v>8.2028052140999996</v>
      </c>
      <c r="F199" s="30" t="str">
        <f t="shared" si="48"/>
        <v>N/A</v>
      </c>
      <c r="G199" s="32">
        <v>8.1514084858999993</v>
      </c>
      <c r="H199" s="30" t="str">
        <f t="shared" si="49"/>
        <v>N/A</v>
      </c>
      <c r="I199" s="32">
        <v>26.65</v>
      </c>
      <c r="J199" s="32">
        <v>-0.627</v>
      </c>
      <c r="K199" s="30" t="str">
        <f t="shared" si="50"/>
        <v>Yes</v>
      </c>
    </row>
    <row r="200" spans="1:11">
      <c r="A200" s="111" t="s">
        <v>223</v>
      </c>
      <c r="B200" s="25" t="s">
        <v>49</v>
      </c>
      <c r="C200" s="116">
        <v>9.3016355473000001</v>
      </c>
      <c r="D200" s="30" t="str">
        <f t="shared" si="51"/>
        <v>N/A</v>
      </c>
      <c r="E200" s="32">
        <v>9.7598446809000006</v>
      </c>
      <c r="F200" s="30" t="str">
        <f t="shared" si="48"/>
        <v>N/A</v>
      </c>
      <c r="G200" s="32">
        <v>9.4496225998999996</v>
      </c>
      <c r="H200" s="30" t="str">
        <f t="shared" si="49"/>
        <v>N/A</v>
      </c>
      <c r="I200" s="32">
        <v>4.9260000000000002</v>
      </c>
      <c r="J200" s="32">
        <v>-3.18</v>
      </c>
      <c r="K200" s="30" t="str">
        <f t="shared" si="50"/>
        <v>Yes</v>
      </c>
    </row>
    <row r="201" spans="1:11">
      <c r="A201" s="111" t="s">
        <v>224</v>
      </c>
      <c r="B201" s="25" t="s">
        <v>49</v>
      </c>
      <c r="C201" s="116">
        <v>1.1286744335000001</v>
      </c>
      <c r="D201" s="30" t="str">
        <f t="shared" si="51"/>
        <v>N/A</v>
      </c>
      <c r="E201" s="32">
        <v>1.1207125072999999</v>
      </c>
      <c r="F201" s="30" t="str">
        <f t="shared" si="48"/>
        <v>N/A</v>
      </c>
      <c r="G201" s="32">
        <v>1.0667732441</v>
      </c>
      <c r="H201" s="30" t="str">
        <f t="shared" si="49"/>
        <v>N/A</v>
      </c>
      <c r="I201" s="32">
        <v>-0.70499999999999996</v>
      </c>
      <c r="J201" s="32">
        <v>-4.8099999999999996</v>
      </c>
      <c r="K201" s="30" t="str">
        <f t="shared" si="50"/>
        <v>Yes</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1207</v>
      </c>
      <c r="J203" s="32" t="s">
        <v>1207</v>
      </c>
      <c r="K203" s="30" t="str">
        <f t="shared" si="50"/>
        <v>N/A</v>
      </c>
    </row>
    <row r="204" spans="1:11">
      <c r="A204" s="111" t="s">
        <v>229</v>
      </c>
      <c r="B204" s="25" t="s">
        <v>49</v>
      </c>
      <c r="C204" s="116">
        <v>9.7582249699999998E-2</v>
      </c>
      <c r="D204" s="30" t="str">
        <f t="shared" si="51"/>
        <v>N/A</v>
      </c>
      <c r="E204" s="32">
        <v>9.0023993100000005E-2</v>
      </c>
      <c r="F204" s="30" t="str">
        <f t="shared" si="48"/>
        <v>N/A</v>
      </c>
      <c r="G204" s="32">
        <v>0.1072621312</v>
      </c>
      <c r="H204" s="30" t="str">
        <f t="shared" si="49"/>
        <v>N/A</v>
      </c>
      <c r="I204" s="32">
        <v>-7.75</v>
      </c>
      <c r="J204" s="32">
        <v>19.149999999999999</v>
      </c>
      <c r="K204" s="30" t="str">
        <f t="shared" si="50"/>
        <v>Yes</v>
      </c>
    </row>
    <row r="205" spans="1:11">
      <c r="A205" s="111" t="s">
        <v>230</v>
      </c>
      <c r="B205" s="25" t="s">
        <v>49</v>
      </c>
      <c r="C205" s="116">
        <v>0.63711131259999998</v>
      </c>
      <c r="D205" s="30" t="str">
        <f t="shared" si="51"/>
        <v>N/A</v>
      </c>
      <c r="E205" s="32">
        <v>0.62456454279999996</v>
      </c>
      <c r="F205" s="30" t="str">
        <f t="shared" si="48"/>
        <v>N/A</v>
      </c>
      <c r="G205" s="32">
        <v>0.72390527729999998</v>
      </c>
      <c r="H205" s="30" t="str">
        <f t="shared" si="49"/>
        <v>N/A</v>
      </c>
      <c r="I205" s="32">
        <v>-1.97</v>
      </c>
      <c r="J205" s="32">
        <v>15.91</v>
      </c>
      <c r="K205" s="30" t="str">
        <f t="shared" si="50"/>
        <v>Yes</v>
      </c>
    </row>
    <row r="206" spans="1:11">
      <c r="A206" s="111" t="s">
        <v>231</v>
      </c>
      <c r="B206" s="25" t="s">
        <v>49</v>
      </c>
      <c r="C206" s="116">
        <v>0</v>
      </c>
      <c r="D206" s="30" t="str">
        <f t="shared" si="51"/>
        <v>N/A</v>
      </c>
      <c r="E206" s="32">
        <v>0</v>
      </c>
      <c r="F206" s="30" t="str">
        <f t="shared" si="48"/>
        <v>N/A</v>
      </c>
      <c r="G206" s="32">
        <v>0</v>
      </c>
      <c r="H206" s="30" t="str">
        <f t="shared" si="49"/>
        <v>N/A</v>
      </c>
      <c r="I206" s="32" t="s">
        <v>1207</v>
      </c>
      <c r="J206" s="32" t="s">
        <v>1207</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5.4126370242000004</v>
      </c>
      <c r="D208" s="30" t="str">
        <f t="shared" si="51"/>
        <v>N/A</v>
      </c>
      <c r="E208" s="32">
        <v>4.9757036818999998</v>
      </c>
      <c r="F208" s="30" t="str">
        <f t="shared" si="48"/>
        <v>N/A</v>
      </c>
      <c r="G208" s="32">
        <v>4.7020751513999999</v>
      </c>
      <c r="H208" s="30" t="str">
        <f t="shared" si="49"/>
        <v>N/A</v>
      </c>
      <c r="I208" s="32">
        <v>-8.07</v>
      </c>
      <c r="J208" s="32">
        <v>-5.5</v>
      </c>
      <c r="K208" s="30" t="str">
        <f t="shared" si="50"/>
        <v>Yes</v>
      </c>
    </row>
    <row r="209" spans="1:11">
      <c r="A209" s="111" t="s">
        <v>238</v>
      </c>
      <c r="B209" s="25" t="s">
        <v>49</v>
      </c>
      <c r="C209" s="116">
        <v>0</v>
      </c>
      <c r="D209" s="30" t="str">
        <f t="shared" si="51"/>
        <v>N/A</v>
      </c>
      <c r="E209" s="32">
        <v>3.0787999999999997E-5</v>
      </c>
      <c r="F209" s="30" t="str">
        <f t="shared" si="48"/>
        <v>N/A</v>
      </c>
      <c r="G209" s="32">
        <v>0</v>
      </c>
      <c r="H209" s="30" t="str">
        <f t="shared" si="49"/>
        <v>N/A</v>
      </c>
      <c r="I209" s="32" t="s">
        <v>1207</v>
      </c>
      <c r="J209" s="32">
        <v>-100</v>
      </c>
      <c r="K209" s="30" t="str">
        <f t="shared" si="50"/>
        <v>No</v>
      </c>
    </row>
    <row r="210" spans="1:11">
      <c r="A210" s="193" t="s">
        <v>688</v>
      </c>
      <c r="B210" s="199"/>
      <c r="C210" s="199"/>
      <c r="D210" s="199"/>
      <c r="E210" s="199"/>
      <c r="F210" s="199"/>
      <c r="G210" s="199"/>
      <c r="H210" s="199"/>
      <c r="I210" s="199"/>
      <c r="J210" s="199"/>
      <c r="K210" s="200"/>
    </row>
    <row r="211" spans="1:11">
      <c r="A211" s="111" t="s">
        <v>183</v>
      </c>
      <c r="B211" s="25" t="s">
        <v>49</v>
      </c>
      <c r="C211" s="116">
        <v>86.101218672000002</v>
      </c>
      <c r="D211" s="30" t="str">
        <f t="shared" si="51"/>
        <v>N/A</v>
      </c>
      <c r="E211" s="32">
        <v>91.682755940999996</v>
      </c>
      <c r="F211" s="30" t="str">
        <f t="shared" si="48"/>
        <v>N/A</v>
      </c>
      <c r="G211" s="32">
        <v>92.276784223999996</v>
      </c>
      <c r="H211" s="30" t="str">
        <f t="shared" si="49"/>
        <v>N/A</v>
      </c>
      <c r="I211" s="32">
        <v>6.4829999999999997</v>
      </c>
      <c r="J211" s="32">
        <v>0.64790000000000003</v>
      </c>
      <c r="K211" s="30" t="str">
        <f t="shared" ref="K211:K223" si="52">IF(J211="Div by 0", "N/A", IF(J211="N/A","N/A", IF(J211&gt;30, "No", IF(J211&lt;-30, "No", "Yes"))))</f>
        <v>Yes</v>
      </c>
    </row>
    <row r="212" spans="1:11">
      <c r="A212" s="111" t="s">
        <v>246</v>
      </c>
      <c r="B212" s="25" t="s">
        <v>83</v>
      </c>
      <c r="C212" s="116">
        <v>83.094367238000004</v>
      </c>
      <c r="D212" s="30" t="str">
        <f>IF($B212="N/A","N/A",IF(C212&gt;100,"No",IF(C212&lt;85,"No","Yes")))</f>
        <v>No</v>
      </c>
      <c r="E212" s="32">
        <v>89.695941051000005</v>
      </c>
      <c r="F212" s="30" t="str">
        <f>IF($B212="N/A","N/A",IF(E212&gt;100,"No",IF(E212&lt;85,"No","Yes")))</f>
        <v>Yes</v>
      </c>
      <c r="G212" s="32">
        <v>90.349241800000001</v>
      </c>
      <c r="H212" s="30" t="str">
        <f>IF($B212="N/A","N/A",IF(G212&gt;100,"No",IF(G212&lt;85,"No","Yes")))</f>
        <v>Yes</v>
      </c>
      <c r="I212" s="32">
        <v>7.9450000000000003</v>
      </c>
      <c r="J212" s="32">
        <v>0.72840000000000005</v>
      </c>
      <c r="K212" s="30" t="str">
        <f t="shared" si="52"/>
        <v>Yes</v>
      </c>
    </row>
    <row r="213" spans="1:11">
      <c r="A213" s="111" t="s">
        <v>247</v>
      </c>
      <c r="B213" s="25" t="s">
        <v>49</v>
      </c>
      <c r="C213" s="116">
        <v>43.741672739999998</v>
      </c>
      <c r="D213" s="30" t="str">
        <f t="shared" si="51"/>
        <v>N/A</v>
      </c>
      <c r="E213" s="32">
        <v>52.745126812999999</v>
      </c>
      <c r="F213" s="30" t="str">
        <f t="shared" si="48"/>
        <v>N/A</v>
      </c>
      <c r="G213" s="32">
        <v>55.233701807000003</v>
      </c>
      <c r="H213" s="30" t="str">
        <f t="shared" si="49"/>
        <v>N/A</v>
      </c>
      <c r="I213" s="32">
        <v>20.58</v>
      </c>
      <c r="J213" s="32">
        <v>4.718</v>
      </c>
      <c r="K213" s="30" t="str">
        <f t="shared" si="52"/>
        <v>Yes</v>
      </c>
    </row>
    <row r="214" spans="1:11">
      <c r="A214" s="111" t="s">
        <v>185</v>
      </c>
      <c r="B214" s="25" t="s">
        <v>11</v>
      </c>
      <c r="C214" s="116">
        <v>6.6658047981999999</v>
      </c>
      <c r="D214" s="30" t="str">
        <f>IF($B214="N/A","N/A",IF(C214&gt;25,"No",IF(C214&lt;5,"No","Yes")))</f>
        <v>Yes</v>
      </c>
      <c r="E214" s="32">
        <v>6.2111027419999996</v>
      </c>
      <c r="F214" s="30" t="str">
        <f>IF($B214="N/A","N/A",IF(E214&gt;25,"No",IF(E214&lt;5,"No","Yes")))</f>
        <v>Yes</v>
      </c>
      <c r="G214" s="32">
        <v>5.7537038222000003</v>
      </c>
      <c r="H214" s="30" t="str">
        <f>IF($B214="N/A","N/A",IF(G214&gt;25,"No",IF(G214&lt;5,"No","Yes")))</f>
        <v>Yes</v>
      </c>
      <c r="I214" s="32">
        <v>-6.82</v>
      </c>
      <c r="J214" s="32">
        <v>-7.36</v>
      </c>
      <c r="K214" s="30" t="str">
        <f t="shared" si="52"/>
        <v>Yes</v>
      </c>
    </row>
    <row r="215" spans="1:11">
      <c r="A215" s="111" t="s">
        <v>186</v>
      </c>
      <c r="B215" s="25" t="s">
        <v>12</v>
      </c>
      <c r="C215" s="116">
        <v>44.832765574</v>
      </c>
      <c r="D215" s="30" t="str">
        <f>IF($B215="N/A","N/A",IF(C215&gt;70,"No",IF(C215&lt;40,"No","Yes")))</f>
        <v>Yes</v>
      </c>
      <c r="E215" s="32">
        <v>44.371006592999997</v>
      </c>
      <c r="F215" s="30" t="str">
        <f>IF($B215="N/A","N/A",IF(E215&gt;70,"No",IF(E215&lt;40,"No","Yes")))</f>
        <v>Yes</v>
      </c>
      <c r="G215" s="32">
        <v>44.483737126999998</v>
      </c>
      <c r="H215" s="30" t="str">
        <f>IF($B215="N/A","N/A",IF(G215&gt;70,"No",IF(G215&lt;40,"No","Yes")))</f>
        <v>Yes</v>
      </c>
      <c r="I215" s="32">
        <v>-1.03</v>
      </c>
      <c r="J215" s="32">
        <v>0.25409999999999999</v>
      </c>
      <c r="K215" s="30" t="str">
        <f t="shared" si="52"/>
        <v>Yes</v>
      </c>
    </row>
    <row r="216" spans="1:11">
      <c r="A216" s="111" t="s">
        <v>187</v>
      </c>
      <c r="B216" s="25" t="s">
        <v>13</v>
      </c>
      <c r="C216" s="116">
        <v>48.501429627999997</v>
      </c>
      <c r="D216" s="30" t="str">
        <f>IF($B216="N/A","N/A",IF(C216&gt;55,"No",IF(C216&lt;20,"No","Yes")))</f>
        <v>Yes</v>
      </c>
      <c r="E216" s="32">
        <v>49.417890665000002</v>
      </c>
      <c r="F216" s="30" t="str">
        <f>IF($B216="N/A","N/A",IF(E216&gt;55,"No",IF(E216&lt;20,"No","Yes")))</f>
        <v>Yes</v>
      </c>
      <c r="G216" s="32">
        <v>49.762559050999997</v>
      </c>
      <c r="H216" s="30" t="str">
        <f>IF($B216="N/A","N/A",IF(G216&gt;55,"No",IF(G216&lt;20,"No","Yes")))</f>
        <v>Yes</v>
      </c>
      <c r="I216" s="32">
        <v>1.89</v>
      </c>
      <c r="J216" s="32">
        <v>0.69750000000000001</v>
      </c>
      <c r="K216" s="30" t="str">
        <f t="shared" si="52"/>
        <v>Yes</v>
      </c>
    </row>
    <row r="217" spans="1:11">
      <c r="A217" s="111" t="s">
        <v>870</v>
      </c>
      <c r="B217" s="25" t="s">
        <v>876</v>
      </c>
      <c r="C217" s="116">
        <v>61.959285833999999</v>
      </c>
      <c r="D217" s="30" t="str">
        <f>IF($B217="N/A","N/A",IF(C217&gt;95,"Yes","No"))</f>
        <v>No</v>
      </c>
      <c r="E217" s="32">
        <v>59.033910782</v>
      </c>
      <c r="F217" s="30" t="str">
        <f>IF($B217="N/A","N/A",IF(E217&gt;95,"Yes","No"))</f>
        <v>No</v>
      </c>
      <c r="G217" s="32">
        <v>56.715450967000002</v>
      </c>
      <c r="H217" s="30" t="str">
        <f>IF($B217="N/A","N/A",IF(G217&gt;95,"Yes","No"))</f>
        <v>No</v>
      </c>
      <c r="I217" s="32">
        <v>-4.72</v>
      </c>
      <c r="J217" s="32">
        <v>-3.93</v>
      </c>
      <c r="K217" s="30" t="str">
        <f t="shared" si="52"/>
        <v>Yes</v>
      </c>
    </row>
    <row r="218" spans="1:11">
      <c r="A218" s="111" t="s">
        <v>248</v>
      </c>
      <c r="B218" s="25" t="s">
        <v>49</v>
      </c>
      <c r="C218" s="116">
        <v>99.999773602999994</v>
      </c>
      <c r="D218" s="30" t="str">
        <f t="shared" ref="D218:D228" si="53">IF($B218="N/A","N/A",IF(C218&gt;15,"No",IF(C218&lt;-15,"No","Yes")))</f>
        <v>N/A</v>
      </c>
      <c r="E218" s="32">
        <v>100</v>
      </c>
      <c r="F218" s="30" t="str">
        <f>IF($B218="N/A","N/A",IF(E218&gt;15,"No",IF(E218&lt;-15,"No","Yes")))</f>
        <v>N/A</v>
      </c>
      <c r="G218" s="32">
        <v>100</v>
      </c>
      <c r="H218" s="30" t="str">
        <f>IF($B218="N/A","N/A",IF(G218&gt;15,"No",IF(G218&lt;-15,"No","Yes")))</f>
        <v>N/A</v>
      </c>
      <c r="I218" s="32">
        <v>2.0000000000000001E-4</v>
      </c>
      <c r="J218" s="32">
        <v>0</v>
      </c>
      <c r="K218" s="30" t="str">
        <f t="shared" si="52"/>
        <v>Yes</v>
      </c>
    </row>
    <row r="219" spans="1:11">
      <c r="A219" s="111" t="s">
        <v>249</v>
      </c>
      <c r="B219" s="25" t="s">
        <v>49</v>
      </c>
      <c r="C219" s="116">
        <v>100</v>
      </c>
      <c r="D219" s="30" t="str">
        <f t="shared" si="53"/>
        <v>N/A</v>
      </c>
      <c r="E219" s="32">
        <v>100</v>
      </c>
      <c r="F219" s="30" t="str">
        <f>IF($B219="N/A","N/A",IF(E219&gt;15,"No",IF(E219&lt;-15,"No","Yes")))</f>
        <v>N/A</v>
      </c>
      <c r="G219" s="32">
        <v>100</v>
      </c>
      <c r="H219" s="30" t="str">
        <f>IF($B219="N/A","N/A",IF(G219&gt;15,"No",IF(G219&lt;-15,"No","Yes")))</f>
        <v>N/A</v>
      </c>
      <c r="I219" s="32">
        <v>0</v>
      </c>
      <c r="J219" s="32">
        <v>0</v>
      </c>
      <c r="K219" s="30" t="str">
        <f t="shared" si="52"/>
        <v>Yes</v>
      </c>
    </row>
    <row r="220" spans="1:11">
      <c r="A220" s="111" t="s">
        <v>250</v>
      </c>
      <c r="B220" s="25" t="s">
        <v>54</v>
      </c>
      <c r="C220" s="116">
        <v>74.566758566000004</v>
      </c>
      <c r="D220" s="30" t="str">
        <f>IF($B220="N/A","N/A",IF(C220&gt;100,"No",IF(C220&lt;98,"No","Yes")))</f>
        <v>No</v>
      </c>
      <c r="E220" s="32">
        <v>71.279873041000002</v>
      </c>
      <c r="F220" s="30" t="str">
        <f>IF($B220="N/A","N/A",IF(E220&gt;100,"No",IF(E220&lt;98,"No","Yes")))</f>
        <v>No</v>
      </c>
      <c r="G220" s="32">
        <v>69.633642452000004</v>
      </c>
      <c r="H220" s="30" t="str">
        <f>IF($B220="N/A","N/A",IF(G220&gt;100,"No",IF(G220&lt;98,"No","Yes")))</f>
        <v>No</v>
      </c>
      <c r="I220" s="32">
        <v>-4.41</v>
      </c>
      <c r="J220" s="32">
        <v>-2.31</v>
      </c>
      <c r="K220" s="30" t="str">
        <f t="shared" si="52"/>
        <v>Yes</v>
      </c>
    </row>
    <row r="221" spans="1:11">
      <c r="A221" s="111" t="s">
        <v>251</v>
      </c>
      <c r="B221" s="25" t="s">
        <v>49</v>
      </c>
      <c r="C221" s="116">
        <v>79.666366300000007</v>
      </c>
      <c r="D221" s="30" t="str">
        <f t="shared" si="53"/>
        <v>N/A</v>
      </c>
      <c r="E221" s="32">
        <v>79.195279110000001</v>
      </c>
      <c r="F221" s="30" t="str">
        <f>IF($B221="N/A","N/A",IF(E221&gt;15,"No",IF(E221&lt;-15,"No","Yes")))</f>
        <v>N/A</v>
      </c>
      <c r="G221" s="32">
        <v>79.552602683999993</v>
      </c>
      <c r="H221" s="30" t="str">
        <f>IF($B221="N/A","N/A",IF(G221&gt;15,"No",IF(G221&lt;-15,"No","Yes")))</f>
        <v>N/A</v>
      </c>
      <c r="I221" s="32">
        <v>-0.59099999999999997</v>
      </c>
      <c r="J221" s="32">
        <v>0.45119999999999999</v>
      </c>
      <c r="K221" s="30" t="str">
        <f t="shared" si="52"/>
        <v>Yes</v>
      </c>
    </row>
    <row r="222" spans="1:11">
      <c r="A222" s="111" t="s">
        <v>252</v>
      </c>
      <c r="B222" s="25" t="s">
        <v>49</v>
      </c>
      <c r="C222" s="116">
        <v>20.331423454999999</v>
      </c>
      <c r="D222" s="30" t="str">
        <f t="shared" si="53"/>
        <v>N/A</v>
      </c>
      <c r="E222" s="32">
        <v>20.802426157999999</v>
      </c>
      <c r="F222" s="30" t="str">
        <f>IF($B222="N/A","N/A",IF(E222&gt;15,"No",IF(E222&lt;-15,"No","Yes")))</f>
        <v>N/A</v>
      </c>
      <c r="G222" s="32">
        <v>20.443574610999999</v>
      </c>
      <c r="H222" s="30" t="str">
        <f>IF($B222="N/A","N/A",IF(G222&gt;15,"No",IF(G222&lt;-15,"No","Yes")))</f>
        <v>N/A</v>
      </c>
      <c r="I222" s="32">
        <v>2.3170000000000002</v>
      </c>
      <c r="J222" s="32">
        <v>-1.73</v>
      </c>
      <c r="K222" s="30" t="str">
        <f t="shared" si="52"/>
        <v>Yes</v>
      </c>
    </row>
    <row r="223" spans="1:11">
      <c r="A223" s="111" t="s">
        <v>278</v>
      </c>
      <c r="B223" s="25" t="s">
        <v>49</v>
      </c>
      <c r="C223" s="116">
        <v>2.2102453000000001E-3</v>
      </c>
      <c r="D223" s="30" t="str">
        <f t="shared" si="53"/>
        <v>N/A</v>
      </c>
      <c r="E223" s="32">
        <v>2.2947323E-3</v>
      </c>
      <c r="F223" s="30" t="str">
        <f>IF($B223="N/A","N/A",IF(E223&gt;15,"No",IF(E223&lt;-15,"No","Yes")))</f>
        <v>N/A</v>
      </c>
      <c r="G223" s="32">
        <v>3.822705E-3</v>
      </c>
      <c r="H223" s="30" t="str">
        <f>IF($B223="N/A","N/A",IF(G223&gt;15,"No",IF(G223&lt;-15,"No","Yes")))</f>
        <v>N/A</v>
      </c>
      <c r="I223" s="32">
        <v>3.823</v>
      </c>
      <c r="J223" s="32">
        <v>66.59</v>
      </c>
      <c r="K223" s="30" t="str">
        <f t="shared" si="52"/>
        <v>No</v>
      </c>
    </row>
    <row r="224" spans="1:11">
      <c r="A224" s="193" t="s">
        <v>170</v>
      </c>
      <c r="B224" s="199"/>
      <c r="C224" s="199"/>
      <c r="D224" s="199"/>
      <c r="E224" s="199"/>
      <c r="F224" s="199"/>
      <c r="G224" s="199"/>
      <c r="H224" s="199"/>
      <c r="I224" s="199"/>
      <c r="J224" s="199"/>
      <c r="K224" s="200"/>
    </row>
    <row r="225" spans="1:11">
      <c r="A225" s="111" t="s">
        <v>755</v>
      </c>
      <c r="B225" s="25" t="s">
        <v>49</v>
      </c>
      <c r="C225" s="116">
        <v>88.093525862000007</v>
      </c>
      <c r="D225" s="30" t="str">
        <f t="shared" si="53"/>
        <v>N/A</v>
      </c>
      <c r="E225" s="32">
        <v>87.439744114999996</v>
      </c>
      <c r="F225" s="30" t="str">
        <f>IF($B225="N/A","N/A",IF(E225&gt;15,"No",IF(E225&lt;-15,"No","Yes")))</f>
        <v>N/A</v>
      </c>
      <c r="G225" s="32">
        <v>87.853105651999996</v>
      </c>
      <c r="H225" s="30" t="str">
        <f>IF($B225="N/A","N/A",IF(G225&gt;15,"No",IF(G225&lt;-15,"No","Yes")))</f>
        <v>N/A</v>
      </c>
      <c r="I225" s="32">
        <v>-0.74199999999999999</v>
      </c>
      <c r="J225" s="32">
        <v>0.47270000000000001</v>
      </c>
      <c r="K225" s="30" t="str">
        <f>IF(J225="Div by 0", "N/A", IF(J225="N/A","N/A", IF(J225&gt;30, "No", IF(J225&lt;-30, "No", "Yes"))))</f>
        <v>Yes</v>
      </c>
    </row>
    <row r="226" spans="1:11">
      <c r="A226" s="111" t="s">
        <v>257</v>
      </c>
      <c r="B226" s="25" t="s">
        <v>49</v>
      </c>
      <c r="C226" s="116">
        <v>11.906474138</v>
      </c>
      <c r="D226" s="30" t="str">
        <f t="shared" ref="D226" si="54">IF($B226="N/A","N/A",IF(C226&gt;15,"No",IF(C226&lt;-15,"No","Yes")))</f>
        <v>N/A</v>
      </c>
      <c r="E226" s="32">
        <v>12.560255885</v>
      </c>
      <c r="F226" s="30" t="str">
        <f>IF($B226="N/A","N/A",IF(E226&gt;15,"No",IF(E226&lt;-15,"No","Yes")))</f>
        <v>N/A</v>
      </c>
      <c r="G226" s="32">
        <v>12.146894348</v>
      </c>
      <c r="H226" s="30" t="str">
        <f>IF($B226="N/A","N/A",IF(G226&gt;15,"No",IF(G226&lt;-15,"No","Yes")))</f>
        <v>N/A</v>
      </c>
      <c r="I226" s="32">
        <v>5.4909999999999997</v>
      </c>
      <c r="J226" s="32">
        <v>-3.29</v>
      </c>
      <c r="K226" s="30" t="str">
        <f>IF(J226="Div by 0", "N/A", IF(J226="N/A","N/A", IF(J226&gt;30, "No", IF(J226&lt;-30, "No", "Yes"))))</f>
        <v>Yes</v>
      </c>
    </row>
    <row r="227" spans="1:11">
      <c r="A227" s="111" t="s">
        <v>806</v>
      </c>
      <c r="B227" s="25" t="s">
        <v>49</v>
      </c>
      <c r="C227" s="116">
        <v>1.3977191246</v>
      </c>
      <c r="D227" s="30" t="str">
        <f t="shared" ref="D227" si="55">IF($B227="N/A","N/A",IF(C227&gt;15,"No",IF(C227&lt;-15,"No","Yes")))</f>
        <v>N/A</v>
      </c>
      <c r="E227" s="32">
        <v>1.613627736</v>
      </c>
      <c r="F227" s="30" t="str">
        <f>IF($B227="N/A","N/A",IF(E227&gt;15,"No",IF(E227&lt;-15,"No","Yes")))</f>
        <v>N/A</v>
      </c>
      <c r="G227" s="32">
        <v>1.5420928268</v>
      </c>
      <c r="H227" s="30" t="str">
        <f>IF($B227="N/A","N/A",IF(G227&gt;15,"No",IF(G227&lt;-15,"No","Yes")))</f>
        <v>N/A</v>
      </c>
      <c r="I227" s="32">
        <v>15.45</v>
      </c>
      <c r="J227" s="32">
        <v>-4.43</v>
      </c>
      <c r="K227" s="30" t="str">
        <f>IF(J227="Div by 0", "N/A", IF(J227="N/A","N/A", IF(J227&gt;30, "No", IF(J227&lt;-30, "No", "Yes"))))</f>
        <v>Yes</v>
      </c>
    </row>
    <row r="228" spans="1:11">
      <c r="A228" s="111" t="s">
        <v>267</v>
      </c>
      <c r="B228" s="25" t="s">
        <v>49</v>
      </c>
      <c r="C228" s="116">
        <v>0</v>
      </c>
      <c r="D228" s="30" t="str">
        <f t="shared" si="53"/>
        <v>N/A</v>
      </c>
      <c r="E228" s="32">
        <v>0</v>
      </c>
      <c r="F228" s="30" t="str">
        <f>IF($B228="N/A","N/A",IF(E228&gt;15,"No",IF(E228&lt;-15,"No","Yes")))</f>
        <v>N/A</v>
      </c>
      <c r="G228" s="32">
        <v>0</v>
      </c>
      <c r="H228" s="30" t="str">
        <f>IF($B228="N/A","N/A",IF(G228&gt;15,"No",IF(G228&lt;-15,"No","Yes")))</f>
        <v>N/A</v>
      </c>
      <c r="I228" s="32" t="s">
        <v>1207</v>
      </c>
      <c r="J228" s="32" t="s">
        <v>1207</v>
      </c>
      <c r="K228" s="30" t="str">
        <f>IF(J228="Div by 0", "N/A", IF(J228="N/A","N/A", IF(J228&gt;30, "No", IF(J228&lt;-30, "No", "Yes"))))</f>
        <v>N/A</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764845</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1.176709E-3</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40.370140354999997</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42.230386549000002</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16.620883970000001</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99.382881499000007</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8.6434506338000006</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4.2589889876999996</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v>0.36977396080000002</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8.8754032525</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v>0.46780720279999999</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0</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9.7809360065999993</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0.98542842009999998</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8.0539194199999997E-2</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2.1922088788999998</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1.6335335918</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3.7441573129000001</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2.35341801E-2</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0</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0</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0</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0</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0</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0</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0</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0</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0</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0</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3.9354379000000002E-2</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81.023606090000001</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0</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2.8894743399999999E-2</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v>100</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100</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100</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99.995685399999999</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100</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v>100</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99.995543798</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75.626036201999995</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24.243604963999999</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0.1303588333</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3605880</v>
      </c>
      <c r="D7" s="154" t="str">
        <f>IF($B7="N/A","N/A",IF(C7&gt;15,"No",IF(C7&lt;-15,"No","Yes")))</f>
        <v>N/A</v>
      </c>
      <c r="E7" s="150">
        <v>3688757</v>
      </c>
      <c r="F7" s="154" t="str">
        <f>IF($B7="N/A","N/A",IF(E7&gt;15,"No",IF(E7&lt;-15,"No","Yes")))</f>
        <v>N/A</v>
      </c>
      <c r="G7" s="150">
        <v>4001347</v>
      </c>
      <c r="H7" s="154" t="str">
        <f>IF($B7="N/A","N/A",IF(G7&gt;15,"No",IF(G7&lt;-15,"No","Yes")))</f>
        <v>N/A</v>
      </c>
      <c r="I7" s="155">
        <v>2.298</v>
      </c>
      <c r="J7" s="155">
        <v>8.4740000000000002</v>
      </c>
      <c r="K7" s="154" t="str">
        <f t="shared" ref="K7:K20" si="0">IF(J7="Div by 0", "N/A", IF(J7="N/A","N/A", IF(J7&gt;30, "No", IF(J7&lt;-30, "No", "Yes"))))</f>
        <v>Yes</v>
      </c>
    </row>
    <row r="8" spans="1:12">
      <c r="A8" s="48" t="s">
        <v>631</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84.282392904000005</v>
      </c>
      <c r="H10" s="30" t="str">
        <f>IF($B10="N/A","N/A",IF(G10&gt;100,"No",IF(G10&lt;95,"No","Yes")))</f>
        <v>No</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25.159252622</v>
      </c>
      <c r="H12" s="30" t="str">
        <f t="shared" si="3"/>
        <v>No</v>
      </c>
      <c r="I12" s="32" t="s">
        <v>49</v>
      </c>
      <c r="J12" s="32" t="s">
        <v>49</v>
      </c>
      <c r="K12" s="30" t="str">
        <f t="shared" si="0"/>
        <v>N/A</v>
      </c>
    </row>
    <row r="13" spans="1:12">
      <c r="A13" s="51" t="s">
        <v>46</v>
      </c>
      <c r="B13" s="25" t="s">
        <v>49</v>
      </c>
      <c r="C13" s="26">
        <v>3605880</v>
      </c>
      <c r="D13" s="30" t="str">
        <f>IF($B13="N/A","N/A",IF(C13&gt;15,"No",IF(C13&lt;-15,"No","Yes")))</f>
        <v>N/A</v>
      </c>
      <c r="E13" s="26">
        <v>3688757</v>
      </c>
      <c r="F13" s="30" t="str">
        <f>IF($B13="N/A","N/A",IF(E13&gt;15,"No",IF(E13&lt;-15,"No","Yes")))</f>
        <v>N/A</v>
      </c>
      <c r="G13" s="26">
        <v>4001347</v>
      </c>
      <c r="H13" s="30" t="str">
        <f>IF($B13="N/A","N/A",IF(G13&gt;15,"No",IF(G13&lt;-15,"No","Yes")))</f>
        <v>N/A</v>
      </c>
      <c r="I13" s="32">
        <v>2.298</v>
      </c>
      <c r="J13" s="32">
        <v>8.4740000000000002</v>
      </c>
      <c r="K13" s="30" t="str">
        <f t="shared" si="0"/>
        <v>Yes</v>
      </c>
    </row>
    <row r="14" spans="1:12" ht="14.25" customHeight="1">
      <c r="A14" s="48" t="s">
        <v>634</v>
      </c>
      <c r="B14" s="25" t="s">
        <v>49</v>
      </c>
      <c r="C14" s="30">
        <v>18.695685935</v>
      </c>
      <c r="D14" s="30" t="str">
        <f>IF($B14="N/A","N/A",IF(C14&gt;15,"No",IF(C14&lt;-15,"No","Yes")))</f>
        <v>N/A</v>
      </c>
      <c r="E14" s="30">
        <v>6.1545664298</v>
      </c>
      <c r="F14" s="30" t="str">
        <f>IF($B14="N/A","N/A",IF(E14&gt;15,"No",IF(E14&lt;-15,"No","Yes")))</f>
        <v>N/A</v>
      </c>
      <c r="G14" s="30">
        <v>1.9398967398</v>
      </c>
      <c r="H14" s="30" t="str">
        <f>IF($B14="N/A","N/A",IF(G14&gt;15,"No",IF(G14&lt;-15,"No","Yes")))</f>
        <v>N/A</v>
      </c>
      <c r="I14" s="32">
        <v>-67.099999999999994</v>
      </c>
      <c r="J14" s="32">
        <v>-68.5</v>
      </c>
      <c r="K14" s="30" t="str">
        <f t="shared" si="0"/>
        <v>No</v>
      </c>
    </row>
    <row r="15" spans="1:12" ht="12.75" customHeight="1">
      <c r="A15" s="48" t="s">
        <v>635</v>
      </c>
      <c r="B15" s="25" t="s">
        <v>49</v>
      </c>
      <c r="C15" s="78">
        <v>68.512314876000005</v>
      </c>
      <c r="D15" s="30" t="str">
        <f>IF($B15="N/A","N/A",IF(C15&gt;15,"No",IF(C15&lt;-15,"No","Yes")))</f>
        <v>N/A</v>
      </c>
      <c r="E15" s="78">
        <v>68.055975720999996</v>
      </c>
      <c r="F15" s="30" t="str">
        <f>IF($B15="N/A","N/A",IF(E15&gt;15,"No",IF(E15&lt;-15,"No","Yes")))</f>
        <v>N/A</v>
      </c>
      <c r="G15" s="78">
        <v>39.180696193999999</v>
      </c>
      <c r="H15" s="30" t="str">
        <f>IF($B15="N/A","N/A",IF(G15&gt;15,"No",IF(G15&lt;-15,"No","Yes")))</f>
        <v>N/A</v>
      </c>
      <c r="I15" s="32">
        <v>-0.66600000000000004</v>
      </c>
      <c r="J15" s="32">
        <v>-42.4</v>
      </c>
      <c r="K15" s="30" t="str">
        <f t="shared" si="0"/>
        <v>No</v>
      </c>
    </row>
    <row r="16" spans="1:12" ht="12.75" customHeight="1">
      <c r="A16" s="51" t="s">
        <v>770</v>
      </c>
      <c r="B16" s="25" t="s">
        <v>49</v>
      </c>
      <c r="C16" s="26">
        <v>549</v>
      </c>
      <c r="D16" s="30" t="str">
        <f>IF($B16="N/A","N/A",IF(C16&gt;15,"No",IF(C16&lt;-15,"No","Yes")))</f>
        <v>N/A</v>
      </c>
      <c r="E16" s="26">
        <v>1569</v>
      </c>
      <c r="F16" s="30" t="str">
        <f>IF($B16="N/A","N/A",IF(E16&gt;15,"No",IF(E16&lt;-15,"No","Yes")))</f>
        <v>N/A</v>
      </c>
      <c r="G16" s="26">
        <v>1278</v>
      </c>
      <c r="H16" s="30" t="str">
        <f>IF($B16="N/A","N/A",IF(G16&gt;15,"No",IF(G16&lt;-15,"No","Yes")))</f>
        <v>N/A</v>
      </c>
      <c r="I16" s="25" t="s">
        <v>1210</v>
      </c>
      <c r="J16" s="32">
        <v>-18.5</v>
      </c>
      <c r="K16" s="30" t="str">
        <f t="shared" si="0"/>
        <v>Yes</v>
      </c>
    </row>
    <row r="17" spans="1:11" ht="27.75" customHeight="1">
      <c r="A17" s="51" t="s">
        <v>771</v>
      </c>
      <c r="B17" s="25" t="s">
        <v>49</v>
      </c>
      <c r="C17" s="78">
        <v>49.976320583000003</v>
      </c>
      <c r="D17" s="30" t="str">
        <f>IF($B17="N/A","N/A",IF(C17&gt;60,"No",IF(C17&lt;15,"No","Yes")))</f>
        <v>N/A</v>
      </c>
      <c r="E17" s="78">
        <v>34.386870618000003</v>
      </c>
      <c r="F17" s="30" t="str">
        <f>IF($B17="N/A","N/A",IF(E17&gt;60,"No",IF(E17&lt;15,"No","Yes")))</f>
        <v>N/A</v>
      </c>
      <c r="G17" s="78">
        <v>19.498435055000002</v>
      </c>
      <c r="H17" s="30" t="str">
        <f>IF($B17="N/A","N/A",IF(G17&gt;60,"No",IF(G17&lt;15,"No","Yes")))</f>
        <v>N/A</v>
      </c>
      <c r="I17" s="32">
        <v>-31.2</v>
      </c>
      <c r="J17" s="32">
        <v>-43.3</v>
      </c>
      <c r="K17" s="30" t="str">
        <f t="shared" si="0"/>
        <v>No</v>
      </c>
    </row>
    <row r="18" spans="1:11">
      <c r="A18" s="51" t="s">
        <v>156</v>
      </c>
      <c r="B18" s="25" t="s">
        <v>121</v>
      </c>
      <c r="C18" s="26">
        <v>11</v>
      </c>
      <c r="D18" s="30" t="str">
        <f>IF($B18="N/A","N/A",IF(C18="N/A","N/A",IF(C18=0,"Yes","No")))</f>
        <v>No</v>
      </c>
      <c r="E18" s="26">
        <v>0</v>
      </c>
      <c r="F18" s="30" t="str">
        <f>IF($B18="N/A","N/A",IF(E18="N/A","N/A",IF(E18=0,"Yes","No")))</f>
        <v>Yes</v>
      </c>
      <c r="G18" s="26">
        <v>0</v>
      </c>
      <c r="H18" s="30" t="str">
        <f>IF($B18="N/A","N/A",IF(G18=0,"Yes","No"))</f>
        <v>Yes</v>
      </c>
      <c r="I18" s="25" t="s">
        <v>1211</v>
      </c>
      <c r="J18" s="32" t="s">
        <v>1207</v>
      </c>
      <c r="K18" s="30" t="str">
        <f t="shared" si="0"/>
        <v>N/A</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3605880</v>
      </c>
      <c r="D22" s="30" t="str">
        <f>IF($B22="N/A","N/A",IF(C22&gt;15,"No",IF(C22&lt;-15,"No","Yes")))</f>
        <v>N/A</v>
      </c>
      <c r="E22" s="26">
        <v>3688757</v>
      </c>
      <c r="F22" s="30" t="str">
        <f>IF($B22="N/A","N/A",IF(E22&gt;15,"No",IF(E22&lt;-15,"No","Yes")))</f>
        <v>N/A</v>
      </c>
      <c r="G22" s="26">
        <v>4001347</v>
      </c>
      <c r="H22" s="30" t="str">
        <f>IF($B22="N/A","N/A",IF(G22&gt;15,"No",IF(G22&lt;-15,"No","Yes")))</f>
        <v>N/A</v>
      </c>
      <c r="I22" s="32">
        <v>2.298</v>
      </c>
      <c r="J22" s="32">
        <v>8.4740000000000002</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62.257827216000003</v>
      </c>
      <c r="D25" s="30" t="str">
        <f>IF($B25="N/A","N/A",IF(C25&gt;60,"No",IF(C25&lt;15,"No","Yes")))</f>
        <v>No</v>
      </c>
      <c r="E25" s="78">
        <v>62.187766230999998</v>
      </c>
      <c r="F25" s="30" t="str">
        <f>IF($B25="N/A","N/A",IF(E25&gt;60,"No",IF(E25&lt;15,"No","Yes")))</f>
        <v>No</v>
      </c>
      <c r="G25" s="78">
        <v>61.084313356999999</v>
      </c>
      <c r="H25" s="30" t="str">
        <f>IF($B25="N/A","N/A",IF(G25&gt;60,"No",IF(G25&lt;15,"No","Yes")))</f>
        <v>No</v>
      </c>
      <c r="I25" s="32">
        <v>-0.113</v>
      </c>
      <c r="J25" s="32">
        <v>-1.77</v>
      </c>
      <c r="K25" s="30" t="str">
        <f t="shared" si="4"/>
        <v>Yes</v>
      </c>
    </row>
    <row r="26" spans="1:11">
      <c r="A26" s="51" t="s">
        <v>47</v>
      </c>
      <c r="B26" s="25" t="s">
        <v>166</v>
      </c>
      <c r="C26" s="30">
        <v>4.3849767601999998</v>
      </c>
      <c r="D26" s="30" t="str">
        <f>IF($B26="N/A","N/A",IF(C26&gt;15,"No",IF(C26&lt;=0,"No","Yes")))</f>
        <v>Yes</v>
      </c>
      <c r="E26" s="30">
        <v>4.9484690912999998</v>
      </c>
      <c r="F26" s="30" t="str">
        <f>IF($B26="N/A","N/A",IF(E26&gt;15,"No",IF(E26&lt;=0,"No","Yes")))</f>
        <v>Yes</v>
      </c>
      <c r="G26" s="30">
        <v>5.0826884046999998</v>
      </c>
      <c r="H26" s="30" t="str">
        <f>IF($B26="N/A","N/A",IF(G26&gt;15,"No",IF(G26&lt;=0,"No","Yes")))</f>
        <v>Yes</v>
      </c>
      <c r="I26" s="32">
        <v>12.85</v>
      </c>
      <c r="J26" s="32">
        <v>2.7120000000000002</v>
      </c>
      <c r="K26" s="30" t="str">
        <f t="shared" si="4"/>
        <v>Yes</v>
      </c>
    </row>
    <row r="27" spans="1:11">
      <c r="A27" s="51" t="s">
        <v>177</v>
      </c>
      <c r="B27" s="25" t="s">
        <v>49</v>
      </c>
      <c r="C27" s="78">
        <v>87.241523681999993</v>
      </c>
      <c r="D27" s="30" t="str">
        <f>IF($B27="N/A","N/A",IF(C27&gt;15,"No",IF(C27&lt;-15,"No","Yes")))</f>
        <v>N/A</v>
      </c>
      <c r="E27" s="78">
        <v>90.012233136000006</v>
      </c>
      <c r="F27" s="30" t="str">
        <f>IF($B27="N/A","N/A",IF(E27&gt;15,"No",IF(E27&lt;-15,"No","Yes")))</f>
        <v>N/A</v>
      </c>
      <c r="G27" s="78">
        <v>94.407422705000002</v>
      </c>
      <c r="H27" s="30" t="str">
        <f>IF($B27="N/A","N/A",IF(G27&gt;15,"No",IF(G27&lt;-15,"No","Yes")))</f>
        <v>N/A</v>
      </c>
      <c r="I27" s="32">
        <v>3.1760000000000002</v>
      </c>
      <c r="J27" s="32">
        <v>4.883</v>
      </c>
      <c r="K27" s="30" t="str">
        <f t="shared" si="4"/>
        <v>Yes</v>
      </c>
    </row>
    <row r="28" spans="1:11">
      <c r="A28" s="51" t="s">
        <v>182</v>
      </c>
      <c r="B28" s="25" t="s">
        <v>49</v>
      </c>
      <c r="C28" s="30">
        <v>8.8466615999999998E-3</v>
      </c>
      <c r="D28" s="30" t="str">
        <f>IF($B28="N/A","N/A",IF(C28&gt;15,"No",IF(C28&lt;-15,"No","Yes")))</f>
        <v>N/A</v>
      </c>
      <c r="E28" s="30">
        <v>1.1323055436</v>
      </c>
      <c r="F28" s="30" t="str">
        <f>IF($B28="N/A","N/A",IF(E28&gt;15,"No",IF(E28&lt;-15,"No","Yes")))</f>
        <v>N/A</v>
      </c>
      <c r="G28" s="30">
        <v>2.0109728049000002</v>
      </c>
      <c r="H28" s="30" t="str">
        <f>IF($B28="N/A","N/A",IF(G28&gt;15,"No",IF(G28&lt;-15,"No","Yes")))</f>
        <v>N/A</v>
      </c>
      <c r="I28" s="32">
        <v>12699</v>
      </c>
      <c r="J28" s="32">
        <v>77.599999999999994</v>
      </c>
      <c r="K28" s="30" t="str">
        <f t="shared" si="4"/>
        <v>No</v>
      </c>
    </row>
    <row r="29" spans="1:11">
      <c r="A29" s="51" t="s">
        <v>279</v>
      </c>
      <c r="B29" s="25" t="s">
        <v>127</v>
      </c>
      <c r="C29" s="30">
        <v>100</v>
      </c>
      <c r="D29" s="30" t="str">
        <f>IF($B29="N/A","N/A",IF(C29&gt;99,"No",IF(C29&lt;95,"No","Yes")))</f>
        <v>No</v>
      </c>
      <c r="E29" s="30">
        <v>100</v>
      </c>
      <c r="F29" s="30" t="str">
        <f>IF($B29="N/A","N/A",IF(E29&gt;99,"No",IF(E29&lt;95,"No","Yes")))</f>
        <v>No</v>
      </c>
      <c r="G29" s="30">
        <v>99.998650454</v>
      </c>
      <c r="H29" s="30" t="str">
        <f>IF($B29="N/A","N/A",IF(G29&gt;99,"No",IF(G29&lt;95,"No","Yes")))</f>
        <v>No</v>
      </c>
      <c r="I29" s="32">
        <v>0</v>
      </c>
      <c r="J29" s="32">
        <v>-1E-3</v>
      </c>
      <c r="K29" s="30" t="str">
        <f t="shared" si="4"/>
        <v>Yes</v>
      </c>
    </row>
    <row r="30" spans="1:11">
      <c r="A30" s="51" t="s">
        <v>280</v>
      </c>
      <c r="B30" s="25" t="s">
        <v>128</v>
      </c>
      <c r="C30" s="30">
        <v>0</v>
      </c>
      <c r="D30" s="30" t="str">
        <f>IF($B30="N/A","N/A",IF(C30&gt;6,"No",IF(C30&lt;=0,"No","Yes")))</f>
        <v>No</v>
      </c>
      <c r="E30" s="30">
        <v>0</v>
      </c>
      <c r="F30" s="30" t="str">
        <f>IF($B30="N/A","N/A",IF(E30&gt;6,"No",IF(E30&lt;=0,"No","Yes")))</f>
        <v>No</v>
      </c>
      <c r="G30" s="30">
        <v>1.3495454999999999E-3</v>
      </c>
      <c r="H30" s="30" t="str">
        <f>IF($B30="N/A","N/A",IF(G30&gt;6,"No",IF(G30&lt;=0,"No","Yes")))</f>
        <v>Yes</v>
      </c>
      <c r="I30" s="32" t="s">
        <v>1207</v>
      </c>
      <c r="J30" s="32" t="s">
        <v>1207</v>
      </c>
      <c r="K30" s="30" t="str">
        <f t="shared" si="4"/>
        <v>N/A</v>
      </c>
    </row>
    <row r="31" spans="1:11">
      <c r="A31" s="51" t="s">
        <v>871</v>
      </c>
      <c r="B31" s="25" t="s">
        <v>49</v>
      </c>
      <c r="C31" s="30">
        <v>100</v>
      </c>
      <c r="D31" s="30" t="str">
        <f>IF($B31="N/A","N/A",IF(C31&gt;15,"No",IF(C31&lt;-15,"No","Yes")))</f>
        <v>N/A</v>
      </c>
      <c r="E31" s="30">
        <v>100</v>
      </c>
      <c r="F31" s="30" t="str">
        <f>IF($B31="N/A","N/A",IF(E31&gt;15,"No",IF(E31&lt;-15,"No","Yes")))</f>
        <v>N/A</v>
      </c>
      <c r="G31" s="30">
        <v>100</v>
      </c>
      <c r="H31" s="30" t="str">
        <f>IF($B31="N/A","N/A",IF(G31&gt;15,"No",IF(G31&lt;-15,"No","Yes")))</f>
        <v>N/A</v>
      </c>
      <c r="I31" s="32">
        <v>0</v>
      </c>
      <c r="J31" s="32">
        <v>0</v>
      </c>
      <c r="K31" s="30" t="str">
        <f t="shared" si="4"/>
        <v>Yes</v>
      </c>
    </row>
    <row r="32" spans="1:11">
      <c r="A32" s="51" t="s">
        <v>872</v>
      </c>
      <c r="B32" s="25" t="s">
        <v>130</v>
      </c>
      <c r="C32" s="30">
        <v>99.999833605000006</v>
      </c>
      <c r="D32" s="30" t="str">
        <f>IF($B32="N/A","N/A",IF(C32&gt;98,"Yes","No"))</f>
        <v>Yes</v>
      </c>
      <c r="E32" s="30">
        <v>99.999918672000007</v>
      </c>
      <c r="F32" s="30" t="str">
        <f>IF($B32="N/A","N/A",IF(E32&gt;98,"Yes","No"))</f>
        <v>Yes</v>
      </c>
      <c r="G32" s="30">
        <v>99.999725088999995</v>
      </c>
      <c r="H32" s="30" t="str">
        <f>IF($B32="N/A","N/A",IF(G32&gt;98,"Yes","No"))</f>
        <v>Yes</v>
      </c>
      <c r="I32" s="32">
        <v>1E-4</v>
      </c>
      <c r="J32" s="32">
        <v>0</v>
      </c>
      <c r="K32" s="30" t="str">
        <f t="shared" si="4"/>
        <v>Yes</v>
      </c>
    </row>
    <row r="33" spans="1:11">
      <c r="A33" s="51" t="s">
        <v>129</v>
      </c>
      <c r="B33" s="25" t="s">
        <v>130</v>
      </c>
      <c r="C33" s="30">
        <v>99.118661740999997</v>
      </c>
      <c r="D33" s="30" t="str">
        <f>IF($B33="N/A","N/A",IF(C33&gt;98,"Yes","No"))</f>
        <v>Yes</v>
      </c>
      <c r="E33" s="30">
        <v>99.238415541999998</v>
      </c>
      <c r="F33" s="30" t="str">
        <f>IF($B33="N/A","N/A",IF(E33&gt;98,"Yes","No"))</f>
        <v>Yes</v>
      </c>
      <c r="G33" s="30">
        <v>99.945392651999995</v>
      </c>
      <c r="H33" s="30" t="str">
        <f>IF($B33="N/A","N/A",IF(G33&gt;98,"Yes","No"))</f>
        <v>Yes</v>
      </c>
      <c r="I33" s="32">
        <v>0.1208</v>
      </c>
      <c r="J33" s="32">
        <v>0.71240000000000003</v>
      </c>
      <c r="K33" s="30" t="str">
        <f t="shared" si="4"/>
        <v>Yes</v>
      </c>
    </row>
    <row r="34" spans="1:11">
      <c r="A34" s="51" t="s">
        <v>281</v>
      </c>
      <c r="B34" s="25" t="s">
        <v>130</v>
      </c>
      <c r="C34" s="30">
        <v>100</v>
      </c>
      <c r="D34" s="30" t="str">
        <f>IF($B34="N/A","N/A",IF(C34&gt;98,"Yes","No"))</f>
        <v>Yes</v>
      </c>
      <c r="E34" s="30">
        <v>100</v>
      </c>
      <c r="F34" s="30" t="str">
        <f>IF($B34="N/A","N/A",IF(E34&gt;98,"Yes","No"))</f>
        <v>Yes</v>
      </c>
      <c r="G34" s="30">
        <v>100</v>
      </c>
      <c r="H34" s="30" t="str">
        <f>IF($B34="N/A","N/A",IF(G34&gt;98,"Yes","No"))</f>
        <v>Yes</v>
      </c>
      <c r="I34" s="32">
        <v>0</v>
      </c>
      <c r="J34" s="32">
        <v>0</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99.671037306000002</v>
      </c>
      <c r="D36" s="30" t="str">
        <f>IF($B36="N/A","N/A",IF(C36&gt;100,"No",IF(C36&lt;98,"No","Yes")))</f>
        <v>Yes</v>
      </c>
      <c r="E36" s="30">
        <v>99.691847416000002</v>
      </c>
      <c r="F36" s="30" t="str">
        <f>IF($B36="N/A","N/A",IF(E36&gt;100,"No",IF(E36&lt;98,"No","Yes")))</f>
        <v>Yes</v>
      </c>
      <c r="G36" s="30">
        <v>99.561947513999996</v>
      </c>
      <c r="H36" s="30" t="str">
        <f>IF($B36="N/A","N/A",IF(G36&gt;100,"No",IF(G36&lt;98,"No","Yes")))</f>
        <v>Yes</v>
      </c>
      <c r="I36" s="32">
        <v>2.0899999999999998E-2</v>
      </c>
      <c r="J36" s="32">
        <v>-0.13</v>
      </c>
      <c r="K36" s="30" t="str">
        <f>IF(J36="Div by 0", "N/A", IF(J36="N/A","N/A", IF(J36&gt;30, "No", IF(J36&lt;-30, "No", "Yes"))))</f>
        <v>Yes</v>
      </c>
    </row>
    <row r="37" spans="1:11">
      <c r="A37" s="51" t="s">
        <v>282</v>
      </c>
      <c r="B37" s="25" t="s">
        <v>54</v>
      </c>
      <c r="C37" s="30">
        <v>99.993593797000003</v>
      </c>
      <c r="D37" s="30" t="str">
        <f>IF($B37="N/A","N/A",IF(C37&gt;100,"No",IF(C37&lt;98,"No","Yes")))</f>
        <v>Yes</v>
      </c>
      <c r="E37" s="30">
        <v>99.993276867999995</v>
      </c>
      <c r="F37" s="30" t="str">
        <f>IF($B37="N/A","N/A",IF(E37&gt;100,"No",IF(E37&lt;98,"No","Yes")))</f>
        <v>Yes</v>
      </c>
      <c r="G37" s="30">
        <v>99.992077667999993</v>
      </c>
      <c r="H37" s="30" t="str">
        <f>IF($B37="N/A","N/A",IF(G37&gt;100,"No",IF(G37&lt;98,"No","Yes")))</f>
        <v>Yes</v>
      </c>
      <c r="I37" s="32">
        <v>0</v>
      </c>
      <c r="J37" s="32">
        <v>-1E-3</v>
      </c>
      <c r="K37" s="30" t="str">
        <f>IF(J37="Div by 0", "N/A", IF(J37="N/A","N/A", IF(J37&gt;30, "No", IF(J37&lt;-30, "No", "Yes"))))</f>
        <v>Yes</v>
      </c>
    </row>
    <row r="38" spans="1:11">
      <c r="A38" s="51" t="s">
        <v>283</v>
      </c>
      <c r="B38" s="25" t="s">
        <v>54</v>
      </c>
      <c r="C38" s="30">
        <v>99.993593797000003</v>
      </c>
      <c r="D38" s="30" t="str">
        <f>IF($B38="N/A","N/A",IF(C38&gt;100,"No",IF(C38&lt;98,"No","Yes")))</f>
        <v>Yes</v>
      </c>
      <c r="E38" s="30">
        <v>99.993276867999995</v>
      </c>
      <c r="F38" s="30" t="str">
        <f>IF($B38="N/A","N/A",IF(E38&gt;100,"No",IF(E38&lt;98,"No","Yes")))</f>
        <v>Yes</v>
      </c>
      <c r="G38" s="30">
        <v>99.992077667999993</v>
      </c>
      <c r="H38" s="30" t="str">
        <f>IF($B38="N/A","N/A",IF(G38&gt;100,"No",IF(G38&lt;98,"No","Yes")))</f>
        <v>Yes</v>
      </c>
      <c r="I38" s="32">
        <v>0</v>
      </c>
      <c r="J38" s="32">
        <v>-1E-3</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70.647359312999995</v>
      </c>
      <c r="D40" s="30" t="str">
        <f>IF($B40="N/A","N/A",IF(C40&gt;15,"No",IF(C40&lt;-15,"No","Yes")))</f>
        <v>N/A</v>
      </c>
      <c r="E40" s="30">
        <v>69.270651333000004</v>
      </c>
      <c r="F40" s="30" t="str">
        <f>IF($B40="N/A","N/A",IF(E40&gt;15,"No",IF(E40&lt;-15,"No","Yes")))</f>
        <v>N/A</v>
      </c>
      <c r="G40" s="30">
        <v>65.997350392000001</v>
      </c>
      <c r="H40" s="30" t="str">
        <f>IF($B40="N/A","N/A",IF(G40&gt;15,"No",IF(G40&lt;-15,"No","Yes")))</f>
        <v>N/A</v>
      </c>
      <c r="I40" s="32">
        <v>-1.95</v>
      </c>
      <c r="J40" s="32">
        <v>-4.7300000000000004</v>
      </c>
      <c r="K40" s="30" t="str">
        <f t="shared" ref="K40:K49" si="5">IF(J40="Div by 0", "N/A", IF(J40="N/A","N/A", IF(J40&gt;30, "No", IF(J40&lt;-30, "No", "Yes"))))</f>
        <v>Yes</v>
      </c>
    </row>
    <row r="41" spans="1:11">
      <c r="A41" s="51" t="s">
        <v>642</v>
      </c>
      <c r="B41" s="25" t="s">
        <v>49</v>
      </c>
      <c r="C41" s="30">
        <v>29.341714089</v>
      </c>
      <c r="D41" s="30" t="str">
        <f>IF($B41="N/A","N/A",IF(C41&gt;15,"No",IF(C41&lt;-15,"No","Yes")))</f>
        <v>N/A</v>
      </c>
      <c r="E41" s="30">
        <v>30.722462878000002</v>
      </c>
      <c r="F41" s="30" t="str">
        <f>IF($B41="N/A","N/A",IF(E41&gt;15,"No",IF(E41&lt;-15,"No","Yes")))</f>
        <v>N/A</v>
      </c>
      <c r="G41" s="30">
        <v>33.885539045000002</v>
      </c>
      <c r="H41" s="30" t="str">
        <f>IF($B41="N/A","N/A",IF(G41&gt;15,"No",IF(G41&lt;-15,"No","Yes")))</f>
        <v>N/A</v>
      </c>
      <c r="I41" s="32">
        <v>4.7060000000000004</v>
      </c>
      <c r="J41" s="32">
        <v>10.3</v>
      </c>
      <c r="K41" s="30" t="str">
        <f t="shared" si="5"/>
        <v>Yes</v>
      </c>
    </row>
    <row r="42" spans="1:11">
      <c r="A42" s="51" t="s">
        <v>643</v>
      </c>
      <c r="B42" s="25" t="s">
        <v>49</v>
      </c>
      <c r="C42" s="30">
        <v>0</v>
      </c>
      <c r="D42" s="30" t="str">
        <f>IF($B42="N/A","N/A",IF(C42&gt;15,"No",IF(C42&lt;-15,"No","Yes")))</f>
        <v>N/A</v>
      </c>
      <c r="E42" s="30">
        <v>0</v>
      </c>
      <c r="F42" s="30" t="str">
        <f>IF($B42="N/A","N/A",IF(E42&gt;15,"No",IF(E42&lt;-15,"No","Yes")))</f>
        <v>N/A</v>
      </c>
      <c r="G42" s="30">
        <v>0</v>
      </c>
      <c r="H42" s="30" t="str">
        <f>IF($B42="N/A","N/A",IF(G42&gt;15,"No",IF(G42&lt;-15,"No","Yes")))</f>
        <v>N/A</v>
      </c>
      <c r="I42" s="32" t="s">
        <v>1207</v>
      </c>
      <c r="J42" s="32" t="s">
        <v>1207</v>
      </c>
      <c r="K42" s="30" t="str">
        <f t="shared" si="5"/>
        <v>N/A</v>
      </c>
    </row>
    <row r="43" spans="1:11">
      <c r="A43" s="51" t="s">
        <v>873</v>
      </c>
      <c r="B43" s="25" t="s">
        <v>49</v>
      </c>
      <c r="C43" s="30">
        <v>99.993593797000003</v>
      </c>
      <c r="D43" s="30" t="str">
        <f t="shared" ref="D43:D45" si="6">IF($B43="N/A","N/A",IF(C43&gt;15,"No",IF(C43&lt;-15,"No","Yes")))</f>
        <v>N/A</v>
      </c>
      <c r="E43" s="30">
        <v>99.993276867999995</v>
      </c>
      <c r="F43" s="30" t="str">
        <f t="shared" ref="F43:F45" si="7">IF($B43="N/A","N/A",IF(E43&gt;15,"No",IF(E43&lt;-15,"No","Yes")))</f>
        <v>N/A</v>
      </c>
      <c r="G43" s="30">
        <v>99.992077667999993</v>
      </c>
      <c r="H43" s="30" t="str">
        <f t="shared" ref="H43:H45" si="8">IF($B43="N/A","N/A",IF(G43&gt;15,"No",IF(G43&lt;-15,"No","Yes")))</f>
        <v>N/A</v>
      </c>
      <c r="I43" s="32">
        <v>0</v>
      </c>
      <c r="J43" s="32">
        <v>-1E-3</v>
      </c>
      <c r="K43" s="30" t="str">
        <f t="shared" si="5"/>
        <v>Yes</v>
      </c>
    </row>
    <row r="44" spans="1:11">
      <c r="A44" s="51" t="s">
        <v>874</v>
      </c>
      <c r="B44" s="25" t="s">
        <v>49</v>
      </c>
      <c r="C44" s="30">
        <v>99.993593797000003</v>
      </c>
      <c r="D44" s="30" t="str">
        <f t="shared" si="6"/>
        <v>N/A</v>
      </c>
      <c r="E44" s="30">
        <v>99.993276867999995</v>
      </c>
      <c r="F44" s="30" t="str">
        <f t="shared" si="7"/>
        <v>N/A</v>
      </c>
      <c r="G44" s="30">
        <v>99.992077667999993</v>
      </c>
      <c r="H44" s="30" t="str">
        <f t="shared" si="8"/>
        <v>N/A</v>
      </c>
      <c r="I44" s="32">
        <v>0</v>
      </c>
      <c r="J44" s="32">
        <v>-1E-3</v>
      </c>
      <c r="K44" s="30" t="str">
        <f t="shared" si="5"/>
        <v>Yes</v>
      </c>
    </row>
    <row r="45" spans="1:11">
      <c r="A45" s="51" t="s">
        <v>875</v>
      </c>
      <c r="B45" s="25" t="s">
        <v>49</v>
      </c>
      <c r="C45" s="30">
        <v>99.993593797000003</v>
      </c>
      <c r="D45" s="30" t="str">
        <f t="shared" si="6"/>
        <v>N/A</v>
      </c>
      <c r="E45" s="30">
        <v>99.993276867999995</v>
      </c>
      <c r="F45" s="30" t="str">
        <f t="shared" si="7"/>
        <v>N/A</v>
      </c>
      <c r="G45" s="30">
        <v>99.992077667999993</v>
      </c>
      <c r="H45" s="30" t="str">
        <f t="shared" si="8"/>
        <v>N/A</v>
      </c>
      <c r="I45" s="32">
        <v>0</v>
      </c>
      <c r="J45" s="32">
        <v>-1E-3</v>
      </c>
      <c r="K45" s="30" t="str">
        <f t="shared" si="5"/>
        <v>Yes</v>
      </c>
    </row>
    <row r="46" spans="1:11">
      <c r="A46" s="51" t="s">
        <v>284</v>
      </c>
      <c r="B46" s="25" t="s">
        <v>49</v>
      </c>
      <c r="C46" s="30">
        <v>10.749747634</v>
      </c>
      <c r="D46" s="30" t="str">
        <f>IF($B46="N/A","N/A",IF(C46&gt;15,"No",IF(C46&lt;-15,"No","Yes")))</f>
        <v>N/A</v>
      </c>
      <c r="E46" s="30">
        <v>10.935716286</v>
      </c>
      <c r="F46" s="30" t="str">
        <f>IF($B46="N/A","N/A",IF(E46&gt;15,"No",IF(E46&lt;-15,"No","Yes")))</f>
        <v>N/A</v>
      </c>
      <c r="G46" s="30">
        <v>11.274578286000001</v>
      </c>
      <c r="H46" s="30" t="str">
        <f>IF($B46="N/A","N/A",IF(G46&gt;15,"No",IF(G46&lt;-15,"No","Yes")))</f>
        <v>N/A</v>
      </c>
      <c r="I46" s="32">
        <v>1.73</v>
      </c>
      <c r="J46" s="32">
        <v>3.0990000000000002</v>
      </c>
      <c r="K46" s="30" t="str">
        <f t="shared" si="5"/>
        <v>Yes</v>
      </c>
    </row>
    <row r="47" spans="1:11">
      <c r="A47" s="51" t="s">
        <v>285</v>
      </c>
      <c r="B47" s="25" t="s">
        <v>49</v>
      </c>
      <c r="C47" s="30">
        <v>89.243846161999997</v>
      </c>
      <c r="D47" s="30" t="str">
        <f>IF($B47="N/A","N/A",IF(C47&gt;15,"No",IF(C47&lt;-15,"No","Yes")))</f>
        <v>N/A</v>
      </c>
      <c r="E47" s="30">
        <v>89.057560581999994</v>
      </c>
      <c r="F47" s="30" t="str">
        <f>IF($B47="N/A","N/A",IF(E47&gt;15,"No",IF(E47&lt;-15,"No","Yes")))</f>
        <v>N/A</v>
      </c>
      <c r="G47" s="30">
        <v>88.717499382</v>
      </c>
      <c r="H47" s="30" t="str">
        <f>IF($B47="N/A","N/A",IF(G47&gt;15,"No",IF(G47&lt;-15,"No","Yes")))</f>
        <v>N/A</v>
      </c>
      <c r="I47" s="32">
        <v>-0.20899999999999999</v>
      </c>
      <c r="J47" s="32">
        <v>-0.38200000000000001</v>
      </c>
      <c r="K47" s="30" t="str">
        <f t="shared" si="5"/>
        <v>Yes</v>
      </c>
    </row>
    <row r="48" spans="1:11">
      <c r="A48" s="51" t="s">
        <v>286</v>
      </c>
      <c r="B48" s="25" t="s">
        <v>49</v>
      </c>
      <c r="C48" s="30">
        <v>62.296471318999998</v>
      </c>
      <c r="D48" s="30" t="str">
        <f>IF($B48="N/A","N/A",IF(C48&gt;15,"No",IF(C48&lt;-15,"No","Yes")))</f>
        <v>N/A</v>
      </c>
      <c r="E48" s="30">
        <v>66.570202374000004</v>
      </c>
      <c r="F48" s="30" t="str">
        <f>IF($B48="N/A","N/A",IF(E48&gt;15,"No",IF(E48&lt;-15,"No","Yes")))</f>
        <v>N/A</v>
      </c>
      <c r="G48" s="30">
        <v>70.462571729000004</v>
      </c>
      <c r="H48" s="30" t="str">
        <f>IF($B48="N/A","N/A",IF(G48&gt;15,"No",IF(G48&lt;-15,"No","Yes")))</f>
        <v>N/A</v>
      </c>
      <c r="I48" s="32">
        <v>6.86</v>
      </c>
      <c r="J48" s="32">
        <v>5.8470000000000004</v>
      </c>
      <c r="K48" s="30" t="str">
        <f t="shared" si="5"/>
        <v>Yes</v>
      </c>
    </row>
    <row r="49" spans="1:11">
      <c r="A49" s="51" t="s">
        <v>287</v>
      </c>
      <c r="B49" s="25" t="s">
        <v>49</v>
      </c>
      <c r="C49" s="30">
        <v>27.839556502000001</v>
      </c>
      <c r="D49" s="30" t="str">
        <f>IF($B49="N/A","N/A",IF(C49&gt;15,"No",IF(C49&lt;-15,"No","Yes")))</f>
        <v>N/A</v>
      </c>
      <c r="E49" s="30">
        <v>24.910071333000001</v>
      </c>
      <c r="F49" s="30" t="str">
        <f>IF($B49="N/A","N/A",IF(E49&gt;15,"No",IF(E49&lt;-15,"No","Yes")))</f>
        <v>N/A</v>
      </c>
      <c r="G49" s="30">
        <v>21.339563901999998</v>
      </c>
      <c r="H49" s="30" t="str">
        <f>IF($B49="N/A","N/A",IF(G49&gt;15,"No",IF(G49&lt;-15,"No","Yes")))</f>
        <v>N/A</v>
      </c>
      <c r="I49" s="32">
        <v>-10.5</v>
      </c>
      <c r="J49" s="32">
        <v>-14.3</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1207</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1207</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1207</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1207</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1207</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1207</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1207</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1207</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1207</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1207</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1207</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1207</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t="s">
        <v>1207</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1207</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1207</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1207</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1207</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1207</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1207</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1207</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1207</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1207</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1207</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1207</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1207</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6</v>
      </c>
      <c r="H6" s="27" t="s">
        <v>49</v>
      </c>
      <c r="I6" s="27" t="s">
        <v>49</v>
      </c>
      <c r="J6" s="27" t="s">
        <v>49</v>
      </c>
      <c r="K6" s="27" t="s">
        <v>49</v>
      </c>
      <c r="L6" s="27" t="s">
        <v>49</v>
      </c>
    </row>
    <row r="7" spans="1:12">
      <c r="A7" s="148" t="s">
        <v>89</v>
      </c>
      <c r="B7" s="149" t="s">
        <v>49</v>
      </c>
      <c r="C7" s="150">
        <v>484526</v>
      </c>
      <c r="D7" s="151" t="str">
        <f>IF($B7="N/A","N/A",IF(C7&gt;10,"No",IF(C7&lt;-10,"No","Yes")))</f>
        <v>N/A</v>
      </c>
      <c r="E7" s="150">
        <v>499396</v>
      </c>
      <c r="F7" s="151" t="str">
        <f>IF($B7="N/A","N/A",IF(E7&gt;10,"No",IF(E7&lt;-10,"No","Yes")))</f>
        <v>N/A</v>
      </c>
      <c r="G7" s="150">
        <v>545646</v>
      </c>
      <c r="H7" s="151" t="str">
        <f>IF($B7="N/A","N/A",IF(G7&gt;10,"No",IF(G7&lt;-10,"No","Yes")))</f>
        <v>N/A</v>
      </c>
      <c r="I7" s="152">
        <v>3.069</v>
      </c>
      <c r="J7" s="152">
        <v>9.2609999999999992</v>
      </c>
      <c r="K7" s="153" t="s">
        <v>1193</v>
      </c>
      <c r="L7" s="154" t="str">
        <f>IF(J7="Div by 0", "N/A", IF(K7="N/A","N/A", IF(J7&gt;VALUE(MID(K7,1,2)), "No", IF(J7&lt;-1*VALUE(MID(K7,1,2)), "No", "Yes"))))</f>
        <v>Yes</v>
      </c>
    </row>
    <row r="8" spans="1:12">
      <c r="A8" s="51" t="s">
        <v>288</v>
      </c>
      <c r="B8" s="25" t="s">
        <v>49</v>
      </c>
      <c r="C8" s="31">
        <v>2482034194</v>
      </c>
      <c r="D8" s="27" t="str">
        <f>IF($B8="N/A","N/A",IF(C8&gt;10,"No",IF(C8&lt;-10,"No","Yes")))</f>
        <v>N/A</v>
      </c>
      <c r="E8" s="31">
        <v>2666685874</v>
      </c>
      <c r="F8" s="27" t="str">
        <f>IF($B8="N/A","N/A",IF(E8&gt;10,"No",IF(E8&lt;-10,"No","Yes")))</f>
        <v>N/A</v>
      </c>
      <c r="G8" s="31">
        <v>2942494285</v>
      </c>
      <c r="H8" s="27" t="str">
        <f>IF($B8="N/A","N/A",IF(G8&gt;10,"No",IF(G8&lt;-10,"No","Yes")))</f>
        <v>N/A</v>
      </c>
      <c r="I8" s="28">
        <v>7.44</v>
      </c>
      <c r="J8" s="28">
        <v>10.34</v>
      </c>
      <c r="K8" s="29" t="s">
        <v>1193</v>
      </c>
      <c r="L8" s="30" t="str">
        <f>IF(J8="Div by 0", "N/A", IF(K8="N/A","N/A", IF(J8&gt;VALUE(MID(K8,1,2)), "No", IF(J8&lt;-1*VALUE(MID(K8,1,2)), "No", "Yes"))))</f>
        <v>Yes</v>
      </c>
    </row>
    <row r="9" spans="1:12">
      <c r="A9" s="85" t="s">
        <v>1073</v>
      </c>
      <c r="B9" s="30" t="s">
        <v>49</v>
      </c>
      <c r="C9" s="32">
        <v>11.577500485</v>
      </c>
      <c r="D9" s="27" t="str">
        <f>IF($B9="N/A","N/A",IF(C9&gt;10,"No",IF(C9&lt;-10,"No","Yes")))</f>
        <v>N/A</v>
      </c>
      <c r="E9" s="32">
        <v>11.595607493999999</v>
      </c>
      <c r="F9" s="27" t="str">
        <f>IF($B9="N/A","N/A",IF(E9&gt;10,"No",IF(E9&lt;-10,"No","Yes")))</f>
        <v>N/A</v>
      </c>
      <c r="G9" s="32">
        <v>12.810136975000001</v>
      </c>
      <c r="H9" s="27" t="str">
        <f>IF($B9="N/A","N/A",IF(G9&gt;10,"No",IF(G9&lt;-10,"No","Yes")))</f>
        <v>N/A</v>
      </c>
      <c r="I9" s="28">
        <v>0.15640000000000001</v>
      </c>
      <c r="J9" s="28">
        <v>10.47</v>
      </c>
      <c r="K9" s="30" t="s">
        <v>49</v>
      </c>
      <c r="L9" s="30" t="str">
        <f>IF(J9="Div by 0", "N/A", IF(K9="N/A","N/A", IF(J9&gt;VALUE(MID(K9,1,2)), "No", IF(J9&lt;-1*VALUE(MID(K9,1,2)), "No", "Yes"))))</f>
        <v>N/A</v>
      </c>
    </row>
    <row r="10" spans="1:12">
      <c r="A10" s="85" t="s">
        <v>289</v>
      </c>
      <c r="B10" s="30" t="s">
        <v>49</v>
      </c>
      <c r="C10" s="32">
        <v>13.703289399999999</v>
      </c>
      <c r="D10" s="27" t="str">
        <f t="shared" ref="D10:D17" si="0">IF($B10="N/A","N/A",IF(C10&gt;10,"No",IF(C10&lt;-10,"No","Yes")))</f>
        <v>N/A</v>
      </c>
      <c r="E10" s="32">
        <v>13.636673101</v>
      </c>
      <c r="F10" s="27" t="str">
        <f t="shared" ref="F10:F17" si="1">IF($B10="N/A","N/A",IF(E10&gt;10,"No",IF(E10&lt;-10,"No","Yes")))</f>
        <v>N/A</v>
      </c>
      <c r="G10" s="32">
        <v>12.563823430999999</v>
      </c>
      <c r="H10" s="27" t="str">
        <f t="shared" ref="H10:H17" si="2">IF($B10="N/A","N/A",IF(G10&gt;10,"No",IF(G10&lt;-10,"No","Yes")))</f>
        <v>N/A</v>
      </c>
      <c r="I10" s="28">
        <v>-0.48599999999999999</v>
      </c>
      <c r="J10" s="28">
        <v>-7.87</v>
      </c>
      <c r="K10" s="30" t="s">
        <v>49</v>
      </c>
      <c r="L10" s="30" t="str">
        <f t="shared" ref="L10:L24" si="3">IF(J10="Div by 0", "N/A", IF(K10="N/A","N/A", IF(J10&gt;VALUE(MID(K10,1,2)), "No", IF(J10&lt;-1*VALUE(MID(K10,1,2)), "No", "Yes"))))</f>
        <v>N/A</v>
      </c>
    </row>
    <row r="11" spans="1:12">
      <c r="A11" s="85" t="s">
        <v>290</v>
      </c>
      <c r="B11" s="30" t="s">
        <v>49</v>
      </c>
      <c r="C11" s="32">
        <v>6.0754221652</v>
      </c>
      <c r="D11" s="27" t="str">
        <f t="shared" si="0"/>
        <v>N/A</v>
      </c>
      <c r="E11" s="32">
        <v>6.0825477175999998</v>
      </c>
      <c r="F11" s="27" t="str">
        <f t="shared" si="1"/>
        <v>N/A</v>
      </c>
      <c r="G11" s="32">
        <v>6.7560286338999997</v>
      </c>
      <c r="H11" s="27" t="str">
        <f t="shared" si="2"/>
        <v>N/A</v>
      </c>
      <c r="I11" s="28">
        <v>0.1173</v>
      </c>
      <c r="J11" s="28">
        <v>11.07</v>
      </c>
      <c r="K11" s="30" t="s">
        <v>49</v>
      </c>
      <c r="L11" s="30" t="str">
        <f t="shared" si="3"/>
        <v>N/A</v>
      </c>
    </row>
    <row r="12" spans="1:12">
      <c r="A12" s="85" t="s">
        <v>291</v>
      </c>
      <c r="B12" s="30" t="s">
        <v>49</v>
      </c>
      <c r="C12" s="32">
        <v>0.30091264449999999</v>
      </c>
      <c r="D12" s="27" t="str">
        <f t="shared" si="0"/>
        <v>N/A</v>
      </c>
      <c r="E12" s="32">
        <v>0.3059696113</v>
      </c>
      <c r="F12" s="27" t="str">
        <f t="shared" si="1"/>
        <v>N/A</v>
      </c>
      <c r="G12" s="32">
        <v>0.31613903519999997</v>
      </c>
      <c r="H12" s="27" t="str">
        <f t="shared" si="2"/>
        <v>N/A</v>
      </c>
      <c r="I12" s="28">
        <v>1.681</v>
      </c>
      <c r="J12" s="28">
        <v>3.3239999999999998</v>
      </c>
      <c r="K12" s="30" t="s">
        <v>49</v>
      </c>
      <c r="L12" s="30" t="str">
        <f t="shared" si="3"/>
        <v>N/A</v>
      </c>
    </row>
    <row r="13" spans="1:12">
      <c r="A13" s="85" t="s">
        <v>292</v>
      </c>
      <c r="B13" s="33" t="s">
        <v>49</v>
      </c>
      <c r="C13" s="32">
        <v>54.985490974999998</v>
      </c>
      <c r="D13" s="27" t="str">
        <f t="shared" si="0"/>
        <v>N/A</v>
      </c>
      <c r="E13" s="32">
        <v>54.949579092</v>
      </c>
      <c r="F13" s="27" t="str">
        <f t="shared" si="1"/>
        <v>N/A</v>
      </c>
      <c r="G13" s="32">
        <v>54.757663393000001</v>
      </c>
      <c r="H13" s="27" t="str">
        <f t="shared" si="2"/>
        <v>N/A</v>
      </c>
      <c r="I13" s="28">
        <v>-6.5000000000000002E-2</v>
      </c>
      <c r="J13" s="28">
        <v>-0.34899999999999998</v>
      </c>
      <c r="K13" s="30" t="s">
        <v>49</v>
      </c>
      <c r="L13" s="30" t="str">
        <f t="shared" si="3"/>
        <v>N/A</v>
      </c>
    </row>
    <row r="14" spans="1:12" ht="12.75" customHeight="1">
      <c r="A14" s="85" t="s">
        <v>293</v>
      </c>
      <c r="B14" s="33" t="s">
        <v>49</v>
      </c>
      <c r="C14" s="32">
        <v>0.29472102630000002</v>
      </c>
      <c r="D14" s="27" t="str">
        <f t="shared" si="0"/>
        <v>N/A</v>
      </c>
      <c r="E14" s="32">
        <v>0.27953768150000002</v>
      </c>
      <c r="F14" s="27" t="str">
        <f t="shared" si="1"/>
        <v>N/A</v>
      </c>
      <c r="G14" s="32">
        <v>0.23091894739999999</v>
      </c>
      <c r="H14" s="27" t="str">
        <f t="shared" si="2"/>
        <v>N/A</v>
      </c>
      <c r="I14" s="28">
        <v>-5.15</v>
      </c>
      <c r="J14" s="28">
        <v>-17.399999999999999</v>
      </c>
      <c r="K14" s="30" t="s">
        <v>49</v>
      </c>
      <c r="L14" s="30" t="str">
        <f t="shared" si="3"/>
        <v>N/A</v>
      </c>
    </row>
    <row r="15" spans="1:12">
      <c r="A15" s="85" t="s">
        <v>294</v>
      </c>
      <c r="B15" s="33" t="s">
        <v>49</v>
      </c>
      <c r="C15" s="32">
        <v>7.6363291000000003E-3</v>
      </c>
      <c r="D15" s="27" t="str">
        <f t="shared" si="0"/>
        <v>N/A</v>
      </c>
      <c r="E15" s="32">
        <v>6.4077405999999996E-3</v>
      </c>
      <c r="F15" s="27" t="str">
        <f t="shared" si="1"/>
        <v>N/A</v>
      </c>
      <c r="G15" s="32">
        <v>7.3307601999999996E-3</v>
      </c>
      <c r="H15" s="27" t="str">
        <f t="shared" si="2"/>
        <v>N/A</v>
      </c>
      <c r="I15" s="28">
        <v>-16.100000000000001</v>
      </c>
      <c r="J15" s="28">
        <v>14.4</v>
      </c>
      <c r="K15" s="30" t="s">
        <v>49</v>
      </c>
      <c r="L15" s="30" t="str">
        <f t="shared" si="3"/>
        <v>N/A</v>
      </c>
    </row>
    <row r="16" spans="1:12" ht="12.75" customHeight="1">
      <c r="A16" s="85" t="s">
        <v>522</v>
      </c>
      <c r="B16" s="33" t="s">
        <v>49</v>
      </c>
      <c r="C16" s="32">
        <v>13.055026975000001</v>
      </c>
      <c r="D16" s="27" t="str">
        <f t="shared" si="0"/>
        <v>N/A</v>
      </c>
      <c r="E16" s="32">
        <v>13.143677562000001</v>
      </c>
      <c r="F16" s="27" t="str">
        <f t="shared" si="1"/>
        <v>N/A</v>
      </c>
      <c r="G16" s="32">
        <v>12.557958823</v>
      </c>
      <c r="H16" s="27" t="str">
        <f t="shared" si="2"/>
        <v>N/A</v>
      </c>
      <c r="I16" s="28">
        <v>0.67910000000000004</v>
      </c>
      <c r="J16" s="28">
        <v>-4.46</v>
      </c>
      <c r="K16" s="30" t="s">
        <v>49</v>
      </c>
      <c r="L16" s="30" t="str">
        <f t="shared" si="3"/>
        <v>N/A</v>
      </c>
    </row>
    <row r="17" spans="1:12" ht="12.75" customHeight="1">
      <c r="A17" s="45" t="s">
        <v>772</v>
      </c>
      <c r="B17" s="34" t="s">
        <v>49</v>
      </c>
      <c r="C17" s="26">
        <v>1047</v>
      </c>
      <c r="D17" s="27" t="str">
        <f t="shared" si="0"/>
        <v>N/A</v>
      </c>
      <c r="E17" s="26">
        <v>2963</v>
      </c>
      <c r="F17" s="27" t="str">
        <f t="shared" si="1"/>
        <v>N/A</v>
      </c>
      <c r="G17" s="26">
        <v>3654</v>
      </c>
      <c r="H17" s="27" t="str">
        <f t="shared" si="2"/>
        <v>N/A</v>
      </c>
      <c r="I17" s="28">
        <v>183</v>
      </c>
      <c r="J17" s="28">
        <v>23.32</v>
      </c>
      <c r="K17" s="26" t="s">
        <v>49</v>
      </c>
      <c r="L17" s="30" t="str">
        <f t="shared" si="3"/>
        <v>N/A</v>
      </c>
    </row>
    <row r="18" spans="1:12" ht="12.75" customHeight="1">
      <c r="A18" s="45" t="s">
        <v>773</v>
      </c>
      <c r="B18" s="36" t="s">
        <v>6</v>
      </c>
      <c r="C18" s="32">
        <v>0.21608747519999999</v>
      </c>
      <c r="D18" s="27" t="str">
        <f>IF($B18="N/A","N/A",IF(C18&gt;=2,"No",IF(C18&lt;0,"No","Yes")))</f>
        <v>Yes</v>
      </c>
      <c r="E18" s="32">
        <v>0.59331672660000001</v>
      </c>
      <c r="F18" s="27" t="str">
        <f>IF($B18="N/A","N/A",IF(E18&gt;=2,"No",IF(E18&lt;0,"No","Yes")))</f>
        <v>Yes</v>
      </c>
      <c r="G18" s="32">
        <v>0.66966494759999995</v>
      </c>
      <c r="H18" s="27" t="str">
        <f>IF($B18="N/A","N/A",IF(G18&gt;=2,"No",IF(G18&lt;0,"No","Yes")))</f>
        <v>Yes</v>
      </c>
      <c r="I18" s="28">
        <v>174.6</v>
      </c>
      <c r="J18" s="28">
        <v>12.87</v>
      </c>
      <c r="K18" s="30" t="s">
        <v>49</v>
      </c>
      <c r="L18" s="30" t="str">
        <f t="shared" si="3"/>
        <v>N/A</v>
      </c>
    </row>
    <row r="19" spans="1:12" ht="25.5">
      <c r="A19" s="94" t="s">
        <v>774</v>
      </c>
      <c r="B19" s="36" t="s">
        <v>49</v>
      </c>
      <c r="C19" s="31">
        <v>1806674</v>
      </c>
      <c r="D19" s="27" t="str">
        <f t="shared" ref="D19:D24" si="4">IF($B19="N/A","N/A",IF(C19&gt;10,"No",IF(C19&lt;-10,"No","Yes")))</f>
        <v>N/A</v>
      </c>
      <c r="E19" s="31">
        <v>6153471</v>
      </c>
      <c r="F19" s="27" t="str">
        <f t="shared" ref="F19:F24" si="5">IF($B19="N/A","N/A",IF(E19&gt;10,"No",IF(E19&lt;-10,"No","Yes")))</f>
        <v>N/A</v>
      </c>
      <c r="G19" s="31">
        <v>6925208</v>
      </c>
      <c r="H19" s="27" t="str">
        <f t="shared" ref="H19:H24" si="6">IF($B19="N/A","N/A",IF(G19&gt;10,"No",IF(G19&lt;-10,"No","Yes")))</f>
        <v>N/A</v>
      </c>
      <c r="I19" s="28">
        <v>240.6</v>
      </c>
      <c r="J19" s="28">
        <v>12.54</v>
      </c>
      <c r="K19" s="30" t="s">
        <v>49</v>
      </c>
      <c r="L19" s="30" t="str">
        <f t="shared" si="3"/>
        <v>N/A</v>
      </c>
    </row>
    <row r="20" spans="1:12" ht="25.5">
      <c r="A20" s="94" t="s">
        <v>775</v>
      </c>
      <c r="B20" s="36" t="s">
        <v>49</v>
      </c>
      <c r="C20" s="31">
        <v>1725.5721108</v>
      </c>
      <c r="D20" s="27" t="str">
        <f t="shared" si="4"/>
        <v>N/A</v>
      </c>
      <c r="E20" s="31">
        <v>2076.7705028999999</v>
      </c>
      <c r="F20" s="27" t="str">
        <f t="shared" si="5"/>
        <v>N/A</v>
      </c>
      <c r="G20" s="31">
        <v>1895.2402846</v>
      </c>
      <c r="H20" s="27" t="str">
        <f t="shared" si="6"/>
        <v>N/A</v>
      </c>
      <c r="I20" s="28">
        <v>20.350000000000001</v>
      </c>
      <c r="J20" s="28">
        <v>-8.74</v>
      </c>
      <c r="K20" s="30" t="s">
        <v>49</v>
      </c>
      <c r="L20" s="30" t="str">
        <f t="shared" si="3"/>
        <v>N/A</v>
      </c>
    </row>
    <row r="21" spans="1:12" ht="12.75" customHeight="1">
      <c r="A21" s="45" t="s">
        <v>776</v>
      </c>
      <c r="B21" s="25" t="s">
        <v>49</v>
      </c>
      <c r="C21" s="34">
        <v>581</v>
      </c>
      <c r="D21" s="27" t="str">
        <f t="shared" si="4"/>
        <v>N/A</v>
      </c>
      <c r="E21" s="34">
        <v>2155</v>
      </c>
      <c r="F21" s="27" t="str">
        <f t="shared" si="5"/>
        <v>N/A</v>
      </c>
      <c r="G21" s="34">
        <v>2427</v>
      </c>
      <c r="H21" s="27" t="str">
        <f t="shared" si="6"/>
        <v>N/A</v>
      </c>
      <c r="I21" s="28">
        <v>270.89999999999998</v>
      </c>
      <c r="J21" s="28">
        <v>12.62</v>
      </c>
      <c r="K21" s="26" t="s">
        <v>49</v>
      </c>
      <c r="L21" s="30" t="str">
        <f t="shared" si="3"/>
        <v>N/A</v>
      </c>
    </row>
    <row r="22" spans="1:12" ht="12.75" customHeight="1">
      <c r="A22" s="45" t="s">
        <v>777</v>
      </c>
      <c r="B22" s="25" t="s">
        <v>49</v>
      </c>
      <c r="C22" s="35">
        <v>0.1199110058</v>
      </c>
      <c r="D22" s="27" t="str">
        <f t="shared" si="4"/>
        <v>N/A</v>
      </c>
      <c r="E22" s="35">
        <v>0.43152127769999998</v>
      </c>
      <c r="F22" s="27" t="str">
        <f t="shared" si="5"/>
        <v>N/A</v>
      </c>
      <c r="G22" s="35">
        <v>0.44479387729999997</v>
      </c>
      <c r="H22" s="27" t="str">
        <f t="shared" si="6"/>
        <v>N/A</v>
      </c>
      <c r="I22" s="28">
        <v>259.89999999999998</v>
      </c>
      <c r="J22" s="28">
        <v>3.0760000000000001</v>
      </c>
      <c r="K22" s="30" t="s">
        <v>49</v>
      </c>
      <c r="L22" s="30" t="str">
        <f t="shared" si="3"/>
        <v>N/A</v>
      </c>
    </row>
    <row r="23" spans="1:12" ht="25.5">
      <c r="A23" s="86" t="s">
        <v>778</v>
      </c>
      <c r="B23" s="25" t="s">
        <v>49</v>
      </c>
      <c r="C23" s="47">
        <v>1802062</v>
      </c>
      <c r="D23" s="27" t="str">
        <f t="shared" si="4"/>
        <v>N/A</v>
      </c>
      <c r="E23" s="47">
        <v>6141489</v>
      </c>
      <c r="F23" s="27" t="str">
        <f t="shared" si="5"/>
        <v>N/A</v>
      </c>
      <c r="G23" s="47">
        <v>6905317</v>
      </c>
      <c r="H23" s="27" t="str">
        <f t="shared" si="6"/>
        <v>N/A</v>
      </c>
      <c r="I23" s="28">
        <v>240.8</v>
      </c>
      <c r="J23" s="28">
        <v>12.44</v>
      </c>
      <c r="K23" s="30" t="s">
        <v>49</v>
      </c>
      <c r="L23" s="30" t="str">
        <f t="shared" si="3"/>
        <v>N/A</v>
      </c>
    </row>
    <row r="24" spans="1:12" ht="25.5">
      <c r="A24" s="86" t="s">
        <v>779</v>
      </c>
      <c r="B24" s="25" t="s">
        <v>49</v>
      </c>
      <c r="C24" s="47">
        <v>3101.6557659</v>
      </c>
      <c r="D24" s="27" t="str">
        <f t="shared" si="4"/>
        <v>N/A</v>
      </c>
      <c r="E24" s="47">
        <v>2849.8788863</v>
      </c>
      <c r="F24" s="27" t="str">
        <f t="shared" si="5"/>
        <v>N/A</v>
      </c>
      <c r="G24" s="47">
        <v>2845.2068396999998</v>
      </c>
      <c r="H24" s="27" t="str">
        <f t="shared" si="6"/>
        <v>N/A</v>
      </c>
      <c r="I24" s="28">
        <v>-8.1199999999999992</v>
      </c>
      <c r="J24" s="28">
        <v>-0.16400000000000001</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0</v>
      </c>
      <c r="D26" s="27" t="str">
        <f>IF($B26="N/A","N/A",IF(C26&gt;10,"No",IF(C26&lt;-10,"No","Yes")))</f>
        <v>N/A</v>
      </c>
      <c r="E26" s="26">
        <v>0</v>
      </c>
      <c r="F26" s="27" t="str">
        <f>IF($B26="N/A","N/A",IF(E26&gt;10,"No",IF(E26&lt;-10,"No","Yes")))</f>
        <v>N/A</v>
      </c>
      <c r="G26" s="26">
        <v>0</v>
      </c>
      <c r="H26" s="27" t="str">
        <f>IF($B26="N/A","N/A",IF(G26&gt;10,"No",IF(G26&lt;-10,"No","Yes")))</f>
        <v>N/A</v>
      </c>
      <c r="I26" s="28" t="s">
        <v>1207</v>
      </c>
      <c r="J26" s="28" t="s">
        <v>1207</v>
      </c>
      <c r="K26" s="26" t="s">
        <v>49</v>
      </c>
      <c r="L26" s="30" t="str">
        <f>IF(J26="Div by 0", "N/A", IF(K26="N/A","N/A", IF(J26&gt;VALUE(MID(K26,1,2)), "No", IF(J26&lt;-1*VALUE(MID(K26,1,2)), "No", "Yes"))))</f>
        <v>N/A</v>
      </c>
    </row>
    <row r="27" spans="1:12">
      <c r="A27" s="94" t="s">
        <v>782</v>
      </c>
      <c r="B27" s="36" t="s">
        <v>49</v>
      </c>
      <c r="C27" s="32">
        <v>0</v>
      </c>
      <c r="D27" s="27" t="str">
        <f>IF($B27="N/A","N/A",IF(C27&gt;10,"No",IF(C27&lt;-10,"No","Yes")))</f>
        <v>N/A</v>
      </c>
      <c r="E27" s="32">
        <v>0</v>
      </c>
      <c r="F27" s="27" t="str">
        <f>IF($B27="N/A","N/A",IF(E27&gt;10,"No",IF(E27&lt;-10,"No","Yes")))</f>
        <v>N/A</v>
      </c>
      <c r="G27" s="32">
        <v>0</v>
      </c>
      <c r="H27" s="27" t="str">
        <f>IF($B27="N/A","N/A",IF(G27&gt;10,"No",IF(G27&lt;-10,"No","Yes")))</f>
        <v>N/A</v>
      </c>
      <c r="I27" s="28" t="s">
        <v>1207</v>
      </c>
      <c r="J27" s="28" t="s">
        <v>1207</v>
      </c>
      <c r="K27" s="30" t="s">
        <v>49</v>
      </c>
      <c r="L27" s="30" t="str">
        <f>IF(J27="Div by 0", "N/A", IF(K27="N/A","N/A", IF(J27&gt;VALUE(MID(K27,1,2)), "No", IF(J27&lt;-1*VALUE(MID(K27,1,2)), "No", "Yes"))))</f>
        <v>N/A</v>
      </c>
    </row>
    <row r="28" spans="1:12">
      <c r="A28" s="45" t="s">
        <v>783</v>
      </c>
      <c r="B28" s="26" t="s">
        <v>49</v>
      </c>
      <c r="C28" s="26">
        <v>0</v>
      </c>
      <c r="D28" s="27" t="str">
        <f>IF($B28="N/A","N/A",IF(C28&gt;10,"No",IF(C28&lt;-10,"No","Yes")))</f>
        <v>N/A</v>
      </c>
      <c r="E28" s="26">
        <v>0</v>
      </c>
      <c r="F28" s="27" t="str">
        <f>IF($B28="N/A","N/A",IF(E28&gt;10,"No",IF(E28&lt;-10,"No","Yes")))</f>
        <v>N/A</v>
      </c>
      <c r="G28" s="26">
        <v>0</v>
      </c>
      <c r="H28" s="27" t="str">
        <f>IF($B28="N/A","N/A",IF(G28&gt;10,"No",IF(G28&lt;-10,"No","Yes")))</f>
        <v>N/A</v>
      </c>
      <c r="I28" s="28" t="s">
        <v>1207</v>
      </c>
      <c r="J28" s="28" t="s">
        <v>1207</v>
      </c>
      <c r="K28" s="26" t="s">
        <v>49</v>
      </c>
      <c r="L28" s="30" t="str">
        <f>IF(J28="Div by 0", "N/A", IF(K28="N/A","N/A", IF(J28&gt;VALUE(MID(K28,1,2)), "No", IF(J28&lt;-1*VALUE(MID(K28,1,2)), "No", "Yes"))))</f>
        <v>N/A</v>
      </c>
    </row>
    <row r="29" spans="1:12">
      <c r="A29" s="94" t="s">
        <v>784</v>
      </c>
      <c r="B29" s="25" t="s">
        <v>49</v>
      </c>
      <c r="C29" s="32">
        <v>0</v>
      </c>
      <c r="D29" s="27" t="str">
        <f>IF($B29="N/A","N/A",IF(C29&gt;10,"No",IF(C29&lt;-10,"No","Yes")))</f>
        <v>N/A</v>
      </c>
      <c r="E29" s="32">
        <v>0</v>
      </c>
      <c r="F29" s="27" t="str">
        <f>IF($B29="N/A","N/A",IF(E29&gt;10,"No",IF(E29&lt;-10,"No","Yes")))</f>
        <v>N/A</v>
      </c>
      <c r="G29" s="32">
        <v>0</v>
      </c>
      <c r="H29" s="27" t="str">
        <f>IF($B29="N/A","N/A",IF(G29&gt;10,"No",IF(G29&lt;-10,"No","Yes")))</f>
        <v>N/A</v>
      </c>
      <c r="I29" s="28" t="s">
        <v>1207</v>
      </c>
      <c r="J29" s="28" t="s">
        <v>1207</v>
      </c>
      <c r="K29" s="30" t="s">
        <v>49</v>
      </c>
      <c r="L29" s="30" t="str">
        <f>IF(J29="Div by 0", "N/A", IF(K29="N/A","N/A", IF(J29&gt;VALUE(MID(K29,1,2)), "No", IF(J29&lt;-1*VALUE(MID(K29,1,2)), "No", "Yes"))))</f>
        <v>N/A</v>
      </c>
    </row>
    <row r="30" spans="1:12" ht="12.75" customHeight="1">
      <c r="A30" s="45" t="s">
        <v>785</v>
      </c>
      <c r="B30" s="34" t="s">
        <v>49</v>
      </c>
      <c r="C30" s="34">
        <v>0</v>
      </c>
      <c r="D30" s="27" t="str">
        <f>IF($B30="N/A","N/A",IF(C30&gt;10,"No",IF(C30&lt;-10,"No","Yes")))</f>
        <v>N/A</v>
      </c>
      <c r="E30" s="34">
        <v>0</v>
      </c>
      <c r="F30" s="27" t="str">
        <f>IF($B30="N/A","N/A",IF(E30&gt;10,"No",IF(E30&lt;-10,"No","Yes")))</f>
        <v>N/A</v>
      </c>
      <c r="G30" s="34">
        <v>0</v>
      </c>
      <c r="H30" s="27" t="str">
        <f>IF($B30="N/A","N/A",IF(G30&gt;10,"No",IF(G30&lt;-10,"No","Yes")))</f>
        <v>N/A</v>
      </c>
      <c r="I30" s="28" t="s">
        <v>1207</v>
      </c>
      <c r="J30" s="28" t="s">
        <v>1207</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483479</v>
      </c>
      <c r="D32" s="27" t="str">
        <f>IF($B32="N/A","N/A",IF(C32&gt;10,"No",IF(C32&lt;-10,"No","Yes")))</f>
        <v>N/A</v>
      </c>
      <c r="E32" s="26">
        <v>496433</v>
      </c>
      <c r="F32" s="27" t="str">
        <f>IF($B32="N/A","N/A",IF(E32&gt;10,"No",IF(E32&lt;-10,"No","Yes")))</f>
        <v>N/A</v>
      </c>
      <c r="G32" s="26">
        <v>541992</v>
      </c>
      <c r="H32" s="27" t="str">
        <f>IF($B32="N/A","N/A",IF(G32&gt;10,"No",IF(G32&lt;-10,"No","Yes")))</f>
        <v>N/A</v>
      </c>
      <c r="I32" s="28">
        <v>2.6789999999999998</v>
      </c>
      <c r="J32" s="28">
        <v>9.1769999999999996</v>
      </c>
      <c r="K32" s="37" t="s">
        <v>1193</v>
      </c>
      <c r="L32" s="30" t="str">
        <f>IF(J32="Div by 0", "N/A", IF(K32="N/A","N/A", IF(J32&gt;VALUE(MID(K32,1,2)), "No", IF(J32&lt;-1*VALUE(MID(K32,1,2)), "No", "Yes"))))</f>
        <v>Yes</v>
      </c>
    </row>
    <row r="33" spans="1:12">
      <c r="A33" s="45" t="s">
        <v>295</v>
      </c>
      <c r="B33" s="26" t="s">
        <v>49</v>
      </c>
      <c r="C33" s="26">
        <v>370386.67</v>
      </c>
      <c r="D33" s="27" t="str">
        <f>IF($B33="N/A","N/A",IF(C33&gt;10,"No",IF(C33&lt;-10,"No","Yes")))</f>
        <v>N/A</v>
      </c>
      <c r="E33" s="26">
        <v>392691.53</v>
      </c>
      <c r="F33" s="27" t="str">
        <f>IF($B33="N/A","N/A",IF(E33&gt;10,"No",IF(E33&lt;-10,"No","Yes")))</f>
        <v>N/A</v>
      </c>
      <c r="G33" s="26">
        <v>431900.41</v>
      </c>
      <c r="H33" s="27" t="str">
        <f>IF($B33="N/A","N/A",IF(G33&gt;10,"No",IF(G33&lt;-10,"No","Yes")))</f>
        <v>N/A</v>
      </c>
      <c r="I33" s="28">
        <v>6.0220000000000002</v>
      </c>
      <c r="J33" s="28">
        <v>9.9849999999999994</v>
      </c>
      <c r="K33" s="37" t="s">
        <v>107</v>
      </c>
      <c r="L33" s="30" t="str">
        <f>IF(J33="Div by 0", "N/A", IF(K33="N/A","N/A", IF(J33&gt;VALUE(MID(K33,1,2)), "No", IF(J33&lt;-1*VALUE(MID(K33,1,2)), "No", "Yes"))))</f>
        <v>Yes</v>
      </c>
    </row>
    <row r="34" spans="1:12">
      <c r="A34" s="45" t="s">
        <v>787</v>
      </c>
      <c r="B34" s="26" t="s">
        <v>49</v>
      </c>
      <c r="C34" s="26">
        <v>28769</v>
      </c>
      <c r="D34" s="27" t="str">
        <f>IF($B34="N/A","N/A",IF(C34&gt;10,"No",IF(C34&lt;-10,"No","Yes")))</f>
        <v>N/A</v>
      </c>
      <c r="E34" s="26">
        <v>28003</v>
      </c>
      <c r="F34" s="27" t="str">
        <f>IF($B34="N/A","N/A",IF(E34&gt;10,"No",IF(E34&lt;-10,"No","Yes")))</f>
        <v>N/A</v>
      </c>
      <c r="G34" s="26">
        <v>29761</v>
      </c>
      <c r="H34" s="27" t="str">
        <f>IF($B34="N/A","N/A",IF(G34&gt;10,"No",IF(G34&lt;-10,"No","Yes")))</f>
        <v>N/A</v>
      </c>
      <c r="I34" s="28">
        <v>-2.66</v>
      </c>
      <c r="J34" s="28">
        <v>6.2779999999999996</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27119</v>
      </c>
      <c r="F35" s="27" t="str">
        <f t="shared" ref="F35:F37" si="8">IF($B35="N/A","N/A",IF(E35&gt;10,"No",IF(E35&lt;-10,"No","Yes")))</f>
        <v>N/A</v>
      </c>
      <c r="G35" s="26">
        <v>28598</v>
      </c>
      <c r="H35" s="27" t="str">
        <f t="shared" ref="H35:H37" si="9">IF($B35="N/A","N/A",IF(G35&gt;10,"No",IF(G35&lt;-10,"No","Yes")))</f>
        <v>N/A</v>
      </c>
      <c r="I35" s="28" t="s">
        <v>49</v>
      </c>
      <c r="J35" s="28">
        <v>5.4539999999999997</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884</v>
      </c>
      <c r="F36" s="27" t="str">
        <f t="shared" si="8"/>
        <v>N/A</v>
      </c>
      <c r="G36" s="26">
        <v>1163</v>
      </c>
      <c r="H36" s="27" t="str">
        <f t="shared" si="9"/>
        <v>N/A</v>
      </c>
      <c r="I36" s="28" t="s">
        <v>49</v>
      </c>
      <c r="J36" s="28">
        <v>31.56</v>
      </c>
      <c r="K36" s="26" t="s">
        <v>49</v>
      </c>
      <c r="L36" s="30" t="str">
        <f t="shared" si="10"/>
        <v>N/A</v>
      </c>
    </row>
    <row r="37" spans="1:12">
      <c r="A37" s="45" t="s">
        <v>887</v>
      </c>
      <c r="B37" s="26" t="s">
        <v>49</v>
      </c>
      <c r="C37" s="32" t="s">
        <v>49</v>
      </c>
      <c r="D37" s="27" t="str">
        <f t="shared" si="7"/>
        <v>N/A</v>
      </c>
      <c r="E37" s="32">
        <v>5.6408417652000002</v>
      </c>
      <c r="F37" s="27" t="str">
        <f t="shared" si="8"/>
        <v>N/A</v>
      </c>
      <c r="G37" s="32">
        <v>5.4910404581999996</v>
      </c>
      <c r="H37" s="27" t="str">
        <f t="shared" si="9"/>
        <v>N/A</v>
      </c>
      <c r="I37" s="28" t="s">
        <v>49</v>
      </c>
      <c r="J37" s="28">
        <v>-2.66</v>
      </c>
      <c r="K37" s="26" t="s">
        <v>49</v>
      </c>
      <c r="L37" s="30" t="str">
        <f t="shared" si="10"/>
        <v>N/A</v>
      </c>
    </row>
    <row r="38" spans="1:12">
      <c r="A38" s="45" t="s">
        <v>788</v>
      </c>
      <c r="B38" s="26" t="s">
        <v>49</v>
      </c>
      <c r="C38" s="26">
        <v>12480.583333</v>
      </c>
      <c r="D38" s="27" t="str">
        <f>IF($B38="N/A","N/A",IF(C38&gt;10,"No",IF(C38&lt;-10,"No","Yes")))</f>
        <v>N/A</v>
      </c>
      <c r="E38" s="26">
        <v>13001</v>
      </c>
      <c r="F38" s="27" t="str">
        <f>IF($B38="N/A","N/A",IF(E38&gt;10,"No",IF(E38&lt;-10,"No","Yes")))</f>
        <v>N/A</v>
      </c>
      <c r="G38" s="26">
        <v>14820.75</v>
      </c>
      <c r="H38" s="27" t="str">
        <f>IF($B38="N/A","N/A",IF(G38&gt;10,"No",IF(G38&lt;-10,"No","Yes")))</f>
        <v>N/A</v>
      </c>
      <c r="I38" s="28">
        <v>4.17</v>
      </c>
      <c r="J38" s="28">
        <v>14</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98.460739763000007</v>
      </c>
      <c r="D40" s="27" t="str">
        <f>IF($B40="N/A","N/A",IF(C40&gt;=95,"Yes","No"))</f>
        <v>Yes</v>
      </c>
      <c r="E40" s="32">
        <v>97.964881464000001</v>
      </c>
      <c r="F40" s="27" t="str">
        <f>IF($B40="N/A","N/A",IF(E40&gt;=95,"Yes","No"))</f>
        <v>Yes</v>
      </c>
      <c r="G40" s="32">
        <v>98.837805724000006</v>
      </c>
      <c r="H40" s="27" t="str">
        <f>IF($B40="N/A","N/A",IF(G40&gt;=95,"Yes","No"))</f>
        <v>Yes</v>
      </c>
      <c r="I40" s="28">
        <v>-0.504</v>
      </c>
      <c r="J40" s="28">
        <v>0.8911</v>
      </c>
      <c r="K40" s="29" t="s">
        <v>107</v>
      </c>
      <c r="L40" s="30" t="str">
        <f t="shared" ref="L40:L89" si="11">IF(J40="Div by 0", "N/A", IF(K40="N/A","N/A", IF(J40&gt;VALUE(MID(K40,1,2)), "No", IF(J40&lt;-1*VALUE(MID(K40,1,2)), "No", "Yes"))))</f>
        <v>Yes</v>
      </c>
    </row>
    <row r="41" spans="1:12" ht="12.75" customHeight="1">
      <c r="A41" s="86" t="s">
        <v>297</v>
      </c>
      <c r="B41" s="38" t="s">
        <v>67</v>
      </c>
      <c r="C41" s="39">
        <v>98.390209295999995</v>
      </c>
      <c r="D41" s="27" t="str">
        <f>IF($B41="N/A","N/A",IF(C41&gt;95,"Yes","No"))</f>
        <v>Yes</v>
      </c>
      <c r="E41" s="39">
        <v>97.899414422000007</v>
      </c>
      <c r="F41" s="27" t="str">
        <f>IF($B41="N/A","N/A",IF(E41&gt;95,"Yes","No"))</f>
        <v>Yes</v>
      </c>
      <c r="G41" s="39">
        <v>98.763081373999995</v>
      </c>
      <c r="H41" s="27" t="str">
        <f>IF($B41="N/A","N/A",IF(G41&gt;95,"Yes","No"))</f>
        <v>Yes</v>
      </c>
      <c r="I41" s="41">
        <v>-0.499</v>
      </c>
      <c r="J41" s="41">
        <v>0.88219999999999998</v>
      </c>
      <c r="K41" s="42" t="s">
        <v>107</v>
      </c>
      <c r="L41" s="30" t="str">
        <f t="shared" si="11"/>
        <v>Yes</v>
      </c>
    </row>
    <row r="42" spans="1:12" ht="12.75" customHeight="1">
      <c r="A42" s="86" t="s">
        <v>298</v>
      </c>
      <c r="B42" s="38" t="s">
        <v>49</v>
      </c>
      <c r="C42" s="39">
        <v>1.4478395E-3</v>
      </c>
      <c r="D42" s="40" t="str">
        <f t="shared" ref="D42:D46" si="12">IF($B42="N/A","N/A",IF(C42&gt;10,"No",IF(C42&lt;-10,"No","Yes")))</f>
        <v>N/A</v>
      </c>
      <c r="E42" s="39">
        <v>1.6114963999999999E-3</v>
      </c>
      <c r="F42" s="40" t="str">
        <f t="shared" ref="F42:F46" si="13">IF($B42="N/A","N/A",IF(E42&gt;10,"No",IF(E42&lt;-10,"No","Yes")))</f>
        <v>N/A</v>
      </c>
      <c r="G42" s="39">
        <v>1.4760365E-3</v>
      </c>
      <c r="H42" s="40" t="str">
        <f t="shared" ref="H42:H46" si="14">IF($B42="N/A","N/A",IF(G42&gt;10,"No",IF(G42&lt;-10,"No","Yes")))</f>
        <v>N/A</v>
      </c>
      <c r="I42" s="41">
        <v>11.3</v>
      </c>
      <c r="J42" s="41">
        <v>-8.41</v>
      </c>
      <c r="K42" s="42" t="s">
        <v>49</v>
      </c>
      <c r="L42" s="30" t="str">
        <f t="shared" si="11"/>
        <v>N/A</v>
      </c>
    </row>
    <row r="43" spans="1:12" ht="12.75" customHeight="1">
      <c r="A43" s="86" t="s">
        <v>299</v>
      </c>
      <c r="B43" s="38" t="s">
        <v>49</v>
      </c>
      <c r="C43" s="39">
        <v>2.0683419999999999E-4</v>
      </c>
      <c r="D43" s="40" t="str">
        <f t="shared" si="12"/>
        <v>N/A</v>
      </c>
      <c r="E43" s="39">
        <v>0</v>
      </c>
      <c r="F43" s="40" t="str">
        <f t="shared" si="13"/>
        <v>N/A</v>
      </c>
      <c r="G43" s="39">
        <v>0</v>
      </c>
      <c r="H43" s="40" t="str">
        <f t="shared" si="14"/>
        <v>N/A</v>
      </c>
      <c r="I43" s="41">
        <v>-100</v>
      </c>
      <c r="J43" s="41" t="s">
        <v>1207</v>
      </c>
      <c r="K43" s="42" t="s">
        <v>49</v>
      </c>
      <c r="L43" s="30" t="str">
        <f t="shared" si="11"/>
        <v>N/A</v>
      </c>
    </row>
    <row r="44" spans="1:12" ht="12.75" customHeight="1">
      <c r="A44" s="86" t="s">
        <v>300</v>
      </c>
      <c r="B44" s="38" t="s">
        <v>49</v>
      </c>
      <c r="C44" s="39">
        <v>0</v>
      </c>
      <c r="D44" s="40" t="str">
        <f t="shared" si="12"/>
        <v>N/A</v>
      </c>
      <c r="E44" s="39">
        <v>0</v>
      </c>
      <c r="F44" s="40" t="str">
        <f t="shared" si="13"/>
        <v>N/A</v>
      </c>
      <c r="G44" s="39">
        <v>0</v>
      </c>
      <c r="H44" s="40" t="str">
        <f t="shared" si="14"/>
        <v>N/A</v>
      </c>
      <c r="I44" s="41" t="s">
        <v>1207</v>
      </c>
      <c r="J44" s="41" t="s">
        <v>1207</v>
      </c>
      <c r="K44" s="42" t="s">
        <v>49</v>
      </c>
      <c r="L44" s="30" t="str">
        <f t="shared" si="11"/>
        <v>N/A</v>
      </c>
    </row>
    <row r="45" spans="1:12" ht="25.5">
      <c r="A45" s="86" t="s">
        <v>725</v>
      </c>
      <c r="B45" s="25" t="s">
        <v>49</v>
      </c>
      <c r="C45" s="35">
        <v>6.8875794000000004E-2</v>
      </c>
      <c r="D45" s="27" t="str">
        <f t="shared" si="12"/>
        <v>N/A</v>
      </c>
      <c r="E45" s="35">
        <v>6.3855545499999999E-2</v>
      </c>
      <c r="F45" s="27" t="str">
        <f t="shared" si="13"/>
        <v>N/A</v>
      </c>
      <c r="G45" s="35">
        <v>7.3063809100000002E-2</v>
      </c>
      <c r="H45" s="27" t="str">
        <f t="shared" si="14"/>
        <v>N/A</v>
      </c>
      <c r="I45" s="28">
        <v>-7.29</v>
      </c>
      <c r="J45" s="28">
        <v>14.42</v>
      </c>
      <c r="K45" s="29" t="s">
        <v>49</v>
      </c>
      <c r="L45" s="30" t="str">
        <f t="shared" si="11"/>
        <v>N/A</v>
      </c>
    </row>
    <row r="46" spans="1:12" ht="27.75" customHeight="1">
      <c r="A46" s="86" t="s">
        <v>301</v>
      </c>
      <c r="B46" s="25" t="s">
        <v>49</v>
      </c>
      <c r="C46" s="35">
        <v>0</v>
      </c>
      <c r="D46" s="27" t="str">
        <f t="shared" si="12"/>
        <v>N/A</v>
      </c>
      <c r="E46" s="35">
        <v>0</v>
      </c>
      <c r="F46" s="27" t="str">
        <f t="shared" si="13"/>
        <v>N/A</v>
      </c>
      <c r="G46" s="35">
        <v>1.8450460000000001E-4</v>
      </c>
      <c r="H46" s="27" t="str">
        <f t="shared" si="14"/>
        <v>N/A</v>
      </c>
      <c r="I46" s="28" t="s">
        <v>1207</v>
      </c>
      <c r="J46" s="28" t="s">
        <v>1207</v>
      </c>
      <c r="K46" s="29" t="s">
        <v>49</v>
      </c>
      <c r="L46" s="30" t="str">
        <f t="shared" si="11"/>
        <v>N/A</v>
      </c>
    </row>
    <row r="47" spans="1:12">
      <c r="A47" s="86" t="s">
        <v>840</v>
      </c>
      <c r="B47" s="36" t="s">
        <v>49</v>
      </c>
      <c r="C47" s="34">
        <v>7783</v>
      </c>
      <c r="D47" s="27" t="str">
        <f>IF($B47="N/A","N/A",IF(C47&gt;0,"No",IF(C47&lt;0,"No","Yes")))</f>
        <v>N/A</v>
      </c>
      <c r="E47" s="34">
        <v>10428</v>
      </c>
      <c r="F47" s="27" t="str">
        <f>IF($B47="N/A","N/A",IF(E47&gt;0,"No",IF(E47&lt;0,"No","Yes")))</f>
        <v>N/A</v>
      </c>
      <c r="G47" s="34">
        <v>6704</v>
      </c>
      <c r="H47" s="27" t="str">
        <f>IF($B47="N/A","N/A",IF(G47&gt;0,"No",IF(G47&lt;0,"No","Yes")))</f>
        <v>N/A</v>
      </c>
      <c r="I47" s="28">
        <v>33.979999999999997</v>
      </c>
      <c r="J47" s="28">
        <v>-35.700000000000003</v>
      </c>
      <c r="K47" s="29" t="s">
        <v>49</v>
      </c>
      <c r="L47" s="30" t="str">
        <f t="shared" si="11"/>
        <v>N/A</v>
      </c>
    </row>
    <row r="48" spans="1:12">
      <c r="A48" s="86" t="s">
        <v>841</v>
      </c>
      <c r="B48" s="36" t="s">
        <v>0</v>
      </c>
      <c r="C48" s="32">
        <v>1.6097907044999999</v>
      </c>
      <c r="D48" s="27" t="str">
        <f>IF($B48="N/A","N/A",IF(C48&gt;=5,"No",IF(C48&lt;0,"No","Yes")))</f>
        <v>Yes</v>
      </c>
      <c r="E48" s="32">
        <v>2.1005855775</v>
      </c>
      <c r="F48" s="27" t="str">
        <f>IF($B48="N/A","N/A",IF(E48&gt;=5,"No",IF(E48&lt;0,"No","Yes")))</f>
        <v>Yes</v>
      </c>
      <c r="G48" s="32">
        <v>1.2369186261</v>
      </c>
      <c r="H48" s="27" t="str">
        <f>IF($B48="N/A","N/A",IF(G48&gt;=5,"No",IF(G48&lt;0,"No","Yes")))</f>
        <v>Yes</v>
      </c>
      <c r="I48" s="28">
        <v>30.49</v>
      </c>
      <c r="J48" s="28">
        <v>-41.1</v>
      </c>
      <c r="K48" s="30" t="s">
        <v>49</v>
      </c>
      <c r="L48" s="30" t="str">
        <f t="shared" si="11"/>
        <v>N/A</v>
      </c>
    </row>
    <row r="49" spans="1:12" ht="12.75" customHeight="1">
      <c r="A49" s="88" t="s">
        <v>842</v>
      </c>
      <c r="B49" s="38" t="s">
        <v>49</v>
      </c>
      <c r="C49" s="39">
        <v>76.204548375000002</v>
      </c>
      <c r="D49" s="40" t="str">
        <f t="shared" ref="D49:D52" si="15">IF($B49="N/A","N/A",IF(C49&gt;10,"No",IF(C49&lt;-10,"No","Yes")))</f>
        <v>N/A</v>
      </c>
      <c r="E49" s="39">
        <v>82.585347142000003</v>
      </c>
      <c r="F49" s="40" t="str">
        <f t="shared" ref="F49:F52" si="16">IF($B49="N/A","N/A",IF(E49&gt;10,"No",IF(E49&lt;-10,"No","Yes")))</f>
        <v>N/A</v>
      </c>
      <c r="G49" s="39">
        <v>74.850835321999995</v>
      </c>
      <c r="H49" s="40" t="str">
        <f t="shared" ref="H49:H52" si="17">IF($B49="N/A","N/A",IF(G49&gt;10,"No",IF(G49&lt;-10,"No","Yes")))</f>
        <v>N/A</v>
      </c>
      <c r="I49" s="28">
        <v>8.3729999999999993</v>
      </c>
      <c r="J49" s="28">
        <v>-9.3699999999999992</v>
      </c>
      <c r="K49" s="42" t="s">
        <v>49</v>
      </c>
      <c r="L49" s="30" t="str">
        <f t="shared" ref="L49:L52" si="18">IF(J49="Div by 0", "N/A", IF(K49="N/A","N/A", IF(J49&gt;VALUE(MID(K49,1,2)), "No", IF(J49&lt;-1*VALUE(MID(K49,1,2)), "No", "Yes"))))</f>
        <v>N/A</v>
      </c>
    </row>
    <row r="50" spans="1:12" ht="12.75" customHeight="1">
      <c r="A50" s="88" t="s">
        <v>843</v>
      </c>
      <c r="B50" s="38" t="s">
        <v>49</v>
      </c>
      <c r="C50" s="39">
        <v>54.246434536999999</v>
      </c>
      <c r="D50" s="40" t="str">
        <f t="shared" si="15"/>
        <v>N/A</v>
      </c>
      <c r="E50" s="39">
        <v>63.406214038999998</v>
      </c>
      <c r="F50" s="40" t="str">
        <f t="shared" si="16"/>
        <v>N/A</v>
      </c>
      <c r="G50" s="39">
        <v>47.389618138000003</v>
      </c>
      <c r="H50" s="40" t="str">
        <f t="shared" si="17"/>
        <v>N/A</v>
      </c>
      <c r="I50" s="28">
        <v>16.89</v>
      </c>
      <c r="J50" s="28">
        <v>-25.3</v>
      </c>
      <c r="K50" s="42" t="s">
        <v>49</v>
      </c>
      <c r="L50" s="30" t="str">
        <f t="shared" si="18"/>
        <v>N/A</v>
      </c>
    </row>
    <row r="51" spans="1:12" ht="12.75" customHeight="1">
      <c r="A51" s="88" t="s">
        <v>844</v>
      </c>
      <c r="B51" s="38" t="s">
        <v>49</v>
      </c>
      <c r="C51" s="39">
        <v>17.396890659</v>
      </c>
      <c r="D51" s="40" t="str">
        <f t="shared" si="15"/>
        <v>N/A</v>
      </c>
      <c r="E51" s="39">
        <v>12.111622555</v>
      </c>
      <c r="F51" s="40" t="str">
        <f t="shared" si="16"/>
        <v>N/A</v>
      </c>
      <c r="G51" s="39">
        <v>17.153937946999999</v>
      </c>
      <c r="H51" s="40" t="str">
        <f t="shared" si="17"/>
        <v>N/A</v>
      </c>
      <c r="I51" s="28">
        <v>-30.4</v>
      </c>
      <c r="J51" s="28">
        <v>41.63</v>
      </c>
      <c r="K51" s="42" t="s">
        <v>49</v>
      </c>
      <c r="L51" s="30" t="str">
        <f t="shared" si="18"/>
        <v>N/A</v>
      </c>
    </row>
    <row r="52" spans="1:12" ht="12.75" customHeight="1">
      <c r="A52" s="88" t="s">
        <v>960</v>
      </c>
      <c r="B52" s="38" t="s">
        <v>49</v>
      </c>
      <c r="C52" s="39" t="s">
        <v>49</v>
      </c>
      <c r="D52" s="40" t="str">
        <f t="shared" si="15"/>
        <v>N/A</v>
      </c>
      <c r="E52" s="39">
        <v>0.27809742999999998</v>
      </c>
      <c r="F52" s="40" t="str">
        <f t="shared" si="16"/>
        <v>N/A</v>
      </c>
      <c r="G52" s="39">
        <v>0.3579952267</v>
      </c>
      <c r="H52" s="40" t="str">
        <f t="shared" si="17"/>
        <v>N/A</v>
      </c>
      <c r="I52" s="28" t="s">
        <v>49</v>
      </c>
      <c r="J52" s="28">
        <v>28.73</v>
      </c>
      <c r="K52" s="42" t="s">
        <v>49</v>
      </c>
      <c r="L52" s="30" t="str">
        <f t="shared" si="18"/>
        <v>N/A</v>
      </c>
    </row>
    <row r="53" spans="1:12">
      <c r="A53" s="94" t="s">
        <v>302</v>
      </c>
      <c r="B53" s="36" t="s">
        <v>121</v>
      </c>
      <c r="C53" s="34">
        <v>662</v>
      </c>
      <c r="D53" s="27" t="str">
        <f>IF($B53="N/A","N/A",IF(C53&gt;0,"No",IF(C53&lt;0,"No","Yes")))</f>
        <v>No</v>
      </c>
      <c r="E53" s="34">
        <v>605</v>
      </c>
      <c r="F53" s="27" t="str">
        <f>IF($B53="N/A","N/A",IF(E53&gt;0,"No",IF(E53&lt;0,"No","Yes")))</f>
        <v>No</v>
      </c>
      <c r="G53" s="34">
        <v>645</v>
      </c>
      <c r="H53" s="27" t="str">
        <f>IF($B53="N/A","N/A",IF(G53&gt;0,"No",IF(G53&lt;0,"No","Yes")))</f>
        <v>No</v>
      </c>
      <c r="I53" s="28">
        <v>-8.61</v>
      </c>
      <c r="J53" s="28">
        <v>6.6120000000000001</v>
      </c>
      <c r="K53" s="29" t="s">
        <v>49</v>
      </c>
      <c r="L53" s="30" t="str">
        <f t="shared" ref="L53" si="19">IF(J53="Div by 0", "N/A", IF(K53="N/A","N/A", IF(J53&gt;VALUE(MID(K53,1,2)), "No", IF(J53&lt;-1*VALUE(MID(K53,1,2)), "No", "Yes"))))</f>
        <v>N/A</v>
      </c>
    </row>
    <row r="54" spans="1:12">
      <c r="A54" s="86" t="s">
        <v>807</v>
      </c>
      <c r="B54" s="36" t="s">
        <v>138</v>
      </c>
      <c r="C54" s="32">
        <v>0.27384850220000001</v>
      </c>
      <c r="D54" s="27" t="str">
        <f>IF($B54="N/A","N/A",IF(C54&gt;=10,"No",IF(C54&lt;0,"No","Yes")))</f>
        <v>Yes</v>
      </c>
      <c r="E54" s="32">
        <v>0.2437388328</v>
      </c>
      <c r="F54" s="27" t="str">
        <f>IF($B54="N/A","N/A",IF(E54&gt;=10,"No",IF(E54&lt;0,"No","Yes")))</f>
        <v>Yes</v>
      </c>
      <c r="G54" s="32">
        <v>0.2385644069</v>
      </c>
      <c r="H54" s="27" t="str">
        <f>IF($B54="N/A","N/A",IF(G54&gt;=10,"No",IF(G54&lt;0,"No","Yes")))</f>
        <v>Yes</v>
      </c>
      <c r="I54" s="28">
        <v>-11</v>
      </c>
      <c r="J54" s="28">
        <v>-2.12</v>
      </c>
      <c r="K54" s="29" t="s">
        <v>49</v>
      </c>
      <c r="L54" s="30" t="str">
        <f t="shared" ref="L54:L58" si="20">IF(J54="Div by 0", "N/A", IF(K54="N/A","N/A", IF(J54&gt;VALUE(MID(K54,1,2)), "No", IF(J54&lt;-1*VALUE(MID(K54,1,2)), "No", "Yes"))))</f>
        <v>N/A</v>
      </c>
    </row>
    <row r="55" spans="1:12">
      <c r="A55" s="88" t="s">
        <v>842</v>
      </c>
      <c r="B55" s="25" t="s">
        <v>49</v>
      </c>
      <c r="C55" s="35">
        <v>96.676737160000002</v>
      </c>
      <c r="D55" s="40" t="str">
        <f t="shared" ref="D55:D58" si="21">IF($B55="N/A","N/A",IF(C55&gt;10,"No",IF(C55&lt;-10,"No","Yes")))</f>
        <v>N/A</v>
      </c>
      <c r="E55" s="35">
        <v>96.859504131999998</v>
      </c>
      <c r="F55" s="27" t="str">
        <f t="shared" ref="F55:F58" si="22">IF($B55="N/A","N/A",IF(E55&gt;10,"No",IF(E55&lt;-10,"No","Yes")))</f>
        <v>N/A</v>
      </c>
      <c r="G55" s="35">
        <v>93.735498840000005</v>
      </c>
      <c r="H55" s="27" t="str">
        <f t="shared" ref="H55:H58" si="23">IF($B55="N/A","N/A",IF(G55&gt;10,"No",IF(G55&lt;-10,"No","Yes")))</f>
        <v>N/A</v>
      </c>
      <c r="I55" s="28">
        <v>0.189</v>
      </c>
      <c r="J55" s="28">
        <v>-3.23</v>
      </c>
      <c r="K55" s="29" t="s">
        <v>49</v>
      </c>
      <c r="L55" s="30" t="str">
        <f t="shared" si="20"/>
        <v>N/A</v>
      </c>
    </row>
    <row r="56" spans="1:12">
      <c r="A56" s="88" t="s">
        <v>843</v>
      </c>
      <c r="B56" s="25" t="s">
        <v>49</v>
      </c>
      <c r="C56" s="35">
        <v>1.0574018127</v>
      </c>
      <c r="D56" s="40" t="str">
        <f t="shared" ref="D56" si="24">IF($B56="N/A","N/A",IF(C56&gt;10,"No",IF(C56&lt;-10,"No","Yes")))</f>
        <v>N/A</v>
      </c>
      <c r="E56" s="35">
        <v>1.1570247934</v>
      </c>
      <c r="F56" s="27" t="str">
        <f t="shared" ref="F56" si="25">IF($B56="N/A","N/A",IF(E56&gt;10,"No",IF(E56&lt;-10,"No","Yes")))</f>
        <v>N/A</v>
      </c>
      <c r="G56" s="35">
        <v>2.3201856148000002</v>
      </c>
      <c r="H56" s="27" t="str">
        <f t="shared" ref="H56" si="26">IF($B56="N/A","N/A",IF(G56&gt;10,"No",IF(G56&lt;-10,"No","Yes")))</f>
        <v>N/A</v>
      </c>
      <c r="I56" s="28">
        <v>9.4209999999999994</v>
      </c>
      <c r="J56" s="28">
        <v>100.5</v>
      </c>
      <c r="K56" s="29" t="s">
        <v>49</v>
      </c>
      <c r="L56" s="30" t="str">
        <f t="shared" ref="L56" si="27">IF(J56="Div by 0", "N/A", IF(K56="N/A","N/A", IF(J56&gt;VALUE(MID(K56,1,2)), "No", IF(J56&lt;-1*VALUE(MID(K56,1,2)), "No", "Yes"))))</f>
        <v>N/A</v>
      </c>
    </row>
    <row r="57" spans="1:12">
      <c r="A57" s="88" t="s">
        <v>844</v>
      </c>
      <c r="B57" s="25" t="s">
        <v>49</v>
      </c>
      <c r="C57" s="35">
        <v>0.15105740179999999</v>
      </c>
      <c r="D57" s="40" t="str">
        <f t="shared" si="21"/>
        <v>N/A</v>
      </c>
      <c r="E57" s="35">
        <v>8.2644628100000006E-2</v>
      </c>
      <c r="F57" s="27" t="str">
        <f t="shared" si="22"/>
        <v>N/A</v>
      </c>
      <c r="G57" s="35">
        <v>0.38669760250000002</v>
      </c>
      <c r="H57" s="27" t="str">
        <f t="shared" si="23"/>
        <v>N/A</v>
      </c>
      <c r="I57" s="28">
        <v>-45.3</v>
      </c>
      <c r="J57" s="28">
        <v>367.9</v>
      </c>
      <c r="K57" s="29" t="s">
        <v>49</v>
      </c>
      <c r="L57" s="30" t="str">
        <f t="shared" si="20"/>
        <v>N/A</v>
      </c>
    </row>
    <row r="58" spans="1:12">
      <c r="A58" s="88" t="s">
        <v>960</v>
      </c>
      <c r="B58" s="25" t="s">
        <v>49</v>
      </c>
      <c r="C58" s="35" t="s">
        <v>49</v>
      </c>
      <c r="D58" s="40" t="str">
        <f t="shared" si="21"/>
        <v>N/A</v>
      </c>
      <c r="E58" s="35">
        <v>2.6446280992000002</v>
      </c>
      <c r="F58" s="27" t="str">
        <f t="shared" si="22"/>
        <v>N/A</v>
      </c>
      <c r="G58" s="35">
        <v>4.0989945861999999</v>
      </c>
      <c r="H58" s="27" t="str">
        <f t="shared" si="23"/>
        <v>N/A</v>
      </c>
      <c r="I58" s="28" t="s">
        <v>49</v>
      </c>
      <c r="J58" s="28">
        <v>54.99</v>
      </c>
      <c r="K58" s="29" t="s">
        <v>49</v>
      </c>
      <c r="L58" s="30" t="str">
        <f t="shared" si="20"/>
        <v>N/A</v>
      </c>
    </row>
    <row r="59" spans="1:12">
      <c r="A59" s="94" t="s">
        <v>303</v>
      </c>
      <c r="B59" s="25" t="s">
        <v>49</v>
      </c>
      <c r="C59" s="39">
        <v>17.991474294</v>
      </c>
      <c r="D59" s="40" t="str">
        <f>IF($B59="N/A","N/A",IF(C59&gt;10,"No",IF(C59&lt;-10,"No","Yes")))</f>
        <v>N/A</v>
      </c>
      <c r="E59" s="39">
        <v>17.814891436</v>
      </c>
      <c r="F59" s="40" t="str">
        <f>IF($B59="N/A","N/A",IF(E59&gt;10,"No",IF(E59&lt;-10,"No","Yes")))</f>
        <v>N/A</v>
      </c>
      <c r="G59" s="39">
        <v>16.783827068000001</v>
      </c>
      <c r="H59" s="40" t="str">
        <f>IF($B59="N/A","N/A",IF(G59&gt;10,"No",IF(G59&lt;-10,"No","Yes")))</f>
        <v>N/A</v>
      </c>
      <c r="I59" s="28">
        <v>-0.98099999999999998</v>
      </c>
      <c r="J59" s="28">
        <v>-5.79</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100</v>
      </c>
      <c r="D61" s="27" t="str">
        <f>IF($B61="N/A","N/A",IF(C61&gt;=98,"Yes","No"))</f>
        <v>Yes</v>
      </c>
      <c r="E61" s="35">
        <v>100</v>
      </c>
      <c r="F61" s="27" t="str">
        <f>IF($B61="N/A","N/A",IF(E61&gt;=98,"Yes","No"))</f>
        <v>Yes</v>
      </c>
      <c r="G61" s="35">
        <v>100</v>
      </c>
      <c r="H61" s="27" t="str">
        <f>IF($B61="N/A","N/A",IF(G61&gt;=98,"Yes","No"))</f>
        <v>Yes</v>
      </c>
      <c r="I61" s="28">
        <v>0</v>
      </c>
      <c r="J61" s="28">
        <v>0</v>
      </c>
      <c r="K61" s="29" t="s">
        <v>107</v>
      </c>
      <c r="L61" s="30" t="str">
        <f t="shared" si="11"/>
        <v>Yes</v>
      </c>
    </row>
    <row r="62" spans="1:12">
      <c r="A62" s="94" t="s">
        <v>91</v>
      </c>
      <c r="B62" s="36" t="s">
        <v>118</v>
      </c>
      <c r="C62" s="35">
        <v>99.999793166000003</v>
      </c>
      <c r="D62" s="27" t="str">
        <f>IF($B62="N/A","N/A",IF(C62&gt;=95,"Yes","No"))</f>
        <v>Yes</v>
      </c>
      <c r="E62" s="35">
        <v>100</v>
      </c>
      <c r="F62" s="27" t="str">
        <f>IF($B62="N/A","N/A",IF(E62&gt;=95,"Yes","No"))</f>
        <v>Yes</v>
      </c>
      <c r="G62" s="35">
        <v>100</v>
      </c>
      <c r="H62" s="27" t="str">
        <f>IF($B62="N/A","N/A",IF(G62&gt;=95,"Yes","No"))</f>
        <v>Yes</v>
      </c>
      <c r="I62" s="28">
        <v>2.0000000000000001E-4</v>
      </c>
      <c r="J62" s="28">
        <v>0</v>
      </c>
      <c r="K62" s="29" t="s">
        <v>107</v>
      </c>
      <c r="L62" s="30" t="str">
        <f t="shared" si="11"/>
        <v>Yes</v>
      </c>
    </row>
    <row r="63" spans="1:12">
      <c r="A63" s="94" t="s">
        <v>142</v>
      </c>
      <c r="B63" s="25" t="s">
        <v>49</v>
      </c>
      <c r="C63" s="35">
        <v>53.785790075999998</v>
      </c>
      <c r="D63" s="27" t="str">
        <f t="shared" ref="D63:D68" si="28">IF($B63="N/A","N/A",IF(C63&gt;10,"No",IF(C63&lt;-10,"No","Yes")))</f>
        <v>N/A</v>
      </c>
      <c r="E63" s="35">
        <v>52.841168899000003</v>
      </c>
      <c r="F63" s="27" t="str">
        <f t="shared" ref="F63:F68" si="29">IF($B63="N/A","N/A",IF(E63&gt;10,"No",IF(E63&lt;-10,"No","Yes")))</f>
        <v>N/A</v>
      </c>
      <c r="G63" s="35">
        <v>50.272513246999999</v>
      </c>
      <c r="H63" s="27" t="str">
        <f t="shared" ref="H63:H68" si="30">IF($B63="N/A","N/A",IF(G63&gt;10,"No",IF(G63&lt;-10,"No","Yes")))</f>
        <v>N/A</v>
      </c>
      <c r="I63" s="28">
        <v>-1.76</v>
      </c>
      <c r="J63" s="28">
        <v>-4.8600000000000003</v>
      </c>
      <c r="K63" s="29" t="s">
        <v>107</v>
      </c>
      <c r="L63" s="30" t="str">
        <f t="shared" si="11"/>
        <v>Yes</v>
      </c>
    </row>
    <row r="64" spans="1:12">
      <c r="A64" s="94" t="s">
        <v>143</v>
      </c>
      <c r="B64" s="25" t="s">
        <v>49</v>
      </c>
      <c r="C64" s="35">
        <v>6.5287220334000002</v>
      </c>
      <c r="D64" s="27" t="str">
        <f t="shared" si="28"/>
        <v>N/A</v>
      </c>
      <c r="E64" s="35">
        <v>6.5322007198999996</v>
      </c>
      <c r="F64" s="27" t="str">
        <f t="shared" si="29"/>
        <v>N/A</v>
      </c>
      <c r="G64" s="35">
        <v>6.2869931660000002</v>
      </c>
      <c r="H64" s="27" t="str">
        <f t="shared" si="30"/>
        <v>N/A</v>
      </c>
      <c r="I64" s="28">
        <v>5.33E-2</v>
      </c>
      <c r="J64" s="28">
        <v>-3.75</v>
      </c>
      <c r="K64" s="29" t="s">
        <v>107</v>
      </c>
      <c r="L64" s="30" t="str">
        <f t="shared" si="11"/>
        <v>Yes</v>
      </c>
    </row>
    <row r="65" spans="1:12">
      <c r="A65" s="94" t="s">
        <v>144</v>
      </c>
      <c r="B65" s="25" t="s">
        <v>49</v>
      </c>
      <c r="C65" s="35">
        <v>0.40622240059999998</v>
      </c>
      <c r="D65" s="27" t="str">
        <f t="shared" si="28"/>
        <v>N/A</v>
      </c>
      <c r="E65" s="35">
        <v>0.4232192461</v>
      </c>
      <c r="F65" s="27" t="str">
        <f t="shared" si="29"/>
        <v>N/A</v>
      </c>
      <c r="G65" s="35">
        <v>0.43044915789999999</v>
      </c>
      <c r="H65" s="27" t="str">
        <f t="shared" si="30"/>
        <v>N/A</v>
      </c>
      <c r="I65" s="28">
        <v>4.1840000000000002</v>
      </c>
      <c r="J65" s="28">
        <v>1.708</v>
      </c>
      <c r="K65" s="29" t="s">
        <v>107</v>
      </c>
      <c r="L65" s="30" t="str">
        <f t="shared" si="11"/>
        <v>Yes</v>
      </c>
    </row>
    <row r="66" spans="1:12">
      <c r="A66" s="94" t="s">
        <v>145</v>
      </c>
      <c r="B66" s="36" t="s">
        <v>49</v>
      </c>
      <c r="C66" s="35">
        <v>0.77459413960000001</v>
      </c>
      <c r="D66" s="33" t="str">
        <f t="shared" si="28"/>
        <v>N/A</v>
      </c>
      <c r="E66" s="35">
        <v>0.77573408700000002</v>
      </c>
      <c r="F66" s="33" t="str">
        <f t="shared" si="29"/>
        <v>N/A</v>
      </c>
      <c r="G66" s="35">
        <v>0.81883127430000002</v>
      </c>
      <c r="H66" s="33" t="str">
        <f t="shared" si="30"/>
        <v>N/A</v>
      </c>
      <c r="I66" s="28">
        <v>0.1472</v>
      </c>
      <c r="J66" s="28">
        <v>5.556</v>
      </c>
      <c r="K66" s="36" t="s">
        <v>49</v>
      </c>
      <c r="L66" s="30" t="str">
        <f t="shared" si="11"/>
        <v>N/A</v>
      </c>
    </row>
    <row r="67" spans="1:12">
      <c r="A67" s="94" t="s">
        <v>305</v>
      </c>
      <c r="B67" s="36" t="s">
        <v>49</v>
      </c>
      <c r="C67" s="35">
        <v>4.7158201300000001E-2</v>
      </c>
      <c r="D67" s="33" t="str">
        <f t="shared" si="28"/>
        <v>N/A</v>
      </c>
      <c r="E67" s="35">
        <v>6.6675664199999998E-2</v>
      </c>
      <c r="F67" s="33" t="str">
        <f t="shared" si="29"/>
        <v>N/A</v>
      </c>
      <c r="G67" s="35">
        <v>7.3248313600000003E-2</v>
      </c>
      <c r="H67" s="33" t="str">
        <f t="shared" si="30"/>
        <v>N/A</v>
      </c>
      <c r="I67" s="28">
        <v>41.39</v>
      </c>
      <c r="J67" s="28">
        <v>9.8580000000000005</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1207</v>
      </c>
      <c r="J68" s="28" t="s">
        <v>1207</v>
      </c>
      <c r="K68" s="36" t="s">
        <v>49</v>
      </c>
      <c r="L68" s="30" t="str">
        <f t="shared" si="11"/>
        <v>N/A</v>
      </c>
    </row>
    <row r="69" spans="1:12">
      <c r="A69" s="94" t="s">
        <v>307</v>
      </c>
      <c r="B69" s="36" t="s">
        <v>0</v>
      </c>
      <c r="C69" s="35">
        <v>38.457513149</v>
      </c>
      <c r="D69" s="33" t="str">
        <f>IF($B69="N/A","N/A",IF(C69&gt;=5,"No",IF(C69&lt;0,"No","Yes")))</f>
        <v>No</v>
      </c>
      <c r="E69" s="35">
        <v>39.361001383999998</v>
      </c>
      <c r="F69" s="33" t="str">
        <f>IF($B69="N/A","N/A",IF(E69&gt;=5,"No",IF(E69&lt;0,"No","Yes")))</f>
        <v>No</v>
      </c>
      <c r="G69" s="35">
        <v>42.117964841000003</v>
      </c>
      <c r="H69" s="33" t="str">
        <f>IF($B69="N/A","N/A",IF(G69&gt;=5,"No",IF(G69&lt;0,"No","Yes")))</f>
        <v>No</v>
      </c>
      <c r="I69" s="28">
        <v>2.3490000000000002</v>
      </c>
      <c r="J69" s="28">
        <v>7.0039999999999996</v>
      </c>
      <c r="K69" s="29" t="s">
        <v>107</v>
      </c>
      <c r="L69" s="30" t="str">
        <f t="shared" si="11"/>
        <v>Yes</v>
      </c>
    </row>
    <row r="70" spans="1:12" ht="12.75" customHeight="1">
      <c r="A70" s="94" t="s">
        <v>308</v>
      </c>
      <c r="B70" s="36" t="s">
        <v>49</v>
      </c>
      <c r="C70" s="35">
        <v>6.0453504701999998</v>
      </c>
      <c r="D70" s="33" t="str">
        <f>IF($B70="N/A","N/A",IF(C70&gt;10,"No",IF(C70&lt;-10,"No","Yes")))</f>
        <v>N/A</v>
      </c>
      <c r="E70" s="35">
        <v>6.4183887856000004</v>
      </c>
      <c r="F70" s="33" t="str">
        <f>IF($B70="N/A","N/A",IF(E70&gt;10,"No",IF(E70&lt;-10,"No","Yes")))</f>
        <v>N/A</v>
      </c>
      <c r="G70" s="35">
        <v>6.4737117891000002</v>
      </c>
      <c r="H70" s="33" t="str">
        <f>IF($B70="N/A","N/A",IF(G70&gt;10,"No",IF(G70&lt;-10,"No","Yes")))</f>
        <v>N/A</v>
      </c>
      <c r="I70" s="28">
        <v>6.1710000000000003</v>
      </c>
      <c r="J70" s="28">
        <v>0.8619</v>
      </c>
      <c r="K70" s="36" t="s">
        <v>107</v>
      </c>
      <c r="L70" s="30" t="str">
        <f t="shared" si="11"/>
        <v>Yes</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4.0988336618999996</v>
      </c>
      <c r="D72" s="27" t="str">
        <f>IF($B72="N/A","N/A",IF(C72&gt;8,"No",IF(C72&lt;2,"No","Yes")))</f>
        <v>Yes</v>
      </c>
      <c r="E72" s="32">
        <v>3.8780661237</v>
      </c>
      <c r="F72" s="27" t="str">
        <f>IF($B72="N/A","N/A",IF(E72&gt;8,"No",IF(E72&lt;2,"No","Yes")))</f>
        <v>Yes</v>
      </c>
      <c r="G72" s="32">
        <v>3.6271753089000001</v>
      </c>
      <c r="H72" s="27" t="str">
        <f>IF($B72="N/A","N/A",IF(G72&gt;8,"No",IF(G72&lt;2,"No","Yes")))</f>
        <v>Yes</v>
      </c>
      <c r="I72" s="28">
        <v>-5.39</v>
      </c>
      <c r="J72" s="28">
        <v>-6.47</v>
      </c>
      <c r="K72" s="29" t="s">
        <v>107</v>
      </c>
      <c r="L72" s="30" t="str">
        <f t="shared" si="11"/>
        <v>Yes</v>
      </c>
    </row>
    <row r="73" spans="1:12">
      <c r="A73" s="51" t="s">
        <v>888</v>
      </c>
      <c r="B73" s="25" t="s">
        <v>49</v>
      </c>
      <c r="C73" s="32" t="s">
        <v>49</v>
      </c>
      <c r="D73" s="33" t="str">
        <f t="shared" ref="D73:D80" si="31">IF($B73="N/A","N/A",IF(C73&gt;10,"No",IF(C73&lt;-10,"No","Yes")))</f>
        <v>N/A</v>
      </c>
      <c r="E73" s="32">
        <v>16.383278307000001</v>
      </c>
      <c r="F73" s="33" t="str">
        <f t="shared" ref="F73:F80" si="32">IF($B73="N/A","N/A",IF(E73&gt;10,"No",IF(E73&lt;-10,"No","Yes")))</f>
        <v>N/A</v>
      </c>
      <c r="G73" s="32">
        <v>16.516664453000001</v>
      </c>
      <c r="H73" s="33" t="str">
        <f t="shared" ref="H73:H80" si="33">IF($B73="N/A","N/A",IF(G73&gt;10,"No",IF(G73&lt;-10,"No","Yes")))</f>
        <v>N/A</v>
      </c>
      <c r="I73" s="28" t="s">
        <v>49</v>
      </c>
      <c r="J73" s="28">
        <v>0.81420000000000003</v>
      </c>
      <c r="K73" s="29" t="s">
        <v>107</v>
      </c>
      <c r="L73" s="30" t="str">
        <f>IF(J73="Div by 0", "N/A", IF(OR(J73="N/A",K73="N/A"),"N/A", IF(J73&gt;VALUE(MID(K73,1,2)), "No", IF(J73&lt;-1*VALUE(MID(K73,1,2)), "No", "Yes"))))</f>
        <v>Yes</v>
      </c>
    </row>
    <row r="74" spans="1:12">
      <c r="A74" s="51" t="s">
        <v>889</v>
      </c>
      <c r="B74" s="25" t="s">
        <v>49</v>
      </c>
      <c r="C74" s="32" t="s">
        <v>49</v>
      </c>
      <c r="D74" s="33" t="str">
        <f t="shared" si="31"/>
        <v>N/A</v>
      </c>
      <c r="E74" s="32">
        <v>28.766822512000001</v>
      </c>
      <c r="F74" s="33" t="str">
        <f t="shared" si="32"/>
        <v>N/A</v>
      </c>
      <c r="G74" s="32">
        <v>28.863341156000001</v>
      </c>
      <c r="H74" s="33" t="str">
        <f t="shared" si="33"/>
        <v>N/A</v>
      </c>
      <c r="I74" s="28" t="s">
        <v>49</v>
      </c>
      <c r="J74" s="28">
        <v>0.33550000000000002</v>
      </c>
      <c r="K74" s="29" t="s">
        <v>107</v>
      </c>
      <c r="L74" s="30" t="str">
        <f>IF(J74="Div by 0", "N/A", IF(OR(J74="N/A",K74="N/A"),"N/A", IF(J74&gt;VALUE(MID(K74,1,2)), "No", IF(J74&lt;-1*VALUE(MID(K74,1,2)), "No", "Yes"))))</f>
        <v>Yes</v>
      </c>
    </row>
    <row r="75" spans="1:12">
      <c r="A75" s="51" t="s">
        <v>890</v>
      </c>
      <c r="B75" s="25" t="s">
        <v>49</v>
      </c>
      <c r="C75" s="32" t="s">
        <v>49</v>
      </c>
      <c r="D75" s="33" t="str">
        <f t="shared" si="31"/>
        <v>N/A</v>
      </c>
      <c r="E75" s="32">
        <v>4.2678468191999999</v>
      </c>
      <c r="F75" s="33" t="str">
        <f t="shared" si="32"/>
        <v>N/A</v>
      </c>
      <c r="G75" s="32">
        <v>4.3974818817000001</v>
      </c>
      <c r="H75" s="33" t="str">
        <f t="shared" si="33"/>
        <v>N/A</v>
      </c>
      <c r="I75" s="28" t="s">
        <v>49</v>
      </c>
      <c r="J75" s="28">
        <v>3.0369999999999999</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26.348973577999999</v>
      </c>
      <c r="F76" s="33" t="str">
        <f t="shared" si="32"/>
        <v>N/A</v>
      </c>
      <c r="G76" s="32">
        <v>26.60906434</v>
      </c>
      <c r="H76" s="33" t="str">
        <f t="shared" si="33"/>
        <v>N/A</v>
      </c>
      <c r="I76" s="28" t="s">
        <v>49</v>
      </c>
      <c r="J76" s="28">
        <v>0.98709999999999998</v>
      </c>
      <c r="K76" s="29" t="s">
        <v>107</v>
      </c>
      <c r="L76" s="30" t="str">
        <f t="shared" si="34"/>
        <v>Yes</v>
      </c>
    </row>
    <row r="77" spans="1:12">
      <c r="A77" s="51" t="s">
        <v>892</v>
      </c>
      <c r="B77" s="25" t="s">
        <v>49</v>
      </c>
      <c r="C77" s="32" t="s">
        <v>49</v>
      </c>
      <c r="D77" s="33" t="str">
        <f t="shared" si="31"/>
        <v>N/A</v>
      </c>
      <c r="E77" s="32">
        <v>11.71014014</v>
      </c>
      <c r="F77" s="33" t="str">
        <f t="shared" si="32"/>
        <v>N/A</v>
      </c>
      <c r="G77" s="32">
        <v>12.074347961000001</v>
      </c>
      <c r="H77" s="33" t="str">
        <f t="shared" si="33"/>
        <v>N/A</v>
      </c>
      <c r="I77" s="28" t="s">
        <v>49</v>
      </c>
      <c r="J77" s="28">
        <v>3.11</v>
      </c>
      <c r="K77" s="29" t="s">
        <v>107</v>
      </c>
      <c r="L77" s="30" t="str">
        <f t="shared" si="34"/>
        <v>Yes</v>
      </c>
    </row>
    <row r="78" spans="1:12">
      <c r="A78" s="51" t="s">
        <v>893</v>
      </c>
      <c r="B78" s="25" t="s">
        <v>49</v>
      </c>
      <c r="C78" s="32" t="s">
        <v>49</v>
      </c>
      <c r="D78" s="33" t="str">
        <f t="shared" si="31"/>
        <v>N/A</v>
      </c>
      <c r="E78" s="32">
        <v>3.0894400653999998</v>
      </c>
      <c r="F78" s="33" t="str">
        <f t="shared" si="32"/>
        <v>N/A</v>
      </c>
      <c r="G78" s="32">
        <v>2.9063159604000002</v>
      </c>
      <c r="H78" s="33" t="str">
        <f t="shared" si="33"/>
        <v>N/A</v>
      </c>
      <c r="I78" s="28" t="s">
        <v>49</v>
      </c>
      <c r="J78" s="28">
        <v>-5.93</v>
      </c>
      <c r="K78" s="29" t="s">
        <v>107</v>
      </c>
      <c r="L78" s="30" t="str">
        <f t="shared" si="34"/>
        <v>Yes</v>
      </c>
    </row>
    <row r="79" spans="1:12">
      <c r="A79" s="51" t="s">
        <v>894</v>
      </c>
      <c r="B79" s="25" t="s">
        <v>49</v>
      </c>
      <c r="C79" s="32" t="s">
        <v>49</v>
      </c>
      <c r="D79" s="33" t="str">
        <f t="shared" si="31"/>
        <v>N/A</v>
      </c>
      <c r="E79" s="32">
        <v>2.8730966716999999</v>
      </c>
      <c r="F79" s="33" t="str">
        <f t="shared" si="32"/>
        <v>N/A</v>
      </c>
      <c r="G79" s="32">
        <v>2.5727317007999999</v>
      </c>
      <c r="H79" s="33" t="str">
        <f t="shared" si="33"/>
        <v>N/A</v>
      </c>
      <c r="I79" s="28" t="s">
        <v>49</v>
      </c>
      <c r="J79" s="28">
        <v>-10.5</v>
      </c>
      <c r="K79" s="29" t="s">
        <v>107</v>
      </c>
      <c r="L79" s="30" t="str">
        <f t="shared" si="34"/>
        <v>No</v>
      </c>
    </row>
    <row r="80" spans="1:12">
      <c r="A80" s="51" t="s">
        <v>895</v>
      </c>
      <c r="B80" s="25" t="s">
        <v>49</v>
      </c>
      <c r="C80" s="32" t="s">
        <v>49</v>
      </c>
      <c r="D80" s="33" t="str">
        <f t="shared" si="31"/>
        <v>N/A</v>
      </c>
      <c r="E80" s="32">
        <v>2.6823357835000001</v>
      </c>
      <c r="F80" s="33" t="str">
        <f t="shared" si="32"/>
        <v>N/A</v>
      </c>
      <c r="G80" s="32">
        <v>2.4328772380000001</v>
      </c>
      <c r="H80" s="33" t="str">
        <f t="shared" si="33"/>
        <v>N/A</v>
      </c>
      <c r="I80" s="28" t="s">
        <v>49</v>
      </c>
      <c r="J80" s="28">
        <v>-9.3000000000000007</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264340</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23739</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205432</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27682</v>
      </c>
      <c r="H84" s="30" t="str">
        <f t="shared" si="37"/>
        <v>N/A</v>
      </c>
      <c r="I84" s="28" t="s">
        <v>49</v>
      </c>
      <c r="J84" s="28" t="s">
        <v>49</v>
      </c>
      <c r="K84" s="29" t="s">
        <v>107</v>
      </c>
      <c r="L84" s="30" t="str">
        <f t="shared" si="34"/>
        <v>N/A</v>
      </c>
    </row>
    <row r="85" spans="1:12">
      <c r="A85" s="94" t="s">
        <v>599</v>
      </c>
      <c r="B85" s="25" t="s">
        <v>49</v>
      </c>
      <c r="C85" s="32">
        <v>100</v>
      </c>
      <c r="D85" s="27" t="str">
        <f>IF($B85="N/A","N/A",IF(C85&gt;10,"No",IF(C85&lt;-10,"No","Yes")))</f>
        <v>N/A</v>
      </c>
      <c r="E85" s="32">
        <v>100</v>
      </c>
      <c r="F85" s="27" t="str">
        <f>IF($B85="N/A","N/A",IF(E85&gt;10,"No",IF(E85&lt;-10,"No","Yes")))</f>
        <v>N/A</v>
      </c>
      <c r="G85" s="32">
        <v>100</v>
      </c>
      <c r="H85" s="27" t="str">
        <f>IF($B85="N/A","N/A",IF(G85&gt;10,"No",IF(G85&lt;-10,"No","Yes")))</f>
        <v>N/A</v>
      </c>
      <c r="I85" s="28">
        <v>0</v>
      </c>
      <c r="J85" s="28">
        <v>0</v>
      </c>
      <c r="K85" s="25" t="s">
        <v>49</v>
      </c>
      <c r="L85" s="30" t="str">
        <f t="shared" si="11"/>
        <v>N/A</v>
      </c>
    </row>
    <row r="86" spans="1:12">
      <c r="A86" s="94" t="s">
        <v>146</v>
      </c>
      <c r="B86" s="25" t="s">
        <v>49</v>
      </c>
      <c r="C86" s="32">
        <v>100</v>
      </c>
      <c r="D86" s="27" t="str">
        <f>IF($B86="N/A","N/A",IF(C86&gt;10,"No",IF(C86&lt;-10,"No","Yes")))</f>
        <v>N/A</v>
      </c>
      <c r="E86" s="32">
        <v>100</v>
      </c>
      <c r="F86" s="27" t="str">
        <f>IF($B86="N/A","N/A",IF(E86&gt;10,"No",IF(E86&lt;-10,"No","Yes")))</f>
        <v>N/A</v>
      </c>
      <c r="G86" s="32">
        <v>100</v>
      </c>
      <c r="H86" s="27" t="str">
        <f>IF($B86="N/A","N/A",IF(G86&gt;10,"No",IF(G86&lt;-10,"No","Yes")))</f>
        <v>N/A</v>
      </c>
      <c r="I86" s="28">
        <v>0</v>
      </c>
      <c r="J86" s="28">
        <v>0</v>
      </c>
      <c r="K86" s="25" t="s">
        <v>49</v>
      </c>
      <c r="L86" s="30" t="str">
        <f t="shared" si="11"/>
        <v>N/A</v>
      </c>
    </row>
    <row r="87" spans="1:12">
      <c r="A87" s="94" t="s">
        <v>896</v>
      </c>
      <c r="B87" s="25" t="s">
        <v>49</v>
      </c>
      <c r="C87" s="32" t="s">
        <v>49</v>
      </c>
      <c r="D87" s="27" t="str">
        <f t="shared" ref="D87:D88" si="38">IF($B87="N/A","N/A",IF(C87&gt;10,"No",IF(C87&lt;-10,"No","Yes")))</f>
        <v>N/A</v>
      </c>
      <c r="E87" s="32">
        <v>59.336708074999997</v>
      </c>
      <c r="F87" s="27" t="str">
        <f t="shared" ref="F87:F88" si="39">IF($B87="N/A","N/A",IF(E87&gt;10,"No",IF(E87&lt;-10,"No","Yes")))</f>
        <v>N/A</v>
      </c>
      <c r="G87" s="32">
        <v>58.592746755999997</v>
      </c>
      <c r="H87" s="27" t="str">
        <f t="shared" ref="H87:H88" si="40">IF($B87="N/A","N/A",IF(G87&gt;10,"No",IF(G87&lt;-10,"No","Yes")))</f>
        <v>N/A</v>
      </c>
      <c r="I87" s="28" t="s">
        <v>49</v>
      </c>
      <c r="J87" s="28">
        <v>-1.25</v>
      </c>
      <c r="K87" s="29" t="s">
        <v>107</v>
      </c>
      <c r="L87" s="30" t="str">
        <f>IF(J87="Div by 0", "N/A", IF(OR(J87="N/A",K87="N/A"),"N/A", IF(J87&gt;VALUE(MID(K87,1,2)), "No", IF(J87&lt;-1*VALUE(MID(K87,1,2)), "No", "Yes"))))</f>
        <v>Yes</v>
      </c>
    </row>
    <row r="88" spans="1:12">
      <c r="A88" s="94" t="s">
        <v>897</v>
      </c>
      <c r="B88" s="25" t="s">
        <v>49</v>
      </c>
      <c r="C88" s="32" t="s">
        <v>49</v>
      </c>
      <c r="D88" s="27" t="str">
        <f t="shared" si="38"/>
        <v>N/A</v>
      </c>
      <c r="E88" s="32">
        <v>40.663291925000003</v>
      </c>
      <c r="F88" s="27" t="str">
        <f t="shared" si="39"/>
        <v>N/A</v>
      </c>
      <c r="G88" s="32">
        <v>41.407253244000003</v>
      </c>
      <c r="H88" s="27" t="str">
        <f t="shared" si="40"/>
        <v>N/A</v>
      </c>
      <c r="I88" s="28" t="s">
        <v>49</v>
      </c>
      <c r="J88" s="28">
        <v>1.83</v>
      </c>
      <c r="K88" s="29" t="s">
        <v>107</v>
      </c>
      <c r="L88" s="30" t="str">
        <f>IF(J88="Div by 0", "N/A", IF(OR(J88="N/A",K88="N/A"),"N/A", IF(J88&gt;VALUE(MID(K88,1,2)), "No", IF(J88&lt;-1*VALUE(MID(K88,1,2)), "No", "Yes"))))</f>
        <v>Yes</v>
      </c>
    </row>
    <row r="89" spans="1:12">
      <c r="A89" s="51" t="s">
        <v>310</v>
      </c>
      <c r="B89" s="25" t="s">
        <v>726</v>
      </c>
      <c r="C89" s="32">
        <v>52.596286497999998</v>
      </c>
      <c r="D89" s="27" t="str">
        <f>IF($B89="N/A","N/A",IF(C89&gt;70,"No",IF(C89&lt;40,"No","Yes")))</f>
        <v>Yes</v>
      </c>
      <c r="E89" s="32">
        <v>56.948873261999999</v>
      </c>
      <c r="F89" s="27" t="str">
        <f>IF($B89="N/A","N/A",IF(E89&gt;70,"No",IF(E89&lt;40,"No","Yes")))</f>
        <v>Yes</v>
      </c>
      <c r="G89" s="32">
        <v>56.983682416000001</v>
      </c>
      <c r="H89" s="27" t="str">
        <f>IF($B89="N/A","N/A",IF(G89&gt;70,"No",IF(G89&lt;40,"No","Yes")))</f>
        <v>Yes</v>
      </c>
      <c r="I89" s="28">
        <v>8.2750000000000004</v>
      </c>
      <c r="J89" s="28">
        <v>6.1100000000000002E-2</v>
      </c>
      <c r="K89" s="29" t="s">
        <v>107</v>
      </c>
      <c r="L89" s="30" t="str">
        <f t="shared" si="11"/>
        <v>Yes</v>
      </c>
    </row>
    <row r="90" spans="1:12">
      <c r="A90" s="89" t="s">
        <v>808</v>
      </c>
      <c r="B90" s="25" t="s">
        <v>49</v>
      </c>
      <c r="C90" s="32">
        <v>70.818251094999994</v>
      </c>
      <c r="D90" s="27" t="str">
        <f>IF($B90="N/A","N/A",IF(C90&gt;10,"No",IF(C90&lt;-10,"No","Yes")))</f>
        <v>N/A</v>
      </c>
      <c r="E90" s="32">
        <v>71.113842663</v>
      </c>
      <c r="F90" s="27" t="str">
        <f>IF($B90="N/A","N/A",IF(E90&gt;10,"No",IF(E90&lt;-10,"No","Yes")))</f>
        <v>N/A</v>
      </c>
      <c r="G90" s="32">
        <v>71.504676215999993</v>
      </c>
      <c r="H90" s="27" t="str">
        <f>IF($B90="N/A","N/A",IF(G90&gt;10,"No",IF(G90&lt;-10,"No","Yes")))</f>
        <v>N/A</v>
      </c>
      <c r="I90" s="28">
        <v>0.41739999999999999</v>
      </c>
      <c r="J90" s="28">
        <v>0.54959999999999998</v>
      </c>
      <c r="K90" s="25" t="s">
        <v>49</v>
      </c>
      <c r="L90" s="30" t="str">
        <f t="shared" ref="L90" si="41">IF(J90="Div by 0", "N/A", IF(K90="N/A","N/A", IF(J90&gt;VALUE(MID(K90,1,2)), "No", IF(J90&lt;-1*VALUE(MID(K90,1,2)), "No", "Yes"))))</f>
        <v>N/A</v>
      </c>
    </row>
    <row r="91" spans="1:12">
      <c r="A91" s="89" t="s">
        <v>809</v>
      </c>
      <c r="B91" s="25" t="s">
        <v>49</v>
      </c>
      <c r="C91" s="32">
        <v>82.977079222</v>
      </c>
      <c r="D91" s="27" t="str">
        <f t="shared" ref="D91:D97" si="42">IF($B91="N/A","N/A",IF(C91&gt;10,"No",IF(C91&lt;-10,"No","Yes")))</f>
        <v>N/A</v>
      </c>
      <c r="E91" s="32">
        <v>84.225567541000004</v>
      </c>
      <c r="F91" s="27" t="str">
        <f t="shared" ref="F91:F97" si="43">IF($B91="N/A","N/A",IF(E91&gt;10,"No",IF(E91&lt;-10,"No","Yes")))</f>
        <v>N/A</v>
      </c>
      <c r="G91" s="32">
        <v>83.777478689999995</v>
      </c>
      <c r="H91" s="27" t="str">
        <f t="shared" ref="H91:H97" si="44">IF($B91="N/A","N/A",IF(G91&gt;10,"No",IF(G91&lt;-10,"No","Yes")))</f>
        <v>N/A</v>
      </c>
      <c r="I91" s="28">
        <v>1.5049999999999999</v>
      </c>
      <c r="J91" s="28">
        <v>-0.53200000000000003</v>
      </c>
      <c r="K91" s="25" t="s">
        <v>49</v>
      </c>
      <c r="L91" s="30" t="str">
        <f t="shared" ref="L91:L101" si="45">IF(J91="Div by 0", "N/A", IF(K91="N/A","N/A", IF(J91&gt;VALUE(MID(K91,1,2)), "No", IF(J91&lt;-1*VALUE(MID(K91,1,2)), "No", "Yes"))))</f>
        <v>N/A</v>
      </c>
    </row>
    <row r="92" spans="1:12">
      <c r="A92" s="89" t="s">
        <v>810</v>
      </c>
      <c r="B92" s="25" t="s">
        <v>49</v>
      </c>
      <c r="C92" s="32">
        <v>51.036276067000003</v>
      </c>
      <c r="D92" s="27" t="str">
        <f t="shared" si="42"/>
        <v>N/A</v>
      </c>
      <c r="E92" s="32">
        <v>56.010393114999999</v>
      </c>
      <c r="F92" s="27" t="str">
        <f t="shared" si="43"/>
        <v>N/A</v>
      </c>
      <c r="G92" s="32">
        <v>58.661239600999998</v>
      </c>
      <c r="H92" s="27" t="str">
        <f t="shared" si="44"/>
        <v>N/A</v>
      </c>
      <c r="I92" s="28">
        <v>9.7460000000000004</v>
      </c>
      <c r="J92" s="28">
        <v>4.7329999999999997</v>
      </c>
      <c r="K92" s="25" t="s">
        <v>49</v>
      </c>
      <c r="L92" s="30" t="str">
        <f t="shared" si="45"/>
        <v>N/A</v>
      </c>
    </row>
    <row r="93" spans="1:12">
      <c r="A93" s="89" t="s">
        <v>811</v>
      </c>
      <c r="B93" s="25" t="s">
        <v>49</v>
      </c>
      <c r="C93" s="32">
        <v>33.300201756</v>
      </c>
      <c r="D93" s="27" t="str">
        <f t="shared" si="42"/>
        <v>N/A</v>
      </c>
      <c r="E93" s="32">
        <v>39.687889958</v>
      </c>
      <c r="F93" s="27" t="str">
        <f t="shared" si="43"/>
        <v>N/A</v>
      </c>
      <c r="G93" s="32">
        <v>37.089011857999999</v>
      </c>
      <c r="H93" s="27" t="str">
        <f t="shared" si="44"/>
        <v>N/A</v>
      </c>
      <c r="I93" s="28">
        <v>19.18</v>
      </c>
      <c r="J93" s="28">
        <v>-6.55</v>
      </c>
      <c r="K93" s="25" t="s">
        <v>49</v>
      </c>
      <c r="L93" s="30" t="str">
        <f t="shared" si="45"/>
        <v>N/A</v>
      </c>
    </row>
    <row r="94" spans="1:12" ht="12" customHeight="1">
      <c r="A94" s="86" t="s">
        <v>898</v>
      </c>
      <c r="B94" s="38" t="s">
        <v>121</v>
      </c>
      <c r="C94" s="26" t="s">
        <v>49</v>
      </c>
      <c r="D94" s="27" t="str">
        <f>IF(OR($B94="N/A",$C94="N/A"),"N/A",IF(C94&gt;0,"No",IF(C94&lt;0,"No","Yes")))</f>
        <v>N/A</v>
      </c>
      <c r="E94" s="26">
        <v>36</v>
      </c>
      <c r="F94" s="27" t="str">
        <f>IF(OR($B94="N/A",$E94="N/A"),"N/A",IF(E94&gt;0,"No",IF(E94&lt;0,"No","Yes")))</f>
        <v>No</v>
      </c>
      <c r="G94" s="26">
        <v>24</v>
      </c>
      <c r="H94" s="27" t="str">
        <f>IF($B94="N/A","N/A",IF(G94&gt;0,"No",IF(G94&lt;0,"No","Yes")))</f>
        <v>No</v>
      </c>
      <c r="I94" s="28" t="s">
        <v>49</v>
      </c>
      <c r="J94" s="28">
        <v>-33.299999999999997</v>
      </c>
      <c r="K94" s="25" t="s">
        <v>49</v>
      </c>
      <c r="L94" s="30" t="str">
        <f>IF(J94="Div by 0", "N/A", IF(K94="N/A","N/A", IF(J94&gt;VALUE(MID(K94,1,2)), "No", IF(J94&lt;-1*VALUE(MID(K94,1,2)), "No", "Yes"))))</f>
        <v>N/A</v>
      </c>
    </row>
    <row r="95" spans="1:12">
      <c r="A95" s="90" t="s">
        <v>812</v>
      </c>
      <c r="B95" s="25" t="s">
        <v>49</v>
      </c>
      <c r="C95" s="32">
        <v>1.4362567971</v>
      </c>
      <c r="D95" s="27" t="str">
        <f t="shared" si="42"/>
        <v>N/A</v>
      </c>
      <c r="E95" s="32">
        <v>1.4596128783</v>
      </c>
      <c r="F95" s="27" t="str">
        <f t="shared" si="43"/>
        <v>N/A</v>
      </c>
      <c r="G95" s="32">
        <v>1.3199456818999999</v>
      </c>
      <c r="H95" s="27" t="str">
        <f t="shared" si="44"/>
        <v>N/A</v>
      </c>
      <c r="I95" s="28">
        <v>1.6259999999999999</v>
      </c>
      <c r="J95" s="28">
        <v>-9.57</v>
      </c>
      <c r="K95" s="25" t="s">
        <v>49</v>
      </c>
      <c r="L95" s="30" t="str">
        <f t="shared" si="45"/>
        <v>N/A</v>
      </c>
    </row>
    <row r="96" spans="1:12">
      <c r="A96" s="90" t="s">
        <v>813</v>
      </c>
      <c r="B96" s="25" t="s">
        <v>49</v>
      </c>
      <c r="C96" s="32">
        <v>1.4774168060999999</v>
      </c>
      <c r="D96" s="27" t="str">
        <f t="shared" si="42"/>
        <v>N/A</v>
      </c>
      <c r="E96" s="32">
        <v>1.5297129723</v>
      </c>
      <c r="F96" s="27" t="str">
        <f t="shared" si="43"/>
        <v>N/A</v>
      </c>
      <c r="G96" s="32">
        <v>1.3751125477999999</v>
      </c>
      <c r="H96" s="27" t="str">
        <f t="shared" si="44"/>
        <v>N/A</v>
      </c>
      <c r="I96" s="28">
        <v>3.54</v>
      </c>
      <c r="J96" s="28">
        <v>-10.1</v>
      </c>
      <c r="K96" s="25" t="s">
        <v>49</v>
      </c>
      <c r="L96" s="30" t="str">
        <f t="shared" si="45"/>
        <v>N/A</v>
      </c>
    </row>
    <row r="97" spans="1:12" ht="12.75" customHeight="1">
      <c r="A97" s="90" t="s">
        <v>814</v>
      </c>
      <c r="B97" s="25" t="s">
        <v>49</v>
      </c>
      <c r="C97" s="32">
        <v>1.5783519036</v>
      </c>
      <c r="D97" s="27" t="str">
        <f t="shared" si="42"/>
        <v>N/A</v>
      </c>
      <c r="E97" s="32">
        <v>1.621366831</v>
      </c>
      <c r="F97" s="27" t="str">
        <f t="shared" si="43"/>
        <v>N/A</v>
      </c>
      <c r="G97" s="32">
        <v>1.4490988797</v>
      </c>
      <c r="H97" s="27" t="str">
        <f t="shared" si="44"/>
        <v>N/A</v>
      </c>
      <c r="I97" s="28">
        <v>2.7250000000000001</v>
      </c>
      <c r="J97" s="28">
        <v>-10.6</v>
      </c>
      <c r="K97" s="25" t="s">
        <v>49</v>
      </c>
      <c r="L97" s="30" t="str">
        <f t="shared" si="45"/>
        <v>N/A</v>
      </c>
    </row>
    <row r="98" spans="1:12">
      <c r="A98" s="86" t="s">
        <v>966</v>
      </c>
      <c r="B98" s="36" t="s">
        <v>49</v>
      </c>
      <c r="C98" s="34">
        <v>2014</v>
      </c>
      <c r="D98" s="33" t="str">
        <f>IF($B98="N/A","N/A",IF(C98&gt;10,"No",IF(C98&lt;-10,"No","Yes")))</f>
        <v>N/A</v>
      </c>
      <c r="E98" s="34">
        <v>1973</v>
      </c>
      <c r="F98" s="33" t="str">
        <f>IF($B98="N/A","N/A",IF(E98&gt;10,"No",IF(E98&lt;-10,"No","Yes")))</f>
        <v>N/A</v>
      </c>
      <c r="G98" s="34">
        <v>1549</v>
      </c>
      <c r="H98" s="33" t="str">
        <f>IF($B98="N/A","N/A",IF(G98&gt;10,"No",IF(G98&lt;-10,"No","Yes")))</f>
        <v>N/A</v>
      </c>
      <c r="I98" s="28">
        <v>-2.04</v>
      </c>
      <c r="J98" s="28">
        <v>-21.5</v>
      </c>
      <c r="K98" s="25" t="s">
        <v>49</v>
      </c>
      <c r="L98" s="30" t="str">
        <f t="shared" si="45"/>
        <v>N/A</v>
      </c>
    </row>
    <row r="99" spans="1:12">
      <c r="A99" s="90" t="s">
        <v>962</v>
      </c>
      <c r="B99" s="36" t="s">
        <v>121</v>
      </c>
      <c r="C99" s="34">
        <v>455</v>
      </c>
      <c r="D99" s="27" t="str">
        <f t="shared" ref="D99" si="46">IF($B99="N/A","N/A",IF(C99&gt;0,"No",IF(C99&lt;0,"No","Yes")))</f>
        <v>No</v>
      </c>
      <c r="E99" s="34">
        <v>369</v>
      </c>
      <c r="F99" s="27" t="str">
        <f t="shared" ref="F99" si="47">IF($B99="N/A","N/A",IF(E99&gt;0,"No",IF(E99&lt;0,"No","Yes")))</f>
        <v>No</v>
      </c>
      <c r="G99" s="34">
        <v>603</v>
      </c>
      <c r="H99" s="27" t="str">
        <f t="shared" ref="H99" si="48">IF($B99="N/A","N/A",IF(G99&gt;0,"No",IF(G99&lt;0,"No","Yes")))</f>
        <v>No</v>
      </c>
      <c r="I99" s="28">
        <v>-18.899999999999999</v>
      </c>
      <c r="J99" s="28">
        <v>63.41</v>
      </c>
      <c r="K99" s="25" t="s">
        <v>49</v>
      </c>
      <c r="L99" s="30" t="str">
        <f t="shared" si="45"/>
        <v>N/A</v>
      </c>
    </row>
    <row r="100" spans="1:12">
      <c r="A100" s="90" t="s">
        <v>963</v>
      </c>
      <c r="B100" s="36" t="s">
        <v>121</v>
      </c>
      <c r="C100" s="34">
        <v>565</v>
      </c>
      <c r="D100" s="27" t="str">
        <f t="shared" ref="D100" si="49">IF($B100="N/A","N/A",IF(C100&gt;0,"No",IF(C100&lt;0,"No","Yes")))</f>
        <v>No</v>
      </c>
      <c r="E100" s="34">
        <v>466</v>
      </c>
      <c r="F100" s="27" t="str">
        <f t="shared" ref="F100" si="50">IF($B100="N/A","N/A",IF(E100&gt;0,"No",IF(E100&lt;0,"No","Yes")))</f>
        <v>No</v>
      </c>
      <c r="G100" s="34">
        <v>601</v>
      </c>
      <c r="H100" s="27" t="str">
        <f t="shared" ref="H100" si="51">IF($B100="N/A","N/A",IF(G100&gt;0,"No",IF(G100&lt;0,"No","Yes")))</f>
        <v>No</v>
      </c>
      <c r="I100" s="28">
        <v>-17.5</v>
      </c>
      <c r="J100" s="28">
        <v>28.97</v>
      </c>
      <c r="K100" s="25" t="s">
        <v>49</v>
      </c>
      <c r="L100" s="30" t="str">
        <f t="shared" si="45"/>
        <v>N/A</v>
      </c>
    </row>
    <row r="101" spans="1:12" ht="12.75" customHeight="1">
      <c r="A101" s="90" t="s">
        <v>964</v>
      </c>
      <c r="B101" s="38" t="s">
        <v>49</v>
      </c>
      <c r="C101" s="35" t="s">
        <v>49</v>
      </c>
      <c r="D101" s="33" t="str">
        <f>IF($B101="N/A","N/A",IF(C101&gt;10,"No",IF(C101&lt;-10,"No","Yes")))</f>
        <v>N/A</v>
      </c>
      <c r="E101" s="35">
        <v>85.193133047000003</v>
      </c>
      <c r="F101" s="33" t="str">
        <f>IF($B101="N/A","N/A",IF(E101&gt;10,"No",IF(E101&lt;-10,"No","Yes")))</f>
        <v>N/A</v>
      </c>
      <c r="G101" s="35">
        <v>96.006655574000007</v>
      </c>
      <c r="H101" s="33" t="str">
        <f>IF($B101="N/A","N/A",IF(G101&gt;10,"No",IF(G101&lt;-10,"No","Yes")))</f>
        <v>N/A</v>
      </c>
      <c r="I101" s="28" t="s">
        <v>49</v>
      </c>
      <c r="J101" s="28">
        <v>12.69</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79408</v>
      </c>
      <c r="D103" s="33" t="str">
        <f>IF($B103="N/A","N/A",IF(C103&gt;10,"No",IF(C103&lt;-10,"No","Yes")))</f>
        <v>N/A</v>
      </c>
      <c r="E103" s="34">
        <v>81339</v>
      </c>
      <c r="F103" s="33" t="str">
        <f>IF($B103="N/A","N/A",IF(E103&gt;10,"No",IF(E103&lt;-10,"No","Yes")))</f>
        <v>N/A</v>
      </c>
      <c r="G103" s="34">
        <v>83063</v>
      </c>
      <c r="H103" s="33" t="str">
        <f>IF($B103="N/A","N/A",IF(G103&gt;10,"No",IF(G103&lt;-10,"No","Yes")))</f>
        <v>N/A</v>
      </c>
      <c r="I103" s="28">
        <v>2.4319999999999999</v>
      </c>
      <c r="J103" s="28">
        <v>2.12</v>
      </c>
      <c r="K103" s="36" t="s">
        <v>107</v>
      </c>
      <c r="L103" s="30" t="str">
        <f t="shared" ref="L103:L135" si="52">IF(J103="Div by 0", "N/A", IF(K103="N/A","N/A", IF(J103&gt;VALUE(MID(K103,1,2)), "No", IF(J103&lt;-1*VALUE(MID(K103,1,2)), "No", "Yes"))))</f>
        <v>Yes</v>
      </c>
    </row>
    <row r="104" spans="1:12">
      <c r="A104" s="49" t="s">
        <v>312</v>
      </c>
      <c r="B104" s="36" t="s">
        <v>49</v>
      </c>
      <c r="C104" s="34">
        <v>70714.66</v>
      </c>
      <c r="D104" s="33" t="str">
        <f>IF($B104="N/A","N/A",IF(C104&gt;10,"No",IF(C104&lt;-10,"No","Yes")))</f>
        <v>N/A</v>
      </c>
      <c r="E104" s="34">
        <v>72817.27</v>
      </c>
      <c r="F104" s="33" t="str">
        <f>IF($B104="N/A","N/A",IF(E104&gt;10,"No",IF(E104&lt;-10,"No","Yes")))</f>
        <v>N/A</v>
      </c>
      <c r="G104" s="34">
        <v>74433.78</v>
      </c>
      <c r="H104" s="33" t="str">
        <f>IF($B104="N/A","N/A",IF(G104&gt;10,"No",IF(G104&lt;-10,"No","Yes")))</f>
        <v>N/A</v>
      </c>
      <c r="I104" s="28">
        <v>2.9729999999999999</v>
      </c>
      <c r="J104" s="28">
        <v>2.2200000000000002</v>
      </c>
      <c r="K104" s="36" t="s">
        <v>108</v>
      </c>
      <c r="L104" s="30" t="str">
        <f t="shared" si="52"/>
        <v>Yes</v>
      </c>
    </row>
    <row r="105" spans="1:12">
      <c r="A105" s="51" t="s">
        <v>313</v>
      </c>
      <c r="B105" s="25" t="s">
        <v>115</v>
      </c>
      <c r="C105" s="32">
        <v>97.153334430000001</v>
      </c>
      <c r="D105" s="27" t="str">
        <f>IF($B105="N/A","N/A",IF(C105&gt;=90,"Yes","No"))</f>
        <v>Yes</v>
      </c>
      <c r="E105" s="32">
        <v>97.404231522000003</v>
      </c>
      <c r="F105" s="27" t="str">
        <f>IF($B105="N/A","N/A",IF(E105&gt;=90,"Yes","No"))</f>
        <v>Yes</v>
      </c>
      <c r="G105" s="32">
        <v>97.229606828000001</v>
      </c>
      <c r="H105" s="27" t="str">
        <f>IF($B105="N/A","N/A",IF(G105&gt;=90,"Yes","No"))</f>
        <v>Yes</v>
      </c>
      <c r="I105" s="28">
        <v>0.25819999999999999</v>
      </c>
      <c r="J105" s="28">
        <v>-0.17899999999999999</v>
      </c>
      <c r="K105" s="29" t="s">
        <v>107</v>
      </c>
      <c r="L105" s="30" t="str">
        <f t="shared" si="52"/>
        <v>Yes</v>
      </c>
    </row>
    <row r="106" spans="1:12" ht="12.75" customHeight="1">
      <c r="A106" s="51" t="s">
        <v>699</v>
      </c>
      <c r="B106" s="25" t="s">
        <v>115</v>
      </c>
      <c r="C106" s="32">
        <v>97.370927796000004</v>
      </c>
      <c r="D106" s="27" t="str">
        <f>IF($B106="N/A","N/A",IF(C106&gt;=90,"Yes","No"))</f>
        <v>Yes</v>
      </c>
      <c r="E106" s="32">
        <v>97.614882753000003</v>
      </c>
      <c r="F106" s="27" t="str">
        <f>IF($B106="N/A","N/A",IF(E106&gt;=90,"Yes","No"))</f>
        <v>Yes</v>
      </c>
      <c r="G106" s="32">
        <v>97.490233219000004</v>
      </c>
      <c r="H106" s="27" t="str">
        <f>IF($B106="N/A","N/A",IF(G106&gt;=90,"Yes","No"))</f>
        <v>Yes</v>
      </c>
      <c r="I106" s="28">
        <v>0.2505</v>
      </c>
      <c r="J106" s="28">
        <v>-0.128</v>
      </c>
      <c r="K106" s="29" t="s">
        <v>107</v>
      </c>
      <c r="L106" s="30" t="str">
        <f t="shared" si="52"/>
        <v>Yes</v>
      </c>
    </row>
    <row r="107" spans="1:12" ht="12.75" customHeight="1">
      <c r="A107" s="94" t="s">
        <v>789</v>
      </c>
      <c r="B107" s="36" t="s">
        <v>110</v>
      </c>
      <c r="C107" s="35">
        <v>51.453765162000003</v>
      </c>
      <c r="D107" s="27" t="str">
        <f>IF($B107="N/A","N/A",IF(C107&gt;55,"No",IF(C107&lt;30,"No","Yes")))</f>
        <v>Yes</v>
      </c>
      <c r="E107" s="35">
        <v>51.771051360000001</v>
      </c>
      <c r="F107" s="27" t="str">
        <f>IF($B107="N/A","N/A",IF(E107&gt;55,"No",IF(E107&lt;30,"No","Yes")))</f>
        <v>Yes</v>
      </c>
      <c r="G107" s="35">
        <v>51.822085496</v>
      </c>
      <c r="H107" s="27" t="str">
        <f>IF($B107="N/A","N/A",IF(G107&gt;55,"No",IF(G107&lt;30,"No","Yes")))</f>
        <v>Yes</v>
      </c>
      <c r="I107" s="28">
        <v>0.61660000000000004</v>
      </c>
      <c r="J107" s="28">
        <v>9.8599999999999993E-2</v>
      </c>
      <c r="K107" s="36" t="s">
        <v>107</v>
      </c>
      <c r="L107" s="30" t="str">
        <f t="shared" si="52"/>
        <v>Yes</v>
      </c>
    </row>
    <row r="108" spans="1:12">
      <c r="A108" s="5" t="s">
        <v>1074</v>
      </c>
      <c r="B108" s="36" t="s">
        <v>0</v>
      </c>
      <c r="C108" s="35">
        <v>0.99612129760000001</v>
      </c>
      <c r="D108" s="27" t="str">
        <f>IF($B108="N/A","N/A",IF(C108&gt;=5,"No",IF(C108&lt;0,"No","Yes")))</f>
        <v>Yes</v>
      </c>
      <c r="E108" s="35">
        <v>1.0019793702999999</v>
      </c>
      <c r="F108" s="27" t="str">
        <f>IF($B108="N/A","N/A",IF(E108&gt;=5,"No",IF(E108&lt;0,"No","Yes")))</f>
        <v>Yes</v>
      </c>
      <c r="G108" s="35">
        <v>0.89329785829999997</v>
      </c>
      <c r="H108" s="27" t="str">
        <f>IF($B108="N/A","N/A",IF(G108&gt;=5,"No",IF(G108&lt;0,"No","Yes")))</f>
        <v>Yes</v>
      </c>
      <c r="I108" s="28">
        <v>0.58809999999999996</v>
      </c>
      <c r="J108" s="28">
        <v>-10.8</v>
      </c>
      <c r="K108" s="36" t="s">
        <v>49</v>
      </c>
      <c r="L108" s="30" t="str">
        <f t="shared" si="52"/>
        <v>N/A</v>
      </c>
    </row>
    <row r="109" spans="1:12">
      <c r="A109" s="5" t="s">
        <v>651</v>
      </c>
      <c r="B109" s="36" t="s">
        <v>49</v>
      </c>
      <c r="C109" s="35">
        <v>7.8921519242000002</v>
      </c>
      <c r="D109" s="36" t="s">
        <v>49</v>
      </c>
      <c r="E109" s="35">
        <v>7.9568226804000002</v>
      </c>
      <c r="F109" s="36" t="s">
        <v>49</v>
      </c>
      <c r="G109" s="35">
        <v>8.0420885351999996</v>
      </c>
      <c r="H109" s="36" t="s">
        <v>49</v>
      </c>
      <c r="I109" s="28">
        <v>0.81940000000000002</v>
      </c>
      <c r="J109" s="28">
        <v>1.0720000000000001</v>
      </c>
      <c r="K109" s="36" t="s">
        <v>49</v>
      </c>
      <c r="L109" s="30" t="str">
        <f t="shared" si="52"/>
        <v>N/A</v>
      </c>
    </row>
    <row r="110" spans="1:12">
      <c r="A110" s="5" t="s">
        <v>652</v>
      </c>
      <c r="B110" s="36" t="s">
        <v>49</v>
      </c>
      <c r="C110" s="35">
        <v>49.293522062999998</v>
      </c>
      <c r="D110" s="36" t="s">
        <v>49</v>
      </c>
      <c r="E110" s="35">
        <v>48.853563481000002</v>
      </c>
      <c r="F110" s="36" t="s">
        <v>49</v>
      </c>
      <c r="G110" s="35">
        <v>47.482031710999998</v>
      </c>
      <c r="H110" s="36" t="s">
        <v>49</v>
      </c>
      <c r="I110" s="28">
        <v>-0.89300000000000002</v>
      </c>
      <c r="J110" s="28">
        <v>-2.81</v>
      </c>
      <c r="K110" s="36" t="s">
        <v>49</v>
      </c>
      <c r="L110" s="30" t="str">
        <f t="shared" si="52"/>
        <v>N/A</v>
      </c>
    </row>
    <row r="111" spans="1:12">
      <c r="A111" s="5" t="s">
        <v>653</v>
      </c>
      <c r="B111" s="36" t="s">
        <v>49</v>
      </c>
      <c r="C111" s="35">
        <v>5.2375075558999997</v>
      </c>
      <c r="D111" s="36" t="s">
        <v>49</v>
      </c>
      <c r="E111" s="35">
        <v>5.0615325981000003</v>
      </c>
      <c r="F111" s="36" t="s">
        <v>49</v>
      </c>
      <c r="G111" s="35">
        <v>5.1442880705</v>
      </c>
      <c r="H111" s="36" t="s">
        <v>49</v>
      </c>
      <c r="I111" s="28">
        <v>-3.36</v>
      </c>
      <c r="J111" s="28">
        <v>1.635</v>
      </c>
      <c r="K111" s="36" t="s">
        <v>49</v>
      </c>
      <c r="L111" s="30" t="str">
        <f t="shared" si="52"/>
        <v>N/A</v>
      </c>
    </row>
    <row r="112" spans="1:12">
      <c r="A112" s="5" t="s">
        <v>654</v>
      </c>
      <c r="B112" s="36" t="s">
        <v>49</v>
      </c>
      <c r="C112" s="35">
        <v>11.229347169</v>
      </c>
      <c r="D112" s="36" t="s">
        <v>49</v>
      </c>
      <c r="E112" s="35">
        <v>11.519689202</v>
      </c>
      <c r="F112" s="36" t="s">
        <v>49</v>
      </c>
      <c r="G112" s="35">
        <v>11.535822207000001</v>
      </c>
      <c r="H112" s="36" t="s">
        <v>49</v>
      </c>
      <c r="I112" s="28">
        <v>2.5859999999999999</v>
      </c>
      <c r="J112" s="28">
        <v>0.14000000000000001</v>
      </c>
      <c r="K112" s="36" t="s">
        <v>49</v>
      </c>
      <c r="L112" s="30" t="str">
        <f t="shared" si="52"/>
        <v>N/A</v>
      </c>
    </row>
    <row r="113" spans="1:12">
      <c r="A113" s="5" t="s">
        <v>655</v>
      </c>
      <c r="B113" s="36" t="s">
        <v>49</v>
      </c>
      <c r="C113" s="35">
        <v>0</v>
      </c>
      <c r="D113" s="36" t="s">
        <v>49</v>
      </c>
      <c r="E113" s="35">
        <v>0</v>
      </c>
      <c r="F113" s="36" t="s">
        <v>49</v>
      </c>
      <c r="G113" s="35">
        <v>0</v>
      </c>
      <c r="H113" s="36" t="s">
        <v>49</v>
      </c>
      <c r="I113" s="28" t="s">
        <v>1207</v>
      </c>
      <c r="J113" s="28" t="s">
        <v>1207</v>
      </c>
      <c r="K113" s="36" t="s">
        <v>49</v>
      </c>
      <c r="L113" s="30" t="str">
        <f t="shared" si="52"/>
        <v>N/A</v>
      </c>
    </row>
    <row r="114" spans="1:12">
      <c r="A114" s="5" t="s">
        <v>656</v>
      </c>
      <c r="B114" s="36" t="s">
        <v>49</v>
      </c>
      <c r="C114" s="35">
        <v>3.0525891598000001</v>
      </c>
      <c r="D114" s="36" t="s">
        <v>49</v>
      </c>
      <c r="E114" s="35">
        <v>3.1694513086999998</v>
      </c>
      <c r="F114" s="36" t="s">
        <v>49</v>
      </c>
      <c r="G114" s="35">
        <v>3.4552086970000002</v>
      </c>
      <c r="H114" s="36" t="s">
        <v>49</v>
      </c>
      <c r="I114" s="28">
        <v>3.8279999999999998</v>
      </c>
      <c r="J114" s="28">
        <v>9.016</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22.298760829999999</v>
      </c>
      <c r="D116" s="36" t="s">
        <v>49</v>
      </c>
      <c r="E116" s="35">
        <v>22.436961359000001</v>
      </c>
      <c r="F116" s="36" t="s">
        <v>49</v>
      </c>
      <c r="G116" s="35">
        <v>23.447262921</v>
      </c>
      <c r="H116" s="36" t="s">
        <v>49</v>
      </c>
      <c r="I116" s="28">
        <v>0.61980000000000002</v>
      </c>
      <c r="J116" s="28">
        <v>4.5030000000000001</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83.817751360000003</v>
      </c>
      <c r="D119" s="36" t="s">
        <v>49</v>
      </c>
      <c r="E119" s="35">
        <v>83.812193413000003</v>
      </c>
      <c r="F119" s="36" t="s">
        <v>49</v>
      </c>
      <c r="G119" s="35">
        <v>83.358414697000001</v>
      </c>
      <c r="H119" s="36" t="s">
        <v>49</v>
      </c>
      <c r="I119" s="28">
        <v>-7.0000000000000001E-3</v>
      </c>
      <c r="J119" s="28">
        <v>-0.54100000000000004</v>
      </c>
      <c r="K119" s="36" t="s">
        <v>49</v>
      </c>
      <c r="L119" s="30" t="str">
        <f t="shared" ref="L119:L120" si="53">IF(J119="Div by 0", "N/A", IF(K119="N/A","N/A", IF(J119&gt;VALUE(MID(K119,1,2)), "No", IF(J119&lt;-1*VALUE(MID(K119,1,2)), "No", "Yes"))))</f>
        <v>N/A</v>
      </c>
    </row>
    <row r="120" spans="1:12" ht="12.75" customHeight="1">
      <c r="A120" s="94" t="s">
        <v>815</v>
      </c>
      <c r="B120" s="36" t="s">
        <v>49</v>
      </c>
      <c r="C120" s="35">
        <v>16.182248640000001</v>
      </c>
      <c r="D120" s="36" t="s">
        <v>49</v>
      </c>
      <c r="E120" s="35">
        <v>16.187806587000001</v>
      </c>
      <c r="F120" s="36" t="s">
        <v>49</v>
      </c>
      <c r="G120" s="35">
        <v>16.641585302999999</v>
      </c>
      <c r="H120" s="36" t="s">
        <v>49</v>
      </c>
      <c r="I120" s="28">
        <v>3.4299999999999997E-2</v>
      </c>
      <c r="J120" s="28">
        <v>2.8029999999999999</v>
      </c>
      <c r="K120" s="36" t="s">
        <v>49</v>
      </c>
      <c r="L120" s="30" t="str">
        <f t="shared" si="53"/>
        <v>N/A</v>
      </c>
    </row>
    <row r="121" spans="1:12" ht="12.75" customHeight="1">
      <c r="A121" s="94" t="s">
        <v>314</v>
      </c>
      <c r="B121" s="36" t="s">
        <v>49</v>
      </c>
      <c r="C121" s="34">
        <v>1165</v>
      </c>
      <c r="D121" s="33" t="str">
        <f>IF($B121="N/A","N/A",IF(C121&gt;10,"No",IF(C121&lt;-10,"No","Yes")))</f>
        <v>N/A</v>
      </c>
      <c r="E121" s="34">
        <v>958</v>
      </c>
      <c r="F121" s="33" t="str">
        <f>IF($B121="N/A","N/A",IF(E121&gt;10,"No",IF(E121&lt;-10,"No","Yes")))</f>
        <v>N/A</v>
      </c>
      <c r="G121" s="34">
        <v>946</v>
      </c>
      <c r="H121" s="33" t="str">
        <f>IF($B121="N/A","N/A",IF(G121&gt;10,"No",IF(G121&lt;-10,"No","Yes")))</f>
        <v>N/A</v>
      </c>
      <c r="I121" s="28">
        <v>-17.8</v>
      </c>
      <c r="J121" s="28">
        <v>-1.25</v>
      </c>
      <c r="K121" s="36" t="s">
        <v>107</v>
      </c>
      <c r="L121" s="30" t="str">
        <f t="shared" si="52"/>
        <v>Yes</v>
      </c>
    </row>
    <row r="122" spans="1:12">
      <c r="A122" s="5" t="s">
        <v>593</v>
      </c>
      <c r="B122" s="36" t="s">
        <v>49</v>
      </c>
      <c r="C122" s="35">
        <v>0</v>
      </c>
      <c r="D122" s="27" t="str">
        <f>IF($B122="N/A","N/A",IF(C122&gt;10,"No",IF(C122&lt;-10,"No","Yes")))</f>
        <v>N/A</v>
      </c>
      <c r="E122" s="35">
        <v>0</v>
      </c>
      <c r="F122" s="27" t="str">
        <f>IF($B122="N/A","N/A",IF(E122&gt;10,"No",IF(E122&lt;-10,"No","Yes")))</f>
        <v>N/A</v>
      </c>
      <c r="G122" s="35">
        <v>0</v>
      </c>
      <c r="H122" s="27" t="str">
        <f>IF($B122="N/A","N/A",IF(G122&gt;10,"No",IF(G122&lt;-10,"No","Yes")))</f>
        <v>N/A</v>
      </c>
      <c r="I122" s="28" t="s">
        <v>1207</v>
      </c>
      <c r="J122" s="28" t="s">
        <v>1207</v>
      </c>
      <c r="K122" s="36" t="s">
        <v>107</v>
      </c>
      <c r="L122" s="30" t="str">
        <f t="shared" si="52"/>
        <v>N/A</v>
      </c>
    </row>
    <row r="123" spans="1:12">
      <c r="A123" s="5" t="s">
        <v>594</v>
      </c>
      <c r="B123" s="36" t="s">
        <v>49</v>
      </c>
      <c r="C123" s="35">
        <v>9.3562231760000003</v>
      </c>
      <c r="D123" s="27" t="str">
        <f>IF($B123="N/A","N/A",IF(C123&gt;10,"No",IF(C123&lt;-10,"No","Yes")))</f>
        <v>N/A</v>
      </c>
      <c r="E123" s="35">
        <v>6.0542797495</v>
      </c>
      <c r="F123" s="27" t="str">
        <f>IF($B123="N/A","N/A",IF(E123&gt;10,"No",IF(E123&lt;-10,"No","Yes")))</f>
        <v>N/A</v>
      </c>
      <c r="G123" s="35">
        <v>3.1712473573</v>
      </c>
      <c r="H123" s="27" t="str">
        <f>IF($B123="N/A","N/A",IF(G123&gt;10,"No",IF(G123&lt;-10,"No","Yes")))</f>
        <v>N/A</v>
      </c>
      <c r="I123" s="28">
        <v>-35.299999999999997</v>
      </c>
      <c r="J123" s="28">
        <v>-47.6</v>
      </c>
      <c r="K123" s="36" t="s">
        <v>107</v>
      </c>
      <c r="L123" s="30" t="str">
        <f t="shared" si="52"/>
        <v>No</v>
      </c>
    </row>
    <row r="124" spans="1:12">
      <c r="A124" s="49" t="s">
        <v>34</v>
      </c>
      <c r="B124" s="36" t="s">
        <v>49</v>
      </c>
      <c r="C124" s="35">
        <v>0.36772113639999998</v>
      </c>
      <c r="D124" s="33" t="str">
        <f>IF($B124="N/A","N/A",IF(C124&gt;10,"No",IF(C124&lt;-10,"No","Yes")))</f>
        <v>N/A</v>
      </c>
      <c r="E124" s="35">
        <v>0.40079174810000001</v>
      </c>
      <c r="F124" s="33" t="str">
        <f>IF($B124="N/A","N/A",IF(E124&gt;10,"No",IF(E124&lt;-10,"No","Yes")))</f>
        <v>N/A</v>
      </c>
      <c r="G124" s="35">
        <v>0.45748407839999999</v>
      </c>
      <c r="H124" s="33" t="str">
        <f>IF($B124="N/A","N/A",IF(G124&gt;10,"No",IF(G124&lt;-10,"No","Yes")))</f>
        <v>N/A</v>
      </c>
      <c r="I124" s="28">
        <v>8.9930000000000003</v>
      </c>
      <c r="J124" s="28">
        <v>14.15</v>
      </c>
      <c r="K124" s="36" t="s">
        <v>108</v>
      </c>
      <c r="L124" s="30" t="str">
        <f t="shared" si="52"/>
        <v>Yes</v>
      </c>
    </row>
    <row r="125" spans="1:12">
      <c r="A125" s="49" t="s">
        <v>899</v>
      </c>
      <c r="B125" s="36" t="s">
        <v>49</v>
      </c>
      <c r="C125" s="35" t="s">
        <v>49</v>
      </c>
      <c r="D125" s="33" t="str">
        <f t="shared" ref="D125:D126" si="54">IF($B125="N/A","N/A",IF(C125&gt;10,"No",IF(C125&lt;-10,"No","Yes")))</f>
        <v>N/A</v>
      </c>
      <c r="E125" s="35">
        <v>60.676920051000003</v>
      </c>
      <c r="F125" s="33" t="str">
        <f t="shared" ref="F125:F126" si="55">IF($B125="N/A","N/A",IF(E125&gt;10,"No",IF(E125&lt;-10,"No","Yes")))</f>
        <v>N/A</v>
      </c>
      <c r="G125" s="35">
        <v>60.249449212999998</v>
      </c>
      <c r="H125" s="33" t="str">
        <f t="shared" ref="H125:H126" si="56">IF($B125="N/A","N/A",IF(G125&gt;10,"No",IF(G125&lt;-10,"No","Yes")))</f>
        <v>N/A</v>
      </c>
      <c r="I125" s="28" t="s">
        <v>49</v>
      </c>
      <c r="J125" s="28">
        <v>-0.70499999999999996</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39.323079948999997</v>
      </c>
      <c r="F126" s="33" t="str">
        <f t="shared" si="55"/>
        <v>N/A</v>
      </c>
      <c r="G126" s="35">
        <v>39.750550787000002</v>
      </c>
      <c r="H126" s="33" t="str">
        <f t="shared" si="56"/>
        <v>N/A</v>
      </c>
      <c r="I126" s="28" t="s">
        <v>49</v>
      </c>
      <c r="J126" s="28">
        <v>1.087</v>
      </c>
      <c r="K126" s="36" t="s">
        <v>107</v>
      </c>
      <c r="L126" s="30" t="str">
        <f>IF(J126="Div by 0", "N/A", IF(OR(J126="N/A",K126="N/A"),"N/A", IF(J126&gt;VALUE(MID(K126,1,2)), "No", IF(J126&lt;-1*VALUE(MID(K126,1,2)), "No", "Yes"))))</f>
        <v>Yes</v>
      </c>
    </row>
    <row r="127" spans="1:12">
      <c r="A127" s="94" t="s">
        <v>35</v>
      </c>
      <c r="B127" s="36" t="s">
        <v>1021</v>
      </c>
      <c r="C127" s="35">
        <v>8.0709752166000008</v>
      </c>
      <c r="D127" s="27" t="str">
        <f>IF($B127="N/A","N/A",IF(C127&gt;10,"No",IF(C127&lt;5,"No","Yes")))</f>
        <v>Yes</v>
      </c>
      <c r="E127" s="35">
        <v>8.3391730903999992</v>
      </c>
      <c r="F127" s="27" t="str">
        <f>IF($B127="N/A","N/A",IF(E127&gt;10,"No",IF(E127&lt;5,"No","Yes")))</f>
        <v>Yes</v>
      </c>
      <c r="G127" s="35">
        <v>7.7856566701999999</v>
      </c>
      <c r="H127" s="27" t="str">
        <f t="shared" ref="H127:H130" si="57">IF($B127="N/A","N/A",IF(G127&gt;10,"No",IF(G127&lt;5,"No","Yes")))</f>
        <v>Yes</v>
      </c>
      <c r="I127" s="28">
        <v>3.323</v>
      </c>
      <c r="J127" s="28">
        <v>-6.64</v>
      </c>
      <c r="K127" s="36" t="s">
        <v>108</v>
      </c>
      <c r="L127" s="30" t="str">
        <f t="shared" si="52"/>
        <v>Yes</v>
      </c>
    </row>
    <row r="128" spans="1:12">
      <c r="A128" s="86" t="s">
        <v>816</v>
      </c>
      <c r="B128" s="36" t="s">
        <v>1021</v>
      </c>
      <c r="C128" s="35">
        <v>7.5433205721999999</v>
      </c>
      <c r="D128" s="27" t="str">
        <f>IF($B128="N/A","N/A",IF(C128&gt;10,"No",IF(C128&lt;5,"No","Yes")))</f>
        <v>Yes</v>
      </c>
      <c r="E128" s="35">
        <v>7.7060204821999996</v>
      </c>
      <c r="F128" s="27" t="str">
        <f t="shared" ref="F128:F130" si="58">IF($B128="N/A","N/A",IF(E128&gt;10,"No",IF(E128&lt;5,"No","Yes")))</f>
        <v>Yes</v>
      </c>
      <c r="G128" s="35">
        <v>7.2318601542999996</v>
      </c>
      <c r="H128" s="27" t="str">
        <f t="shared" si="57"/>
        <v>Yes</v>
      </c>
      <c r="I128" s="28">
        <v>2.157</v>
      </c>
      <c r="J128" s="28">
        <v>-6.15</v>
      </c>
      <c r="K128" s="36" t="s">
        <v>108</v>
      </c>
      <c r="L128" s="30" t="str">
        <f t="shared" ref="L128:L132" si="59">IF(J128="Div by 0", "N/A", IF(K128="N/A","N/A", IF(J128&gt;VALUE(MID(K128,1,2)), "No", IF(J128&lt;-1*VALUE(MID(K128,1,2)), "No", "Yes"))))</f>
        <v>Yes</v>
      </c>
    </row>
    <row r="129" spans="1:12">
      <c r="A129" s="86" t="s">
        <v>817</v>
      </c>
      <c r="B129" s="36" t="s">
        <v>1021</v>
      </c>
      <c r="C129" s="35">
        <v>7.6616965544999998</v>
      </c>
      <c r="D129" s="27" t="str">
        <f>IF($B129="N/A","N/A",IF(C129&gt;10,"No",IF(C129&lt;5,"No","Yes")))</f>
        <v>Yes</v>
      </c>
      <c r="E129" s="35">
        <v>7.9887876664000004</v>
      </c>
      <c r="F129" s="27" t="str">
        <f t="shared" si="58"/>
        <v>Yes</v>
      </c>
      <c r="G129" s="35">
        <v>7.4882920193000002</v>
      </c>
      <c r="H129" s="27" t="str">
        <f t="shared" si="57"/>
        <v>Yes</v>
      </c>
      <c r="I129" s="28">
        <v>4.2690000000000001</v>
      </c>
      <c r="J129" s="28">
        <v>-6.26</v>
      </c>
      <c r="K129" s="36" t="s">
        <v>108</v>
      </c>
      <c r="L129" s="30" t="str">
        <f t="shared" si="59"/>
        <v>Yes</v>
      </c>
    </row>
    <row r="130" spans="1:12" ht="12.75" customHeight="1">
      <c r="A130" s="86" t="s">
        <v>818</v>
      </c>
      <c r="B130" s="36" t="s">
        <v>1021</v>
      </c>
      <c r="C130" s="35">
        <v>8.0797904493000008</v>
      </c>
      <c r="D130" s="27" t="str">
        <f>IF($B130="N/A","N/A",IF(C130&gt;10,"No",IF(C130&lt;5,"No","Yes")))</f>
        <v>Yes</v>
      </c>
      <c r="E130" s="35">
        <v>8.3453202031</v>
      </c>
      <c r="F130" s="27" t="str">
        <f t="shared" si="58"/>
        <v>Yes</v>
      </c>
      <c r="G130" s="35">
        <v>7.7892683865999999</v>
      </c>
      <c r="H130" s="27" t="str">
        <f t="shared" si="57"/>
        <v>Yes</v>
      </c>
      <c r="I130" s="28">
        <v>3.286</v>
      </c>
      <c r="J130" s="28">
        <v>-6.66</v>
      </c>
      <c r="K130" s="36" t="s">
        <v>108</v>
      </c>
      <c r="L130" s="30" t="str">
        <f t="shared" si="59"/>
        <v>Yes</v>
      </c>
    </row>
    <row r="131" spans="1:12">
      <c r="A131" s="86" t="s">
        <v>838</v>
      </c>
      <c r="B131" s="36" t="s">
        <v>49</v>
      </c>
      <c r="C131" s="34">
        <v>1134</v>
      </c>
      <c r="D131" s="33" t="str">
        <f>IF($B131="N/A","N/A",IF(C131&gt;10,"No",IF(C131&lt;-10,"No","Yes")))</f>
        <v>N/A</v>
      </c>
      <c r="E131" s="34">
        <v>1114</v>
      </c>
      <c r="F131" s="33" t="str">
        <f>IF($B131="N/A","N/A",IF(E131&gt;10,"No",IF(E131&lt;-10,"No","Yes")))</f>
        <v>N/A</v>
      </c>
      <c r="G131" s="34">
        <v>848</v>
      </c>
      <c r="H131" s="33" t="str">
        <f>IF($B131="N/A","N/A",IF(G131&gt;10,"No",IF(G131&lt;-10,"No","Yes")))</f>
        <v>N/A</v>
      </c>
      <c r="I131" s="28">
        <v>-1.76</v>
      </c>
      <c r="J131" s="28">
        <v>-23.9</v>
      </c>
      <c r="K131" s="29" t="s">
        <v>107</v>
      </c>
      <c r="L131" s="30" t="str">
        <f t="shared" si="59"/>
        <v>No</v>
      </c>
    </row>
    <row r="132" spans="1:12">
      <c r="A132" s="86" t="s">
        <v>839</v>
      </c>
      <c r="B132" s="36" t="s">
        <v>49</v>
      </c>
      <c r="C132" s="34">
        <v>461</v>
      </c>
      <c r="D132" s="33" t="str">
        <f>IF($B132="N/A","N/A",IF(C132&gt;10,"No",IF(C132&lt;-10,"No","Yes")))</f>
        <v>N/A</v>
      </c>
      <c r="E132" s="34">
        <v>383</v>
      </c>
      <c r="F132" s="33" t="str">
        <f>IF($B132="N/A","N/A",IF(E132&gt;10,"No",IF(E132&lt;-10,"No","Yes")))</f>
        <v>N/A</v>
      </c>
      <c r="G132" s="34">
        <v>348</v>
      </c>
      <c r="H132" s="33" t="str">
        <f>IF($B132="N/A","N/A",IF(G132&gt;10,"No",IF(G132&lt;-10,"No","Yes")))</f>
        <v>N/A</v>
      </c>
      <c r="I132" s="28">
        <v>-16.899999999999999</v>
      </c>
      <c r="J132" s="28">
        <v>-9.14</v>
      </c>
      <c r="K132" s="29" t="s">
        <v>107</v>
      </c>
      <c r="L132" s="30" t="str">
        <f t="shared" si="59"/>
        <v>Yes</v>
      </c>
    </row>
    <row r="133" spans="1:12">
      <c r="A133" s="94" t="s">
        <v>23</v>
      </c>
      <c r="B133" s="36" t="s">
        <v>49</v>
      </c>
      <c r="C133" s="35">
        <v>98.632379608999997</v>
      </c>
      <c r="D133" s="33" t="str">
        <f>IF($B133="N/A","N/A",IF(C133&gt;10,"No",IF(C133&lt;-10,"No","Yes")))</f>
        <v>N/A</v>
      </c>
      <c r="E133" s="35">
        <v>98.605834838999996</v>
      </c>
      <c r="F133" s="33" t="str">
        <f>IF($B133="N/A","N/A",IF(E133&gt;10,"No",IF(E133&lt;-10,"No","Yes")))</f>
        <v>N/A</v>
      </c>
      <c r="G133" s="35">
        <v>98.598654034000006</v>
      </c>
      <c r="H133" s="33" t="str">
        <f>IF($B133="N/A","N/A",IF(G133&gt;10,"No",IF(G133&lt;-10,"No","Yes")))</f>
        <v>N/A</v>
      </c>
      <c r="I133" s="28">
        <v>-2.7E-2</v>
      </c>
      <c r="J133" s="28">
        <v>-7.0000000000000001E-3</v>
      </c>
      <c r="K133" s="36" t="s">
        <v>108</v>
      </c>
      <c r="L133" s="30" t="str">
        <f t="shared" si="52"/>
        <v>Yes</v>
      </c>
    </row>
    <row r="134" spans="1:12">
      <c r="A134" s="94" t="s">
        <v>315</v>
      </c>
      <c r="B134" s="36" t="s">
        <v>49</v>
      </c>
      <c r="C134" s="35">
        <v>98.338908607999997</v>
      </c>
      <c r="D134" s="33" t="str">
        <f>IF($B134="N/A","N/A",IF(C134&gt;10,"No",IF(C134&lt;-10,"No","Yes")))</f>
        <v>N/A</v>
      </c>
      <c r="E134" s="35">
        <v>98.48263824</v>
      </c>
      <c r="F134" s="33" t="str">
        <f>IF($B134="N/A","N/A",IF(E134&gt;10,"No",IF(E134&lt;-10,"No","Yes")))</f>
        <v>N/A</v>
      </c>
      <c r="G134" s="35">
        <v>98.630019903000004</v>
      </c>
      <c r="H134" s="33" t="str">
        <f>IF($B134="N/A","N/A",IF(G134&gt;10,"No",IF(G134&lt;-10,"No","Yes")))</f>
        <v>N/A</v>
      </c>
      <c r="I134" s="28">
        <v>0.1462</v>
      </c>
      <c r="J134" s="28">
        <v>0.1497</v>
      </c>
      <c r="K134" s="36" t="s">
        <v>108</v>
      </c>
      <c r="L134" s="30" t="str">
        <f t="shared" si="52"/>
        <v>Yes</v>
      </c>
    </row>
    <row r="135" spans="1:12">
      <c r="A135" s="49" t="s">
        <v>316</v>
      </c>
      <c r="B135" s="36" t="s">
        <v>49</v>
      </c>
      <c r="C135" s="34">
        <v>74827</v>
      </c>
      <c r="D135" s="33" t="str">
        <f>IF($B135="N/A","N/A",IF(C135&gt;10,"No",IF(C135&lt;-10,"No","Yes")))</f>
        <v>N/A</v>
      </c>
      <c r="E135" s="34">
        <v>76477</v>
      </c>
      <c r="F135" s="33" t="str">
        <f>IF($B135="N/A","N/A",IF(E135&gt;10,"No",IF(E135&lt;-10,"No","Yes")))</f>
        <v>N/A</v>
      </c>
      <c r="G135" s="34">
        <v>78336</v>
      </c>
      <c r="H135" s="33" t="str">
        <f>IF($B135="N/A","N/A",IF(G135&gt;10,"No",IF(G135&lt;-10,"No","Yes")))</f>
        <v>N/A</v>
      </c>
      <c r="I135" s="28">
        <v>2.2050000000000001</v>
      </c>
      <c r="J135" s="28">
        <v>2.431</v>
      </c>
      <c r="K135" s="36" t="s">
        <v>107</v>
      </c>
      <c r="L135" s="30" t="str">
        <f t="shared" si="52"/>
        <v>Yes</v>
      </c>
    </row>
    <row r="136" spans="1:12">
      <c r="A136" s="218" t="s">
        <v>317</v>
      </c>
      <c r="B136" s="218"/>
      <c r="C136" s="218"/>
      <c r="D136" s="218"/>
      <c r="E136" s="218"/>
      <c r="F136" s="218"/>
      <c r="G136" s="218"/>
      <c r="H136" s="218"/>
      <c r="I136" s="218"/>
      <c r="J136" s="218"/>
      <c r="K136" s="218"/>
      <c r="L136" s="218"/>
    </row>
    <row r="137" spans="1:12">
      <c r="A137" s="94" t="s">
        <v>882</v>
      </c>
      <c r="B137" s="36" t="s">
        <v>49</v>
      </c>
      <c r="C137" s="35">
        <v>0.78848543969999996</v>
      </c>
      <c r="D137" s="33" t="str">
        <f>IF($B137="N/A","N/A",IF(C137&gt;10,"No",IF(C137&lt;-10,"No","Yes")))</f>
        <v>N/A</v>
      </c>
      <c r="E137" s="35">
        <v>0.83162257930000005</v>
      </c>
      <c r="F137" s="33" t="str">
        <f>IF($B137="N/A","N/A",IF(E137&gt;10,"No",IF(E137&lt;-10,"No","Yes")))</f>
        <v>N/A</v>
      </c>
      <c r="G137" s="35">
        <v>0.82848243460000004</v>
      </c>
      <c r="H137" s="33" t="str">
        <f>IF($B137="N/A","N/A",IF(G137&gt;10,"No",IF(G137&lt;-10,"No","Yes")))</f>
        <v>N/A</v>
      </c>
      <c r="I137" s="28">
        <v>5.4710000000000001</v>
      </c>
      <c r="J137" s="28">
        <v>-0.378</v>
      </c>
      <c r="K137" s="36" t="s">
        <v>108</v>
      </c>
      <c r="L137" s="30" t="str">
        <f>IF(J137="Div by 0", "N/A", IF(K137="N/A","N/A", IF(J137&gt;VALUE(MID(K137,1,2)), "No", IF(J137&lt;-1*VALUE(MID(K137,1,2)), "No", "Yes"))))</f>
        <v>Yes</v>
      </c>
    </row>
    <row r="138" spans="1:12">
      <c r="A138" s="94" t="s">
        <v>883</v>
      </c>
      <c r="B138" s="36" t="s">
        <v>49</v>
      </c>
      <c r="C138" s="35">
        <v>1.1894102395999999</v>
      </c>
      <c r="D138" s="33" t="str">
        <f>IF($B138="N/A","N/A",IF(C138&gt;10,"No",IF(C138&lt;-10,"No","Yes")))</f>
        <v>N/A</v>
      </c>
      <c r="E138" s="35">
        <v>1.247433869</v>
      </c>
      <c r="F138" s="33" t="str">
        <f>IF($B138="N/A","N/A",IF(E138&gt;10,"No",IF(E138&lt;-10,"No","Yes")))</f>
        <v>N/A</v>
      </c>
      <c r="G138" s="35">
        <v>1.2433619280999999</v>
      </c>
      <c r="H138" s="33" t="str">
        <f>IF($B138="N/A","N/A",IF(G138&gt;10,"No",IF(G138&lt;-10,"No","Yes")))</f>
        <v>N/A</v>
      </c>
      <c r="I138" s="28">
        <v>4.8780000000000001</v>
      </c>
      <c r="J138" s="28">
        <v>-0.32600000000000001</v>
      </c>
      <c r="K138" s="36" t="s">
        <v>108</v>
      </c>
      <c r="L138" s="30" t="str">
        <f>IF(J138="Div by 0", "N/A", IF(K138="N/A","N/A", IF(J138&gt;VALUE(MID(K138,1,2)), "No", IF(J138&lt;-1*VALUE(MID(K138,1,2)), "No", "Yes"))))</f>
        <v>Yes</v>
      </c>
    </row>
    <row r="139" spans="1:12">
      <c r="A139" s="94" t="s">
        <v>28</v>
      </c>
      <c r="B139" s="36" t="s">
        <v>49</v>
      </c>
      <c r="C139" s="35">
        <v>98.022104321</v>
      </c>
      <c r="D139" s="33" t="str">
        <f>IF($B139="N/A","N/A",IF(C139&gt;10,"No",IF(C139&lt;-10,"No","Yes")))</f>
        <v>N/A</v>
      </c>
      <c r="E139" s="35">
        <v>97.920943551999997</v>
      </c>
      <c r="F139" s="33" t="str">
        <f>IF($B139="N/A","N/A",IF(E139&gt;10,"No",IF(E139&lt;-10,"No","Yes")))</f>
        <v>N/A</v>
      </c>
      <c r="G139" s="35">
        <v>97.928155637000003</v>
      </c>
      <c r="H139" s="33" t="str">
        <f>IF($B139="N/A","N/A",IF(G139&gt;10,"No",IF(G139&lt;-10,"No","Yes")))</f>
        <v>N/A</v>
      </c>
      <c r="I139" s="28">
        <v>-0.10299999999999999</v>
      </c>
      <c r="J139" s="28">
        <v>7.4000000000000003E-3</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40.898901874000003</v>
      </c>
      <c r="D141" s="33" t="str">
        <f>IF($B141="N/A","N/A",IF(C141&gt;10,"No",IF(C141&lt;-10,"No","Yes")))</f>
        <v>N/A</v>
      </c>
      <c r="E141" s="35">
        <v>40.125892868000001</v>
      </c>
      <c r="F141" s="33" t="str">
        <f>IF($B141="N/A","N/A",IF(E141&gt;10,"No",IF(E141&lt;-10,"No","Yes")))</f>
        <v>N/A</v>
      </c>
      <c r="G141" s="35">
        <v>38.833174819</v>
      </c>
      <c r="H141" s="33" t="str">
        <f>IF($B141="N/A","N/A",IF(G141&gt;10,"No",IF(G141&lt;-10,"No","Yes")))</f>
        <v>N/A</v>
      </c>
      <c r="I141" s="28">
        <v>-1.89</v>
      </c>
      <c r="J141" s="28">
        <v>-3.22</v>
      </c>
      <c r="K141" s="36" t="s">
        <v>108</v>
      </c>
      <c r="L141" s="30" t="str">
        <f>IF(J141="Div by 0", "N/A", IF(K141="N/A","N/A", IF(J141&gt;VALUE(MID(K141,1,2)), "No", IF(J141&lt;-1*VALUE(MID(K141,1,2)), "No", "Yes"))))</f>
        <v>Yes</v>
      </c>
    </row>
    <row r="142" spans="1:12">
      <c r="A142" s="49" t="s">
        <v>320</v>
      </c>
      <c r="B142" s="36" t="s">
        <v>49</v>
      </c>
      <c r="C142" s="35">
        <v>58.015565182000003</v>
      </c>
      <c r="D142" s="33" t="str">
        <f>IF($B142="N/A","N/A",IF(C142&gt;10,"No",IF(C142&lt;-10,"No","Yes")))</f>
        <v>N/A</v>
      </c>
      <c r="E142" s="35">
        <v>58.762709156</v>
      </c>
      <c r="F142" s="33" t="str">
        <f>IF($B142="N/A","N/A",IF(E142&gt;10,"No",IF(E142&lt;-10,"No","Yes")))</f>
        <v>N/A</v>
      </c>
      <c r="G142" s="35">
        <v>60.018299362999997</v>
      </c>
      <c r="H142" s="33" t="str">
        <f>IF($B142="N/A","N/A",IF(G142&gt;10,"No",IF(G142&lt;-10,"No","Yes")))</f>
        <v>N/A</v>
      </c>
      <c r="I142" s="28">
        <v>1.288</v>
      </c>
      <c r="J142" s="28">
        <v>2.137</v>
      </c>
      <c r="K142" s="36" t="s">
        <v>108</v>
      </c>
      <c r="L142" s="30" t="str">
        <f>IF(J142="Div by 0", "N/A", IF(K142="N/A","N/A", IF(J142&gt;VALUE(MID(K142,1,2)), "No", IF(J142&lt;-1*VALUE(MID(K142,1,2)), "No", "Yes"))))</f>
        <v>Yes</v>
      </c>
    </row>
    <row r="143" spans="1:12">
      <c r="A143" s="49" t="s">
        <v>321</v>
      </c>
      <c r="B143" s="36" t="s">
        <v>49</v>
      </c>
      <c r="C143" s="35">
        <v>0.33371952449999998</v>
      </c>
      <c r="D143" s="33" t="str">
        <f>IF($B143="N/A","N/A",IF(C143&gt;10,"No",IF(C143&lt;-10,"No","Yes")))</f>
        <v>N/A</v>
      </c>
      <c r="E143" s="35">
        <v>0.35776195919999998</v>
      </c>
      <c r="F143" s="33" t="str">
        <f>IF($B143="N/A","N/A",IF(E143&gt;10,"No",IF(E143&lt;-10,"No","Yes")))</f>
        <v>N/A</v>
      </c>
      <c r="G143" s="35">
        <v>0.37923022280000002</v>
      </c>
      <c r="H143" s="33" t="str">
        <f>IF($B143="N/A","N/A",IF(G143&gt;10,"No",IF(G143&lt;-10,"No","Yes")))</f>
        <v>N/A</v>
      </c>
      <c r="I143" s="28">
        <v>7.2039999999999997</v>
      </c>
      <c r="J143" s="28">
        <v>6.0010000000000003</v>
      </c>
      <c r="K143" s="36" t="s">
        <v>108</v>
      </c>
      <c r="L143" s="30" t="str">
        <f>IF(J143="Div by 0", "N/A", IF(K143="N/A","N/A", IF(J143&gt;VALUE(MID(K143,1,2)), "No", IF(J143&lt;-1*VALUE(MID(K143,1,2)), "No", "Yes"))))</f>
        <v>Yes</v>
      </c>
    </row>
    <row r="144" spans="1:12" ht="12.75" customHeight="1">
      <c r="A144" s="49" t="s">
        <v>322</v>
      </c>
      <c r="B144" s="36" t="s">
        <v>49</v>
      </c>
      <c r="C144" s="35">
        <v>0.75181341930000001</v>
      </c>
      <c r="D144" s="33" t="str">
        <f>IF($B144="N/A","N/A",IF(C144&gt;10,"No",IF(C144&lt;-10,"No","Yes")))</f>
        <v>N/A</v>
      </c>
      <c r="E144" s="35">
        <v>0.75363601719999995</v>
      </c>
      <c r="F144" s="33" t="str">
        <f>IF($B144="N/A","N/A",IF(E144&gt;10,"No",IF(E144&lt;-10,"No","Yes")))</f>
        <v>N/A</v>
      </c>
      <c r="G144" s="35">
        <v>0.76929559489999999</v>
      </c>
      <c r="H144" s="33" t="str">
        <f>IF($B144="N/A","N/A",IF(G144&gt;10,"No",IF(G144&lt;-10,"No","Yes")))</f>
        <v>N/A</v>
      </c>
      <c r="I144" s="28">
        <v>0.2424</v>
      </c>
      <c r="J144" s="28">
        <v>2.0779999999999998</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99.947609068000006</v>
      </c>
      <c r="D146" s="27" t="str">
        <f>IF($B146="N/A","N/A",IF(C146&gt;=99,"Yes","No"))</f>
        <v>Yes</v>
      </c>
      <c r="E146" s="35">
        <v>99.959814675000004</v>
      </c>
      <c r="F146" s="27" t="str">
        <f>IF($B146="N/A","N/A",IF(E146&gt;=99,"Yes","No"))</f>
        <v>Yes</v>
      </c>
      <c r="G146" s="35">
        <v>99.964484432000006</v>
      </c>
      <c r="H146" s="27" t="str">
        <f>IF($B146="N/A","N/A",IF(G146&gt;=99,"Yes","No"))</f>
        <v>Yes</v>
      </c>
      <c r="I146" s="28">
        <v>1.2200000000000001E-2</v>
      </c>
      <c r="J146" s="28">
        <v>4.7000000000000002E-3</v>
      </c>
      <c r="K146" s="36" t="s">
        <v>107</v>
      </c>
      <c r="L146" s="30" t="str">
        <f t="shared" ref="L146:L180" si="60">IF(J146="Div by 0", "N/A", IF(K146="N/A","N/A", IF(J146&gt;VALUE(MID(K146,1,2)), "No", IF(J146&lt;-1*VALUE(MID(K146,1,2)), "No", "Yes"))))</f>
        <v>Yes</v>
      </c>
    </row>
    <row r="147" spans="1:12" ht="12.75" customHeight="1">
      <c r="A147" s="94" t="s">
        <v>790</v>
      </c>
      <c r="B147" s="36" t="s">
        <v>49</v>
      </c>
      <c r="C147" s="35">
        <v>0.50367753599999998</v>
      </c>
      <c r="D147" s="27" t="str">
        <f>IF($B147="N/A","N/A",IF(C147&gt;10,"No",IF(C147&lt;-10,"No","Yes")))</f>
        <v>N/A</v>
      </c>
      <c r="E147" s="35">
        <v>0.5071647078</v>
      </c>
      <c r="F147" s="27" t="str">
        <f>IF($B147="N/A","N/A",IF(E147&gt;10,"No",IF(E147&lt;-10,"No","Yes")))</f>
        <v>N/A</v>
      </c>
      <c r="G147" s="35">
        <v>0.51913093639999996</v>
      </c>
      <c r="H147" s="27" t="str">
        <f>IF($B147="N/A","N/A",IF(G147&gt;10,"No",IF(G147&lt;-10,"No","Yes")))</f>
        <v>N/A</v>
      </c>
      <c r="I147" s="28">
        <v>0.69230000000000003</v>
      </c>
      <c r="J147" s="28">
        <v>2.359</v>
      </c>
      <c r="K147" s="36" t="s">
        <v>107</v>
      </c>
      <c r="L147" s="30" t="str">
        <f t="shared" si="60"/>
        <v>Yes</v>
      </c>
    </row>
    <row r="148" spans="1:12" ht="12.75" customHeight="1">
      <c r="A148" s="51" t="s">
        <v>728</v>
      </c>
      <c r="B148" s="36" t="s">
        <v>8</v>
      </c>
      <c r="C148" s="32">
        <v>99.181055831999998</v>
      </c>
      <c r="D148" s="27" t="str">
        <f>IF($B148="N/A","N/A",IF(C148&gt;=98,"Yes","No"))</f>
        <v>Yes</v>
      </c>
      <c r="E148" s="32">
        <v>99.170965902000006</v>
      </c>
      <c r="F148" s="27" t="str">
        <f>IF($B148="N/A","N/A",IF(E148&gt;=98,"Yes","No"))</f>
        <v>Yes</v>
      </c>
      <c r="G148" s="32">
        <v>99.143454329999997</v>
      </c>
      <c r="H148" s="27" t="str">
        <f>IF($B148="N/A","N/A",IF(G148&gt;=98,"Yes","No"))</f>
        <v>Yes</v>
      </c>
      <c r="I148" s="28">
        <v>-0.01</v>
      </c>
      <c r="J148" s="28">
        <v>-2.8000000000000001E-2</v>
      </c>
      <c r="K148" s="29" t="s">
        <v>107</v>
      </c>
      <c r="L148" s="30" t="str">
        <f t="shared" si="60"/>
        <v>Yes</v>
      </c>
    </row>
    <row r="149" spans="1:12" ht="12.75" customHeight="1">
      <c r="A149" s="51" t="s">
        <v>729</v>
      </c>
      <c r="B149" s="36" t="s">
        <v>117</v>
      </c>
      <c r="C149" s="32">
        <v>90.064977451000004</v>
      </c>
      <c r="D149" s="27" t="str">
        <f>IF($B149="N/A","N/A",IF(C149&gt;=80,"Yes","No"))</f>
        <v>Yes</v>
      </c>
      <c r="E149" s="32">
        <v>90.800212281</v>
      </c>
      <c r="F149" s="27" t="str">
        <f>IF($B149="N/A","N/A",IF(E149&gt;=80,"Yes","No"))</f>
        <v>Yes</v>
      </c>
      <c r="G149" s="32">
        <v>91.184189723000003</v>
      </c>
      <c r="H149" s="27" t="str">
        <f>IF($B149="N/A","N/A",IF(G149&gt;=80,"Yes","No"))</f>
        <v>Yes</v>
      </c>
      <c r="I149" s="28">
        <v>0.81630000000000003</v>
      </c>
      <c r="J149" s="28">
        <v>0.4229</v>
      </c>
      <c r="K149" s="29" t="s">
        <v>107</v>
      </c>
      <c r="L149" s="30" t="str">
        <f t="shared" si="60"/>
        <v>Yes</v>
      </c>
    </row>
    <row r="150" spans="1:12" ht="27.75" customHeight="1">
      <c r="A150" s="94" t="s">
        <v>700</v>
      </c>
      <c r="B150" s="36" t="s">
        <v>148</v>
      </c>
      <c r="C150" s="35">
        <v>99.971676290999994</v>
      </c>
      <c r="D150" s="27" t="str">
        <f>IF($B150="N/A","N/A",IF(C150&gt;=100,"Yes","No"))</f>
        <v>No</v>
      </c>
      <c r="E150" s="35">
        <v>99.956162782000007</v>
      </c>
      <c r="F150" s="27" t="str">
        <f t="shared" ref="F150:F151" si="61">IF($B150="N/A","N/A",IF(E150&gt;=100,"Yes","No"))</f>
        <v>No</v>
      </c>
      <c r="G150" s="35">
        <v>99.996370192000001</v>
      </c>
      <c r="H150" s="27" t="str">
        <f t="shared" ref="H150:H151" si="62">IF($B150="N/A","N/A",IF(G150&gt;=100,"Yes","No"))</f>
        <v>No</v>
      </c>
      <c r="I150" s="28">
        <v>-1.6E-2</v>
      </c>
      <c r="J150" s="28">
        <v>4.02E-2</v>
      </c>
      <c r="K150" s="29" t="s">
        <v>1193</v>
      </c>
      <c r="L150" s="30" t="str">
        <f t="shared" si="60"/>
        <v>Yes</v>
      </c>
    </row>
    <row r="151" spans="1:12" ht="30.75" customHeight="1">
      <c r="A151" s="51" t="s">
        <v>819</v>
      </c>
      <c r="B151" s="36" t="s">
        <v>148</v>
      </c>
      <c r="C151" s="35">
        <v>99.956668026000003</v>
      </c>
      <c r="D151" s="27" t="str">
        <f>IF($B151="N/A","N/A",IF(C151&gt;=100,"Yes","No"))</f>
        <v>No</v>
      </c>
      <c r="E151" s="35">
        <v>99.949898708000006</v>
      </c>
      <c r="F151" s="27" t="str">
        <f t="shared" si="61"/>
        <v>No</v>
      </c>
      <c r="G151" s="35">
        <v>99.968407196000001</v>
      </c>
      <c r="H151" s="27" t="str">
        <f t="shared" si="62"/>
        <v>No</v>
      </c>
      <c r="I151" s="28">
        <v>-7.0000000000000001E-3</v>
      </c>
      <c r="J151" s="28">
        <v>1.8499999999999999E-2</v>
      </c>
      <c r="K151" s="29" t="s">
        <v>1193</v>
      </c>
      <c r="L151" s="30" t="str">
        <f t="shared" ref="L151" si="63">IF(J151="Div by 0", "N/A", IF(K151="N/A","N/A", IF(J151&gt;VALUE(MID(K151,1,2)), "No", IF(J151&lt;-1*VALUE(MID(K151,1,2)), "No", "Yes"))))</f>
        <v>Yes</v>
      </c>
    </row>
    <row r="152" spans="1:12" ht="26.25" customHeight="1">
      <c r="A152" s="94" t="s">
        <v>701</v>
      </c>
      <c r="B152" s="36" t="s">
        <v>49</v>
      </c>
      <c r="C152" s="35">
        <v>90.719956590999999</v>
      </c>
      <c r="D152" s="26" t="s">
        <v>149</v>
      </c>
      <c r="E152" s="35">
        <v>90.862600287000006</v>
      </c>
      <c r="F152" s="26" t="s">
        <v>149</v>
      </c>
      <c r="G152" s="35">
        <v>90.488651418000003</v>
      </c>
      <c r="H152" s="27" t="str">
        <f>IF($B152="N/A","N/A",IF(G152&lt;100,"No",IF(G152=100,"No","Yes")))</f>
        <v>N/A</v>
      </c>
      <c r="I152" s="28">
        <v>0.15720000000000001</v>
      </c>
      <c r="J152" s="28">
        <v>-0.41199999999999998</v>
      </c>
      <c r="K152" s="29" t="s">
        <v>1193</v>
      </c>
      <c r="L152" s="30" t="str">
        <f t="shared" si="60"/>
        <v>Yes</v>
      </c>
    </row>
    <row r="153" spans="1:12" ht="27.75" customHeight="1">
      <c r="A153" s="94" t="s">
        <v>901</v>
      </c>
      <c r="B153" s="25" t="s">
        <v>49</v>
      </c>
      <c r="C153" s="35" t="s">
        <v>49</v>
      </c>
      <c r="D153" s="27" t="str">
        <f>IF($B153="N/A","N/A",IF(C153&gt;10,"No",IF(C153&lt;-10,"No","Yes")))</f>
        <v>N/A</v>
      </c>
      <c r="E153" s="35">
        <v>98.662538166999994</v>
      </c>
      <c r="F153" s="27" t="str">
        <f>IF($B153="N/A","N/A",IF(E153&gt;10,"No",IF(E153&lt;-10,"No","Yes")))</f>
        <v>N/A</v>
      </c>
      <c r="G153" s="35">
        <v>98.806487986999997</v>
      </c>
      <c r="H153" s="27" t="str">
        <f>IF($B153="N/A","N/A",IF(G153&gt;10,"No",IF(G153&lt;-10,"No","Yes")))</f>
        <v>N/A</v>
      </c>
      <c r="I153" s="28" t="s">
        <v>49</v>
      </c>
      <c r="J153" s="28">
        <v>0.1459</v>
      </c>
      <c r="K153" s="29" t="s">
        <v>1193</v>
      </c>
      <c r="L153" s="30" t="str">
        <f>IF(J153="Div by 0", "N/A", IF(OR(J153="N/A",K153="N/A"),"N/A", IF(J153&gt;VALUE(MID(K153,1,2)), "No", IF(J153&lt;-1*VALUE(MID(K153,1,2)), "No", "Yes"))))</f>
        <v>Yes</v>
      </c>
    </row>
    <row r="154" spans="1:12">
      <c r="A154" s="51" t="s">
        <v>523</v>
      </c>
      <c r="B154" s="25" t="s">
        <v>49</v>
      </c>
      <c r="C154" s="26">
        <v>41992</v>
      </c>
      <c r="D154" s="27" t="str">
        <f t="shared" ref="D154:D180" si="64">IF($B154="N/A","N/A",IF(C154&gt;10,"No",IF(C154&lt;-10,"No","Yes")))</f>
        <v>N/A</v>
      </c>
      <c r="E154" s="26">
        <v>42304</v>
      </c>
      <c r="F154" s="27" t="str">
        <f t="shared" ref="F154:F180" si="65">IF($B154="N/A","N/A",IF(E154&gt;10,"No",IF(E154&lt;-10,"No","Yes")))</f>
        <v>N/A</v>
      </c>
      <c r="G154" s="26">
        <v>42235</v>
      </c>
      <c r="H154" s="27" t="str">
        <f t="shared" ref="H154:H180" si="66">IF($B154="N/A","N/A",IF(G154&gt;10,"No",IF(G154&lt;-10,"No","Yes")))</f>
        <v>N/A</v>
      </c>
      <c r="I154" s="28">
        <v>0.74299999999999999</v>
      </c>
      <c r="J154" s="28">
        <v>-0.16300000000000001</v>
      </c>
      <c r="K154" s="29" t="s">
        <v>107</v>
      </c>
      <c r="L154" s="30" t="str">
        <f t="shared" si="60"/>
        <v>Yes</v>
      </c>
    </row>
    <row r="155" spans="1:12">
      <c r="A155" s="48" t="s">
        <v>702</v>
      </c>
      <c r="B155" s="25" t="s">
        <v>49</v>
      </c>
      <c r="C155" s="26">
        <v>6019</v>
      </c>
      <c r="D155" s="27" t="str">
        <f t="shared" si="64"/>
        <v>N/A</v>
      </c>
      <c r="E155" s="26">
        <v>5757</v>
      </c>
      <c r="F155" s="27" t="str">
        <f t="shared" si="65"/>
        <v>N/A</v>
      </c>
      <c r="G155" s="26">
        <v>5678</v>
      </c>
      <c r="H155" s="27" t="str">
        <f t="shared" si="66"/>
        <v>N/A</v>
      </c>
      <c r="I155" s="28">
        <v>-4.3499999999999996</v>
      </c>
      <c r="J155" s="28">
        <v>-1.37</v>
      </c>
      <c r="K155" s="29" t="s">
        <v>107</v>
      </c>
      <c r="L155" s="30" t="str">
        <f t="shared" si="60"/>
        <v>Yes</v>
      </c>
    </row>
    <row r="156" spans="1:12">
      <c r="A156" s="48" t="s">
        <v>703</v>
      </c>
      <c r="B156" s="25" t="s">
        <v>49</v>
      </c>
      <c r="C156" s="26">
        <v>639</v>
      </c>
      <c r="D156" s="27" t="str">
        <f t="shared" si="64"/>
        <v>N/A</v>
      </c>
      <c r="E156" s="26">
        <v>696</v>
      </c>
      <c r="F156" s="27" t="str">
        <f t="shared" si="65"/>
        <v>N/A</v>
      </c>
      <c r="G156" s="26">
        <v>548</v>
      </c>
      <c r="H156" s="27" t="str">
        <f t="shared" si="66"/>
        <v>N/A</v>
      </c>
      <c r="I156" s="28">
        <v>8.92</v>
      </c>
      <c r="J156" s="28">
        <v>-21.3</v>
      </c>
      <c r="K156" s="29" t="s">
        <v>107</v>
      </c>
      <c r="L156" s="30" t="str">
        <f t="shared" si="60"/>
        <v>No</v>
      </c>
    </row>
    <row r="157" spans="1:12">
      <c r="A157" s="48" t="s">
        <v>704</v>
      </c>
      <c r="B157" s="25" t="s">
        <v>49</v>
      </c>
      <c r="C157" s="26">
        <v>8353</v>
      </c>
      <c r="D157" s="27" t="str">
        <f t="shared" si="64"/>
        <v>N/A</v>
      </c>
      <c r="E157" s="26">
        <v>8542</v>
      </c>
      <c r="F157" s="27" t="str">
        <f t="shared" si="65"/>
        <v>N/A</v>
      </c>
      <c r="G157" s="26">
        <v>8808</v>
      </c>
      <c r="H157" s="27" t="str">
        <f t="shared" si="66"/>
        <v>N/A</v>
      </c>
      <c r="I157" s="28">
        <v>2.2629999999999999</v>
      </c>
      <c r="J157" s="28">
        <v>3.1139999999999999</v>
      </c>
      <c r="K157" s="29" t="s">
        <v>107</v>
      </c>
      <c r="L157" s="30" t="str">
        <f t="shared" si="60"/>
        <v>Yes</v>
      </c>
    </row>
    <row r="158" spans="1:12">
      <c r="A158" s="48" t="s">
        <v>705</v>
      </c>
      <c r="B158" s="25" t="s">
        <v>49</v>
      </c>
      <c r="C158" s="26">
        <v>26981</v>
      </c>
      <c r="D158" s="27" t="str">
        <f t="shared" si="64"/>
        <v>N/A</v>
      </c>
      <c r="E158" s="26">
        <v>27309</v>
      </c>
      <c r="F158" s="27" t="str">
        <f t="shared" si="65"/>
        <v>N/A</v>
      </c>
      <c r="G158" s="26">
        <v>27201</v>
      </c>
      <c r="H158" s="27" t="str">
        <f t="shared" si="66"/>
        <v>N/A</v>
      </c>
      <c r="I158" s="28">
        <v>1.216</v>
      </c>
      <c r="J158" s="28">
        <v>-0.39500000000000002</v>
      </c>
      <c r="K158" s="29" t="s">
        <v>107</v>
      </c>
      <c r="L158" s="30" t="str">
        <f t="shared" si="60"/>
        <v>Yes</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72467</v>
      </c>
      <c r="D160" s="27" t="str">
        <f t="shared" si="64"/>
        <v>N/A</v>
      </c>
      <c r="E160" s="26">
        <v>74532</v>
      </c>
      <c r="F160" s="27" t="str">
        <f t="shared" si="65"/>
        <v>N/A</v>
      </c>
      <c r="G160" s="26">
        <v>78015</v>
      </c>
      <c r="H160" s="27" t="str">
        <f t="shared" si="66"/>
        <v>N/A</v>
      </c>
      <c r="I160" s="28">
        <v>2.85</v>
      </c>
      <c r="J160" s="28">
        <v>4.673</v>
      </c>
      <c r="K160" s="29" t="s">
        <v>107</v>
      </c>
      <c r="L160" s="30" t="str">
        <f t="shared" si="60"/>
        <v>Yes</v>
      </c>
    </row>
    <row r="161" spans="1:12">
      <c r="A161" s="48" t="s">
        <v>707</v>
      </c>
      <c r="B161" s="25" t="s">
        <v>49</v>
      </c>
      <c r="C161" s="26">
        <v>37938</v>
      </c>
      <c r="D161" s="27" t="str">
        <f t="shared" si="64"/>
        <v>N/A</v>
      </c>
      <c r="E161" s="26">
        <v>38272</v>
      </c>
      <c r="F161" s="27" t="str">
        <f t="shared" si="65"/>
        <v>N/A</v>
      </c>
      <c r="G161" s="26">
        <v>39144</v>
      </c>
      <c r="H161" s="27" t="str">
        <f t="shared" si="66"/>
        <v>N/A</v>
      </c>
      <c r="I161" s="28">
        <v>0.88039999999999996</v>
      </c>
      <c r="J161" s="28">
        <v>2.278</v>
      </c>
      <c r="K161" s="29" t="s">
        <v>107</v>
      </c>
      <c r="L161" s="30" t="str">
        <f t="shared" si="60"/>
        <v>Yes</v>
      </c>
    </row>
    <row r="162" spans="1:12">
      <c r="A162" s="48" t="s">
        <v>708</v>
      </c>
      <c r="B162" s="25" t="s">
        <v>49</v>
      </c>
      <c r="C162" s="26">
        <v>702</v>
      </c>
      <c r="D162" s="27" t="str">
        <f t="shared" si="64"/>
        <v>N/A</v>
      </c>
      <c r="E162" s="26">
        <v>562</v>
      </c>
      <c r="F162" s="27" t="str">
        <f t="shared" si="65"/>
        <v>N/A</v>
      </c>
      <c r="G162" s="26">
        <v>532</v>
      </c>
      <c r="H162" s="27" t="str">
        <f t="shared" si="66"/>
        <v>N/A</v>
      </c>
      <c r="I162" s="28">
        <v>-19.899999999999999</v>
      </c>
      <c r="J162" s="28">
        <v>-5.34</v>
      </c>
      <c r="K162" s="29" t="s">
        <v>107</v>
      </c>
      <c r="L162" s="30" t="str">
        <f t="shared" si="60"/>
        <v>Yes</v>
      </c>
    </row>
    <row r="163" spans="1:12">
      <c r="A163" s="48" t="s">
        <v>791</v>
      </c>
      <c r="B163" s="25" t="s">
        <v>49</v>
      </c>
      <c r="C163" s="26">
        <v>4938</v>
      </c>
      <c r="D163" s="27" t="str">
        <f t="shared" si="64"/>
        <v>N/A</v>
      </c>
      <c r="E163" s="26">
        <v>5040</v>
      </c>
      <c r="F163" s="27" t="str">
        <f t="shared" si="65"/>
        <v>N/A</v>
      </c>
      <c r="G163" s="26">
        <v>5540</v>
      </c>
      <c r="H163" s="27" t="str">
        <f t="shared" si="66"/>
        <v>N/A</v>
      </c>
      <c r="I163" s="28">
        <v>2.0659999999999998</v>
      </c>
      <c r="J163" s="28">
        <v>9.9209999999999994</v>
      </c>
      <c r="K163" s="29" t="s">
        <v>107</v>
      </c>
      <c r="L163" s="30" t="str">
        <f t="shared" si="60"/>
        <v>Yes</v>
      </c>
    </row>
    <row r="164" spans="1:12">
      <c r="A164" s="48" t="s">
        <v>723</v>
      </c>
      <c r="B164" s="25" t="s">
        <v>49</v>
      </c>
      <c r="C164" s="26">
        <v>28889</v>
      </c>
      <c r="D164" s="27" t="str">
        <f t="shared" si="64"/>
        <v>N/A</v>
      </c>
      <c r="E164" s="26">
        <v>30658</v>
      </c>
      <c r="F164" s="27" t="str">
        <f t="shared" si="65"/>
        <v>N/A</v>
      </c>
      <c r="G164" s="26">
        <v>32799</v>
      </c>
      <c r="H164" s="27" t="str">
        <f t="shared" si="66"/>
        <v>N/A</v>
      </c>
      <c r="I164" s="28">
        <v>6.1230000000000002</v>
      </c>
      <c r="J164" s="28">
        <v>6.9829999999999997</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234204</v>
      </c>
      <c r="D166" s="27" t="str">
        <f t="shared" si="64"/>
        <v>N/A</v>
      </c>
      <c r="E166" s="26">
        <v>240159</v>
      </c>
      <c r="F166" s="27" t="str">
        <f t="shared" si="65"/>
        <v>N/A</v>
      </c>
      <c r="G166" s="26">
        <v>263617</v>
      </c>
      <c r="H166" s="27" t="str">
        <f t="shared" si="66"/>
        <v>N/A</v>
      </c>
      <c r="I166" s="28">
        <v>2.5430000000000001</v>
      </c>
      <c r="J166" s="28">
        <v>9.7680000000000007</v>
      </c>
      <c r="K166" s="29" t="s">
        <v>107</v>
      </c>
      <c r="L166" s="30" t="str">
        <f t="shared" si="60"/>
        <v>Yes</v>
      </c>
    </row>
    <row r="167" spans="1:12">
      <c r="A167" s="48" t="s">
        <v>710</v>
      </c>
      <c r="B167" s="25" t="s">
        <v>49</v>
      </c>
      <c r="C167" s="26">
        <v>60655</v>
      </c>
      <c r="D167" s="27" t="str">
        <f t="shared" si="64"/>
        <v>N/A</v>
      </c>
      <c r="E167" s="26">
        <v>63782</v>
      </c>
      <c r="F167" s="27" t="str">
        <f t="shared" si="65"/>
        <v>N/A</v>
      </c>
      <c r="G167" s="26">
        <v>68631</v>
      </c>
      <c r="H167" s="27" t="str">
        <f t="shared" si="66"/>
        <v>N/A</v>
      </c>
      <c r="I167" s="28">
        <v>5.1550000000000002</v>
      </c>
      <c r="J167" s="28">
        <v>7.6020000000000003</v>
      </c>
      <c r="K167" s="29" t="s">
        <v>107</v>
      </c>
      <c r="L167" s="30" t="str">
        <f t="shared" si="60"/>
        <v>Yes</v>
      </c>
    </row>
    <row r="168" spans="1:12">
      <c r="A168" s="48" t="s">
        <v>711</v>
      </c>
      <c r="B168" s="25" t="s">
        <v>49</v>
      </c>
      <c r="C168" s="26">
        <v>3461</v>
      </c>
      <c r="D168" s="27" t="str">
        <f t="shared" si="64"/>
        <v>N/A</v>
      </c>
      <c r="E168" s="26">
        <v>3168</v>
      </c>
      <c r="F168" s="27" t="str">
        <f t="shared" si="65"/>
        <v>N/A</v>
      </c>
      <c r="G168" s="26">
        <v>4071</v>
      </c>
      <c r="H168" s="27" t="str">
        <f t="shared" si="66"/>
        <v>N/A</v>
      </c>
      <c r="I168" s="28">
        <v>-8.4700000000000006</v>
      </c>
      <c r="J168" s="28">
        <v>28.5</v>
      </c>
      <c r="K168" s="29" t="s">
        <v>107</v>
      </c>
      <c r="L168" s="30" t="str">
        <f t="shared" si="60"/>
        <v>No</v>
      </c>
    </row>
    <row r="169" spans="1:12">
      <c r="A169" s="48" t="s">
        <v>712</v>
      </c>
      <c r="B169" s="25" t="s">
        <v>49</v>
      </c>
      <c r="C169" s="26">
        <v>1033</v>
      </c>
      <c r="D169" s="27" t="str">
        <f t="shared" si="64"/>
        <v>N/A</v>
      </c>
      <c r="E169" s="26">
        <v>836</v>
      </c>
      <c r="F169" s="27" t="str">
        <f t="shared" si="65"/>
        <v>N/A</v>
      </c>
      <c r="G169" s="26">
        <v>812</v>
      </c>
      <c r="H169" s="27" t="str">
        <f t="shared" si="66"/>
        <v>N/A</v>
      </c>
      <c r="I169" s="28">
        <v>-19.100000000000001</v>
      </c>
      <c r="J169" s="28">
        <v>-2.87</v>
      </c>
      <c r="K169" s="29" t="s">
        <v>107</v>
      </c>
      <c r="L169" s="30" t="str">
        <f t="shared" si="60"/>
        <v>Yes</v>
      </c>
    </row>
    <row r="170" spans="1:12">
      <c r="A170" s="48" t="s">
        <v>713</v>
      </c>
      <c r="B170" s="25" t="s">
        <v>49</v>
      </c>
      <c r="C170" s="26">
        <v>121783</v>
      </c>
      <c r="D170" s="27" t="str">
        <f t="shared" si="64"/>
        <v>N/A</v>
      </c>
      <c r="E170" s="26">
        <v>125315</v>
      </c>
      <c r="F170" s="27" t="str">
        <f t="shared" si="65"/>
        <v>N/A</v>
      </c>
      <c r="G170" s="26">
        <v>141648</v>
      </c>
      <c r="H170" s="27" t="str">
        <f t="shared" si="66"/>
        <v>N/A</v>
      </c>
      <c r="I170" s="28">
        <v>2.9</v>
      </c>
      <c r="J170" s="28">
        <v>13.03</v>
      </c>
      <c r="K170" s="29" t="s">
        <v>107</v>
      </c>
      <c r="L170" s="30" t="str">
        <f t="shared" si="60"/>
        <v>No</v>
      </c>
    </row>
    <row r="171" spans="1:12">
      <c r="A171" s="48" t="s">
        <v>714</v>
      </c>
      <c r="B171" s="25" t="s">
        <v>49</v>
      </c>
      <c r="C171" s="26">
        <v>31386</v>
      </c>
      <c r="D171" s="27" t="str">
        <f t="shared" si="64"/>
        <v>N/A</v>
      </c>
      <c r="E171" s="26">
        <v>31776</v>
      </c>
      <c r="F171" s="27" t="str">
        <f t="shared" si="65"/>
        <v>N/A</v>
      </c>
      <c r="G171" s="26">
        <v>33766</v>
      </c>
      <c r="H171" s="27" t="str">
        <f t="shared" si="66"/>
        <v>N/A</v>
      </c>
      <c r="I171" s="28">
        <v>1.2430000000000001</v>
      </c>
      <c r="J171" s="28">
        <v>6.2629999999999999</v>
      </c>
      <c r="K171" s="29" t="s">
        <v>107</v>
      </c>
      <c r="L171" s="30" t="str">
        <f t="shared" si="60"/>
        <v>Yes</v>
      </c>
    </row>
    <row r="172" spans="1:12">
      <c r="A172" s="48" t="s">
        <v>715</v>
      </c>
      <c r="B172" s="25" t="s">
        <v>49</v>
      </c>
      <c r="C172" s="26">
        <v>11902</v>
      </c>
      <c r="D172" s="27" t="str">
        <f t="shared" si="64"/>
        <v>N/A</v>
      </c>
      <c r="E172" s="26">
        <v>11619</v>
      </c>
      <c r="F172" s="27" t="str">
        <f t="shared" si="65"/>
        <v>N/A</v>
      </c>
      <c r="G172" s="26">
        <v>11303</v>
      </c>
      <c r="H172" s="27" t="str">
        <f t="shared" si="66"/>
        <v>N/A</v>
      </c>
      <c r="I172" s="28">
        <v>-2.38</v>
      </c>
      <c r="J172" s="28">
        <v>-2.72</v>
      </c>
      <c r="K172" s="29" t="s">
        <v>107</v>
      </c>
      <c r="L172" s="30" t="str">
        <f t="shared" si="60"/>
        <v>Yes</v>
      </c>
    </row>
    <row r="173" spans="1:12">
      <c r="A173" s="48" t="s">
        <v>716</v>
      </c>
      <c r="B173" s="25" t="s">
        <v>49</v>
      </c>
      <c r="C173" s="26">
        <v>3984</v>
      </c>
      <c r="D173" s="27" t="str">
        <f t="shared" si="64"/>
        <v>N/A</v>
      </c>
      <c r="E173" s="26">
        <v>3663</v>
      </c>
      <c r="F173" s="27" t="str">
        <f t="shared" si="65"/>
        <v>N/A</v>
      </c>
      <c r="G173" s="26">
        <v>3386</v>
      </c>
      <c r="H173" s="27" t="str">
        <f t="shared" si="66"/>
        <v>N/A</v>
      </c>
      <c r="I173" s="28">
        <v>-8.06</v>
      </c>
      <c r="J173" s="28">
        <v>-7.56</v>
      </c>
      <c r="K173" s="29" t="s">
        <v>107</v>
      </c>
      <c r="L173" s="30" t="str">
        <f t="shared" si="60"/>
        <v>Yes</v>
      </c>
    </row>
    <row r="174" spans="1:12">
      <c r="A174" s="51" t="s">
        <v>531</v>
      </c>
      <c r="B174" s="25" t="s">
        <v>49</v>
      </c>
      <c r="C174" s="26">
        <v>134816</v>
      </c>
      <c r="D174" s="27" t="str">
        <f t="shared" si="64"/>
        <v>N/A</v>
      </c>
      <c r="E174" s="26">
        <v>139438</v>
      </c>
      <c r="F174" s="27" t="str">
        <f t="shared" si="65"/>
        <v>N/A</v>
      </c>
      <c r="G174" s="26">
        <v>158125</v>
      </c>
      <c r="H174" s="27" t="str">
        <f t="shared" si="66"/>
        <v>N/A</v>
      </c>
      <c r="I174" s="28">
        <v>3.4279999999999999</v>
      </c>
      <c r="J174" s="28">
        <v>13.4</v>
      </c>
      <c r="K174" s="29" t="s">
        <v>107</v>
      </c>
      <c r="L174" s="30" t="str">
        <f t="shared" si="60"/>
        <v>No</v>
      </c>
    </row>
    <row r="175" spans="1:12">
      <c r="A175" s="48" t="s">
        <v>717</v>
      </c>
      <c r="B175" s="25" t="s">
        <v>49</v>
      </c>
      <c r="C175" s="26">
        <v>39550</v>
      </c>
      <c r="D175" s="27" t="str">
        <f t="shared" si="64"/>
        <v>N/A</v>
      </c>
      <c r="E175" s="26">
        <v>41319</v>
      </c>
      <c r="F175" s="27" t="str">
        <f t="shared" si="65"/>
        <v>N/A</v>
      </c>
      <c r="G175" s="26">
        <v>45209</v>
      </c>
      <c r="H175" s="27" t="str">
        <f t="shared" si="66"/>
        <v>N/A</v>
      </c>
      <c r="I175" s="28">
        <v>4.4729999999999999</v>
      </c>
      <c r="J175" s="28">
        <v>9.4149999999999991</v>
      </c>
      <c r="K175" s="29" t="s">
        <v>107</v>
      </c>
      <c r="L175" s="30" t="str">
        <f t="shared" si="60"/>
        <v>Yes</v>
      </c>
    </row>
    <row r="176" spans="1:12">
      <c r="A176" s="48" t="s">
        <v>718</v>
      </c>
      <c r="B176" s="25" t="s">
        <v>49</v>
      </c>
      <c r="C176" s="26">
        <v>3573</v>
      </c>
      <c r="D176" s="27" t="str">
        <f t="shared" si="64"/>
        <v>N/A</v>
      </c>
      <c r="E176" s="26">
        <v>3191</v>
      </c>
      <c r="F176" s="27" t="str">
        <f t="shared" si="65"/>
        <v>N/A</v>
      </c>
      <c r="G176" s="26">
        <v>4034</v>
      </c>
      <c r="H176" s="27" t="str">
        <f t="shared" si="66"/>
        <v>N/A</v>
      </c>
      <c r="I176" s="28">
        <v>-10.7</v>
      </c>
      <c r="J176" s="28">
        <v>26.42</v>
      </c>
      <c r="K176" s="29" t="s">
        <v>107</v>
      </c>
      <c r="L176" s="30" t="str">
        <f t="shared" si="60"/>
        <v>No</v>
      </c>
    </row>
    <row r="177" spans="1:12">
      <c r="A177" s="48" t="s">
        <v>719</v>
      </c>
      <c r="B177" s="25" t="s">
        <v>49</v>
      </c>
      <c r="C177" s="26">
        <v>4822</v>
      </c>
      <c r="D177" s="27" t="str">
        <f t="shared" si="64"/>
        <v>N/A</v>
      </c>
      <c r="E177" s="26">
        <v>4538</v>
      </c>
      <c r="F177" s="27" t="str">
        <f t="shared" si="65"/>
        <v>N/A</v>
      </c>
      <c r="G177" s="26">
        <v>4888</v>
      </c>
      <c r="H177" s="27" t="str">
        <f t="shared" si="66"/>
        <v>N/A</v>
      </c>
      <c r="I177" s="28">
        <v>-5.89</v>
      </c>
      <c r="J177" s="28">
        <v>7.7130000000000001</v>
      </c>
      <c r="K177" s="29" t="s">
        <v>107</v>
      </c>
      <c r="L177" s="30" t="str">
        <f t="shared" si="60"/>
        <v>Yes</v>
      </c>
    </row>
    <row r="178" spans="1:12">
      <c r="A178" s="48" t="s">
        <v>720</v>
      </c>
      <c r="B178" s="25" t="s">
        <v>49</v>
      </c>
      <c r="C178" s="26">
        <v>13452</v>
      </c>
      <c r="D178" s="27" t="str">
        <f t="shared" si="64"/>
        <v>N/A</v>
      </c>
      <c r="E178" s="26">
        <v>12679</v>
      </c>
      <c r="F178" s="27" t="str">
        <f t="shared" si="65"/>
        <v>N/A</v>
      </c>
      <c r="G178" s="26">
        <v>12766</v>
      </c>
      <c r="H178" s="27" t="str">
        <f t="shared" si="66"/>
        <v>N/A</v>
      </c>
      <c r="I178" s="28">
        <v>-5.75</v>
      </c>
      <c r="J178" s="28">
        <v>0.68620000000000003</v>
      </c>
      <c r="K178" s="29" t="s">
        <v>107</v>
      </c>
      <c r="L178" s="30" t="str">
        <f t="shared" si="60"/>
        <v>Yes</v>
      </c>
    </row>
    <row r="179" spans="1:12">
      <c r="A179" s="48" t="s">
        <v>721</v>
      </c>
      <c r="B179" s="25" t="s">
        <v>49</v>
      </c>
      <c r="C179" s="26">
        <v>13852</v>
      </c>
      <c r="D179" s="27" t="str">
        <f t="shared" si="64"/>
        <v>N/A</v>
      </c>
      <c r="E179" s="26">
        <v>12939</v>
      </c>
      <c r="F179" s="27" t="str">
        <f t="shared" si="65"/>
        <v>N/A</v>
      </c>
      <c r="G179" s="26">
        <v>11965</v>
      </c>
      <c r="H179" s="27" t="str">
        <f t="shared" si="66"/>
        <v>N/A</v>
      </c>
      <c r="I179" s="28">
        <v>-6.59</v>
      </c>
      <c r="J179" s="28">
        <v>-7.53</v>
      </c>
      <c r="K179" s="29" t="s">
        <v>107</v>
      </c>
      <c r="L179" s="30" t="str">
        <f t="shared" si="60"/>
        <v>Yes</v>
      </c>
    </row>
    <row r="180" spans="1:12">
      <c r="A180" s="48" t="s">
        <v>722</v>
      </c>
      <c r="B180" s="25" t="s">
        <v>49</v>
      </c>
      <c r="C180" s="26">
        <v>59567</v>
      </c>
      <c r="D180" s="27" t="str">
        <f t="shared" si="64"/>
        <v>N/A</v>
      </c>
      <c r="E180" s="26">
        <v>64772</v>
      </c>
      <c r="F180" s="27" t="str">
        <f t="shared" si="65"/>
        <v>N/A</v>
      </c>
      <c r="G180" s="26">
        <v>79263</v>
      </c>
      <c r="H180" s="27" t="str">
        <f t="shared" si="66"/>
        <v>N/A</v>
      </c>
      <c r="I180" s="28">
        <v>8.7379999999999995</v>
      </c>
      <c r="J180" s="28">
        <v>22.37</v>
      </c>
      <c r="K180" s="29" t="s">
        <v>107</v>
      </c>
      <c r="L180" s="30" t="str">
        <f t="shared" si="60"/>
        <v>No</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21646</v>
      </c>
      <c r="D183" s="33" t="str">
        <f t="shared" ref="D183:D188" si="67">IF($B183="N/A","N/A",IF(C183&gt;10,"No",IF(C183&lt;-10,"No","Yes")))</f>
        <v>N/A</v>
      </c>
      <c r="E183" s="34">
        <v>21304</v>
      </c>
      <c r="F183" s="33" t="str">
        <f t="shared" ref="F183:F188" si="68">IF($B183="N/A","N/A",IF(E183&gt;10,"No",IF(E183&lt;-10,"No","Yes")))</f>
        <v>N/A</v>
      </c>
      <c r="G183" s="34">
        <v>20799</v>
      </c>
      <c r="H183" s="33" t="str">
        <f t="shared" ref="H183:H188" si="69">IF($B183="N/A","N/A",IF(G183&gt;10,"No",IF(G183&lt;-10,"No","Yes")))</f>
        <v>N/A</v>
      </c>
      <c r="I183" s="35">
        <v>-1.58</v>
      </c>
      <c r="J183" s="35">
        <v>-2.37</v>
      </c>
      <c r="K183" s="29" t="s">
        <v>1193</v>
      </c>
      <c r="L183" s="30" t="str">
        <f t="shared" ref="L183:L188" si="70">IF(J183="Div by 0", "N/A", IF(K183="N/A","N/A", IF(J183&gt;VALUE(MID(K183,1,2)), "No", IF(J183&lt;-1*VALUE(MID(K183,1,2)), "No", "Yes"))))</f>
        <v>Yes</v>
      </c>
    </row>
    <row r="184" spans="1:12">
      <c r="A184" s="94" t="s">
        <v>1077</v>
      </c>
      <c r="B184" s="36" t="s">
        <v>49</v>
      </c>
      <c r="C184" s="35">
        <v>4.4771334431999996</v>
      </c>
      <c r="D184" s="33" t="str">
        <f t="shared" si="67"/>
        <v>N/A</v>
      </c>
      <c r="E184" s="35">
        <v>4.2914149543000004</v>
      </c>
      <c r="F184" s="33" t="str">
        <f t="shared" si="68"/>
        <v>N/A</v>
      </c>
      <c r="G184" s="35">
        <v>3.8375105168000001</v>
      </c>
      <c r="H184" s="33" t="str">
        <f t="shared" si="69"/>
        <v>N/A</v>
      </c>
      <c r="I184" s="35">
        <v>-4.1500000000000004</v>
      </c>
      <c r="J184" s="35">
        <v>-10.6</v>
      </c>
      <c r="K184" s="29" t="s">
        <v>1193</v>
      </c>
      <c r="L184" s="30" t="str">
        <f t="shared" si="70"/>
        <v>Yes</v>
      </c>
    </row>
    <row r="185" spans="1:12">
      <c r="A185" s="5" t="s">
        <v>1078</v>
      </c>
      <c r="B185" s="36" t="s">
        <v>49</v>
      </c>
      <c r="C185" s="35">
        <v>38.183463517</v>
      </c>
      <c r="D185" s="33" t="str">
        <f t="shared" si="67"/>
        <v>N/A</v>
      </c>
      <c r="E185" s="35">
        <v>37.173789712999998</v>
      </c>
      <c r="F185" s="33" t="str">
        <f t="shared" si="68"/>
        <v>N/A</v>
      </c>
      <c r="G185" s="35">
        <v>35.887297265000001</v>
      </c>
      <c r="H185" s="33" t="str">
        <f t="shared" si="69"/>
        <v>N/A</v>
      </c>
      <c r="I185" s="35">
        <v>-2.64</v>
      </c>
      <c r="J185" s="35">
        <v>-3.46</v>
      </c>
      <c r="K185" s="29" t="s">
        <v>1193</v>
      </c>
      <c r="L185" s="30" t="str">
        <f t="shared" si="70"/>
        <v>Yes</v>
      </c>
    </row>
    <row r="186" spans="1:12">
      <c r="A186" s="5" t="s">
        <v>1079</v>
      </c>
      <c r="B186" s="36" t="s">
        <v>49</v>
      </c>
      <c r="C186" s="35">
        <v>6.5491879062000002</v>
      </c>
      <c r="D186" s="33" t="str">
        <f t="shared" si="67"/>
        <v>N/A</v>
      </c>
      <c r="E186" s="35">
        <v>6.3476090806999999</v>
      </c>
      <c r="F186" s="33" t="str">
        <f t="shared" si="68"/>
        <v>N/A</v>
      </c>
      <c r="G186" s="35">
        <v>6.1821444593999999</v>
      </c>
      <c r="H186" s="33" t="str">
        <f t="shared" si="69"/>
        <v>N/A</v>
      </c>
      <c r="I186" s="35">
        <v>-3.08</v>
      </c>
      <c r="J186" s="35">
        <v>-2.61</v>
      </c>
      <c r="K186" s="29" t="s">
        <v>1193</v>
      </c>
      <c r="L186" s="30" t="str">
        <f t="shared" si="70"/>
        <v>Yes</v>
      </c>
    </row>
    <row r="187" spans="1:12">
      <c r="A187" s="5" t="s">
        <v>1080</v>
      </c>
      <c r="B187" s="36" t="s">
        <v>49</v>
      </c>
      <c r="C187" s="35">
        <v>0.36122354870000001</v>
      </c>
      <c r="D187" s="33" t="str">
        <f t="shared" si="67"/>
        <v>N/A</v>
      </c>
      <c r="E187" s="35">
        <v>0.34393880719999997</v>
      </c>
      <c r="F187" s="33" t="str">
        <f t="shared" si="68"/>
        <v>N/A</v>
      </c>
      <c r="G187" s="35">
        <v>0.30043585960000002</v>
      </c>
      <c r="H187" s="33" t="str">
        <f t="shared" si="69"/>
        <v>N/A</v>
      </c>
      <c r="I187" s="35">
        <v>-4.79</v>
      </c>
      <c r="J187" s="35">
        <v>-12.6</v>
      </c>
      <c r="K187" s="29" t="s">
        <v>1193</v>
      </c>
      <c r="L187" s="30" t="str">
        <f t="shared" si="70"/>
        <v>Yes</v>
      </c>
    </row>
    <row r="188" spans="1:12">
      <c r="A188" s="5" t="s">
        <v>1081</v>
      </c>
      <c r="B188" s="36" t="s">
        <v>49</v>
      </c>
      <c r="C188" s="35">
        <v>1.4835034400000001E-2</v>
      </c>
      <c r="D188" s="33" t="str">
        <f t="shared" si="67"/>
        <v>N/A</v>
      </c>
      <c r="E188" s="35">
        <v>1.5060456999999999E-2</v>
      </c>
      <c r="F188" s="33" t="str">
        <f t="shared" si="68"/>
        <v>N/A</v>
      </c>
      <c r="G188" s="35">
        <v>1.7075098800000001E-2</v>
      </c>
      <c r="H188" s="33" t="str">
        <f t="shared" si="69"/>
        <v>N/A</v>
      </c>
      <c r="I188" s="35">
        <v>1.52</v>
      </c>
      <c r="J188" s="35">
        <v>13.38</v>
      </c>
      <c r="K188" s="29" t="s">
        <v>1193</v>
      </c>
      <c r="L188" s="30" t="str">
        <f t="shared" si="70"/>
        <v>Yes</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47023</v>
      </c>
      <c r="D190" s="27" t="str">
        <f t="shared" ref="D190:D196" si="71">IF($B190="N/A","N/A",IF(C190&gt;10,"No",IF(C190&lt;-10,"No","Yes")))</f>
        <v>N/A</v>
      </c>
      <c r="E190" s="26">
        <v>50927</v>
      </c>
      <c r="F190" s="27" t="str">
        <f t="shared" ref="F190:F196" si="72">IF($B190="N/A","N/A",IF(E190&gt;10,"No",IF(E190&lt;-10,"No","Yes")))</f>
        <v>N/A</v>
      </c>
      <c r="G190" s="26">
        <v>54261</v>
      </c>
      <c r="H190" s="27" t="str">
        <f t="shared" ref="H190:H196" si="73">IF($B190="N/A","N/A",IF(G190&gt;10,"No",IF(G190&lt;-10,"No","Yes")))</f>
        <v>N/A</v>
      </c>
      <c r="I190" s="28">
        <v>8.3019999999999996</v>
      </c>
      <c r="J190" s="28">
        <v>6.5469999999999997</v>
      </c>
      <c r="K190" s="29" t="s">
        <v>1193</v>
      </c>
      <c r="L190" s="30" t="str">
        <f t="shared" ref="L190:L197" si="74">IF(J190="Div by 0", "N/A", IF(K190="N/A","N/A", IF(J190&gt;VALUE(MID(K190,1,2)), "No", IF(J190&lt;-1*VALUE(MID(K190,1,2)), "No", "Yes"))))</f>
        <v>Yes</v>
      </c>
    </row>
    <row r="191" spans="1:12" ht="12.75" customHeight="1">
      <c r="A191" s="94" t="s">
        <v>1083</v>
      </c>
      <c r="B191" s="25" t="s">
        <v>49</v>
      </c>
      <c r="C191" s="32">
        <v>9.7259653470000007</v>
      </c>
      <c r="D191" s="27" t="str">
        <f t="shared" si="71"/>
        <v>N/A</v>
      </c>
      <c r="E191" s="32">
        <v>10.258584744</v>
      </c>
      <c r="F191" s="27" t="str">
        <f t="shared" si="72"/>
        <v>N/A</v>
      </c>
      <c r="G191" s="32">
        <v>10.011402382</v>
      </c>
      <c r="H191" s="27" t="str">
        <f t="shared" si="73"/>
        <v>N/A</v>
      </c>
      <c r="I191" s="28">
        <v>5.476</v>
      </c>
      <c r="J191" s="28">
        <v>-2.41</v>
      </c>
      <c r="K191" s="29" t="s">
        <v>1193</v>
      </c>
      <c r="L191" s="30" t="str">
        <f t="shared" si="74"/>
        <v>Yes</v>
      </c>
    </row>
    <row r="192" spans="1:12" ht="12.75" customHeight="1">
      <c r="A192" s="5" t="s">
        <v>1084</v>
      </c>
      <c r="B192" s="25" t="s">
        <v>49</v>
      </c>
      <c r="C192" s="32">
        <v>39.352733854</v>
      </c>
      <c r="D192" s="27" t="str">
        <f t="shared" si="71"/>
        <v>N/A</v>
      </c>
      <c r="E192" s="32">
        <v>41.977118003000001</v>
      </c>
      <c r="F192" s="27" t="str">
        <f t="shared" si="72"/>
        <v>N/A</v>
      </c>
      <c r="G192" s="32">
        <v>42.708653959999999</v>
      </c>
      <c r="H192" s="27" t="str">
        <f t="shared" si="73"/>
        <v>N/A</v>
      </c>
      <c r="I192" s="28">
        <v>6.6689999999999996</v>
      </c>
      <c r="J192" s="28">
        <v>1.7430000000000001</v>
      </c>
      <c r="K192" s="29" t="s">
        <v>1193</v>
      </c>
      <c r="L192" s="30" t="str">
        <f t="shared" si="74"/>
        <v>Yes</v>
      </c>
    </row>
    <row r="193" spans="1:12" ht="12.75" customHeight="1">
      <c r="A193" s="5" t="s">
        <v>1085</v>
      </c>
      <c r="B193" s="25" t="s">
        <v>49</v>
      </c>
      <c r="C193" s="32">
        <v>29.919825576000001</v>
      </c>
      <c r="D193" s="27" t="str">
        <f t="shared" si="71"/>
        <v>N/A</v>
      </c>
      <c r="E193" s="32">
        <v>30.788117854999999</v>
      </c>
      <c r="F193" s="27" t="str">
        <f t="shared" si="72"/>
        <v>N/A</v>
      </c>
      <c r="G193" s="32">
        <v>30.490290329</v>
      </c>
      <c r="H193" s="27" t="str">
        <f t="shared" si="73"/>
        <v>N/A</v>
      </c>
      <c r="I193" s="28">
        <v>2.9020000000000001</v>
      </c>
      <c r="J193" s="28">
        <v>-0.96699999999999997</v>
      </c>
      <c r="K193" s="29" t="s">
        <v>1193</v>
      </c>
      <c r="L193" s="30" t="str">
        <f t="shared" si="74"/>
        <v>Yes</v>
      </c>
    </row>
    <row r="194" spans="1:12" ht="12.75" customHeight="1">
      <c r="A194" s="5" t="s">
        <v>1086</v>
      </c>
      <c r="B194" s="25" t="s">
        <v>49</v>
      </c>
      <c r="C194" s="32">
        <v>3.4469949275</v>
      </c>
      <c r="D194" s="27" t="str">
        <f t="shared" si="71"/>
        <v>N/A</v>
      </c>
      <c r="E194" s="32">
        <v>3.9386406506</v>
      </c>
      <c r="F194" s="27" t="str">
        <f t="shared" si="72"/>
        <v>N/A</v>
      </c>
      <c r="G194" s="32">
        <v>4.4276355470000004</v>
      </c>
      <c r="H194" s="27" t="str">
        <f t="shared" si="73"/>
        <v>N/A</v>
      </c>
      <c r="I194" s="28">
        <v>14.26</v>
      </c>
      <c r="J194" s="28">
        <v>12.42</v>
      </c>
      <c r="K194" s="29" t="s">
        <v>1193</v>
      </c>
      <c r="L194" s="30" t="str">
        <f t="shared" si="74"/>
        <v>Yes</v>
      </c>
    </row>
    <row r="195" spans="1:12" ht="12.75" customHeight="1">
      <c r="A195" s="5" t="s">
        <v>1087</v>
      </c>
      <c r="B195" s="25" t="s">
        <v>49</v>
      </c>
      <c r="C195" s="32">
        <v>0.55112152859999997</v>
      </c>
      <c r="D195" s="27" t="str">
        <f t="shared" si="71"/>
        <v>N/A</v>
      </c>
      <c r="E195" s="32">
        <v>0.54719660349999999</v>
      </c>
      <c r="F195" s="27" t="str">
        <f t="shared" si="72"/>
        <v>N/A</v>
      </c>
      <c r="G195" s="32">
        <v>0.4831620553</v>
      </c>
      <c r="H195" s="27" t="str">
        <f t="shared" si="73"/>
        <v>N/A</v>
      </c>
      <c r="I195" s="28">
        <v>-0.71199999999999997</v>
      </c>
      <c r="J195" s="28">
        <v>-11.7</v>
      </c>
      <c r="K195" s="29" t="s">
        <v>1193</v>
      </c>
      <c r="L195" s="30" t="str">
        <f t="shared" si="74"/>
        <v>Yes</v>
      </c>
    </row>
    <row r="196" spans="1:12" ht="12.75" customHeight="1">
      <c r="A196" s="94" t="s">
        <v>1088</v>
      </c>
      <c r="B196" s="25" t="s">
        <v>49</v>
      </c>
      <c r="C196" s="26">
        <v>5576</v>
      </c>
      <c r="D196" s="27" t="str">
        <f t="shared" si="71"/>
        <v>N/A</v>
      </c>
      <c r="E196" s="26">
        <v>5972</v>
      </c>
      <c r="F196" s="27" t="str">
        <f t="shared" si="72"/>
        <v>N/A</v>
      </c>
      <c r="G196" s="26">
        <v>5985</v>
      </c>
      <c r="H196" s="27" t="str">
        <f t="shared" si="73"/>
        <v>N/A</v>
      </c>
      <c r="I196" s="28">
        <v>7.1020000000000003</v>
      </c>
      <c r="J196" s="28">
        <v>0.2177</v>
      </c>
      <c r="K196" s="29" t="s">
        <v>1193</v>
      </c>
      <c r="L196" s="30" t="str">
        <f t="shared" si="74"/>
        <v>Yes</v>
      </c>
    </row>
    <row r="197" spans="1:12" ht="25.5">
      <c r="A197" s="45" t="s">
        <v>1089</v>
      </c>
      <c r="B197" s="25" t="s">
        <v>49</v>
      </c>
      <c r="C197" s="26">
        <v>47698</v>
      </c>
      <c r="D197" s="27" t="str">
        <f>IF($B197="N/A","N/A",IF(C197&gt;10,"No",IF(C197&lt;-10,"No","Yes")))</f>
        <v>N/A</v>
      </c>
      <c r="E197" s="26">
        <v>51609</v>
      </c>
      <c r="F197" s="27" t="str">
        <f>IF($B197="N/A","N/A",IF(E197&gt;10,"No",IF(E197&lt;-10,"No","Yes")))</f>
        <v>N/A</v>
      </c>
      <c r="G197" s="26">
        <v>54956</v>
      </c>
      <c r="H197" s="27" t="str">
        <f>IF($B197="N/A","N/A",IF(G197&gt;10,"No",IF(G197&lt;-10,"No","Yes")))</f>
        <v>N/A</v>
      </c>
      <c r="I197" s="28">
        <v>8.1999999999999993</v>
      </c>
      <c r="J197" s="28">
        <v>6.4850000000000003</v>
      </c>
      <c r="K197" s="29" t="s">
        <v>1193</v>
      </c>
      <c r="L197" s="30" t="str">
        <f t="shared" si="74"/>
        <v>Yes</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26911</v>
      </c>
      <c r="D199" s="27" t="str">
        <f t="shared" ref="D199:D272" si="75">IF($B199="N/A","N/A",IF(C199&gt;10,"No",IF(C199&lt;-10,"No","Yes")))</f>
        <v>N/A</v>
      </c>
      <c r="E199" s="26">
        <v>28317</v>
      </c>
      <c r="F199" s="27" t="str">
        <f t="shared" ref="F199:F272" si="76">IF($B199="N/A","N/A",IF(E199&gt;10,"No",IF(E199&lt;-10,"No","Yes")))</f>
        <v>N/A</v>
      </c>
      <c r="G199" s="26">
        <v>28985</v>
      </c>
      <c r="H199" s="27" t="str">
        <f t="shared" ref="H199:H251" si="77">IF($B199="N/A","N/A",IF(G199&gt;10,"No",IF(G199&lt;-10,"No","Yes")))</f>
        <v>N/A</v>
      </c>
      <c r="I199" s="28">
        <v>5.2249999999999996</v>
      </c>
      <c r="J199" s="28">
        <v>2.359</v>
      </c>
      <c r="K199" s="29" t="s">
        <v>1193</v>
      </c>
      <c r="L199" s="30" t="str">
        <f t="shared" ref="L199:L235" si="78">IF(J199="Div by 0", "N/A", IF(K199="N/A","N/A", IF(J199&gt;VALUE(MID(K199,1,2)), "No", IF(J199&lt;-1*VALUE(MID(K199,1,2)), "No", "Yes"))))</f>
        <v>Yes</v>
      </c>
    </row>
    <row r="200" spans="1:12">
      <c r="A200" s="49" t="s">
        <v>323</v>
      </c>
      <c r="B200" s="25" t="s">
        <v>49</v>
      </c>
      <c r="C200" s="32">
        <v>5.5661155914</v>
      </c>
      <c r="D200" s="27" t="str">
        <f t="shared" si="75"/>
        <v>N/A</v>
      </c>
      <c r="E200" s="32">
        <v>5.7040929995000003</v>
      </c>
      <c r="F200" s="27" t="str">
        <f t="shared" si="76"/>
        <v>N/A</v>
      </c>
      <c r="G200" s="32">
        <v>5.3478649130999996</v>
      </c>
      <c r="H200" s="27" t="str">
        <f t="shared" si="77"/>
        <v>N/A</v>
      </c>
      <c r="I200" s="28">
        <v>2.4790000000000001</v>
      </c>
      <c r="J200" s="28">
        <v>-6.25</v>
      </c>
      <c r="K200" s="29" t="s">
        <v>1193</v>
      </c>
      <c r="L200" s="30" t="str">
        <f t="shared" si="78"/>
        <v>Yes</v>
      </c>
    </row>
    <row r="201" spans="1:12">
      <c r="A201" s="5" t="s">
        <v>595</v>
      </c>
      <c r="B201" s="25" t="s">
        <v>49</v>
      </c>
      <c r="C201" s="32">
        <v>28.560201942999999</v>
      </c>
      <c r="D201" s="27" t="str">
        <f t="shared" si="75"/>
        <v>N/A</v>
      </c>
      <c r="E201" s="32">
        <v>30.252458396000002</v>
      </c>
      <c r="F201" s="27" t="str">
        <f t="shared" si="76"/>
        <v>N/A</v>
      </c>
      <c r="G201" s="32">
        <v>30.818041908000001</v>
      </c>
      <c r="H201" s="27" t="str">
        <f t="shared" si="77"/>
        <v>N/A</v>
      </c>
      <c r="I201" s="28">
        <v>5.9249999999999998</v>
      </c>
      <c r="J201" s="28">
        <v>1.87</v>
      </c>
      <c r="K201" s="29" t="s">
        <v>1193</v>
      </c>
      <c r="L201" s="30" t="str">
        <f t="shared" si="78"/>
        <v>Yes</v>
      </c>
    </row>
    <row r="202" spans="1:12">
      <c r="A202" s="5" t="s">
        <v>596</v>
      </c>
      <c r="B202" s="25" t="s">
        <v>49</v>
      </c>
      <c r="C202" s="32">
        <v>20.118122732</v>
      </c>
      <c r="D202" s="27" t="str">
        <f t="shared" si="75"/>
        <v>N/A</v>
      </c>
      <c r="E202" s="32">
        <v>20.334889711999999</v>
      </c>
      <c r="F202" s="27" t="str">
        <f t="shared" si="76"/>
        <v>N/A</v>
      </c>
      <c r="G202" s="32">
        <v>19.97051849</v>
      </c>
      <c r="H202" s="27" t="str">
        <f t="shared" si="77"/>
        <v>N/A</v>
      </c>
      <c r="I202" s="28">
        <v>1.077</v>
      </c>
      <c r="J202" s="28">
        <v>-1.79</v>
      </c>
      <c r="K202" s="29" t="s">
        <v>1193</v>
      </c>
      <c r="L202" s="30" t="str">
        <f t="shared" si="78"/>
        <v>Yes</v>
      </c>
    </row>
    <row r="203" spans="1:12">
      <c r="A203" s="5" t="s">
        <v>597</v>
      </c>
      <c r="B203" s="25" t="s">
        <v>49</v>
      </c>
      <c r="C203" s="32">
        <v>0.14132978090000001</v>
      </c>
      <c r="D203" s="27" t="str">
        <f t="shared" si="75"/>
        <v>N/A</v>
      </c>
      <c r="E203" s="32">
        <v>0.14948429999999999</v>
      </c>
      <c r="F203" s="27" t="str">
        <f t="shared" si="76"/>
        <v>N/A</v>
      </c>
      <c r="G203" s="32">
        <v>0.1452865331</v>
      </c>
      <c r="H203" s="27" t="str">
        <f t="shared" si="77"/>
        <v>N/A</v>
      </c>
      <c r="I203" s="28">
        <v>5.77</v>
      </c>
      <c r="J203" s="28">
        <v>-2.81</v>
      </c>
      <c r="K203" s="29" t="s">
        <v>1193</v>
      </c>
      <c r="L203" s="30" t="str">
        <f t="shared" si="78"/>
        <v>Yes</v>
      </c>
    </row>
    <row r="204" spans="1:12">
      <c r="A204" s="5" t="s">
        <v>598</v>
      </c>
      <c r="B204" s="25" t="s">
        <v>49</v>
      </c>
      <c r="C204" s="32">
        <v>5.9340138000000004E-3</v>
      </c>
      <c r="D204" s="27" t="str">
        <f t="shared" si="75"/>
        <v>N/A</v>
      </c>
      <c r="E204" s="32">
        <v>2.8686584999999998E-3</v>
      </c>
      <c r="F204" s="27" t="str">
        <f t="shared" si="76"/>
        <v>N/A</v>
      </c>
      <c r="G204" s="32">
        <v>3.7944663999999999E-3</v>
      </c>
      <c r="H204" s="27" t="str">
        <f t="shared" si="77"/>
        <v>N/A</v>
      </c>
      <c r="I204" s="28">
        <v>-51.7</v>
      </c>
      <c r="J204" s="28">
        <v>32.270000000000003</v>
      </c>
      <c r="K204" s="29" t="s">
        <v>1193</v>
      </c>
      <c r="L204" s="30" t="str">
        <f t="shared" si="78"/>
        <v>No</v>
      </c>
    </row>
    <row r="205" spans="1:12">
      <c r="A205" s="5" t="s">
        <v>544</v>
      </c>
      <c r="B205" s="25" t="s">
        <v>49</v>
      </c>
      <c r="C205" s="26">
        <v>11804</v>
      </c>
      <c r="D205" s="27" t="str">
        <f>IF($B205="N/A","N/A",IF(C205&gt;10,"No",IF(C205&lt;-10,"No","Yes")))</f>
        <v>N/A</v>
      </c>
      <c r="E205" s="26">
        <v>12605</v>
      </c>
      <c r="F205" s="27" t="str">
        <f>IF($B205="N/A","N/A",IF(E205&gt;10,"No",IF(E205&lt;-10,"No","Yes")))</f>
        <v>N/A</v>
      </c>
      <c r="G205" s="26">
        <v>12846</v>
      </c>
      <c r="H205" s="27" t="str">
        <f>IF($B205="N/A","N/A",IF(G205&gt;10,"No",IF(G205&lt;-10,"No","Yes")))</f>
        <v>N/A</v>
      </c>
      <c r="I205" s="28">
        <v>6.7859999999999996</v>
      </c>
      <c r="J205" s="28">
        <v>1.9119999999999999</v>
      </c>
      <c r="K205" s="29" t="s">
        <v>1193</v>
      </c>
      <c r="L205" s="30" t="str">
        <f t="shared" ref="L205:L209" si="79">IF(J205="Div by 0", "N/A", IF(K205="N/A","N/A", IF(J205&gt;VALUE(MID(K205,1,2)), "No", IF(J205&lt;-1*VALUE(MID(K205,1,2)), "No", "Yes"))))</f>
        <v>Yes</v>
      </c>
    </row>
    <row r="206" spans="1:12">
      <c r="A206" s="5" t="s">
        <v>545</v>
      </c>
      <c r="B206" s="25" t="s">
        <v>49</v>
      </c>
      <c r="C206" s="26">
        <v>189</v>
      </c>
      <c r="D206" s="27" t="str">
        <f>IF($B206="N/A","N/A",IF(C206&gt;10,"No",IF(C206&lt;-10,"No","Yes")))</f>
        <v>N/A</v>
      </c>
      <c r="E206" s="26">
        <v>193</v>
      </c>
      <c r="F206" s="27" t="str">
        <f>IF($B206="N/A","N/A",IF(E206&gt;10,"No",IF(E206&lt;-10,"No","Yes")))</f>
        <v>N/A</v>
      </c>
      <c r="G206" s="26">
        <v>170</v>
      </c>
      <c r="H206" s="27" t="str">
        <f>IF($B206="N/A","N/A",IF(G206&gt;10,"No",IF(G206&lt;-10,"No","Yes")))</f>
        <v>N/A</v>
      </c>
      <c r="I206" s="28">
        <v>2.1160000000000001</v>
      </c>
      <c r="J206" s="28">
        <v>-11.9</v>
      </c>
      <c r="K206" s="29" t="s">
        <v>1193</v>
      </c>
      <c r="L206" s="30" t="str">
        <f t="shared" si="79"/>
        <v>Yes</v>
      </c>
    </row>
    <row r="207" spans="1:12">
      <c r="A207" s="5" t="s">
        <v>546</v>
      </c>
      <c r="B207" s="25" t="s">
        <v>49</v>
      </c>
      <c r="C207" s="26">
        <v>7271</v>
      </c>
      <c r="D207" s="27" t="str">
        <f>IF($B207="N/A","N/A",IF(C207&gt;10,"No",IF(C207&lt;-10,"No","Yes")))</f>
        <v>N/A</v>
      </c>
      <c r="E207" s="26">
        <v>7510</v>
      </c>
      <c r="F207" s="27" t="str">
        <f>IF($B207="N/A","N/A",IF(E207&gt;10,"No",IF(E207&lt;-10,"No","Yes")))</f>
        <v>N/A</v>
      </c>
      <c r="G207" s="26">
        <v>7705</v>
      </c>
      <c r="H207" s="27" t="str">
        <f>IF($B207="N/A","N/A",IF(G207&gt;10,"No",IF(G207&lt;-10,"No","Yes")))</f>
        <v>N/A</v>
      </c>
      <c r="I207" s="28">
        <v>3.2869999999999999</v>
      </c>
      <c r="J207" s="28">
        <v>2.597</v>
      </c>
      <c r="K207" s="29" t="s">
        <v>1193</v>
      </c>
      <c r="L207" s="30" t="str">
        <f t="shared" si="79"/>
        <v>Yes</v>
      </c>
    </row>
    <row r="208" spans="1:12">
      <c r="A208" s="5" t="s">
        <v>547</v>
      </c>
      <c r="B208" s="25" t="s">
        <v>49</v>
      </c>
      <c r="C208" s="26">
        <v>7308</v>
      </c>
      <c r="D208" s="27" t="str">
        <f>IF($B208="N/A","N/A",IF(C208&gt;10,"No",IF(C208&lt;-10,"No","Yes")))</f>
        <v>N/A</v>
      </c>
      <c r="E208" s="26">
        <v>7646</v>
      </c>
      <c r="F208" s="27" t="str">
        <f>IF($B208="N/A","N/A",IF(E208&gt;10,"No",IF(E208&lt;-10,"No","Yes")))</f>
        <v>N/A</v>
      </c>
      <c r="G208" s="26">
        <v>7875</v>
      </c>
      <c r="H208" s="27" t="str">
        <f>IF($B208="N/A","N/A",IF(G208&gt;10,"No",IF(G208&lt;-10,"No","Yes")))</f>
        <v>N/A</v>
      </c>
      <c r="I208" s="28">
        <v>4.625</v>
      </c>
      <c r="J208" s="28">
        <v>2.9950000000000001</v>
      </c>
      <c r="K208" s="29" t="s">
        <v>1193</v>
      </c>
      <c r="L208" s="30" t="str">
        <f t="shared" si="79"/>
        <v>Yes</v>
      </c>
    </row>
    <row r="209" spans="1:12">
      <c r="A209" s="5" t="s">
        <v>548</v>
      </c>
      <c r="B209" s="25" t="s">
        <v>49</v>
      </c>
      <c r="C209" s="26">
        <v>339</v>
      </c>
      <c r="D209" s="27" t="str">
        <f>IF($B209="N/A","N/A",IF(C209&gt;10,"No",IF(C209&lt;-10,"No","Yes")))</f>
        <v>N/A</v>
      </c>
      <c r="E209" s="26">
        <v>363</v>
      </c>
      <c r="F209" s="27" t="str">
        <f>IF($B209="N/A","N/A",IF(E209&gt;10,"No",IF(E209&lt;-10,"No","Yes")))</f>
        <v>N/A</v>
      </c>
      <c r="G209" s="26">
        <v>389</v>
      </c>
      <c r="H209" s="27" t="str">
        <f>IF($B209="N/A","N/A",IF(G209&gt;10,"No",IF(G209&lt;-10,"No","Yes")))</f>
        <v>N/A</v>
      </c>
      <c r="I209" s="28">
        <v>7.08</v>
      </c>
      <c r="J209" s="28">
        <v>7.1630000000000003</v>
      </c>
      <c r="K209" s="29" t="s">
        <v>1193</v>
      </c>
      <c r="L209" s="30" t="str">
        <f t="shared" si="79"/>
        <v>Yes</v>
      </c>
    </row>
    <row r="210" spans="1:12" ht="12.75" customHeight="1">
      <c r="A210" s="94" t="s">
        <v>600</v>
      </c>
      <c r="B210" s="25" t="s">
        <v>49</v>
      </c>
      <c r="C210" s="26">
        <v>0</v>
      </c>
      <c r="D210" s="27" t="str">
        <f t="shared" si="75"/>
        <v>N/A</v>
      </c>
      <c r="E210" s="26">
        <v>0</v>
      </c>
      <c r="F210" s="27" t="str">
        <f t="shared" si="76"/>
        <v>N/A</v>
      </c>
      <c r="G210" s="26">
        <v>0</v>
      </c>
      <c r="H210" s="27" t="str">
        <f t="shared" si="77"/>
        <v>N/A</v>
      </c>
      <c r="I210" s="28" t="s">
        <v>1207</v>
      </c>
      <c r="J210" s="28" t="s">
        <v>1207</v>
      </c>
      <c r="K210" s="29" t="s">
        <v>1193</v>
      </c>
      <c r="L210" s="30" t="str">
        <f t="shared" si="78"/>
        <v>N/A</v>
      </c>
    </row>
    <row r="211" spans="1:12">
      <c r="A211" s="5" t="s">
        <v>544</v>
      </c>
      <c r="B211" s="25" t="s">
        <v>49</v>
      </c>
      <c r="C211" s="26">
        <v>0</v>
      </c>
      <c r="D211" s="27" t="str">
        <f>IF($B211="N/A","N/A",IF(C211&gt;10,"No",IF(C211&lt;-10,"No","Yes")))</f>
        <v>N/A</v>
      </c>
      <c r="E211" s="26">
        <v>0</v>
      </c>
      <c r="F211" s="27" t="str">
        <f>IF($B211="N/A","N/A",IF(E211&gt;10,"No",IF(E211&lt;-10,"No","Yes")))</f>
        <v>N/A</v>
      </c>
      <c r="G211" s="26">
        <v>0</v>
      </c>
      <c r="H211" s="27" t="str">
        <f>IF($B211="N/A","N/A",IF(G211&gt;10,"No",IF(G211&lt;-10,"No","Yes")))</f>
        <v>N/A</v>
      </c>
      <c r="I211" s="28" t="s">
        <v>1207</v>
      </c>
      <c r="J211" s="28" t="s">
        <v>1207</v>
      </c>
      <c r="K211" s="29" t="s">
        <v>1193</v>
      </c>
      <c r="L211" s="30" t="str">
        <f t="shared" si="78"/>
        <v>N/A</v>
      </c>
    </row>
    <row r="212" spans="1:12">
      <c r="A212" s="5" t="s">
        <v>545</v>
      </c>
      <c r="B212" s="25" t="s">
        <v>49</v>
      </c>
      <c r="C212" s="26">
        <v>0</v>
      </c>
      <c r="D212" s="27" t="str">
        <f>IF($B212="N/A","N/A",IF(C212&gt;10,"No",IF(C212&lt;-10,"No","Yes")))</f>
        <v>N/A</v>
      </c>
      <c r="E212" s="26">
        <v>0</v>
      </c>
      <c r="F212" s="27" t="str">
        <f>IF($B212="N/A","N/A",IF(E212&gt;10,"No",IF(E212&lt;-10,"No","Yes")))</f>
        <v>N/A</v>
      </c>
      <c r="G212" s="26">
        <v>0</v>
      </c>
      <c r="H212" s="27" t="str">
        <f>IF($B212="N/A","N/A",IF(G212&gt;10,"No",IF(G212&lt;-10,"No","Yes")))</f>
        <v>N/A</v>
      </c>
      <c r="I212" s="28" t="s">
        <v>1207</v>
      </c>
      <c r="J212" s="28" t="s">
        <v>1207</v>
      </c>
      <c r="K212" s="29" t="s">
        <v>1193</v>
      </c>
      <c r="L212" s="30" t="str">
        <f t="shared" si="78"/>
        <v>N/A</v>
      </c>
    </row>
    <row r="213" spans="1:12">
      <c r="A213" s="5" t="s">
        <v>546</v>
      </c>
      <c r="B213" s="25" t="s">
        <v>49</v>
      </c>
      <c r="C213" s="26">
        <v>0</v>
      </c>
      <c r="D213" s="27" t="str">
        <f>IF($B213="N/A","N/A",IF(C213&gt;10,"No",IF(C213&lt;-10,"No","Yes")))</f>
        <v>N/A</v>
      </c>
      <c r="E213" s="26">
        <v>0</v>
      </c>
      <c r="F213" s="27" t="str">
        <f>IF($B213="N/A","N/A",IF(E213&gt;10,"No",IF(E213&lt;-10,"No","Yes")))</f>
        <v>N/A</v>
      </c>
      <c r="G213" s="26">
        <v>0</v>
      </c>
      <c r="H213" s="27" t="str">
        <f>IF($B213="N/A","N/A",IF(G213&gt;10,"No",IF(G213&lt;-10,"No","Yes")))</f>
        <v>N/A</v>
      </c>
      <c r="I213" s="28" t="s">
        <v>1207</v>
      </c>
      <c r="J213" s="28" t="s">
        <v>1207</v>
      </c>
      <c r="K213" s="29" t="s">
        <v>1193</v>
      </c>
      <c r="L213" s="30" t="str">
        <f t="shared" si="78"/>
        <v>N/A</v>
      </c>
    </row>
    <row r="214" spans="1:12">
      <c r="A214" s="5" t="s">
        <v>547</v>
      </c>
      <c r="B214" s="25" t="s">
        <v>49</v>
      </c>
      <c r="C214" s="26">
        <v>0</v>
      </c>
      <c r="D214" s="27" t="str">
        <f>IF($B214="N/A","N/A",IF(C214&gt;10,"No",IF(C214&lt;-10,"No","Yes")))</f>
        <v>N/A</v>
      </c>
      <c r="E214" s="26">
        <v>0</v>
      </c>
      <c r="F214" s="27" t="str">
        <f>IF($B214="N/A","N/A",IF(E214&gt;10,"No",IF(E214&lt;-10,"No","Yes")))</f>
        <v>N/A</v>
      </c>
      <c r="G214" s="26">
        <v>0</v>
      </c>
      <c r="H214" s="27" t="str">
        <f>IF($B214="N/A","N/A",IF(G214&gt;10,"No",IF(G214&lt;-10,"No","Yes")))</f>
        <v>N/A</v>
      </c>
      <c r="I214" s="28" t="s">
        <v>1207</v>
      </c>
      <c r="J214" s="28" t="s">
        <v>1207</v>
      </c>
      <c r="K214" s="29" t="s">
        <v>1193</v>
      </c>
      <c r="L214" s="30" t="str">
        <f t="shared" si="78"/>
        <v>N/A</v>
      </c>
    </row>
    <row r="215" spans="1:12">
      <c r="A215" s="5" t="s">
        <v>548</v>
      </c>
      <c r="B215" s="25" t="s">
        <v>49</v>
      </c>
      <c r="C215" s="26">
        <v>0</v>
      </c>
      <c r="D215" s="27" t="str">
        <f>IF($B215="N/A","N/A",IF(C215&gt;10,"No",IF(C215&lt;-10,"No","Yes")))</f>
        <v>N/A</v>
      </c>
      <c r="E215" s="26">
        <v>0</v>
      </c>
      <c r="F215" s="27" t="str">
        <f>IF($B215="N/A","N/A",IF(E215&gt;10,"No",IF(E215&lt;-10,"No","Yes")))</f>
        <v>N/A</v>
      </c>
      <c r="G215" s="26">
        <v>0</v>
      </c>
      <c r="H215" s="27" t="str">
        <f>IF($B215="N/A","N/A",IF(G215&gt;10,"No",IF(G215&lt;-10,"No","Yes")))</f>
        <v>N/A</v>
      </c>
      <c r="I215" s="28" t="s">
        <v>1207</v>
      </c>
      <c r="J215" s="28" t="s">
        <v>1207</v>
      </c>
      <c r="K215" s="29" t="s">
        <v>1193</v>
      </c>
      <c r="L215" s="30" t="str">
        <f t="shared" si="78"/>
        <v>N/A</v>
      </c>
    </row>
    <row r="216" spans="1:12">
      <c r="A216" s="94" t="s">
        <v>601</v>
      </c>
      <c r="B216" s="25" t="s">
        <v>49</v>
      </c>
      <c r="C216" s="26">
        <v>11616</v>
      </c>
      <c r="D216" s="27" t="str">
        <f t="shared" si="75"/>
        <v>N/A</v>
      </c>
      <c r="E216" s="26">
        <v>12391</v>
      </c>
      <c r="F216" s="27" t="str">
        <f t="shared" si="76"/>
        <v>N/A</v>
      </c>
      <c r="G216" s="26">
        <v>12594</v>
      </c>
      <c r="H216" s="27" t="str">
        <f t="shared" si="77"/>
        <v>N/A</v>
      </c>
      <c r="I216" s="28">
        <v>6.6719999999999997</v>
      </c>
      <c r="J216" s="28">
        <v>1.6379999999999999</v>
      </c>
      <c r="K216" s="29" t="s">
        <v>1193</v>
      </c>
      <c r="L216" s="30" t="str">
        <f t="shared" si="78"/>
        <v>Yes</v>
      </c>
    </row>
    <row r="217" spans="1:12">
      <c r="A217" s="5" t="s">
        <v>544</v>
      </c>
      <c r="B217" s="25" t="s">
        <v>49</v>
      </c>
      <c r="C217" s="26">
        <v>11417</v>
      </c>
      <c r="D217" s="27" t="str">
        <f t="shared" si="75"/>
        <v>N/A</v>
      </c>
      <c r="E217" s="26">
        <v>12195</v>
      </c>
      <c r="F217" s="27" t="str">
        <f t="shared" si="76"/>
        <v>N/A</v>
      </c>
      <c r="G217" s="26">
        <v>12416</v>
      </c>
      <c r="H217" s="27" t="str">
        <f t="shared" si="77"/>
        <v>N/A</v>
      </c>
      <c r="I217" s="28">
        <v>6.8140000000000001</v>
      </c>
      <c r="J217" s="28">
        <v>1.8120000000000001</v>
      </c>
      <c r="K217" s="29" t="s">
        <v>1193</v>
      </c>
      <c r="L217" s="30" t="str">
        <f t="shared" si="78"/>
        <v>Yes</v>
      </c>
    </row>
    <row r="218" spans="1:12">
      <c r="A218" s="5" t="s">
        <v>545</v>
      </c>
      <c r="B218" s="25" t="s">
        <v>49</v>
      </c>
      <c r="C218" s="26">
        <v>184</v>
      </c>
      <c r="D218" s="27" t="str">
        <f t="shared" si="75"/>
        <v>N/A</v>
      </c>
      <c r="E218" s="26">
        <v>184</v>
      </c>
      <c r="F218" s="27" t="str">
        <f t="shared" si="76"/>
        <v>N/A</v>
      </c>
      <c r="G218" s="26">
        <v>162</v>
      </c>
      <c r="H218" s="27" t="str">
        <f t="shared" si="77"/>
        <v>N/A</v>
      </c>
      <c r="I218" s="28">
        <v>0</v>
      </c>
      <c r="J218" s="28">
        <v>-12</v>
      </c>
      <c r="K218" s="29" t="s">
        <v>1193</v>
      </c>
      <c r="L218" s="30" t="str">
        <f t="shared" si="78"/>
        <v>Yes</v>
      </c>
    </row>
    <row r="219" spans="1:12">
      <c r="A219" s="5" t="s">
        <v>546</v>
      </c>
      <c r="B219" s="25" t="s">
        <v>49</v>
      </c>
      <c r="C219" s="26">
        <v>13</v>
      </c>
      <c r="D219" s="27" t="str">
        <f t="shared" si="75"/>
        <v>N/A</v>
      </c>
      <c r="E219" s="26">
        <v>11</v>
      </c>
      <c r="F219" s="27" t="str">
        <f t="shared" si="76"/>
        <v>N/A</v>
      </c>
      <c r="G219" s="26">
        <v>12</v>
      </c>
      <c r="H219" s="27" t="str">
        <f t="shared" si="77"/>
        <v>N/A</v>
      </c>
      <c r="I219" s="28">
        <v>-30.8</v>
      </c>
      <c r="J219" s="28">
        <v>33.33</v>
      </c>
      <c r="K219" s="29" t="s">
        <v>1193</v>
      </c>
      <c r="L219" s="30" t="str">
        <f t="shared" si="78"/>
        <v>No</v>
      </c>
    </row>
    <row r="220" spans="1:12">
      <c r="A220" s="5" t="s">
        <v>547</v>
      </c>
      <c r="B220" s="25" t="s">
        <v>49</v>
      </c>
      <c r="C220" s="26">
        <v>0</v>
      </c>
      <c r="D220" s="27" t="str">
        <f t="shared" si="75"/>
        <v>N/A</v>
      </c>
      <c r="E220" s="26">
        <v>11</v>
      </c>
      <c r="F220" s="27" t="str">
        <f t="shared" si="76"/>
        <v>N/A</v>
      </c>
      <c r="G220" s="26">
        <v>11</v>
      </c>
      <c r="H220" s="27" t="str">
        <f t="shared" si="77"/>
        <v>N/A</v>
      </c>
      <c r="I220" s="28" t="s">
        <v>1207</v>
      </c>
      <c r="J220" s="28">
        <v>0</v>
      </c>
      <c r="K220" s="29" t="s">
        <v>1193</v>
      </c>
      <c r="L220" s="30" t="str">
        <f t="shared" si="78"/>
        <v>Yes</v>
      </c>
    </row>
    <row r="221" spans="1:12">
      <c r="A221" s="5" t="s">
        <v>548</v>
      </c>
      <c r="B221" s="25" t="s">
        <v>49</v>
      </c>
      <c r="C221" s="26">
        <v>11</v>
      </c>
      <c r="D221" s="27" t="str">
        <f t="shared" si="75"/>
        <v>N/A</v>
      </c>
      <c r="E221" s="26">
        <v>0</v>
      </c>
      <c r="F221" s="27" t="str">
        <f t="shared" si="76"/>
        <v>N/A</v>
      </c>
      <c r="G221" s="26">
        <v>11</v>
      </c>
      <c r="H221" s="27" t="str">
        <f t="shared" si="77"/>
        <v>N/A</v>
      </c>
      <c r="I221" s="28">
        <v>-100</v>
      </c>
      <c r="J221" s="28" t="s">
        <v>1207</v>
      </c>
      <c r="K221" s="29" t="s">
        <v>1193</v>
      </c>
      <c r="L221" s="30" t="str">
        <f t="shared" si="78"/>
        <v>N/A</v>
      </c>
    </row>
    <row r="222" spans="1:12" s="43" customFormat="1" ht="12.75" customHeight="1">
      <c r="A222" s="94" t="s">
        <v>602</v>
      </c>
      <c r="B222" s="36" t="s">
        <v>49</v>
      </c>
      <c r="C222" s="34">
        <v>3580</v>
      </c>
      <c r="D222" s="33" t="str">
        <f t="shared" si="75"/>
        <v>N/A</v>
      </c>
      <c r="E222" s="34">
        <v>3801</v>
      </c>
      <c r="F222" s="33" t="str">
        <f t="shared" si="76"/>
        <v>N/A</v>
      </c>
      <c r="G222" s="34">
        <v>3917</v>
      </c>
      <c r="H222" s="33" t="str">
        <f t="shared" si="77"/>
        <v>N/A</v>
      </c>
      <c r="I222" s="35">
        <v>6.173</v>
      </c>
      <c r="J222" s="35">
        <v>3.052</v>
      </c>
      <c r="K222" s="36" t="s">
        <v>1193</v>
      </c>
      <c r="L222" s="33" t="str">
        <f t="shared" si="78"/>
        <v>Yes</v>
      </c>
    </row>
    <row r="223" spans="1:12">
      <c r="A223" s="5" t="s">
        <v>544</v>
      </c>
      <c r="B223" s="25" t="s">
        <v>49</v>
      </c>
      <c r="C223" s="26">
        <v>11</v>
      </c>
      <c r="D223" s="27" t="str">
        <f t="shared" si="75"/>
        <v>N/A</v>
      </c>
      <c r="E223" s="26">
        <v>11</v>
      </c>
      <c r="F223" s="27" t="str">
        <f t="shared" si="76"/>
        <v>N/A</v>
      </c>
      <c r="G223" s="26">
        <v>11</v>
      </c>
      <c r="H223" s="27" t="str">
        <f t="shared" si="77"/>
        <v>N/A</v>
      </c>
      <c r="I223" s="28">
        <v>-33.299999999999997</v>
      </c>
      <c r="J223" s="28">
        <v>200</v>
      </c>
      <c r="K223" s="29" t="s">
        <v>1193</v>
      </c>
      <c r="L223" s="30" t="str">
        <f t="shared" si="78"/>
        <v>No</v>
      </c>
    </row>
    <row r="224" spans="1:12">
      <c r="A224" s="5" t="s">
        <v>545</v>
      </c>
      <c r="B224" s="25" t="s">
        <v>49</v>
      </c>
      <c r="C224" s="26">
        <v>11</v>
      </c>
      <c r="D224" s="27" t="str">
        <f t="shared" si="75"/>
        <v>N/A</v>
      </c>
      <c r="E224" s="26">
        <v>0</v>
      </c>
      <c r="F224" s="27" t="str">
        <f t="shared" si="76"/>
        <v>N/A</v>
      </c>
      <c r="G224" s="26">
        <v>0</v>
      </c>
      <c r="H224" s="27" t="str">
        <f t="shared" si="77"/>
        <v>N/A</v>
      </c>
      <c r="I224" s="28">
        <v>-100</v>
      </c>
      <c r="J224" s="28" t="s">
        <v>1207</v>
      </c>
      <c r="K224" s="29" t="s">
        <v>1193</v>
      </c>
      <c r="L224" s="30" t="str">
        <f t="shared" si="78"/>
        <v>N/A</v>
      </c>
    </row>
    <row r="225" spans="1:12">
      <c r="A225" s="5" t="s">
        <v>546</v>
      </c>
      <c r="B225" s="25" t="s">
        <v>49</v>
      </c>
      <c r="C225" s="26">
        <v>1641</v>
      </c>
      <c r="D225" s="27" t="str">
        <f t="shared" si="75"/>
        <v>N/A</v>
      </c>
      <c r="E225" s="26">
        <v>1750</v>
      </c>
      <c r="F225" s="27" t="str">
        <f t="shared" si="76"/>
        <v>N/A</v>
      </c>
      <c r="G225" s="26">
        <v>1792</v>
      </c>
      <c r="H225" s="27" t="str">
        <f t="shared" si="77"/>
        <v>N/A</v>
      </c>
      <c r="I225" s="28">
        <v>6.6420000000000003</v>
      </c>
      <c r="J225" s="28">
        <v>2.4</v>
      </c>
      <c r="K225" s="29" t="s">
        <v>1193</v>
      </c>
      <c r="L225" s="30" t="str">
        <f t="shared" si="78"/>
        <v>Yes</v>
      </c>
    </row>
    <row r="226" spans="1:12">
      <c r="A226" s="5" t="s">
        <v>547</v>
      </c>
      <c r="B226" s="25" t="s">
        <v>49</v>
      </c>
      <c r="C226" s="26">
        <v>1876</v>
      </c>
      <c r="D226" s="27" t="str">
        <f t="shared" si="75"/>
        <v>N/A</v>
      </c>
      <c r="E226" s="26">
        <v>1986</v>
      </c>
      <c r="F226" s="27" t="str">
        <f t="shared" si="76"/>
        <v>N/A</v>
      </c>
      <c r="G226" s="26">
        <v>2042</v>
      </c>
      <c r="H226" s="27" t="str">
        <f t="shared" si="77"/>
        <v>N/A</v>
      </c>
      <c r="I226" s="28">
        <v>5.8639999999999999</v>
      </c>
      <c r="J226" s="28">
        <v>2.82</v>
      </c>
      <c r="K226" s="29" t="s">
        <v>1193</v>
      </c>
      <c r="L226" s="30" t="str">
        <f t="shared" si="78"/>
        <v>Yes</v>
      </c>
    </row>
    <row r="227" spans="1:12">
      <c r="A227" s="5" t="s">
        <v>548</v>
      </c>
      <c r="B227" s="25" t="s">
        <v>49</v>
      </c>
      <c r="C227" s="26">
        <v>59</v>
      </c>
      <c r="D227" s="27" t="str">
        <f t="shared" si="75"/>
        <v>N/A</v>
      </c>
      <c r="E227" s="26">
        <v>63</v>
      </c>
      <c r="F227" s="27" t="str">
        <f t="shared" si="76"/>
        <v>N/A</v>
      </c>
      <c r="G227" s="26">
        <v>77</v>
      </c>
      <c r="H227" s="27" t="str">
        <f t="shared" si="77"/>
        <v>N/A</v>
      </c>
      <c r="I227" s="28">
        <v>6.78</v>
      </c>
      <c r="J227" s="28">
        <v>22.22</v>
      </c>
      <c r="K227" s="29" t="s">
        <v>1193</v>
      </c>
      <c r="L227" s="30" t="str">
        <f t="shared" si="78"/>
        <v>Yes</v>
      </c>
    </row>
    <row r="228" spans="1:12" s="43" customFormat="1" ht="12.75" customHeight="1">
      <c r="A228" s="94" t="s">
        <v>603</v>
      </c>
      <c r="B228" s="36" t="s">
        <v>49</v>
      </c>
      <c r="C228" s="34">
        <v>1173</v>
      </c>
      <c r="D228" s="33" t="str">
        <f t="shared" si="75"/>
        <v>N/A</v>
      </c>
      <c r="E228" s="34">
        <v>1224</v>
      </c>
      <c r="F228" s="33" t="str">
        <f t="shared" si="76"/>
        <v>N/A</v>
      </c>
      <c r="G228" s="34">
        <v>1255</v>
      </c>
      <c r="H228" s="33" t="str">
        <f t="shared" si="77"/>
        <v>N/A</v>
      </c>
      <c r="I228" s="35">
        <v>4.3479999999999999</v>
      </c>
      <c r="J228" s="35">
        <v>2.5329999999999999</v>
      </c>
      <c r="K228" s="36" t="s">
        <v>1193</v>
      </c>
      <c r="L228" s="33" t="str">
        <f t="shared" si="78"/>
        <v>Yes</v>
      </c>
    </row>
    <row r="229" spans="1:12">
      <c r="A229" s="5" t="s">
        <v>544</v>
      </c>
      <c r="B229" s="25" t="s">
        <v>49</v>
      </c>
      <c r="C229" s="26">
        <v>11</v>
      </c>
      <c r="D229" s="27" t="str">
        <f t="shared" si="75"/>
        <v>N/A</v>
      </c>
      <c r="E229" s="26">
        <v>11</v>
      </c>
      <c r="F229" s="27" t="str">
        <f t="shared" si="76"/>
        <v>N/A</v>
      </c>
      <c r="G229" s="26">
        <v>11</v>
      </c>
      <c r="H229" s="27" t="str">
        <f t="shared" si="77"/>
        <v>N/A</v>
      </c>
      <c r="I229" s="28">
        <v>-33.299999999999997</v>
      </c>
      <c r="J229" s="28">
        <v>-50</v>
      </c>
      <c r="K229" s="29" t="s">
        <v>1193</v>
      </c>
      <c r="L229" s="30" t="str">
        <f t="shared" si="78"/>
        <v>No</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567</v>
      </c>
      <c r="D231" s="27" t="str">
        <f t="shared" si="75"/>
        <v>N/A</v>
      </c>
      <c r="E231" s="26">
        <v>594</v>
      </c>
      <c r="F231" s="27" t="str">
        <f t="shared" si="76"/>
        <v>N/A</v>
      </c>
      <c r="G231" s="26">
        <v>624</v>
      </c>
      <c r="H231" s="27" t="str">
        <f t="shared" si="77"/>
        <v>N/A</v>
      </c>
      <c r="I231" s="28">
        <v>4.7619999999999996</v>
      </c>
      <c r="J231" s="28">
        <v>5.0510000000000002</v>
      </c>
      <c r="K231" s="29" t="s">
        <v>1193</v>
      </c>
      <c r="L231" s="30" t="str">
        <f t="shared" si="78"/>
        <v>Yes</v>
      </c>
    </row>
    <row r="232" spans="1:12">
      <c r="A232" s="5" t="s">
        <v>547</v>
      </c>
      <c r="B232" s="25" t="s">
        <v>49</v>
      </c>
      <c r="C232" s="26">
        <v>546</v>
      </c>
      <c r="D232" s="27" t="str">
        <f t="shared" si="75"/>
        <v>N/A</v>
      </c>
      <c r="E232" s="26">
        <v>571</v>
      </c>
      <c r="F232" s="27" t="str">
        <f t="shared" si="76"/>
        <v>N/A</v>
      </c>
      <c r="G232" s="26">
        <v>576</v>
      </c>
      <c r="H232" s="27" t="str">
        <f t="shared" si="77"/>
        <v>N/A</v>
      </c>
      <c r="I232" s="28">
        <v>4.5789999999999997</v>
      </c>
      <c r="J232" s="28">
        <v>0.87570000000000003</v>
      </c>
      <c r="K232" s="29" t="s">
        <v>1193</v>
      </c>
      <c r="L232" s="30" t="str">
        <f t="shared" si="78"/>
        <v>Yes</v>
      </c>
    </row>
    <row r="233" spans="1:12">
      <c r="A233" s="5" t="s">
        <v>548</v>
      </c>
      <c r="B233" s="25" t="s">
        <v>49</v>
      </c>
      <c r="C233" s="26">
        <v>57</v>
      </c>
      <c r="D233" s="27" t="str">
        <f t="shared" si="75"/>
        <v>N/A</v>
      </c>
      <c r="E233" s="26">
        <v>57</v>
      </c>
      <c r="F233" s="27" t="str">
        <f t="shared" si="76"/>
        <v>N/A</v>
      </c>
      <c r="G233" s="26">
        <v>54</v>
      </c>
      <c r="H233" s="27" t="str">
        <f t="shared" si="77"/>
        <v>N/A</v>
      </c>
      <c r="I233" s="28">
        <v>0</v>
      </c>
      <c r="J233" s="28">
        <v>-5.26</v>
      </c>
      <c r="K233" s="29" t="s">
        <v>1193</v>
      </c>
      <c r="L233" s="30" t="str">
        <f t="shared" si="78"/>
        <v>Yes</v>
      </c>
    </row>
    <row r="234" spans="1:12" s="43" customFormat="1" ht="12.75" customHeight="1">
      <c r="A234" s="94" t="s">
        <v>604</v>
      </c>
      <c r="B234" s="36" t="s">
        <v>49</v>
      </c>
      <c r="C234" s="34">
        <v>56</v>
      </c>
      <c r="D234" s="33" t="str">
        <f t="shared" si="75"/>
        <v>N/A</v>
      </c>
      <c r="E234" s="34">
        <v>54</v>
      </c>
      <c r="F234" s="33" t="str">
        <f t="shared" si="76"/>
        <v>N/A</v>
      </c>
      <c r="G234" s="34">
        <v>54</v>
      </c>
      <c r="H234" s="33" t="str">
        <f t="shared" si="77"/>
        <v>N/A</v>
      </c>
      <c r="I234" s="35">
        <v>-3.57</v>
      </c>
      <c r="J234" s="35">
        <v>0</v>
      </c>
      <c r="K234" s="36" t="s">
        <v>1193</v>
      </c>
      <c r="L234" s="33" t="str">
        <f t="shared" si="78"/>
        <v>Yes</v>
      </c>
    </row>
    <row r="235" spans="1:12">
      <c r="A235" s="5" t="s">
        <v>544</v>
      </c>
      <c r="B235" s="25" t="s">
        <v>49</v>
      </c>
      <c r="C235" s="26">
        <v>11</v>
      </c>
      <c r="D235" s="27" t="str">
        <f t="shared" si="75"/>
        <v>N/A</v>
      </c>
      <c r="E235" s="26">
        <v>11</v>
      </c>
      <c r="F235" s="27" t="str">
        <f t="shared" si="76"/>
        <v>N/A</v>
      </c>
      <c r="G235" s="26">
        <v>11</v>
      </c>
      <c r="H235" s="27" t="str">
        <f t="shared" si="77"/>
        <v>N/A</v>
      </c>
      <c r="I235" s="28">
        <v>100</v>
      </c>
      <c r="J235" s="28">
        <v>0</v>
      </c>
      <c r="K235" s="29" t="s">
        <v>1193</v>
      </c>
      <c r="L235" s="30" t="str">
        <f t="shared" si="78"/>
        <v>Yes</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40</v>
      </c>
      <c r="D237" s="27" t="str">
        <f t="shared" si="75"/>
        <v>N/A</v>
      </c>
      <c r="E237" s="26">
        <v>42</v>
      </c>
      <c r="F237" s="27" t="str">
        <f t="shared" si="76"/>
        <v>N/A</v>
      </c>
      <c r="G237" s="26">
        <v>40</v>
      </c>
      <c r="H237" s="27" t="str">
        <f t="shared" si="77"/>
        <v>N/A</v>
      </c>
      <c r="I237" s="28">
        <v>5</v>
      </c>
      <c r="J237" s="28">
        <v>-4.76</v>
      </c>
      <c r="K237" s="29" t="s">
        <v>1193</v>
      </c>
      <c r="L237" s="30" t="str">
        <f t="shared" si="80"/>
        <v>Yes</v>
      </c>
    </row>
    <row r="238" spans="1:12">
      <c r="A238" s="5" t="s">
        <v>547</v>
      </c>
      <c r="B238" s="25" t="s">
        <v>49</v>
      </c>
      <c r="C238" s="26">
        <v>14</v>
      </c>
      <c r="D238" s="27" t="str">
        <f t="shared" si="75"/>
        <v>N/A</v>
      </c>
      <c r="E238" s="26">
        <v>11</v>
      </c>
      <c r="F238" s="27" t="str">
        <f t="shared" si="76"/>
        <v>N/A</v>
      </c>
      <c r="G238" s="26">
        <v>12</v>
      </c>
      <c r="H238" s="27" t="str">
        <f t="shared" si="77"/>
        <v>N/A</v>
      </c>
      <c r="I238" s="28">
        <v>-35.700000000000003</v>
      </c>
      <c r="J238" s="28">
        <v>33.33</v>
      </c>
      <c r="K238" s="29" t="s">
        <v>1193</v>
      </c>
      <c r="L238" s="30" t="str">
        <f t="shared" si="80"/>
        <v>No</v>
      </c>
    </row>
    <row r="239" spans="1:12">
      <c r="A239" s="5" t="s">
        <v>548</v>
      </c>
      <c r="B239" s="25" t="s">
        <v>49</v>
      </c>
      <c r="C239" s="26">
        <v>11</v>
      </c>
      <c r="D239" s="27" t="str">
        <f t="shared" si="75"/>
        <v>N/A</v>
      </c>
      <c r="E239" s="26">
        <v>11</v>
      </c>
      <c r="F239" s="27" t="str">
        <f t="shared" si="76"/>
        <v>N/A</v>
      </c>
      <c r="G239" s="26">
        <v>0</v>
      </c>
      <c r="H239" s="27" t="str">
        <f t="shared" si="77"/>
        <v>N/A</v>
      </c>
      <c r="I239" s="28">
        <v>0</v>
      </c>
      <c r="J239" s="28">
        <v>-100</v>
      </c>
      <c r="K239" s="29" t="s">
        <v>1193</v>
      </c>
      <c r="L239" s="30" t="str">
        <f t="shared" si="80"/>
        <v>No</v>
      </c>
    </row>
    <row r="240" spans="1:12" s="43" customFormat="1" ht="12.75" customHeight="1">
      <c r="A240" s="94" t="s">
        <v>605</v>
      </c>
      <c r="B240" s="36" t="s">
        <v>49</v>
      </c>
      <c r="C240" s="34">
        <v>10486</v>
      </c>
      <c r="D240" s="33" t="str">
        <f t="shared" si="75"/>
        <v>N/A</v>
      </c>
      <c r="E240" s="34">
        <v>10847</v>
      </c>
      <c r="F240" s="33" t="str">
        <f t="shared" si="76"/>
        <v>N/A</v>
      </c>
      <c r="G240" s="34">
        <v>11165</v>
      </c>
      <c r="H240" s="33" t="str">
        <f t="shared" si="77"/>
        <v>N/A</v>
      </c>
      <c r="I240" s="35">
        <v>3.4430000000000001</v>
      </c>
      <c r="J240" s="35">
        <v>2.9319999999999999</v>
      </c>
      <c r="K240" s="36" t="s">
        <v>1193</v>
      </c>
      <c r="L240" s="33" t="str">
        <f t="shared" si="80"/>
        <v>Yes</v>
      </c>
    </row>
    <row r="241" spans="1:12">
      <c r="A241" s="5" t="s">
        <v>544</v>
      </c>
      <c r="B241" s="25" t="s">
        <v>49</v>
      </c>
      <c r="C241" s="26">
        <v>380</v>
      </c>
      <c r="D241" s="27" t="str">
        <f t="shared" si="75"/>
        <v>N/A</v>
      </c>
      <c r="E241" s="26">
        <v>404</v>
      </c>
      <c r="F241" s="27" t="str">
        <f t="shared" si="76"/>
        <v>N/A</v>
      </c>
      <c r="G241" s="26">
        <v>421</v>
      </c>
      <c r="H241" s="27" t="str">
        <f t="shared" si="77"/>
        <v>N/A</v>
      </c>
      <c r="I241" s="28">
        <v>6.3159999999999998</v>
      </c>
      <c r="J241" s="28">
        <v>4.2080000000000002</v>
      </c>
      <c r="K241" s="29" t="s">
        <v>1193</v>
      </c>
      <c r="L241" s="30" t="str">
        <f t="shared" si="80"/>
        <v>Yes</v>
      </c>
    </row>
    <row r="242" spans="1:12">
      <c r="A242" s="5" t="s">
        <v>545</v>
      </c>
      <c r="B242" s="25" t="s">
        <v>49</v>
      </c>
      <c r="C242" s="26">
        <v>11</v>
      </c>
      <c r="D242" s="27" t="str">
        <f t="shared" si="75"/>
        <v>N/A</v>
      </c>
      <c r="E242" s="26">
        <v>11</v>
      </c>
      <c r="F242" s="27" t="str">
        <f t="shared" si="76"/>
        <v>N/A</v>
      </c>
      <c r="G242" s="26">
        <v>11</v>
      </c>
      <c r="H242" s="27" t="str">
        <f t="shared" si="77"/>
        <v>N/A</v>
      </c>
      <c r="I242" s="28">
        <v>125</v>
      </c>
      <c r="J242" s="28">
        <v>-11.1</v>
      </c>
      <c r="K242" s="29" t="s">
        <v>1193</v>
      </c>
      <c r="L242" s="30" t="str">
        <f t="shared" si="80"/>
        <v>Yes</v>
      </c>
    </row>
    <row r="243" spans="1:12">
      <c r="A243" s="5" t="s">
        <v>546</v>
      </c>
      <c r="B243" s="25" t="s">
        <v>49</v>
      </c>
      <c r="C243" s="26">
        <v>5010</v>
      </c>
      <c r="D243" s="27" t="str">
        <f t="shared" si="75"/>
        <v>N/A</v>
      </c>
      <c r="E243" s="26">
        <v>5115</v>
      </c>
      <c r="F243" s="27" t="str">
        <f t="shared" si="76"/>
        <v>N/A</v>
      </c>
      <c r="G243" s="26">
        <v>5237</v>
      </c>
      <c r="H243" s="27" t="str">
        <f t="shared" si="77"/>
        <v>N/A</v>
      </c>
      <c r="I243" s="28">
        <v>2.0960000000000001</v>
      </c>
      <c r="J243" s="28">
        <v>2.3849999999999998</v>
      </c>
      <c r="K243" s="29" t="s">
        <v>1193</v>
      </c>
      <c r="L243" s="30" t="str">
        <f t="shared" si="80"/>
        <v>Yes</v>
      </c>
    </row>
    <row r="244" spans="1:12">
      <c r="A244" s="5" t="s">
        <v>547</v>
      </c>
      <c r="B244" s="25" t="s">
        <v>49</v>
      </c>
      <c r="C244" s="26">
        <v>4872</v>
      </c>
      <c r="D244" s="27" t="str">
        <f t="shared" si="75"/>
        <v>N/A</v>
      </c>
      <c r="E244" s="26">
        <v>5077</v>
      </c>
      <c r="F244" s="27" t="str">
        <f t="shared" si="76"/>
        <v>N/A</v>
      </c>
      <c r="G244" s="26">
        <v>5242</v>
      </c>
      <c r="H244" s="27" t="str">
        <f t="shared" si="77"/>
        <v>N/A</v>
      </c>
      <c r="I244" s="28">
        <v>4.2080000000000002</v>
      </c>
      <c r="J244" s="28">
        <v>3.25</v>
      </c>
      <c r="K244" s="29" t="s">
        <v>1193</v>
      </c>
      <c r="L244" s="30" t="str">
        <f t="shared" si="80"/>
        <v>Yes</v>
      </c>
    </row>
    <row r="245" spans="1:12">
      <c r="A245" s="5" t="s">
        <v>548</v>
      </c>
      <c r="B245" s="25" t="s">
        <v>49</v>
      </c>
      <c r="C245" s="26">
        <v>220</v>
      </c>
      <c r="D245" s="27" t="str">
        <f t="shared" si="75"/>
        <v>N/A</v>
      </c>
      <c r="E245" s="26">
        <v>242</v>
      </c>
      <c r="F245" s="27" t="str">
        <f t="shared" si="76"/>
        <v>N/A</v>
      </c>
      <c r="G245" s="26">
        <v>257</v>
      </c>
      <c r="H245" s="27" t="str">
        <f t="shared" si="77"/>
        <v>N/A</v>
      </c>
      <c r="I245" s="28">
        <v>10</v>
      </c>
      <c r="J245" s="28">
        <v>6.1980000000000004</v>
      </c>
      <c r="K245" s="29" t="s">
        <v>1193</v>
      </c>
      <c r="L245" s="30" t="str">
        <f t="shared" si="80"/>
        <v>Yes</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1207</v>
      </c>
      <c r="J252" s="28" t="s">
        <v>1207</v>
      </c>
      <c r="K252" s="29" t="s">
        <v>1193</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1207</v>
      </c>
      <c r="J255" s="28" t="s">
        <v>1207</v>
      </c>
      <c r="K255" s="29" t="s">
        <v>1193</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1207</v>
      </c>
      <c r="J256" s="28" t="s">
        <v>1207</v>
      </c>
      <c r="K256" s="29" t="s">
        <v>1193</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1207</v>
      </c>
      <c r="J257" s="28" t="s">
        <v>1207</v>
      </c>
      <c r="K257" s="29" t="s">
        <v>1193</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3.255174464</v>
      </c>
      <c r="D270" s="27" t="str">
        <f>IF($B270="N/A","N/A",IF(C270&lt;15,"Yes","No"))</f>
        <v>Yes</v>
      </c>
      <c r="E270" s="32">
        <v>3.2242116043000002</v>
      </c>
      <c r="F270" s="27" t="str">
        <f>IF($B270="N/A","N/A",IF(E270&lt;15,"Yes","No"))</f>
        <v>Yes</v>
      </c>
      <c r="G270" s="32">
        <v>3.1775056063</v>
      </c>
      <c r="H270" s="27" t="str">
        <f>IF($B270="N/A","N/A",IF(G270&lt;15,"Yes","No"))</f>
        <v>Yes</v>
      </c>
      <c r="I270" s="28">
        <v>-0.95099999999999996</v>
      </c>
      <c r="J270" s="28">
        <v>-1.45</v>
      </c>
      <c r="K270" s="29" t="s">
        <v>1193</v>
      </c>
      <c r="L270" s="30" t="str">
        <f>IF(J270="Div by 0", "N/A", IF(K270="N/A","N/A", IF(J270&gt;VALUE(MID(K270,1,2)), "No", IF(J270&lt;-1*VALUE(MID(K270,1,2)), "No", "Yes"))))</f>
        <v>Yes</v>
      </c>
    </row>
    <row r="271" spans="1:12" ht="12.75" customHeight="1">
      <c r="A271" s="45" t="s">
        <v>769</v>
      </c>
      <c r="B271" s="25" t="s">
        <v>138</v>
      </c>
      <c r="C271" s="32">
        <v>3.1760199338000001</v>
      </c>
      <c r="D271" s="27" t="str">
        <f>IF($B271="N/A","N/A",IF(C271&lt;10,"Yes","No"))</f>
        <v>Yes</v>
      </c>
      <c r="E271" s="32">
        <v>3.7240022485000002</v>
      </c>
      <c r="F271" s="27" t="str">
        <f>IF($B271="N/A","N/A",IF(E271&lt;10,"Yes","No"))</f>
        <v>Yes</v>
      </c>
      <c r="G271" s="32">
        <v>3.4207447174999999</v>
      </c>
      <c r="H271" s="27" t="str">
        <f>IF($B271="N/A","N/A",IF(G271&lt;10,"Yes","No"))</f>
        <v>Yes</v>
      </c>
      <c r="I271" s="28">
        <v>17.25</v>
      </c>
      <c r="J271" s="28">
        <v>-8.14</v>
      </c>
      <c r="K271" s="29" t="s">
        <v>1193</v>
      </c>
      <c r="L271" s="30" t="str">
        <f>IF(J271="Div by 0", "N/A", IF(K271="N/A","N/A", IF(J271&gt;VALUE(MID(K271,1,2)), "No", IF(J271&lt;-1*VALUE(MID(K271,1,2)), "No", "Yes"))))</f>
        <v>Yes</v>
      </c>
    </row>
    <row r="272" spans="1:12" ht="12.75" customHeight="1">
      <c r="A272" s="94" t="s">
        <v>325</v>
      </c>
      <c r="B272" s="25" t="s">
        <v>49</v>
      </c>
      <c r="C272" s="32">
        <v>7.4319052E-3</v>
      </c>
      <c r="D272" s="27" t="str">
        <f t="shared" si="75"/>
        <v>N/A</v>
      </c>
      <c r="E272" s="32">
        <v>3.5314475400000003E-2</v>
      </c>
      <c r="F272" s="27" t="str">
        <f t="shared" si="76"/>
        <v>N/A</v>
      </c>
      <c r="G272" s="32">
        <v>0.1173020528</v>
      </c>
      <c r="H272" s="27" t="str">
        <f>IF($B272="N/A","N/A",IF(G272&gt;10,"No",IF(G272&lt;-10,"No","Yes")))</f>
        <v>N/A</v>
      </c>
      <c r="I272" s="28">
        <v>375.2</v>
      </c>
      <c r="J272" s="28">
        <v>232.2</v>
      </c>
      <c r="K272" s="29" t="s">
        <v>1193</v>
      </c>
      <c r="L272" s="30" t="str">
        <f>IF(J272="Div by 0", "N/A", IF(K272="N/A","N/A", IF(J272&gt;VALUE(MID(K272,1,2)), "No", IF(J272&lt;-1*VALUE(MID(K272,1,2)), "No", "Yes"))))</f>
        <v>No</v>
      </c>
    </row>
    <row r="273" spans="1:12" ht="25.5">
      <c r="A273" s="91" t="s">
        <v>820</v>
      </c>
      <c r="B273" s="25" t="s">
        <v>155</v>
      </c>
      <c r="C273" s="30">
        <v>3.255174464</v>
      </c>
      <c r="D273" s="27" t="str">
        <f>IF($B273="N/A","N/A",IF(C273&lt;15,"Yes","No"))</f>
        <v>Yes</v>
      </c>
      <c r="E273" s="30">
        <v>3.2100858142000002</v>
      </c>
      <c r="F273" s="27" t="str">
        <f>IF($B273="N/A","N/A",IF(E273&lt;15,"Yes","No"))</f>
        <v>Yes</v>
      </c>
      <c r="G273" s="30">
        <v>3.0878040366000001</v>
      </c>
      <c r="H273" s="27" t="str">
        <f>IF($B273="N/A","N/A",IF(G273&lt;15,"Yes","No"))</f>
        <v>Yes</v>
      </c>
      <c r="I273" s="28">
        <v>-1.39</v>
      </c>
      <c r="J273" s="28">
        <v>-3.81</v>
      </c>
      <c r="K273" s="29" t="s">
        <v>1193</v>
      </c>
      <c r="L273" s="30" t="str">
        <f t="shared" ref="L273" si="84">IF(J273="Div by 0", "N/A", IF(K273="N/A","N/A", IF(J273&gt;VALUE(MID(K273,1,2)), "No", IF(J273&lt;-1*VALUE(MID(K273,1,2)), "No", "Yes"))))</f>
        <v>Yes</v>
      </c>
    </row>
    <row r="274" spans="1:12" ht="25.5">
      <c r="A274" s="91" t="s">
        <v>821</v>
      </c>
      <c r="B274" s="25" t="s">
        <v>49</v>
      </c>
      <c r="C274" s="26">
        <v>322</v>
      </c>
      <c r="D274" s="27" t="str">
        <f>IF($B274="N/A","N/A",IF(C274&gt;10,"No",IF(C274&lt;-10,"No","Yes")))</f>
        <v>N/A</v>
      </c>
      <c r="E274" s="26">
        <v>303</v>
      </c>
      <c r="F274" s="27" t="str">
        <f>IF($B274="N/A","N/A",IF(E274&gt;10,"No",IF(E274&lt;-10,"No","Yes")))</f>
        <v>N/A</v>
      </c>
      <c r="G274" s="26">
        <v>338</v>
      </c>
      <c r="H274" s="27" t="str">
        <f>IF($B274="N/A","N/A",IF(G274&gt;10,"No",IF(G274&lt;-10,"No","Yes")))</f>
        <v>N/A</v>
      </c>
      <c r="I274" s="28">
        <v>-5.9</v>
      </c>
      <c r="J274" s="28">
        <v>11.55</v>
      </c>
      <c r="K274" s="29" t="s">
        <v>1193</v>
      </c>
      <c r="L274" s="30" t="str">
        <f>IF(J274="Div by 0", "N/A", IF(K274="N/A","N/A", IF(J274&gt;VALUE(MID(K274,1,2)), "No", IF(J274&lt;-1*VALUE(MID(K274,1,2)), "No", "Yes"))))</f>
        <v>Yes</v>
      </c>
    </row>
    <row r="275" spans="1:12">
      <c r="A275" s="91" t="s">
        <v>958</v>
      </c>
      <c r="B275" s="25" t="s">
        <v>49</v>
      </c>
      <c r="C275" s="26" t="s">
        <v>49</v>
      </c>
      <c r="D275" s="27" t="str">
        <f t="shared" ref="D275" si="85">IF($B275="N/A","N/A",IF(C275&gt;10,"No",IF(C275&lt;-10,"No","Yes")))</f>
        <v>N/A</v>
      </c>
      <c r="E275" s="26">
        <v>28464</v>
      </c>
      <c r="F275" s="27" t="str">
        <f t="shared" ref="F275" si="86">IF($B275="N/A","N/A",IF(E275&gt;10,"No",IF(E275&lt;-10,"No","Yes")))</f>
        <v>N/A</v>
      </c>
      <c r="G275" s="26">
        <v>29058</v>
      </c>
      <c r="H275" s="27" t="str">
        <f>IF($B275="N/A","N/A",IF(G275&gt;10,"No",IF(G275&lt;-10,"No","Yes")))</f>
        <v>N/A</v>
      </c>
      <c r="I275" s="28" t="s">
        <v>49</v>
      </c>
      <c r="J275" s="28">
        <v>2.0870000000000002</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70032</v>
      </c>
      <c r="D277" s="27" t="str">
        <f t="shared" ref="D277:D307" si="87">IF($B277="N/A","N/A",IF(C277&gt;10,"No",IF(C277&lt;-10,"No","Yes")))</f>
        <v>N/A</v>
      </c>
      <c r="E277" s="26">
        <v>75284</v>
      </c>
      <c r="F277" s="27" t="str">
        <f t="shared" ref="F277:F307" si="88">IF($B277="N/A","N/A",IF(E277&gt;10,"No",IF(E277&lt;-10,"No","Yes")))</f>
        <v>N/A</v>
      </c>
      <c r="G277" s="26">
        <v>91333</v>
      </c>
      <c r="H277" s="27" t="str">
        <f t="shared" ref="H277:H307" si="89">IF($B277="N/A","N/A",IF(G277&gt;10,"No",IF(G277&lt;-10,"No","Yes")))</f>
        <v>N/A</v>
      </c>
      <c r="I277" s="28">
        <v>7.4989999999999997</v>
      </c>
      <c r="J277" s="28">
        <v>21.32</v>
      </c>
      <c r="K277" s="29" t="s">
        <v>1193</v>
      </c>
      <c r="L277" s="30" t="str">
        <f t="shared" ref="L277:L307" si="90">IF(J277="Div by 0", "N/A", IF(K277="N/A","N/A", IF(J277&gt;VALUE(MID(K277,1,2)), "No", IF(J277&lt;-1*VALUE(MID(K277,1,2)), "No", "Yes"))))</f>
        <v>Yes</v>
      </c>
    </row>
    <row r="278" spans="1:12">
      <c r="A278" s="5" t="s">
        <v>549</v>
      </c>
      <c r="B278" s="25" t="s">
        <v>49</v>
      </c>
      <c r="C278" s="32">
        <v>0.22385216229999999</v>
      </c>
      <c r="D278" s="27" t="str">
        <f t="shared" si="87"/>
        <v>N/A</v>
      </c>
      <c r="E278" s="32">
        <v>0.28602496220000001</v>
      </c>
      <c r="F278" s="27" t="str">
        <f t="shared" si="88"/>
        <v>N/A</v>
      </c>
      <c r="G278" s="32">
        <v>0.30069847280000001</v>
      </c>
      <c r="H278" s="27" t="str">
        <f t="shared" si="89"/>
        <v>N/A</v>
      </c>
      <c r="I278" s="28">
        <v>27.77</v>
      </c>
      <c r="J278" s="28">
        <v>5.13</v>
      </c>
      <c r="K278" s="29" t="s">
        <v>1193</v>
      </c>
      <c r="L278" s="30" t="str">
        <f t="shared" si="90"/>
        <v>Yes</v>
      </c>
    </row>
    <row r="279" spans="1:12">
      <c r="A279" s="5" t="s">
        <v>550</v>
      </c>
      <c r="B279" s="25" t="s">
        <v>49</v>
      </c>
      <c r="C279" s="32">
        <v>1.4986131619</v>
      </c>
      <c r="D279" s="27" t="str">
        <f t="shared" si="87"/>
        <v>N/A</v>
      </c>
      <c r="E279" s="32">
        <v>1.674448559</v>
      </c>
      <c r="F279" s="27" t="str">
        <f t="shared" si="88"/>
        <v>N/A</v>
      </c>
      <c r="G279" s="32">
        <v>1.8804076139000001</v>
      </c>
      <c r="H279" s="27" t="str">
        <f t="shared" si="89"/>
        <v>N/A</v>
      </c>
      <c r="I279" s="28">
        <v>11.73</v>
      </c>
      <c r="J279" s="28">
        <v>12.3</v>
      </c>
      <c r="K279" s="29" t="s">
        <v>1193</v>
      </c>
      <c r="L279" s="30" t="str">
        <f t="shared" si="90"/>
        <v>Yes</v>
      </c>
    </row>
    <row r="280" spans="1:12">
      <c r="A280" s="5" t="s">
        <v>551</v>
      </c>
      <c r="B280" s="25" t="s">
        <v>49</v>
      </c>
      <c r="C280" s="32">
        <v>2.2160168058999998</v>
      </c>
      <c r="D280" s="27" t="str">
        <f t="shared" si="87"/>
        <v>N/A</v>
      </c>
      <c r="E280" s="32">
        <v>2.1015244066999998</v>
      </c>
      <c r="F280" s="27" t="str">
        <f t="shared" si="88"/>
        <v>N/A</v>
      </c>
      <c r="G280" s="32">
        <v>1.8564811829000001</v>
      </c>
      <c r="H280" s="27" t="str">
        <f t="shared" si="89"/>
        <v>N/A</v>
      </c>
      <c r="I280" s="28">
        <v>-5.17</v>
      </c>
      <c r="J280" s="28">
        <v>-11.7</v>
      </c>
      <c r="K280" s="29" t="s">
        <v>1193</v>
      </c>
      <c r="L280" s="30" t="str">
        <f t="shared" si="90"/>
        <v>Yes</v>
      </c>
    </row>
    <row r="281" spans="1:12">
      <c r="A281" s="5" t="s">
        <v>552</v>
      </c>
      <c r="B281" s="25" t="s">
        <v>49</v>
      </c>
      <c r="C281" s="32">
        <v>47.221398053999998</v>
      </c>
      <c r="D281" s="27" t="str">
        <f t="shared" si="87"/>
        <v>N/A</v>
      </c>
      <c r="E281" s="32">
        <v>49.389692910000001</v>
      </c>
      <c r="F281" s="27" t="str">
        <f t="shared" si="88"/>
        <v>N/A</v>
      </c>
      <c r="G281" s="32">
        <v>53.656916996</v>
      </c>
      <c r="H281" s="27" t="str">
        <f t="shared" si="89"/>
        <v>N/A</v>
      </c>
      <c r="I281" s="28">
        <v>4.5919999999999996</v>
      </c>
      <c r="J281" s="28">
        <v>8.64</v>
      </c>
      <c r="K281" s="29" t="s">
        <v>1193</v>
      </c>
      <c r="L281" s="30" t="str">
        <f t="shared" si="90"/>
        <v>Yes</v>
      </c>
    </row>
    <row r="282" spans="1:12">
      <c r="A282" s="5" t="s">
        <v>553</v>
      </c>
      <c r="B282" s="25" t="s">
        <v>49</v>
      </c>
      <c r="C282" s="32">
        <v>0.30985835049999999</v>
      </c>
      <c r="D282" s="27" t="str">
        <f t="shared" si="87"/>
        <v>N/A</v>
      </c>
      <c r="E282" s="32">
        <v>0.29355507149999999</v>
      </c>
      <c r="F282" s="27" t="str">
        <f t="shared" si="88"/>
        <v>N/A</v>
      </c>
      <c r="G282" s="32">
        <v>0.16313928150000001</v>
      </c>
      <c r="H282" s="27" t="str">
        <f t="shared" si="89"/>
        <v>N/A</v>
      </c>
      <c r="I282" s="28">
        <v>-5.26</v>
      </c>
      <c r="J282" s="28">
        <v>-44.4</v>
      </c>
      <c r="K282" s="29" t="s">
        <v>1193</v>
      </c>
      <c r="L282" s="30" t="str">
        <f t="shared" si="90"/>
        <v>No</v>
      </c>
    </row>
    <row r="283" spans="1:12">
      <c r="A283" s="94" t="s">
        <v>327</v>
      </c>
      <c r="B283" s="25" t="s">
        <v>49</v>
      </c>
      <c r="C283" s="26">
        <v>370494</v>
      </c>
      <c r="D283" s="27" t="str">
        <f t="shared" si="87"/>
        <v>N/A</v>
      </c>
      <c r="E283" s="26">
        <v>380975</v>
      </c>
      <c r="F283" s="27" t="str">
        <f t="shared" si="88"/>
        <v>N/A</v>
      </c>
      <c r="G283" s="26">
        <v>414978</v>
      </c>
      <c r="H283" s="27" t="str">
        <f t="shared" si="89"/>
        <v>N/A</v>
      </c>
      <c r="I283" s="28">
        <v>2.8290000000000002</v>
      </c>
      <c r="J283" s="28">
        <v>8.9250000000000007</v>
      </c>
      <c r="K283" s="29" t="s">
        <v>1193</v>
      </c>
      <c r="L283" s="30" t="str">
        <f t="shared" si="90"/>
        <v>Yes</v>
      </c>
    </row>
    <row r="284" spans="1:12">
      <c r="A284" s="5" t="s">
        <v>554</v>
      </c>
      <c r="B284" s="25" t="s">
        <v>49</v>
      </c>
      <c r="C284" s="32">
        <v>2.126595542</v>
      </c>
      <c r="D284" s="27" t="str">
        <f t="shared" si="87"/>
        <v>N/A</v>
      </c>
      <c r="E284" s="32">
        <v>2.1581883510000002</v>
      </c>
      <c r="F284" s="27" t="str">
        <f t="shared" si="88"/>
        <v>N/A</v>
      </c>
      <c r="G284" s="32">
        <v>2.2209068308000002</v>
      </c>
      <c r="H284" s="27" t="str">
        <f t="shared" si="89"/>
        <v>N/A</v>
      </c>
      <c r="I284" s="28">
        <v>1.486</v>
      </c>
      <c r="J284" s="28">
        <v>2.9060000000000001</v>
      </c>
      <c r="K284" s="29" t="s">
        <v>1193</v>
      </c>
      <c r="L284" s="30" t="str">
        <f t="shared" si="90"/>
        <v>Yes</v>
      </c>
    </row>
    <row r="285" spans="1:12">
      <c r="A285" s="5" t="s">
        <v>555</v>
      </c>
      <c r="B285" s="25" t="s">
        <v>49</v>
      </c>
      <c r="C285" s="32">
        <v>92.153669945999994</v>
      </c>
      <c r="D285" s="27" t="str">
        <f t="shared" si="87"/>
        <v>N/A</v>
      </c>
      <c r="E285" s="32">
        <v>92.859442924000007</v>
      </c>
      <c r="F285" s="27" t="str">
        <f t="shared" si="88"/>
        <v>N/A</v>
      </c>
      <c r="G285" s="32">
        <v>92.856501954999999</v>
      </c>
      <c r="H285" s="27" t="str">
        <f t="shared" si="89"/>
        <v>N/A</v>
      </c>
      <c r="I285" s="28">
        <v>0.76590000000000003</v>
      </c>
      <c r="J285" s="28">
        <v>-3.0000000000000001E-3</v>
      </c>
      <c r="K285" s="29" t="s">
        <v>1193</v>
      </c>
      <c r="L285" s="30" t="str">
        <f t="shared" si="90"/>
        <v>Yes</v>
      </c>
    </row>
    <row r="286" spans="1:12">
      <c r="A286" s="5" t="s">
        <v>556</v>
      </c>
      <c r="B286" s="25" t="s">
        <v>49</v>
      </c>
      <c r="C286" s="32">
        <v>97.465030486000003</v>
      </c>
      <c r="D286" s="27" t="str">
        <f t="shared" si="87"/>
        <v>N/A</v>
      </c>
      <c r="E286" s="32">
        <v>98.067946652000003</v>
      </c>
      <c r="F286" s="27" t="str">
        <f t="shared" si="88"/>
        <v>N/A</v>
      </c>
      <c r="G286" s="32">
        <v>98.395778723999996</v>
      </c>
      <c r="H286" s="27" t="str">
        <f t="shared" si="89"/>
        <v>N/A</v>
      </c>
      <c r="I286" s="28">
        <v>0.61860000000000004</v>
      </c>
      <c r="J286" s="28">
        <v>0.33429999999999999</v>
      </c>
      <c r="K286" s="29" t="s">
        <v>1193</v>
      </c>
      <c r="L286" s="30" t="str">
        <f t="shared" si="90"/>
        <v>Yes</v>
      </c>
    </row>
    <row r="287" spans="1:12">
      <c r="A287" s="5" t="s">
        <v>557</v>
      </c>
      <c r="B287" s="25" t="s">
        <v>49</v>
      </c>
      <c r="C287" s="32">
        <v>55.299816045999997</v>
      </c>
      <c r="D287" s="27" t="str">
        <f t="shared" si="87"/>
        <v>N/A</v>
      </c>
      <c r="E287" s="32">
        <v>54.026162165000002</v>
      </c>
      <c r="F287" s="27" t="str">
        <f t="shared" si="88"/>
        <v>N/A</v>
      </c>
      <c r="G287" s="32">
        <v>51.990513833999998</v>
      </c>
      <c r="H287" s="27" t="str">
        <f t="shared" si="89"/>
        <v>N/A</v>
      </c>
      <c r="I287" s="28">
        <v>-2.2999999999999998</v>
      </c>
      <c r="J287" s="28">
        <v>-3.77</v>
      </c>
      <c r="K287" s="29" t="s">
        <v>1193</v>
      </c>
      <c r="L287" s="30" t="str">
        <f t="shared" si="90"/>
        <v>Yes</v>
      </c>
    </row>
    <row r="288" spans="1:12">
      <c r="A288" s="5" t="s">
        <v>553</v>
      </c>
      <c r="B288" s="25" t="s">
        <v>49</v>
      </c>
      <c r="C288" s="32">
        <v>2.0362003163</v>
      </c>
      <c r="D288" s="27" t="str">
        <f t="shared" si="87"/>
        <v>N/A</v>
      </c>
      <c r="E288" s="32">
        <v>1.9444845462</v>
      </c>
      <c r="F288" s="27" t="str">
        <f t="shared" si="88"/>
        <v>N/A</v>
      </c>
      <c r="G288" s="32">
        <v>1.1641580999000001</v>
      </c>
      <c r="H288" s="27" t="str">
        <f t="shared" si="89"/>
        <v>N/A</v>
      </c>
      <c r="I288" s="28">
        <v>-4.5</v>
      </c>
      <c r="J288" s="28">
        <v>-40.1</v>
      </c>
      <c r="K288" s="29" t="s">
        <v>1193</v>
      </c>
      <c r="L288" s="30" t="str">
        <f t="shared" si="90"/>
        <v>No</v>
      </c>
    </row>
    <row r="289" spans="1:12">
      <c r="A289" s="5" t="s">
        <v>902</v>
      </c>
      <c r="B289" s="25" t="s">
        <v>49</v>
      </c>
      <c r="C289" s="32" t="s">
        <v>49</v>
      </c>
      <c r="D289" s="27" t="str">
        <f t="shared" si="87"/>
        <v>N/A</v>
      </c>
      <c r="E289" s="32">
        <v>100</v>
      </c>
      <c r="F289" s="27" t="str">
        <f t="shared" si="88"/>
        <v>N/A</v>
      </c>
      <c r="G289" s="32">
        <v>100</v>
      </c>
      <c r="H289" s="27" t="str">
        <f t="shared" si="89"/>
        <v>N/A</v>
      </c>
      <c r="I289" s="28" t="s">
        <v>49</v>
      </c>
      <c r="J289" s="28">
        <v>0</v>
      </c>
      <c r="K289" s="29" t="s">
        <v>1193</v>
      </c>
      <c r="L289" s="30" t="str">
        <f>IF(J289="Div by 0", "N/A", IF(OR(J289="N/A",K289="N/A"),"N/A", IF(J289&gt;VALUE(MID(K289,1,2)), "No", IF(J289&lt;-1*VALUE(MID(K289,1,2)), "No", "Yes"))))</f>
        <v>Yes</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39100</v>
      </c>
      <c r="D307" s="27" t="str">
        <f t="shared" si="87"/>
        <v>N/A</v>
      </c>
      <c r="E307" s="26">
        <v>38019</v>
      </c>
      <c r="F307" s="27" t="str">
        <f t="shared" si="88"/>
        <v>N/A</v>
      </c>
      <c r="G307" s="26">
        <v>42702</v>
      </c>
      <c r="H307" s="27" t="str">
        <f t="shared" si="89"/>
        <v>N/A</v>
      </c>
      <c r="I307" s="28">
        <v>-2.76</v>
      </c>
      <c r="J307" s="28">
        <v>12.32</v>
      </c>
      <c r="K307" s="29" t="s">
        <v>1193</v>
      </c>
      <c r="L307" s="30" t="str">
        <f t="shared" si="90"/>
        <v>Yes</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0</v>
      </c>
      <c r="H309" s="27" t="str">
        <f t="shared" ref="H309:H310" si="97">IF($B309="N/A","N/A",IF(G309&gt;0,"No",IF(G309&lt;0,"No","Yes")))</f>
        <v>Yes</v>
      </c>
      <c r="I309" s="28" t="s">
        <v>1207</v>
      </c>
      <c r="J309" s="28" t="s">
        <v>1207</v>
      </c>
      <c r="K309" s="29" t="s">
        <v>1193</v>
      </c>
      <c r="L309" s="30" t="str">
        <f t="shared" si="94"/>
        <v>N/A</v>
      </c>
    </row>
    <row r="310" spans="1:12">
      <c r="A310" s="86" t="s">
        <v>824</v>
      </c>
      <c r="B310" s="36" t="s">
        <v>121</v>
      </c>
      <c r="C310" s="34">
        <v>0</v>
      </c>
      <c r="D310" s="27" t="str">
        <f t="shared" si="95"/>
        <v>Yes</v>
      </c>
      <c r="E310" s="34">
        <v>0</v>
      </c>
      <c r="F310" s="27" t="str">
        <f t="shared" si="96"/>
        <v>Yes</v>
      </c>
      <c r="G310" s="34">
        <v>0</v>
      </c>
      <c r="H310" s="27" t="str">
        <f t="shared" si="97"/>
        <v>Yes</v>
      </c>
      <c r="I310" s="28" t="s">
        <v>1207</v>
      </c>
      <c r="J310" s="28" t="s">
        <v>1207</v>
      </c>
      <c r="K310" s="29" t="s">
        <v>1193</v>
      </c>
      <c r="L310" s="30" t="str">
        <f t="shared" ref="L310" si="98">IF(J310="Div by 0", "N/A", IF(K310="N/A","N/A", IF(J310&gt;VALUE(MID(K310,1,2)), "No", IF(J310&lt;-1*VALUE(MID(K310,1,2)), "No", "Yes"))))</f>
        <v>N/A</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498446</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395424.75</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1087</v>
      </c>
      <c r="D316" s="33" t="str">
        <f>IF($B316="N/A","N/A",IF(C316&gt;10,"No",IF(C316&lt;-10,"No","Yes")))</f>
        <v>N/A</v>
      </c>
      <c r="E316" s="34">
        <v>1015</v>
      </c>
      <c r="F316" s="33" t="str">
        <f>IF($B316="N/A","N/A",IF(E316&gt;10,"No",IF(E316&lt;-10,"No","Yes")))</f>
        <v>N/A</v>
      </c>
      <c r="G316" s="34">
        <v>1005</v>
      </c>
      <c r="H316" s="33" t="str">
        <f>IF($B316="N/A","N/A",IF(G316&gt;10,"No",IF(G316&lt;-10,"No","Yes")))</f>
        <v>N/A</v>
      </c>
      <c r="I316" s="28">
        <v>-6.62</v>
      </c>
      <c r="J316" s="28">
        <v>-0.98499999999999999</v>
      </c>
      <c r="K316" s="34" t="s">
        <v>49</v>
      </c>
      <c r="L316" s="30" t="str">
        <f>IF(J316="Div by 0", "N/A", IF(K316="N/A","N/A", IF(J316&gt;VALUE(MID(K316,1,2)), "No", IF(J316&lt;-1*VALUE(MID(K316,1,2)), "No", "Yes"))))</f>
        <v>N/A</v>
      </c>
    </row>
    <row r="317" spans="1:12">
      <c r="A317" s="45" t="s">
        <v>1102</v>
      </c>
      <c r="B317" s="34" t="s">
        <v>49</v>
      </c>
      <c r="C317" s="34">
        <v>1721</v>
      </c>
      <c r="D317" s="33" t="str">
        <f>IF($B317="N/A","N/A",IF(C317&gt;10,"No",IF(C317&lt;-10,"No","Yes")))</f>
        <v>N/A</v>
      </c>
      <c r="E317" s="34">
        <v>1617</v>
      </c>
      <c r="F317" s="33" t="str">
        <f>IF($B317="N/A","N/A",IF(E317&gt;10,"No",IF(E317&lt;-10,"No","Yes")))</f>
        <v>N/A</v>
      </c>
      <c r="G317" s="34">
        <v>1576</v>
      </c>
      <c r="H317" s="33" t="str">
        <f>IF($B317="N/A","N/A",IF(G317&gt;10,"No",IF(G317&lt;-10,"No","Yes")))</f>
        <v>N/A</v>
      </c>
      <c r="I317" s="28">
        <v>-6.04</v>
      </c>
      <c r="J317" s="28">
        <v>-2.54</v>
      </c>
      <c r="K317" s="34" t="s">
        <v>49</v>
      </c>
      <c r="L317" s="30" t="str">
        <f>IF(J317="Div by 0", "N/A", IF(K317="N/A","N/A", IF(J317&gt;VALUE(MID(K317,1,2)), "No", IF(J317&lt;-1*VALUE(MID(K317,1,2)), "No", "Yes"))))</f>
        <v>N/A</v>
      </c>
    </row>
    <row r="318" spans="1:12" ht="12.75" customHeight="1">
      <c r="A318" s="45" t="s">
        <v>1103</v>
      </c>
      <c r="B318" s="34" t="s">
        <v>49</v>
      </c>
      <c r="C318" s="34">
        <v>178.16666667000001</v>
      </c>
      <c r="D318" s="33" t="str">
        <f>IF($B318="N/A","N/A",IF(C318&gt;10,"No",IF(C318&lt;-10,"No","Yes")))</f>
        <v>N/A</v>
      </c>
      <c r="E318" s="34" t="s">
        <v>1207</v>
      </c>
      <c r="F318" s="33" t="str">
        <f>IF($B318="N/A","N/A",IF(E318&gt;10,"No",IF(E318&lt;-10,"No","Yes")))</f>
        <v>N/A</v>
      </c>
      <c r="G318" s="34">
        <v>179.58333332999999</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11468</v>
      </c>
      <c r="D320" s="33" t="str">
        <f>IF($B320="N/A","N/A",IF(C320&gt;10,"No",IF(C320&lt;-10,"No","Yes")))</f>
        <v>N/A</v>
      </c>
      <c r="E320" s="34">
        <v>11858</v>
      </c>
      <c r="F320" s="33" t="str">
        <f>IF($B320="N/A","N/A",IF(E320&gt;10,"No",IF(E320&lt;-10,"No","Yes")))</f>
        <v>N/A</v>
      </c>
      <c r="G320" s="34">
        <v>12339</v>
      </c>
      <c r="H320" s="33" t="str">
        <f>IF($B320="N/A","N/A",IF(G320&gt;10,"No",IF(G320&lt;-10,"No","Yes")))</f>
        <v>N/A</v>
      </c>
      <c r="I320" s="28">
        <v>3.4009999999999998</v>
      </c>
      <c r="J320" s="28">
        <v>4.056</v>
      </c>
      <c r="K320" s="34" t="s">
        <v>49</v>
      </c>
      <c r="L320" s="30" t="str">
        <f>IF(J320="Div by 0", "N/A", IF(K320="N/A","N/A", IF(J320&gt;VALUE(MID(K320,1,2)), "No", IF(J320&lt;-1*VALUE(MID(K320,1,2)), "No", "Yes"))))</f>
        <v>N/A</v>
      </c>
    </row>
    <row r="321" spans="1:12">
      <c r="A321" s="45" t="s">
        <v>1105</v>
      </c>
      <c r="B321" s="34" t="s">
        <v>49</v>
      </c>
      <c r="C321" s="34">
        <v>14561</v>
      </c>
      <c r="D321" s="33" t="str">
        <f>IF($B321="N/A","N/A",IF(C321&gt;10,"No",IF(C321&lt;-10,"No","Yes")))</f>
        <v>N/A</v>
      </c>
      <c r="E321" s="34">
        <v>14642</v>
      </c>
      <c r="F321" s="33" t="str">
        <f>IF($B321="N/A","N/A",IF(E321&gt;10,"No",IF(E321&lt;-10,"No","Yes")))</f>
        <v>N/A</v>
      </c>
      <c r="G321" s="34">
        <v>15293</v>
      </c>
      <c r="H321" s="33" t="str">
        <f>IF($B321="N/A","N/A",IF(G321&gt;10,"No",IF(G321&lt;-10,"No","Yes")))</f>
        <v>N/A</v>
      </c>
      <c r="I321" s="28">
        <v>0.55630000000000002</v>
      </c>
      <c r="J321" s="28">
        <v>4.4459999999999997</v>
      </c>
      <c r="K321" s="34" t="s">
        <v>49</v>
      </c>
      <c r="L321" s="30" t="str">
        <f>IF(J321="Div by 0", "N/A", IF(K321="N/A","N/A", IF(J321&gt;VALUE(MID(K321,1,2)), "No", IF(J321&lt;-1*VALUE(MID(K321,1,2)), "No", "Yes"))))</f>
        <v>N/A</v>
      </c>
    </row>
    <row r="322" spans="1:12" ht="12.75" customHeight="1">
      <c r="A322" s="45" t="s">
        <v>1106</v>
      </c>
      <c r="B322" s="34" t="s">
        <v>49</v>
      </c>
      <c r="C322" s="34">
        <v>11097.75</v>
      </c>
      <c r="D322" s="33" t="str">
        <f>IF($B322="N/A","N/A",IF(C322&gt;10,"No",IF(C322&lt;-10,"No","Yes")))</f>
        <v>N/A</v>
      </c>
      <c r="E322" s="34">
        <v>11518.75</v>
      </c>
      <c r="F322" s="33" t="str">
        <f>IF($B322="N/A","N/A",IF(E322&gt;10,"No",IF(E322&lt;-10,"No","Yes")))</f>
        <v>N/A</v>
      </c>
      <c r="G322" s="34">
        <v>11872.666667</v>
      </c>
      <c r="H322" s="33" t="str">
        <f>IF($B322="N/A","N/A",IF(G322&gt;10,"No",IF(G322&lt;-10,"No","Yes")))</f>
        <v>N/A</v>
      </c>
      <c r="I322" s="28">
        <v>3.794</v>
      </c>
      <c r="J322" s="28">
        <v>3.073</v>
      </c>
      <c r="K322" s="34" t="s">
        <v>49</v>
      </c>
      <c r="L322" s="30" t="str">
        <f>IF(J322="Div by 0", "N/A", IF(K322="N/A","N/A", IF(J322&gt;VALUE(MID(K322,1,2)), "No", IF(J322&lt;-1*VALUE(MID(K322,1,2)), "No", "Yes"))))</f>
        <v>N/A</v>
      </c>
    </row>
    <row r="323" spans="1:12">
      <c r="A323" s="45" t="s">
        <v>1107</v>
      </c>
      <c r="B323" s="25" t="s">
        <v>157</v>
      </c>
      <c r="C323" s="32">
        <v>14.441869837</v>
      </c>
      <c r="D323" s="27" t="str">
        <f>IF($B323="N/A","N/A",IF(C323&lt;=40,"Yes","No"))</f>
        <v>Yes</v>
      </c>
      <c r="E323" s="32">
        <v>14.578492482</v>
      </c>
      <c r="F323" s="27" t="str">
        <f>IF($B323="N/A","N/A",IF(E323&lt;=40,"Yes","No"))</f>
        <v>Yes</v>
      </c>
      <c r="G323" s="32">
        <v>14.854989586</v>
      </c>
      <c r="H323" s="27" t="str">
        <f>IF($B323="N/A","N/A",IF(G323&lt;=40,"Yes","No"))</f>
        <v>Yes</v>
      </c>
      <c r="I323" s="28">
        <v>0.94599999999999995</v>
      </c>
      <c r="J323" s="28">
        <v>1.897</v>
      </c>
      <c r="K323" s="29" t="s">
        <v>108</v>
      </c>
      <c r="L323" s="30" t="str">
        <f>IF(J323="Div by 0", "N/A", IF(K323="N/A","N/A", IF(J323&gt;VALUE(MID(K323,1,2)), "No", IF(J323&lt;-1*VALUE(MID(K323,1,2)), "No", "Yes"))))</f>
        <v>Yes</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2182</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314.25</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0</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0</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28818</v>
      </c>
      <c r="D331" s="33" t="str">
        <f>IF($B331="N/A","N/A",IF(C331&gt;10,"No",IF(C331&lt;-10,"No","Yes")))</f>
        <v>N/A</v>
      </c>
      <c r="E331" s="34">
        <v>27211</v>
      </c>
      <c r="F331" s="33" t="str">
        <f>IF($B331="N/A","N/A",IF(E331&gt;10,"No",IF(E331&lt;-10,"No","Yes")))</f>
        <v>N/A</v>
      </c>
      <c r="G331" s="34">
        <v>28259</v>
      </c>
      <c r="H331" s="33" t="str">
        <f>IF($B331="N/A","N/A",IF(G331&gt;10,"No",IF(G331&lt;-10,"No","Yes")))</f>
        <v>N/A</v>
      </c>
      <c r="I331" s="28">
        <v>-5.58</v>
      </c>
      <c r="J331" s="28">
        <v>3.851</v>
      </c>
      <c r="K331" s="34" t="s">
        <v>49</v>
      </c>
      <c r="L331" s="30" t="str">
        <f>IF(J331="Div by 0", "N/A", IF(K331="N/A","N/A", IF(J331&gt;VALUE(MID(K331,1,2)), "No", IF(J331&lt;-1*VALUE(MID(K331,1,2)), "No", "Yes"))))</f>
        <v>N/A</v>
      </c>
    </row>
    <row r="332" spans="1:12">
      <c r="A332" s="45" t="s">
        <v>1116</v>
      </c>
      <c r="B332" s="34" t="s">
        <v>49</v>
      </c>
      <c r="C332" s="34">
        <v>38439</v>
      </c>
      <c r="D332" s="33" t="str">
        <f>IF($B332="N/A","N/A",IF(C332&gt;10,"No",IF(C332&lt;-10,"No","Yes")))</f>
        <v>N/A</v>
      </c>
      <c r="E332" s="34">
        <v>37019</v>
      </c>
      <c r="F332" s="33" t="str">
        <f>IF($B332="N/A","N/A",IF(E332&gt;10,"No",IF(E332&lt;-10,"No","Yes")))</f>
        <v>N/A</v>
      </c>
      <c r="G332" s="34">
        <v>41216</v>
      </c>
      <c r="H332" s="33" t="str">
        <f>IF($B332="N/A","N/A",IF(G332&gt;10,"No",IF(G332&lt;-10,"No","Yes")))</f>
        <v>N/A</v>
      </c>
      <c r="I332" s="28">
        <v>-3.69</v>
      </c>
      <c r="J332" s="28">
        <v>11.34</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v>5.4026311000000002E-3</v>
      </c>
      <c r="F333" s="33" t="str">
        <f>IF($B333="N/A","N/A",IF(E333&gt;10,"No",IF(E333&lt;-10,"No","Yes")))</f>
        <v>N/A</v>
      </c>
      <c r="G333" s="35">
        <v>2.4262422E-3</v>
      </c>
      <c r="H333" s="33" t="str">
        <f>IF($B333="N/A","N/A",IF(G333&gt;10,"No",IF(G333&lt;-10,"No","Yes")))</f>
        <v>N/A</v>
      </c>
      <c r="I333" s="28" t="s">
        <v>1207</v>
      </c>
      <c r="J333" s="28">
        <v>-55.1</v>
      </c>
      <c r="K333" s="25" t="s">
        <v>49</v>
      </c>
      <c r="L333" s="30" t="str">
        <f>IF(J333="Div by 0", "N/A", IF(K333="N/A","N/A", IF(J333&gt;VALUE(MID(K333,1,2)), "No", IF(J333&lt;-1*VALUE(MID(K333,1,2)), "No", "Yes"))))</f>
        <v>N/A</v>
      </c>
    </row>
    <row r="334" spans="1:12" ht="12.75" customHeight="1">
      <c r="A334" s="45" t="s">
        <v>1118</v>
      </c>
      <c r="B334" s="34" t="s">
        <v>49</v>
      </c>
      <c r="C334" s="34">
        <v>21792.916667000001</v>
      </c>
      <c r="D334" s="33" t="str">
        <f>IF($B334="N/A","N/A",IF(C334&gt;10,"No",IF(C334&lt;-10,"No","Yes")))</f>
        <v>N/A</v>
      </c>
      <c r="E334" s="34">
        <v>22630.833332999999</v>
      </c>
      <c r="F334" s="33" t="str">
        <f>IF($B334="N/A","N/A",IF(E334&gt;10,"No",IF(E334&lt;-10,"No","Yes")))</f>
        <v>N/A</v>
      </c>
      <c r="G334" s="34">
        <v>23927.75</v>
      </c>
      <c r="H334" s="33" t="str">
        <f>IF($B334="N/A","N/A",IF(G334&gt;10,"No",IF(G334&lt;-10,"No","Yes")))</f>
        <v>N/A</v>
      </c>
      <c r="I334" s="28">
        <v>3.8450000000000002</v>
      </c>
      <c r="J334" s="28">
        <v>5.7309999999999999</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37</v>
      </c>
      <c r="F339" s="33" t="str">
        <f>IF($B339="N/A","N/A",IF(E339&gt;10,"No",IF(E339&lt;-10,"No","Yes")))</f>
        <v>N/A</v>
      </c>
      <c r="G339" s="34">
        <v>126</v>
      </c>
      <c r="H339" s="33" t="str">
        <f>IF($B339="N/A","N/A",IF(G339&gt;10,"No",IF(G339&lt;-10,"No","Yes")))</f>
        <v>N/A</v>
      </c>
      <c r="I339" s="28" t="s">
        <v>1207</v>
      </c>
      <c r="J339" s="28">
        <v>240.5</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6.3333333332999997</v>
      </c>
      <c r="F340" s="33" t="str">
        <f>IF($B340="N/A","N/A",IF(E340&gt;10,"No",IF(E340&lt;-10,"No","Yes")))</f>
        <v>N/A</v>
      </c>
      <c r="G340" s="34">
        <v>86.166666667000001</v>
      </c>
      <c r="H340" s="33" t="str">
        <f>IF($B340="N/A","N/A",IF(G340&gt;10,"No",IF(G340&lt;-10,"No","Yes")))</f>
        <v>N/A</v>
      </c>
      <c r="I340" s="28" t="s">
        <v>1207</v>
      </c>
      <c r="J340" s="28">
        <v>1261</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0</v>
      </c>
      <c r="F342" s="33" t="str">
        <f>IF($B342="N/A","N/A",IF(E342&gt;10,"No",IF(E342&lt;-10,"No","Yes")))</f>
        <v>N/A</v>
      </c>
      <c r="G342" s="34">
        <v>0</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0</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41707</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366521</v>
      </c>
      <c r="D359" s="27" t="str">
        <f>IF($B359="N/A","N/A",IF(C359&gt;10,"No",IF(C359&lt;-10,"No","Yes")))</f>
        <v>N/A</v>
      </c>
      <c r="E359" s="26">
        <v>386727</v>
      </c>
      <c r="F359" s="27" t="str">
        <f>IF($B359="N/A","N/A",IF(E359&gt;10,"No",IF(E359&lt;-10,"No","Yes")))</f>
        <v>N/A</v>
      </c>
      <c r="G359" s="26">
        <v>430435</v>
      </c>
      <c r="H359" s="27" t="str">
        <f>IF($B359="N/A","N/A",IF(G359&gt;10,"No",IF(G359&lt;-10,"No","Yes")))</f>
        <v>N/A</v>
      </c>
      <c r="I359" s="28">
        <v>5.5129999999999999</v>
      </c>
      <c r="J359" s="28">
        <v>11.3</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35344</v>
      </c>
      <c r="F360" s="33" t="str">
        <f t="shared" ref="F360:F363" si="112">IF($B360="N/A","N/A",IF(E360&gt;10,"No",IF(E360&lt;-10,"No","Yes")))</f>
        <v>N/A</v>
      </c>
      <c r="G360" s="26">
        <v>35493</v>
      </c>
      <c r="H360" s="33" t="str">
        <f t="shared" ref="H360:H363" si="113">IF($B360="N/A","N/A",IF(G360&gt;10,"No",IF(G360&lt;-10,"No","Yes")))</f>
        <v>N/A</v>
      </c>
      <c r="I360" s="28" t="s">
        <v>49</v>
      </c>
      <c r="J360" s="28">
        <v>0.42159999999999997</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68595</v>
      </c>
      <c r="F361" s="33" t="str">
        <f t="shared" si="112"/>
        <v>N/A</v>
      </c>
      <c r="G361" s="26">
        <v>71167</v>
      </c>
      <c r="H361" s="33" t="str">
        <f t="shared" si="113"/>
        <v>N/A</v>
      </c>
      <c r="I361" s="28" t="s">
        <v>49</v>
      </c>
      <c r="J361" s="28">
        <v>3.75</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187636</v>
      </c>
      <c r="F362" s="33" t="str">
        <f t="shared" si="112"/>
        <v>N/A</v>
      </c>
      <c r="G362" s="26">
        <v>215313</v>
      </c>
      <c r="H362" s="33" t="str">
        <f t="shared" si="113"/>
        <v>N/A</v>
      </c>
      <c r="I362" s="28" t="s">
        <v>49</v>
      </c>
      <c r="J362" s="28">
        <v>14.75</v>
      </c>
      <c r="K362" s="29" t="s">
        <v>108</v>
      </c>
      <c r="L362" s="30" t="str">
        <f t="shared" si="114"/>
        <v>Yes</v>
      </c>
    </row>
    <row r="363" spans="1:12">
      <c r="A363" s="48" t="s">
        <v>906</v>
      </c>
      <c r="B363" s="25" t="s">
        <v>49</v>
      </c>
      <c r="C363" s="26" t="s">
        <v>49</v>
      </c>
      <c r="D363" s="33" t="str">
        <f t="shared" si="111"/>
        <v>N/A</v>
      </c>
      <c r="E363" s="26">
        <v>95152</v>
      </c>
      <c r="F363" s="33" t="str">
        <f t="shared" si="112"/>
        <v>N/A</v>
      </c>
      <c r="G363" s="26">
        <v>108462</v>
      </c>
      <c r="H363" s="33" t="str">
        <f t="shared" si="113"/>
        <v>N/A</v>
      </c>
      <c r="I363" s="28" t="s">
        <v>49</v>
      </c>
      <c r="J363" s="28">
        <v>13.99</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215974</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17082</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155550</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23822</v>
      </c>
      <c r="H367" s="30" t="str">
        <f t="shared" ref="H367" si="120">IF($B367="N/A","N/A",IF(G367&lt;0,"No","Yes"))</f>
        <v>N/A</v>
      </c>
      <c r="I367" s="28" t="s">
        <v>49</v>
      </c>
      <c r="J367" s="28" t="s">
        <v>49</v>
      </c>
      <c r="K367" s="34" t="s">
        <v>107</v>
      </c>
      <c r="L367" s="30" t="str">
        <f t="shared" si="118"/>
        <v>N/A</v>
      </c>
    </row>
    <row r="368" spans="1:12">
      <c r="A368" s="144" t="s">
        <v>466</v>
      </c>
      <c r="B368" s="25" t="s">
        <v>24</v>
      </c>
      <c r="C368" s="32">
        <v>91.146209902999999</v>
      </c>
      <c r="D368" s="27" t="str">
        <f>IF($B368="N/A","N/A",IF(C368&gt;80,"Yes","No"))</f>
        <v>Yes</v>
      </c>
      <c r="E368" s="32">
        <v>91.346350267999995</v>
      </c>
      <c r="F368" s="27" t="str">
        <f>IF($B368="N/A","N/A",IF(E368&gt;80,"Yes","No"))</f>
        <v>Yes</v>
      </c>
      <c r="G368" s="32">
        <v>91.457014416000007</v>
      </c>
      <c r="H368" s="27" t="str">
        <f>IF($B368="N/A","N/A",IF(G368&gt;80,"Yes","No"))</f>
        <v>Yes</v>
      </c>
      <c r="I368" s="28">
        <v>0.21959999999999999</v>
      </c>
      <c r="J368" s="28">
        <v>0.1211</v>
      </c>
      <c r="K368" s="29" t="s">
        <v>108</v>
      </c>
      <c r="L368" s="30" t="str">
        <f t="shared" si="110"/>
        <v>Yes</v>
      </c>
    </row>
    <row r="369" spans="1:12">
      <c r="A369" s="144" t="s">
        <v>1141</v>
      </c>
      <c r="B369" s="25" t="s">
        <v>0</v>
      </c>
      <c r="C369" s="32">
        <v>3.6832814499999998E-2</v>
      </c>
      <c r="D369" s="27" t="str">
        <f>IF($B369="N/A","N/A",IF(C369&gt;=5,"No",IF(C369&lt;0,"No","Yes")))</f>
        <v>Yes</v>
      </c>
      <c r="E369" s="32">
        <v>4.7837363299999998E-2</v>
      </c>
      <c r="F369" s="27" t="str">
        <f>IF($B369="N/A","N/A",IF(E369&gt;=5,"No",IF(E369&lt;0,"No","Yes")))</f>
        <v>Yes</v>
      </c>
      <c r="G369" s="32">
        <v>4.3676745599999997E-2</v>
      </c>
      <c r="H369" s="27" t="str">
        <f>IF($B369="N/A","N/A",IF(G369&gt;=5,"No",IF(G369&lt;0,"No","Yes")))</f>
        <v>Yes</v>
      </c>
      <c r="I369" s="28">
        <v>29.88</v>
      </c>
      <c r="J369" s="28">
        <v>-8.6999999999999993</v>
      </c>
      <c r="K369" s="29" t="s">
        <v>108</v>
      </c>
      <c r="L369" s="30" t="str">
        <f t="shared" si="110"/>
        <v>Yes</v>
      </c>
    </row>
    <row r="370" spans="1:12">
      <c r="A370" s="144" t="s">
        <v>1153</v>
      </c>
      <c r="B370" s="36" t="s">
        <v>0</v>
      </c>
      <c r="C370" s="32">
        <v>3.0290215295</v>
      </c>
      <c r="D370" s="27" t="str">
        <f>IF($B370="N/A","N/A",IF(C370&gt;=5,"No",IF(C370&lt;0,"No","Yes")))</f>
        <v>Yes</v>
      </c>
      <c r="E370" s="32">
        <v>2.9635893019999999</v>
      </c>
      <c r="F370" s="27" t="str">
        <f>IF($B370="N/A","N/A",IF(E370&gt;=5,"No",IF(E370&lt;0,"No","Yes")))</f>
        <v>Yes</v>
      </c>
      <c r="G370" s="32">
        <v>2.7665036533</v>
      </c>
      <c r="H370" s="27" t="str">
        <f>IF($B370="N/A","N/A",IF(G370&gt;=5,"No",IF(G370&lt;0,"No","Yes")))</f>
        <v>Yes</v>
      </c>
      <c r="I370" s="28">
        <v>-2.16</v>
      </c>
      <c r="J370" s="28">
        <v>-6.65</v>
      </c>
      <c r="K370" s="29" t="s">
        <v>108</v>
      </c>
      <c r="L370" s="30" t="str">
        <f t="shared" si="110"/>
        <v>Yes</v>
      </c>
    </row>
    <row r="371" spans="1:12">
      <c r="A371" s="144" t="s">
        <v>1142</v>
      </c>
      <c r="B371" s="36" t="s">
        <v>0</v>
      </c>
      <c r="C371" s="32">
        <v>9.8220838599999999E-2</v>
      </c>
      <c r="D371" s="27" t="str">
        <f>IF($B371="N/A","N/A",IF(C371&gt;=5,"No",IF(C371&lt;0,"No","Yes")))</f>
        <v>Yes</v>
      </c>
      <c r="E371" s="32">
        <v>9.3347503499999998E-2</v>
      </c>
      <c r="F371" s="27" t="str">
        <f>IF($B371="N/A","N/A",IF(E371&gt;=5,"No",IF(E371&lt;0,"No","Yes")))</f>
        <v>Yes</v>
      </c>
      <c r="G371" s="32">
        <v>7.1323196300000002E-2</v>
      </c>
      <c r="H371" s="27" t="str">
        <f>IF($B371="N/A","N/A",IF(G371&gt;=5,"No",IF(G371&lt;0,"No","Yes")))</f>
        <v>Yes</v>
      </c>
      <c r="I371" s="28">
        <v>-4.96</v>
      </c>
      <c r="J371" s="28">
        <v>-23.6</v>
      </c>
      <c r="K371" s="29" t="s">
        <v>108</v>
      </c>
      <c r="L371" s="30" t="str">
        <f t="shared" si="110"/>
        <v>No</v>
      </c>
    </row>
    <row r="372" spans="1:12">
      <c r="A372" s="144" t="s">
        <v>1143</v>
      </c>
      <c r="B372" s="36" t="s">
        <v>7</v>
      </c>
      <c r="C372" s="32">
        <v>0</v>
      </c>
      <c r="D372" s="27" t="str">
        <f>IF($B372="N/A","N/A",IF(C372&gt;0,"No",IF(C372&lt;0,"No","Yes")))</f>
        <v>Yes</v>
      </c>
      <c r="E372" s="32">
        <v>0</v>
      </c>
      <c r="F372" s="27" t="str">
        <f>IF($B372="N/A","N/A",IF(E372&gt;0,"No",IF(E372&lt;0,"No","Yes")))</f>
        <v>Yes</v>
      </c>
      <c r="G372" s="32">
        <v>0</v>
      </c>
      <c r="H372" s="27" t="str">
        <f>IF($B372="N/A","N/A",IF(G372&gt;0,"No",IF(G372&lt;0,"No","Yes")))</f>
        <v>Yes</v>
      </c>
      <c r="I372" s="28" t="s">
        <v>1207</v>
      </c>
      <c r="J372" s="28" t="s">
        <v>1207</v>
      </c>
      <c r="K372" s="29" t="s">
        <v>108</v>
      </c>
      <c r="L372" s="30" t="str">
        <f t="shared" si="110"/>
        <v>N/A</v>
      </c>
    </row>
    <row r="373" spans="1:12">
      <c r="A373" s="144" t="s">
        <v>1144</v>
      </c>
      <c r="B373" s="36" t="s">
        <v>0</v>
      </c>
      <c r="C373" s="32">
        <v>5.6897149139999996</v>
      </c>
      <c r="D373" s="27" t="str">
        <f>IF($B373="N/A","N/A",IF(C373&gt;=5,"No",IF(C373&lt;0,"No","Yes")))</f>
        <v>No</v>
      </c>
      <c r="E373" s="32">
        <v>5.5488755634000002</v>
      </c>
      <c r="F373" s="27" t="str">
        <f>IF($B373="N/A","N/A",IF(E373&gt;=5,"No",IF(E373&lt;0,"No","Yes")))</f>
        <v>No</v>
      </c>
      <c r="G373" s="32">
        <v>5.6419668475</v>
      </c>
      <c r="H373" s="27" t="str">
        <f>IF($B373="N/A","N/A",IF(G373&gt;=5,"No",IF(G373&lt;0,"No","Yes")))</f>
        <v>No</v>
      </c>
      <c r="I373" s="28">
        <v>-2.48</v>
      </c>
      <c r="J373" s="28">
        <v>1.6779999999999999</v>
      </c>
      <c r="K373" s="29" t="s">
        <v>108</v>
      </c>
      <c r="L373" s="30" t="str">
        <f t="shared" si="110"/>
        <v>Yes</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1.9515141699999999E-2</v>
      </c>
      <c r="H375" s="27" t="str">
        <f t="shared" si="123"/>
        <v>No</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13.06582706</v>
      </c>
      <c r="D383" s="27" t="str">
        <f>IF($B383="N/A","N/A",IF(C383&gt;15,"No",IF(C383&lt;2,"No","Yes")))</f>
        <v>Yes</v>
      </c>
      <c r="E383" s="32">
        <v>14.486446511</v>
      </c>
      <c r="F383" s="27" t="str">
        <f>IF($B383="N/A","N/A",IF(E383&gt;15,"No",IF(E383&lt;2,"No","Yes")))</f>
        <v>Yes</v>
      </c>
      <c r="G383" s="32">
        <v>17.468375016</v>
      </c>
      <c r="H383" s="27" t="str">
        <f>IF($B383="N/A","N/A",IF(G383&gt;15,"No",IF(G383&lt;2,"No","Yes")))</f>
        <v>No</v>
      </c>
      <c r="I383" s="28">
        <v>10.87</v>
      </c>
      <c r="J383" s="28">
        <v>20.58</v>
      </c>
      <c r="K383" s="29" t="s">
        <v>108</v>
      </c>
      <c r="L383" s="30" t="str">
        <f t="shared" si="110"/>
        <v>No</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1207</v>
      </c>
      <c r="J384" s="28" t="s">
        <v>1207</v>
      </c>
      <c r="K384" s="29" t="s">
        <v>108</v>
      </c>
      <c r="L384" s="30" t="str">
        <f t="shared" si="110"/>
        <v>N/A</v>
      </c>
    </row>
    <row r="385" spans="1:12">
      <c r="A385" s="48" t="s">
        <v>792</v>
      </c>
      <c r="B385" s="25" t="s">
        <v>49</v>
      </c>
      <c r="C385" s="26">
        <v>11650</v>
      </c>
      <c r="D385" s="27" t="str">
        <f>IF($B385="N/A","N/A",IF(C385&gt;10,"No",IF(C385&lt;-10,"No","Yes")))</f>
        <v>N/A</v>
      </c>
      <c r="E385" s="26">
        <v>12415</v>
      </c>
      <c r="F385" s="27" t="str">
        <f>IF($B385="N/A","N/A",IF(E385&gt;10,"No",IF(E385&lt;-10,"No","Yes")))</f>
        <v>N/A</v>
      </c>
      <c r="G385" s="26">
        <v>14880</v>
      </c>
      <c r="H385" s="27" t="str">
        <f>IF($B385="N/A","N/A",IF(G385&gt;10,"No",IF(G385&lt;-10,"No","Yes")))</f>
        <v>N/A</v>
      </c>
      <c r="I385" s="28">
        <v>6.5670000000000002</v>
      </c>
      <c r="J385" s="28">
        <v>19.86</v>
      </c>
      <c r="K385" s="29" t="s">
        <v>108</v>
      </c>
      <c r="L385" s="30" t="str">
        <f t="shared" si="110"/>
        <v>No</v>
      </c>
    </row>
    <row r="386" spans="1:12">
      <c r="A386" s="48" t="s">
        <v>793</v>
      </c>
      <c r="B386" s="25" t="s">
        <v>49</v>
      </c>
      <c r="C386" s="26">
        <v>290</v>
      </c>
      <c r="D386" s="27" t="str">
        <f>IF($B386="N/A","N/A",IF(C386&gt;10,"No",IF(C386&lt;-10,"No","Yes")))</f>
        <v>N/A</v>
      </c>
      <c r="E386" s="26">
        <v>293</v>
      </c>
      <c r="F386" s="27" t="str">
        <f>IF($B386="N/A","N/A",IF(E386&gt;10,"No",IF(E386&lt;-10,"No","Yes")))</f>
        <v>N/A</v>
      </c>
      <c r="G386" s="26">
        <v>494</v>
      </c>
      <c r="H386" s="27" t="str">
        <f>IF($B386="N/A","N/A",IF(G386&gt;10,"No",IF(G386&lt;-10,"No","Yes")))</f>
        <v>N/A</v>
      </c>
      <c r="I386" s="28">
        <v>1.034</v>
      </c>
      <c r="J386" s="28">
        <v>68.599999999999994</v>
      </c>
      <c r="K386" s="29" t="s">
        <v>108</v>
      </c>
      <c r="L386" s="30" t="str">
        <f t="shared" si="110"/>
        <v>No</v>
      </c>
    </row>
    <row r="387" spans="1:12">
      <c r="A387" s="48" t="s">
        <v>794</v>
      </c>
      <c r="B387" s="25" t="s">
        <v>49</v>
      </c>
      <c r="C387" s="26">
        <v>0</v>
      </c>
      <c r="D387" s="27" t="str">
        <f>IF($B387="N/A","N/A",IF(C387&gt;10,"No",IF(C387&lt;-10,"No","Yes")))</f>
        <v>N/A</v>
      </c>
      <c r="E387" s="26">
        <v>0</v>
      </c>
      <c r="F387" s="27" t="str">
        <f>IF($B387="N/A","N/A",IF(E387&gt;10,"No",IF(E387&lt;-10,"No","Yes")))</f>
        <v>N/A</v>
      </c>
      <c r="G387" s="26">
        <v>0</v>
      </c>
      <c r="H387" s="27" t="str">
        <f>IF($B387="N/A","N/A",IF(G387&gt;10,"No",IF(G387&lt;-10,"No","Yes")))</f>
        <v>N/A</v>
      </c>
      <c r="I387" s="28" t="s">
        <v>1207</v>
      </c>
      <c r="J387" s="28" t="s">
        <v>1207</v>
      </c>
      <c r="K387" s="29" t="s">
        <v>108</v>
      </c>
      <c r="L387" s="30" t="str">
        <f t="shared" si="110"/>
        <v>N/A</v>
      </c>
    </row>
    <row r="388" spans="1:12">
      <c r="A388" s="48" t="s">
        <v>795</v>
      </c>
      <c r="B388" s="25" t="s">
        <v>49</v>
      </c>
      <c r="C388" s="26">
        <v>0</v>
      </c>
      <c r="D388" s="27" t="str">
        <f>IF($B388="N/A","N/A",IF(C388&gt;10,"No",IF(C388&lt;-10,"No","Yes")))</f>
        <v>N/A</v>
      </c>
      <c r="E388" s="26">
        <v>0</v>
      </c>
      <c r="F388" s="27" t="str">
        <f>IF($B388="N/A","N/A",IF(E388&gt;10,"No",IF(E388&lt;-10,"No","Yes")))</f>
        <v>N/A</v>
      </c>
      <c r="G388" s="26">
        <v>0</v>
      </c>
      <c r="H388" s="27" t="str">
        <f>IF($B388="N/A","N/A",IF(G388&gt;10,"No",IF(G388&lt;-10,"No","Yes")))</f>
        <v>N/A</v>
      </c>
      <c r="I388" s="28" t="s">
        <v>1207</v>
      </c>
      <c r="J388" s="28" t="s">
        <v>1207</v>
      </c>
      <c r="K388" s="29" t="s">
        <v>108</v>
      </c>
      <c r="L388" s="30" t="str">
        <f t="shared" si="110"/>
        <v>N/A</v>
      </c>
    </row>
    <row r="389" spans="1:12">
      <c r="A389" s="220" t="s">
        <v>153</v>
      </c>
      <c r="B389" s="218"/>
      <c r="C389" s="218"/>
      <c r="D389" s="218"/>
      <c r="E389" s="218"/>
      <c r="F389" s="218"/>
      <c r="G389" s="218"/>
      <c r="H389" s="218"/>
      <c r="I389" s="218"/>
      <c r="J389" s="218"/>
      <c r="K389" s="218"/>
      <c r="L389" s="218"/>
    </row>
    <row r="390" spans="1:12">
      <c r="A390" s="49" t="s">
        <v>288</v>
      </c>
      <c r="B390" s="36" t="s">
        <v>49</v>
      </c>
      <c r="C390" s="47">
        <v>2480227520</v>
      </c>
      <c r="D390" s="33" t="str">
        <f t="shared" ref="D390:D396" si="127">IF($B390="N/A","N/A",IF(C390&gt;10,"No",IF(C390&lt;-10,"No","Yes")))</f>
        <v>N/A</v>
      </c>
      <c r="E390" s="47">
        <v>2660532403</v>
      </c>
      <c r="F390" s="33" t="str">
        <f t="shared" ref="F390:F396" si="128">IF($B390="N/A","N/A",IF(E390&gt;10,"No",IF(E390&lt;-10,"No","Yes")))</f>
        <v>N/A</v>
      </c>
      <c r="G390" s="47">
        <v>2935569077</v>
      </c>
      <c r="H390" s="33" t="str">
        <f t="shared" ref="H390:H396" si="129">IF($B390="N/A","N/A",IF(G390&gt;10,"No",IF(G390&lt;-10,"No","Yes")))</f>
        <v>N/A</v>
      </c>
      <c r="I390" s="28">
        <v>7.27</v>
      </c>
      <c r="J390" s="28">
        <v>10.34</v>
      </c>
      <c r="K390" s="36" t="s">
        <v>1193</v>
      </c>
      <c r="L390" s="30" t="str">
        <f t="shared" ref="L390:L397" si="130">IF(J390="Div by 0", "N/A", IF(K390="N/A","N/A", IF(J390&gt;VALUE(MID(K390,1,2)), "No", IF(J390&lt;-1*VALUE(MID(K390,1,2)), "No", "Yes"))))</f>
        <v>Yes</v>
      </c>
    </row>
    <row r="391" spans="1:12">
      <c r="A391" s="49" t="s">
        <v>335</v>
      </c>
      <c r="B391" s="36" t="s">
        <v>49</v>
      </c>
      <c r="C391" s="47">
        <v>5129.9591502000003</v>
      </c>
      <c r="D391" s="33" t="str">
        <f t="shared" si="127"/>
        <v>N/A</v>
      </c>
      <c r="E391" s="47">
        <v>5359.2980381999996</v>
      </c>
      <c r="F391" s="33" t="str">
        <f t="shared" si="128"/>
        <v>N/A</v>
      </c>
      <c r="G391" s="47">
        <v>5416.2590535999998</v>
      </c>
      <c r="H391" s="33" t="str">
        <f t="shared" si="129"/>
        <v>N/A</v>
      </c>
      <c r="I391" s="28">
        <v>4.4710000000000001</v>
      </c>
      <c r="J391" s="28">
        <v>1.0629999999999999</v>
      </c>
      <c r="K391" s="36" t="s">
        <v>1193</v>
      </c>
      <c r="L391" s="30" t="str">
        <f t="shared" si="130"/>
        <v>Yes</v>
      </c>
    </row>
    <row r="392" spans="1:12">
      <c r="A392" s="49" t="s">
        <v>39</v>
      </c>
      <c r="B392" s="36" t="s">
        <v>49</v>
      </c>
      <c r="C392" s="47">
        <v>208</v>
      </c>
      <c r="D392" s="33" t="str">
        <f t="shared" si="127"/>
        <v>N/A</v>
      </c>
      <c r="E392" s="47">
        <v>223</v>
      </c>
      <c r="F392" s="33" t="str">
        <f t="shared" si="128"/>
        <v>N/A</v>
      </c>
      <c r="G392" s="47">
        <v>205</v>
      </c>
      <c r="H392" s="33" t="str">
        <f t="shared" si="129"/>
        <v>N/A</v>
      </c>
      <c r="I392" s="28">
        <v>7.2119999999999997</v>
      </c>
      <c r="J392" s="28">
        <v>-8.07</v>
      </c>
      <c r="K392" s="36" t="s">
        <v>1193</v>
      </c>
      <c r="L392" s="30" t="str">
        <f t="shared" si="130"/>
        <v>Yes</v>
      </c>
    </row>
    <row r="393" spans="1:12">
      <c r="A393" s="49" t="s">
        <v>40</v>
      </c>
      <c r="B393" s="36" t="s">
        <v>49</v>
      </c>
      <c r="C393" s="47">
        <v>834</v>
      </c>
      <c r="D393" s="33" t="str">
        <f t="shared" si="127"/>
        <v>N/A</v>
      </c>
      <c r="E393" s="47">
        <v>876</v>
      </c>
      <c r="F393" s="33" t="str">
        <f t="shared" si="128"/>
        <v>N/A</v>
      </c>
      <c r="G393" s="47">
        <v>858</v>
      </c>
      <c r="H393" s="33" t="str">
        <f t="shared" si="129"/>
        <v>N/A</v>
      </c>
      <c r="I393" s="28">
        <v>5.0359999999999996</v>
      </c>
      <c r="J393" s="28">
        <v>-2.0499999999999998</v>
      </c>
      <c r="K393" s="36" t="s">
        <v>1193</v>
      </c>
      <c r="L393" s="30" t="str">
        <f t="shared" si="130"/>
        <v>Yes</v>
      </c>
    </row>
    <row r="394" spans="1:12">
      <c r="A394" s="49" t="s">
        <v>41</v>
      </c>
      <c r="B394" s="36" t="s">
        <v>49</v>
      </c>
      <c r="C394" s="47">
        <v>3084</v>
      </c>
      <c r="D394" s="33" t="str">
        <f t="shared" si="127"/>
        <v>N/A</v>
      </c>
      <c r="E394" s="47">
        <v>3264</v>
      </c>
      <c r="F394" s="33" t="str">
        <f t="shared" si="128"/>
        <v>N/A</v>
      </c>
      <c r="G394" s="47">
        <v>3229</v>
      </c>
      <c r="H394" s="33" t="str">
        <f t="shared" si="129"/>
        <v>N/A</v>
      </c>
      <c r="I394" s="28">
        <v>5.8369999999999997</v>
      </c>
      <c r="J394" s="28">
        <v>-1.07</v>
      </c>
      <c r="K394" s="36" t="s">
        <v>1193</v>
      </c>
      <c r="L394" s="30" t="str">
        <f t="shared" si="130"/>
        <v>Yes</v>
      </c>
    </row>
    <row r="395" spans="1:12">
      <c r="A395" s="49" t="s">
        <v>29</v>
      </c>
      <c r="B395" s="36" t="s">
        <v>49</v>
      </c>
      <c r="C395" s="47">
        <v>26750</v>
      </c>
      <c r="D395" s="33" t="str">
        <f t="shared" si="127"/>
        <v>N/A</v>
      </c>
      <c r="E395" s="47">
        <v>27590</v>
      </c>
      <c r="F395" s="33" t="str">
        <f t="shared" si="128"/>
        <v>N/A</v>
      </c>
      <c r="G395" s="47">
        <v>27652</v>
      </c>
      <c r="H395" s="33" t="str">
        <f t="shared" si="129"/>
        <v>N/A</v>
      </c>
      <c r="I395" s="28">
        <v>3.14</v>
      </c>
      <c r="J395" s="28">
        <v>0.22470000000000001</v>
      </c>
      <c r="K395" s="36" t="s">
        <v>1193</v>
      </c>
      <c r="L395" s="30" t="str">
        <f t="shared" si="130"/>
        <v>Yes</v>
      </c>
    </row>
    <row r="396" spans="1:12">
      <c r="A396" s="49" t="s">
        <v>42</v>
      </c>
      <c r="B396" s="36" t="s">
        <v>49</v>
      </c>
      <c r="C396" s="47">
        <v>70232</v>
      </c>
      <c r="D396" s="33" t="str">
        <f t="shared" si="127"/>
        <v>N/A</v>
      </c>
      <c r="E396" s="47">
        <v>72984</v>
      </c>
      <c r="F396" s="33" t="str">
        <f t="shared" si="128"/>
        <v>N/A</v>
      </c>
      <c r="G396" s="47">
        <v>74396</v>
      </c>
      <c r="H396" s="33" t="str">
        <f t="shared" si="129"/>
        <v>N/A</v>
      </c>
      <c r="I396" s="28">
        <v>3.9180000000000001</v>
      </c>
      <c r="J396" s="28">
        <v>1.9350000000000001</v>
      </c>
      <c r="K396" s="36" t="s">
        <v>1193</v>
      </c>
      <c r="L396" s="30" t="str">
        <f t="shared" si="130"/>
        <v>Yes</v>
      </c>
    </row>
    <row r="397" spans="1:12">
      <c r="A397" s="49" t="s">
        <v>336</v>
      </c>
      <c r="B397" s="36" t="s">
        <v>49</v>
      </c>
      <c r="C397" s="47">
        <v>1730067</v>
      </c>
      <c r="D397" s="33" t="str">
        <f>IF($B397="N/A","N/A",IF(C397&gt;10,"No",IF(C397&lt;-10,"No","Yes")))</f>
        <v>N/A</v>
      </c>
      <c r="E397" s="47">
        <v>809726</v>
      </c>
      <c r="F397" s="33" t="str">
        <f>IF($B397="N/A","N/A",IF(E397&gt;10,"No",IF(E397&lt;-10,"No","Yes")))</f>
        <v>N/A</v>
      </c>
      <c r="G397" s="47">
        <v>970536</v>
      </c>
      <c r="H397" s="33" t="str">
        <f>IF($B397="N/A","N/A",IF(G397&gt;10,"No",IF(G397&lt;-10,"No","Yes")))</f>
        <v>N/A</v>
      </c>
      <c r="I397" s="28">
        <v>-53.2</v>
      </c>
      <c r="J397" s="28">
        <v>19.86</v>
      </c>
      <c r="K397" s="36" t="s">
        <v>1193</v>
      </c>
      <c r="L397" s="30" t="str">
        <f t="shared" si="130"/>
        <v>Yes</v>
      </c>
    </row>
    <row r="398" spans="1:12">
      <c r="A398" s="218" t="s">
        <v>847</v>
      </c>
      <c r="B398" s="218"/>
      <c r="C398" s="218"/>
      <c r="D398" s="218"/>
      <c r="E398" s="218"/>
      <c r="F398" s="218"/>
      <c r="G398" s="218"/>
      <c r="H398" s="218"/>
      <c r="I398" s="218"/>
      <c r="J398" s="218"/>
      <c r="K398" s="218"/>
      <c r="L398" s="218"/>
    </row>
    <row r="399" spans="1:12">
      <c r="A399" s="54" t="s">
        <v>848</v>
      </c>
      <c r="B399" s="25" t="s">
        <v>49</v>
      </c>
      <c r="C399" s="32">
        <v>11.830296662</v>
      </c>
      <c r="D399" s="27" t="str">
        <f t="shared" ref="D399:D403" si="131">IF($B399="N/A","N/A",IF(C399&gt;10,"No",IF(C399&lt;-10,"No","Yes")))</f>
        <v>N/A</v>
      </c>
      <c r="E399" s="32">
        <v>11.898685220000001</v>
      </c>
      <c r="F399" s="27" t="str">
        <f t="shared" ref="F399:F403" si="132">IF($B399="N/A","N/A",IF(E399&gt;10,"No",IF(E399&lt;-10,"No","Yes")))</f>
        <v>N/A</v>
      </c>
      <c r="G399" s="32">
        <v>13.135064723999999</v>
      </c>
      <c r="H399" s="27" t="str">
        <f t="shared" ref="H399:H403" si="133">IF($B399="N/A","N/A",IF(G399&gt;10,"No",IF(G399&lt;-10,"No","Yes")))</f>
        <v>N/A</v>
      </c>
      <c r="I399" s="28">
        <v>0.57809999999999995</v>
      </c>
      <c r="J399" s="28">
        <v>10.39</v>
      </c>
      <c r="K399" s="29" t="s">
        <v>1193</v>
      </c>
      <c r="L399" s="30" t="str">
        <f t="shared" ref="L399:L403" si="134">IF(J399="Div by 0", "N/A", IF(K399="N/A","N/A", IF(J399&gt;VALUE(MID(K399,1,2)), "No", IF(J399&lt;-1*VALUE(MID(K399,1,2)), "No", "Yes"))))</f>
        <v>Yes</v>
      </c>
    </row>
    <row r="400" spans="1:12">
      <c r="A400" s="5" t="s">
        <v>524</v>
      </c>
      <c r="B400" s="25" t="s">
        <v>49</v>
      </c>
      <c r="C400" s="32">
        <v>15.712516669999999</v>
      </c>
      <c r="D400" s="27" t="str">
        <f t="shared" si="131"/>
        <v>N/A</v>
      </c>
      <c r="E400" s="32">
        <v>15.116773827999999</v>
      </c>
      <c r="F400" s="27" t="str">
        <f t="shared" si="132"/>
        <v>N/A</v>
      </c>
      <c r="G400" s="32">
        <v>15.375873091000001</v>
      </c>
      <c r="H400" s="27" t="str">
        <f t="shared" si="133"/>
        <v>N/A</v>
      </c>
      <c r="I400" s="28">
        <v>-3.79</v>
      </c>
      <c r="J400" s="28">
        <v>1.714</v>
      </c>
      <c r="K400" s="29" t="s">
        <v>1193</v>
      </c>
      <c r="L400" s="30" t="str">
        <f t="shared" si="134"/>
        <v>Yes</v>
      </c>
    </row>
    <row r="401" spans="1:12">
      <c r="A401" s="5" t="s">
        <v>527</v>
      </c>
      <c r="B401" s="25" t="s">
        <v>49</v>
      </c>
      <c r="C401" s="32">
        <v>3.3670498296</v>
      </c>
      <c r="D401" s="27" t="str">
        <f t="shared" si="131"/>
        <v>N/A</v>
      </c>
      <c r="E401" s="32">
        <v>3.1275156979999998</v>
      </c>
      <c r="F401" s="27" t="str">
        <f t="shared" si="132"/>
        <v>N/A</v>
      </c>
      <c r="G401" s="32">
        <v>3.2057937576</v>
      </c>
      <c r="H401" s="27" t="str">
        <f t="shared" si="133"/>
        <v>N/A</v>
      </c>
      <c r="I401" s="28">
        <v>-7.11</v>
      </c>
      <c r="J401" s="28">
        <v>2.5030000000000001</v>
      </c>
      <c r="K401" s="29" t="s">
        <v>1193</v>
      </c>
      <c r="L401" s="30" t="str">
        <f t="shared" si="134"/>
        <v>Yes</v>
      </c>
    </row>
    <row r="402" spans="1:12">
      <c r="A402" s="5" t="s">
        <v>530</v>
      </c>
      <c r="B402" s="25" t="s">
        <v>49</v>
      </c>
      <c r="C402" s="32">
        <v>5.1327048214</v>
      </c>
      <c r="D402" s="27" t="str">
        <f t="shared" si="131"/>
        <v>N/A</v>
      </c>
      <c r="E402" s="32">
        <v>4.5873775291000003</v>
      </c>
      <c r="F402" s="27" t="str">
        <f t="shared" si="132"/>
        <v>N/A</v>
      </c>
      <c r="G402" s="32">
        <v>4.4306702526999997</v>
      </c>
      <c r="H402" s="27" t="str">
        <f t="shared" si="133"/>
        <v>N/A</v>
      </c>
      <c r="I402" s="28">
        <v>-10.6</v>
      </c>
      <c r="J402" s="28">
        <v>-3.42</v>
      </c>
      <c r="K402" s="29" t="s">
        <v>1193</v>
      </c>
      <c r="L402" s="30" t="str">
        <f t="shared" si="134"/>
        <v>Yes</v>
      </c>
    </row>
    <row r="403" spans="1:12">
      <c r="A403" s="5" t="s">
        <v>532</v>
      </c>
      <c r="B403" s="25" t="s">
        <v>49</v>
      </c>
      <c r="C403" s="32">
        <v>26.805423689000001</v>
      </c>
      <c r="D403" s="27" t="str">
        <f t="shared" si="131"/>
        <v>N/A</v>
      </c>
      <c r="E403" s="32">
        <v>28.203215766</v>
      </c>
      <c r="F403" s="27" t="str">
        <f t="shared" si="132"/>
        <v>N/A</v>
      </c>
      <c r="G403" s="32">
        <v>31.94687747</v>
      </c>
      <c r="H403" s="27" t="str">
        <f t="shared" si="133"/>
        <v>N/A</v>
      </c>
      <c r="I403" s="28">
        <v>5.2149999999999999</v>
      </c>
      <c r="J403" s="28">
        <v>13.27</v>
      </c>
      <c r="K403" s="29" t="s">
        <v>1193</v>
      </c>
      <c r="L403" s="30" t="str">
        <f t="shared" si="134"/>
        <v>Yes</v>
      </c>
    </row>
    <row r="404" spans="1:12">
      <c r="A404" s="218" t="s">
        <v>158</v>
      </c>
      <c r="B404" s="218"/>
      <c r="C404" s="218"/>
      <c r="D404" s="218"/>
      <c r="E404" s="218"/>
      <c r="F404" s="218"/>
      <c r="G404" s="218"/>
      <c r="H404" s="218"/>
      <c r="I404" s="218"/>
      <c r="J404" s="218"/>
      <c r="K404" s="218"/>
      <c r="L404" s="218"/>
    </row>
    <row r="405" spans="1:12">
      <c r="A405" s="49" t="s">
        <v>337</v>
      </c>
      <c r="B405" s="36" t="s">
        <v>49</v>
      </c>
      <c r="C405" s="26">
        <v>11</v>
      </c>
      <c r="D405" s="27" t="str">
        <f>IF($B405="N/A","N/A",IF(C405&gt;10,"No",IF(C405&lt;-10,"No","Yes")))</f>
        <v>N/A</v>
      </c>
      <c r="E405" s="26">
        <v>0</v>
      </c>
      <c r="F405" s="27" t="str">
        <f>IF($B405="N/A","N/A",IF(E405&gt;10,"No",IF(E405&lt;-10,"No","Yes")))</f>
        <v>N/A</v>
      </c>
      <c r="G405" s="26">
        <v>0</v>
      </c>
      <c r="H405" s="27" t="str">
        <f>IF($B405="N/A","N/A",IF(G405&gt;10,"No",IF(G405&lt;-10,"No","Yes")))</f>
        <v>N/A</v>
      </c>
      <c r="I405" s="28">
        <v>-100</v>
      </c>
      <c r="J405" s="28" t="s">
        <v>1207</v>
      </c>
      <c r="K405" s="36" t="s">
        <v>49</v>
      </c>
      <c r="L405" s="30" t="str">
        <f>IF(J405="Div by 0", "N/A", IF(K405="N/A","N/A", IF(J405&gt;VALUE(MID(K405,1,2)), "No", IF(J405&lt;-1*VALUE(MID(K405,1,2)), "No", "Yes"))))</f>
        <v>N/A</v>
      </c>
    </row>
    <row r="406" spans="1:12">
      <c r="A406" s="49" t="s">
        <v>338</v>
      </c>
      <c r="B406" s="36" t="s">
        <v>49</v>
      </c>
      <c r="C406" s="26">
        <v>16</v>
      </c>
      <c r="D406" s="27" t="str">
        <f>IF($B406="N/A","N/A",IF(C406&gt;10,"No",IF(C406&lt;-10,"No","Yes")))</f>
        <v>N/A</v>
      </c>
      <c r="E406" s="26">
        <v>19</v>
      </c>
      <c r="F406" s="27" t="str">
        <f>IF($B406="N/A","N/A",IF(E406&gt;10,"No",IF(E406&lt;-10,"No","Yes")))</f>
        <v>N/A</v>
      </c>
      <c r="G406" s="26">
        <v>16</v>
      </c>
      <c r="H406" s="27" t="str">
        <f>IF($B406="N/A","N/A",IF(G406&gt;10,"No",IF(G406&lt;-10,"No","Yes")))</f>
        <v>N/A</v>
      </c>
      <c r="I406" s="28">
        <v>18.75</v>
      </c>
      <c r="J406" s="28">
        <v>-15.8</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5129.9591502000003</v>
      </c>
      <c r="D408" s="33" t="str">
        <f>IF($B408="N/A","N/A",IF(C408&gt;10,"No",IF(C408&lt;-10,"No","Yes")))</f>
        <v>N/A</v>
      </c>
      <c r="E408" s="47">
        <v>5359.2980381999996</v>
      </c>
      <c r="F408" s="33" t="str">
        <f>IF($B408="N/A","N/A",IF(E408&gt;10,"No",IF(E408&lt;-10,"No","Yes")))</f>
        <v>N/A</v>
      </c>
      <c r="G408" s="47">
        <v>5416.2590535999998</v>
      </c>
      <c r="H408" s="33" t="str">
        <f>IF($B408="N/A","N/A",IF(G408&gt;10,"No",IF(G408&lt;-10,"No","Yes")))</f>
        <v>N/A</v>
      </c>
      <c r="I408" s="28">
        <v>4.4710000000000001</v>
      </c>
      <c r="J408" s="28">
        <v>1.0629999999999999</v>
      </c>
      <c r="K408" s="36" t="s">
        <v>1193</v>
      </c>
      <c r="L408" s="30" t="str">
        <f>IF(J408="Div by 0", "N/A", IF(K408="N/A","N/A", IF(J408&gt;VALUE(MID(K408,1,2)), "No", IF(J408&lt;-1*VALUE(MID(K408,1,2)), "No", "Yes"))))</f>
        <v>Yes</v>
      </c>
    </row>
    <row r="409" spans="1:12">
      <c r="A409" s="5" t="s">
        <v>524</v>
      </c>
      <c r="B409" s="36" t="s">
        <v>49</v>
      </c>
      <c r="C409" s="47">
        <v>13733.596589999999</v>
      </c>
      <c r="D409" s="33" t="str">
        <f>IF($B409="N/A","N/A",IF(C409&gt;10,"No",IF(C409&lt;-10,"No","Yes")))</f>
        <v>N/A</v>
      </c>
      <c r="E409" s="47">
        <v>14184.971681000001</v>
      </c>
      <c r="F409" s="33" t="str">
        <f>IF($B409="N/A","N/A",IF(E409&gt;10,"No",IF(E409&lt;-10,"No","Yes")))</f>
        <v>N/A</v>
      </c>
      <c r="G409" s="47">
        <v>14901.127334999999</v>
      </c>
      <c r="H409" s="33" t="str">
        <f>IF($B409="N/A","N/A",IF(G409&gt;10,"No",IF(G409&lt;-10,"No","Yes")))</f>
        <v>N/A</v>
      </c>
      <c r="I409" s="28">
        <v>3.2869999999999999</v>
      </c>
      <c r="J409" s="28">
        <v>5.0490000000000004</v>
      </c>
      <c r="K409" s="36" t="s">
        <v>1193</v>
      </c>
      <c r="L409" s="30" t="str">
        <f>IF(J409="Div by 0", "N/A", IF(K409="N/A","N/A", IF(J409&gt;VALUE(MID(K409,1,2)), "No", IF(J409&lt;-1*VALUE(MID(K409,1,2)), "No", "Yes"))))</f>
        <v>Yes</v>
      </c>
    </row>
    <row r="410" spans="1:12">
      <c r="A410" s="5" t="s">
        <v>527</v>
      </c>
      <c r="B410" s="36" t="s">
        <v>49</v>
      </c>
      <c r="C410" s="47">
        <v>17001.925442</v>
      </c>
      <c r="D410" s="33" t="str">
        <f>IF($B410="N/A","N/A",IF(C410&gt;10,"No",IF(C410&lt;-10,"No","Yes")))</f>
        <v>N/A</v>
      </c>
      <c r="E410" s="47">
        <v>17784.379433999999</v>
      </c>
      <c r="F410" s="33" t="str">
        <f>IF($B410="N/A","N/A",IF(E410&gt;10,"No",IF(E410&lt;-10,"No","Yes")))</f>
        <v>N/A</v>
      </c>
      <c r="G410" s="47">
        <v>18677.408383000002</v>
      </c>
      <c r="H410" s="33" t="str">
        <f>IF($B410="N/A","N/A",IF(G410&gt;10,"No",IF(G410&lt;-10,"No","Yes")))</f>
        <v>N/A</v>
      </c>
      <c r="I410" s="28">
        <v>4.6020000000000003</v>
      </c>
      <c r="J410" s="28">
        <v>5.0209999999999999</v>
      </c>
      <c r="K410" s="36" t="s">
        <v>1193</v>
      </c>
      <c r="L410" s="30" t="str">
        <f>IF(J410="Div by 0", "N/A", IF(K410="N/A","N/A", IF(J410&gt;VALUE(MID(K410,1,2)), "No", IF(J410&lt;-1*VALUE(MID(K410,1,2)), "No", "Yes"))))</f>
        <v>Yes</v>
      </c>
    </row>
    <row r="411" spans="1:12">
      <c r="A411" s="5" t="s">
        <v>530</v>
      </c>
      <c r="B411" s="36" t="s">
        <v>49</v>
      </c>
      <c r="C411" s="47">
        <v>1710.9789413999999</v>
      </c>
      <c r="D411" s="33" t="str">
        <f>IF($B411="N/A","N/A",IF(C411&gt;10,"No",IF(C411&lt;-10,"No","Yes")))</f>
        <v>N/A</v>
      </c>
      <c r="E411" s="47">
        <v>1850.9511531999999</v>
      </c>
      <c r="F411" s="33" t="str">
        <f>IF($B411="N/A","N/A",IF(E411&gt;10,"No",IF(E411&lt;-10,"No","Yes")))</f>
        <v>N/A</v>
      </c>
      <c r="G411" s="47">
        <v>1956.1535789</v>
      </c>
      <c r="H411" s="33" t="str">
        <f>IF($B411="N/A","N/A",IF(G411&gt;10,"No",IF(G411&lt;-10,"No","Yes")))</f>
        <v>N/A</v>
      </c>
      <c r="I411" s="28">
        <v>8.1809999999999992</v>
      </c>
      <c r="J411" s="28">
        <v>5.6840000000000002</v>
      </c>
      <c r="K411" s="36" t="s">
        <v>1193</v>
      </c>
      <c r="L411" s="30" t="str">
        <f>IF(J411="Div by 0", "N/A", IF(K411="N/A","N/A", IF(J411&gt;VALUE(MID(K411,1,2)), "No", IF(J411&lt;-1*VALUE(MID(K411,1,2)), "No", "Yes"))))</f>
        <v>Yes</v>
      </c>
    </row>
    <row r="412" spans="1:12">
      <c r="A412" s="5" t="s">
        <v>532</v>
      </c>
      <c r="B412" s="36" t="s">
        <v>49</v>
      </c>
      <c r="C412" s="47">
        <v>2008.1421270000001</v>
      </c>
      <c r="D412" s="33" t="str">
        <f>IF($B412="N/A","N/A",IF(C412&gt;10,"No",IF(C412&lt;-10,"No","Yes")))</f>
        <v>N/A</v>
      </c>
      <c r="E412" s="47">
        <v>2082.8139747</v>
      </c>
      <c r="F412" s="33" t="str">
        <f>IF($B412="N/A","N/A",IF(E412&gt;10,"No",IF(E412&lt;-10,"No","Yes")))</f>
        <v>N/A</v>
      </c>
      <c r="G412" s="47">
        <v>2108.6267889000001</v>
      </c>
      <c r="H412" s="33" t="str">
        <f>IF($B412="N/A","N/A",IF(G412&gt;10,"No",IF(G412&lt;-10,"No","Yes")))</f>
        <v>N/A</v>
      </c>
      <c r="I412" s="28">
        <v>3.718</v>
      </c>
      <c r="J412" s="28">
        <v>1.2390000000000001</v>
      </c>
      <c r="K412" s="36" t="s">
        <v>1193</v>
      </c>
      <c r="L412" s="30" t="str">
        <f>IF(J412="Div by 0", "N/A", IF(K412="N/A","N/A", IF(J412&gt;VALUE(MID(K412,1,2)), "No", IF(J412&lt;-1*VALUE(MID(K412,1,2)), "No", "Yes"))))</f>
        <v>Yes</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5089.3450352999998</v>
      </c>
      <c r="F414" s="33" t="str">
        <f t="shared" ref="F414:F415" si="136">IF($B414="N/A","N/A",IF(E414&gt;10,"No",IF(E414&lt;-10,"No","Yes")))</f>
        <v>N/A</v>
      </c>
      <c r="G414" s="47">
        <v>5182.9692759</v>
      </c>
      <c r="H414" s="33" t="str">
        <f t="shared" ref="H414:H415" si="137">IF($B414="N/A","N/A",IF(G414&gt;10,"No",IF(G414&lt;-10,"No","Yes")))</f>
        <v>N/A</v>
      </c>
      <c r="I414" s="28" t="s">
        <v>49</v>
      </c>
      <c r="J414" s="28">
        <v>1.84</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5753.2189869000003</v>
      </c>
      <c r="F415" s="33" t="str">
        <f t="shared" si="136"/>
        <v>N/A</v>
      </c>
      <c r="G415" s="47">
        <v>5746.3724468</v>
      </c>
      <c r="H415" s="33" t="str">
        <f t="shared" si="137"/>
        <v>N/A</v>
      </c>
      <c r="I415" s="28" t="s">
        <v>49</v>
      </c>
      <c r="J415" s="28">
        <v>-0.11899999999999999</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14024.536596</v>
      </c>
      <c r="D417" s="33" t="str">
        <f>IF($B417="N/A","N/A",IF(C417&gt;10,"No",IF(C417&lt;-10,"No","Yes")))</f>
        <v>N/A</v>
      </c>
      <c r="E417" s="47">
        <v>14469.164669</v>
      </c>
      <c r="F417" s="33" t="str">
        <f>IF($B417="N/A","N/A",IF(E417&gt;10,"No",IF(E417&lt;-10,"No","Yes")))</f>
        <v>N/A</v>
      </c>
      <c r="G417" s="47">
        <v>15141.201991</v>
      </c>
      <c r="H417" s="33" t="str">
        <f>IF($B417="N/A","N/A",IF(G417&gt;10,"No",IF(G417&lt;-10,"No","Yes")))</f>
        <v>N/A</v>
      </c>
      <c r="I417" s="28">
        <v>3.17</v>
      </c>
      <c r="J417" s="28">
        <v>4.6449999999999996</v>
      </c>
      <c r="K417" s="36" t="s">
        <v>1193</v>
      </c>
      <c r="L417" s="30" t="str">
        <f>IF(J417="Div by 0", "N/A", IF(K417="N/A","N/A", IF(J417&gt;VALUE(MID(K417,1,2)), "No", IF(J417&lt;-1*VALUE(MID(K417,1,2)), "No", "Yes"))))</f>
        <v>Yes</v>
      </c>
    </row>
    <row r="418" spans="1:12">
      <c r="A418" s="5" t="s">
        <v>524</v>
      </c>
      <c r="B418" s="36" t="s">
        <v>49</v>
      </c>
      <c r="C418" s="47">
        <v>13889.505625</v>
      </c>
      <c r="D418" s="33" t="str">
        <f>IF($B418="N/A","N/A",IF(C418&gt;10,"No",IF(C418&lt;-10,"No","Yes")))</f>
        <v>N/A</v>
      </c>
      <c r="E418" s="47">
        <v>14310.336917000001</v>
      </c>
      <c r="F418" s="33" t="str">
        <f>IF($B418="N/A","N/A",IF(E418&gt;10,"No",IF(E418&lt;-10,"No","Yes")))</f>
        <v>N/A</v>
      </c>
      <c r="G418" s="47">
        <v>15058.342828999999</v>
      </c>
      <c r="H418" s="33" t="str">
        <f>IF($B418="N/A","N/A",IF(G418&gt;10,"No",IF(G418&lt;-10,"No","Yes")))</f>
        <v>N/A</v>
      </c>
      <c r="I418" s="28">
        <v>3.03</v>
      </c>
      <c r="J418" s="28">
        <v>5.2270000000000003</v>
      </c>
      <c r="K418" s="36" t="s">
        <v>1193</v>
      </c>
      <c r="L418" s="30" t="str">
        <f>IF(J418="Div by 0", "N/A", IF(K418="N/A","N/A", IF(J418&gt;VALUE(MID(K418,1,2)), "No", IF(J418&lt;-1*VALUE(MID(K418,1,2)), "No", "Yes"))))</f>
        <v>Yes</v>
      </c>
    </row>
    <row r="419" spans="1:12">
      <c r="A419" s="5" t="s">
        <v>527</v>
      </c>
      <c r="B419" s="36" t="s">
        <v>49</v>
      </c>
      <c r="C419" s="47">
        <v>14540.094456999999</v>
      </c>
      <c r="D419" s="33" t="str">
        <f>IF($B419="N/A","N/A",IF(C419&gt;10,"No",IF(C419&lt;-10,"No","Yes")))</f>
        <v>N/A</v>
      </c>
      <c r="E419" s="47">
        <v>15082.991110999999</v>
      </c>
      <c r="F419" s="33" t="str">
        <f>IF($B419="N/A","N/A",IF(E419&gt;10,"No",IF(E419&lt;-10,"No","Yes")))</f>
        <v>N/A</v>
      </c>
      <c r="G419" s="47">
        <v>15676.304559</v>
      </c>
      <c r="H419" s="33" t="str">
        <f>IF($B419="N/A","N/A",IF(G419&gt;10,"No",IF(G419&lt;-10,"No","Yes")))</f>
        <v>N/A</v>
      </c>
      <c r="I419" s="28">
        <v>3.734</v>
      </c>
      <c r="J419" s="28">
        <v>3.9340000000000002</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13848.68578</v>
      </c>
      <c r="F420" s="33" t="str">
        <f t="shared" ref="F420:F421" si="139">IF($B420="N/A","N/A",IF(E420&gt;10,"No",IF(E420&lt;-10,"No","Yes")))</f>
        <v>N/A</v>
      </c>
      <c r="G420" s="47">
        <v>14487.485723</v>
      </c>
      <c r="H420" s="33" t="str">
        <f t="shared" ref="H420:H421" si="140">IF($B420="N/A","N/A",IF(G420&gt;10,"No",IF(G420&lt;-10,"No","Yes")))</f>
        <v>N/A</v>
      </c>
      <c r="I420" s="28" t="s">
        <v>49</v>
      </c>
      <c r="J420" s="28">
        <v>4.6130000000000004</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15426.585805999999</v>
      </c>
      <c r="F421" s="33" t="str">
        <f t="shared" si="139"/>
        <v>N/A</v>
      </c>
      <c r="G421" s="47">
        <v>16132.032164</v>
      </c>
      <c r="H421" s="33" t="str">
        <f t="shared" si="140"/>
        <v>N/A</v>
      </c>
      <c r="I421" s="28" t="s">
        <v>49</v>
      </c>
      <c r="J421" s="28">
        <v>4.5730000000000004</v>
      </c>
      <c r="K421" s="36" t="s">
        <v>1193</v>
      </c>
      <c r="L421" s="30" t="str">
        <f>IF(J421="Div by 0", "N/A", IF(OR(J421="N/A",K421="N/A"),"N/A", IF(J421&gt;VALUE(MID(K421,1,2)), "No", IF(J421&lt;-1*VALUE(MID(K421,1,2)), "No", "Yes"))))</f>
        <v>Yes</v>
      </c>
    </row>
    <row r="422" spans="1:12">
      <c r="A422" s="5" t="s">
        <v>1075</v>
      </c>
      <c r="B422" s="36" t="s">
        <v>49</v>
      </c>
      <c r="C422" s="47">
        <v>12460.815424</v>
      </c>
      <c r="D422" s="33" t="str">
        <f t="shared" ref="D422:D434" si="141">IF($B422="N/A","N/A",IF(C422&gt;10,"No",IF(C422&lt;-10,"No","Yes")))</f>
        <v>N/A</v>
      </c>
      <c r="E422" s="47">
        <v>9779.9300612999996</v>
      </c>
      <c r="F422" s="33" t="str">
        <f t="shared" ref="F422:F434" si="142">IF($B422="N/A","N/A",IF(E422&gt;10,"No",IF(E422&lt;-10,"No","Yes")))</f>
        <v>N/A</v>
      </c>
      <c r="G422" s="47">
        <v>12050.741239999999</v>
      </c>
      <c r="H422" s="33" t="str">
        <f t="shared" ref="H422:H434" si="143">IF($B422="N/A","N/A",IF(G422&gt;10,"No",IF(G422&lt;-10,"No","Yes")))</f>
        <v>N/A</v>
      </c>
      <c r="I422" s="28">
        <v>-21.5</v>
      </c>
      <c r="J422" s="28">
        <v>23.22</v>
      </c>
      <c r="K422" s="36" t="s">
        <v>1193</v>
      </c>
      <c r="L422" s="30" t="str">
        <f t="shared" ref="L422:L434" si="144">IF(J422="Div by 0", "N/A", IF(K422="N/A","N/A", IF(J422&gt;VALUE(MID(K422,1,2)), "No", IF(J422&lt;-1*VALUE(MID(K422,1,2)), "No", "Yes"))))</f>
        <v>Yes</v>
      </c>
    </row>
    <row r="423" spans="1:12">
      <c r="A423" s="5" t="s">
        <v>825</v>
      </c>
      <c r="B423" s="36" t="s">
        <v>49</v>
      </c>
      <c r="C423" s="47">
        <v>1068.6645923000001</v>
      </c>
      <c r="D423" s="33" t="str">
        <f t="shared" si="141"/>
        <v>N/A</v>
      </c>
      <c r="E423" s="47">
        <v>1208.8566131</v>
      </c>
      <c r="F423" s="33" t="str">
        <f t="shared" si="142"/>
        <v>N/A</v>
      </c>
      <c r="G423" s="47">
        <v>1299.3663174000001</v>
      </c>
      <c r="H423" s="33" t="str">
        <f t="shared" si="143"/>
        <v>N/A</v>
      </c>
      <c r="I423" s="28">
        <v>13.12</v>
      </c>
      <c r="J423" s="28">
        <v>7.4870000000000001</v>
      </c>
      <c r="K423" s="36" t="s">
        <v>1193</v>
      </c>
      <c r="L423" s="30" t="str">
        <f t="shared" si="144"/>
        <v>Yes</v>
      </c>
    </row>
    <row r="424" spans="1:12">
      <c r="A424" s="5" t="s">
        <v>826</v>
      </c>
      <c r="B424" s="36" t="s">
        <v>49</v>
      </c>
      <c r="C424" s="47">
        <v>16490.424776</v>
      </c>
      <c r="D424" s="33" t="str">
        <f t="shared" si="141"/>
        <v>N/A</v>
      </c>
      <c r="E424" s="47">
        <v>16948.326321</v>
      </c>
      <c r="F424" s="33" t="str">
        <f t="shared" si="142"/>
        <v>N/A</v>
      </c>
      <c r="G424" s="47">
        <v>17771.623072999999</v>
      </c>
      <c r="H424" s="33" t="str">
        <f t="shared" si="143"/>
        <v>N/A</v>
      </c>
      <c r="I424" s="28">
        <v>2.7770000000000001</v>
      </c>
      <c r="J424" s="28">
        <v>4.8579999999999997</v>
      </c>
      <c r="K424" s="36" t="s">
        <v>1193</v>
      </c>
      <c r="L424" s="30" t="str">
        <f t="shared" si="144"/>
        <v>Yes</v>
      </c>
    </row>
    <row r="425" spans="1:12">
      <c r="A425" s="5" t="s">
        <v>827</v>
      </c>
      <c r="B425" s="36" t="s">
        <v>49</v>
      </c>
      <c r="C425" s="47">
        <v>188.02837220000001</v>
      </c>
      <c r="D425" s="33" t="str">
        <f t="shared" si="141"/>
        <v>N/A</v>
      </c>
      <c r="E425" s="47">
        <v>219.70123877</v>
      </c>
      <c r="F425" s="33" t="str">
        <f t="shared" si="142"/>
        <v>N/A</v>
      </c>
      <c r="G425" s="47">
        <v>431.70793354</v>
      </c>
      <c r="H425" s="33" t="str">
        <f t="shared" si="143"/>
        <v>N/A</v>
      </c>
      <c r="I425" s="28">
        <v>16.84</v>
      </c>
      <c r="J425" s="28">
        <v>96.5</v>
      </c>
      <c r="K425" s="36" t="s">
        <v>1193</v>
      </c>
      <c r="L425" s="30" t="str">
        <f t="shared" si="144"/>
        <v>No</v>
      </c>
    </row>
    <row r="426" spans="1:12">
      <c r="A426" s="5" t="s">
        <v>828</v>
      </c>
      <c r="B426" s="36" t="s">
        <v>49</v>
      </c>
      <c r="C426" s="47">
        <v>18468.837726000002</v>
      </c>
      <c r="D426" s="33" t="str">
        <f t="shared" si="141"/>
        <v>N/A</v>
      </c>
      <c r="E426" s="47">
        <v>19426.937887</v>
      </c>
      <c r="F426" s="33" t="str">
        <f t="shared" si="142"/>
        <v>N/A</v>
      </c>
      <c r="G426" s="47">
        <v>20151.308913000001</v>
      </c>
      <c r="H426" s="33" t="str">
        <f t="shared" si="143"/>
        <v>N/A</v>
      </c>
      <c r="I426" s="28">
        <v>5.1879999999999997</v>
      </c>
      <c r="J426" s="28">
        <v>3.7290000000000001</v>
      </c>
      <c r="K426" s="36" t="s">
        <v>1193</v>
      </c>
      <c r="L426" s="30" t="str">
        <f t="shared" si="144"/>
        <v>Yes</v>
      </c>
    </row>
    <row r="427" spans="1:12">
      <c r="A427" s="5" t="s">
        <v>829</v>
      </c>
      <c r="B427" s="36" t="s">
        <v>49</v>
      </c>
      <c r="C427" s="47" t="s">
        <v>1207</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v>161.02475247999999</v>
      </c>
      <c r="D428" s="33" t="str">
        <f t="shared" si="141"/>
        <v>N/A</v>
      </c>
      <c r="E428" s="47">
        <v>181.78743212000001</v>
      </c>
      <c r="F428" s="33" t="str">
        <f t="shared" si="142"/>
        <v>N/A</v>
      </c>
      <c r="G428" s="47">
        <v>184.92160279000001</v>
      </c>
      <c r="H428" s="33" t="str">
        <f t="shared" si="143"/>
        <v>N/A</v>
      </c>
      <c r="I428" s="28">
        <v>12.89</v>
      </c>
      <c r="J428" s="28">
        <v>1.724</v>
      </c>
      <c r="K428" s="36" t="s">
        <v>1193</v>
      </c>
      <c r="L428" s="30" t="str">
        <f t="shared" si="144"/>
        <v>Yes</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16138.41526</v>
      </c>
      <c r="D430" s="33" t="str">
        <f t="shared" si="141"/>
        <v>N/A</v>
      </c>
      <c r="E430" s="47">
        <v>16670.345917999999</v>
      </c>
      <c r="F430" s="33" t="str">
        <f t="shared" si="142"/>
        <v>N/A</v>
      </c>
      <c r="G430" s="47">
        <v>17646.034863000001</v>
      </c>
      <c r="H430" s="33" t="str">
        <f t="shared" si="143"/>
        <v>N/A</v>
      </c>
      <c r="I430" s="28">
        <v>3.2959999999999998</v>
      </c>
      <c r="J430" s="28">
        <v>5.8529999999999998</v>
      </c>
      <c r="K430" s="36" t="s">
        <v>1193</v>
      </c>
      <c r="L430" s="30" t="str">
        <f t="shared" si="144"/>
        <v>Yes</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16613.941930000001</v>
      </c>
      <c r="D433" s="33" t="str">
        <f t="shared" si="141"/>
        <v>N/A</v>
      </c>
      <c r="E433" s="47">
        <v>17128.887329000001</v>
      </c>
      <c r="F433" s="33" t="str">
        <f t="shared" si="142"/>
        <v>N/A</v>
      </c>
      <c r="G433" s="47">
        <v>18004.310817000001</v>
      </c>
      <c r="H433" s="33" t="str">
        <f t="shared" si="143"/>
        <v>N/A</v>
      </c>
      <c r="I433" s="28">
        <v>3.0990000000000002</v>
      </c>
      <c r="J433" s="28">
        <v>5.1109999999999998</v>
      </c>
      <c r="K433" s="36" t="s">
        <v>1193</v>
      </c>
      <c r="L433" s="30" t="str">
        <f t="shared" si="144"/>
        <v>Yes</v>
      </c>
    </row>
    <row r="434" spans="1:12" ht="12.75" customHeight="1">
      <c r="A434" s="94" t="s">
        <v>835</v>
      </c>
      <c r="B434" s="36" t="s">
        <v>49</v>
      </c>
      <c r="C434" s="47">
        <v>612.42451361999997</v>
      </c>
      <c r="D434" s="33" t="str">
        <f t="shared" si="141"/>
        <v>N/A</v>
      </c>
      <c r="E434" s="47">
        <v>698.47938026999998</v>
      </c>
      <c r="F434" s="33" t="str">
        <f t="shared" si="142"/>
        <v>N/A</v>
      </c>
      <c r="G434" s="47">
        <v>799.76705490999996</v>
      </c>
      <c r="H434" s="33" t="str">
        <f t="shared" si="143"/>
        <v>N/A</v>
      </c>
      <c r="I434" s="28">
        <v>14.05</v>
      </c>
      <c r="J434" s="28">
        <v>14.5</v>
      </c>
      <c r="K434" s="36" t="s">
        <v>1193</v>
      </c>
      <c r="L434" s="30" t="str">
        <f t="shared" si="144"/>
        <v>Yes</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40305.839693000002</v>
      </c>
      <c r="D436" s="27" t="str">
        <f>IF($B436="N/A","N/A",IF(C436&gt;10,"No",IF(C436&lt;-10,"No","Yes")))</f>
        <v>N/A</v>
      </c>
      <c r="E436" s="31">
        <v>42399.739157000004</v>
      </c>
      <c r="F436" s="27" t="str">
        <f>IF($B436="N/A","N/A",IF(E436&gt;10,"No",IF(E436&lt;-10,"No","Yes")))</f>
        <v>N/A</v>
      </c>
      <c r="G436" s="31">
        <v>45210.854224000002</v>
      </c>
      <c r="H436" s="27" t="str">
        <f>IF($B436="N/A","N/A",IF(G436&gt;10,"No",IF(G436&lt;-10,"No","Yes")))</f>
        <v>N/A</v>
      </c>
      <c r="I436" s="28">
        <v>5.1950000000000003</v>
      </c>
      <c r="J436" s="28">
        <v>6.63</v>
      </c>
      <c r="K436" s="29" t="s">
        <v>1193</v>
      </c>
      <c r="L436" s="30" t="str">
        <f>IF(J436="Div by 0", "N/A", IF(K436="N/A","N/A", IF(J436&gt;VALUE(MID(K436,1,2)), "No", IF(J436&lt;-1*VALUE(MID(K436,1,2)), "No", "Yes"))))</f>
        <v>Yes</v>
      </c>
    </row>
    <row r="437" spans="1:12" ht="12.75" customHeight="1">
      <c r="A437" s="92" t="s">
        <v>733</v>
      </c>
      <c r="B437" s="25" t="s">
        <v>49</v>
      </c>
      <c r="C437" s="31">
        <v>19977.121919000001</v>
      </c>
      <c r="D437" s="27" t="str">
        <f>IF($B437="N/A","N/A",IF(C437&gt;10,"No",IF(C437&lt;-10,"No","Yes")))</f>
        <v>N/A</v>
      </c>
      <c r="E437" s="31">
        <v>20245.461464</v>
      </c>
      <c r="F437" s="27" t="str">
        <f>IF($B437="N/A","N/A",IF(E437&gt;10,"No",IF(E437&lt;-10,"No","Yes")))</f>
        <v>N/A</v>
      </c>
      <c r="G437" s="31">
        <v>21152.585577000002</v>
      </c>
      <c r="H437" s="27" t="str">
        <f>IF($B437="N/A","N/A",IF(G437&gt;10,"No",IF(G437&lt;-10,"No","Yes")))</f>
        <v>N/A</v>
      </c>
      <c r="I437" s="28">
        <v>1.343</v>
      </c>
      <c r="J437" s="28">
        <v>4.4809999999999999</v>
      </c>
      <c r="K437" s="29" t="s">
        <v>1193</v>
      </c>
      <c r="L437" s="30" t="str">
        <f>IF(J437="Div by 0", "N/A", IF(K437="N/A","N/A", IF(J437&gt;VALUE(MID(K437,1,2)), "No", IF(J437&lt;-1*VALUE(MID(K437,1,2)), "No", "Yes"))))</f>
        <v>Yes</v>
      </c>
    </row>
    <row r="438" spans="1:12" ht="25.5">
      <c r="A438" s="94" t="s">
        <v>734</v>
      </c>
      <c r="B438" s="25" t="s">
        <v>49</v>
      </c>
      <c r="C438" s="31">
        <v>30889.937769</v>
      </c>
      <c r="D438" s="27" t="str">
        <f>IF($B438="N/A","N/A",IF(C438&gt;10,"No",IF(C438&lt;-10,"No","Yes")))</f>
        <v>N/A</v>
      </c>
      <c r="E438" s="31">
        <v>31582.105325</v>
      </c>
      <c r="F438" s="27" t="str">
        <f>IF($B438="N/A","N/A",IF(E438&gt;10,"No",IF(E438&lt;-10,"No","Yes")))</f>
        <v>N/A</v>
      </c>
      <c r="G438" s="31">
        <v>35232.318295999998</v>
      </c>
      <c r="H438" s="27" t="str">
        <f>IF($B438="N/A","N/A",IF(G438&gt;10,"No",IF(G438&lt;-10,"No","Yes")))</f>
        <v>N/A</v>
      </c>
      <c r="I438" s="28">
        <v>2.2410000000000001</v>
      </c>
      <c r="J438" s="28">
        <v>11.56</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23538.085169999998</v>
      </c>
      <c r="D440" s="27" t="str">
        <f t="shared" ref="D440:D450" si="145">IF($B440="N/A","N/A",IF(C440&gt;10,"No",IF(C440&lt;-10,"No","Yes")))</f>
        <v>N/A</v>
      </c>
      <c r="E440" s="31">
        <v>24143.042695</v>
      </c>
      <c r="F440" s="27" t="str">
        <f t="shared" ref="F440:F450" si="146">IF($B440="N/A","N/A",IF(E440&gt;10,"No",IF(E440&lt;-10,"No","Yes")))</f>
        <v>N/A</v>
      </c>
      <c r="G440" s="31">
        <v>25684.627047999998</v>
      </c>
      <c r="H440" s="27" t="str">
        <f t="shared" ref="H440:H450" si="147">IF($B440="N/A","N/A",IF(G440&gt;10,"No",IF(G440&lt;-10,"No","Yes")))</f>
        <v>N/A</v>
      </c>
      <c r="I440" s="28">
        <v>2.57</v>
      </c>
      <c r="J440" s="28">
        <v>6.3849999999999998</v>
      </c>
      <c r="K440" s="29" t="s">
        <v>1193</v>
      </c>
      <c r="L440" s="30" t="str">
        <f t="shared" ref="L440:L450" si="148">IF(J440="Div by 0", "N/A", IF(K440="N/A","N/A", IF(J440&gt;VALUE(MID(K440,1,2)), "No", IF(J440&lt;-1*VALUE(MID(K440,1,2)), "No", "Yes"))))</f>
        <v>Yes</v>
      </c>
    </row>
    <row r="441" spans="1:12" ht="12.75" customHeight="1">
      <c r="A441" s="48" t="s">
        <v>459</v>
      </c>
      <c r="B441" s="25" t="s">
        <v>49</v>
      </c>
      <c r="C441" s="31" t="s">
        <v>1207</v>
      </c>
      <c r="D441" s="27" t="str">
        <f t="shared" si="145"/>
        <v>N/A</v>
      </c>
      <c r="E441" s="31" t="s">
        <v>1207</v>
      </c>
      <c r="F441" s="27" t="str">
        <f t="shared" si="146"/>
        <v>N/A</v>
      </c>
      <c r="G441" s="31" t="s">
        <v>1207</v>
      </c>
      <c r="H441" s="27" t="str">
        <f t="shared" si="147"/>
        <v>N/A</v>
      </c>
      <c r="I441" s="28" t="s">
        <v>1207</v>
      </c>
      <c r="J441" s="28" t="s">
        <v>1207</v>
      </c>
      <c r="K441" s="29" t="s">
        <v>1193</v>
      </c>
      <c r="L441" s="30" t="str">
        <f t="shared" si="148"/>
        <v>N/A</v>
      </c>
    </row>
    <row r="442" spans="1:12">
      <c r="A442" s="48" t="s">
        <v>460</v>
      </c>
      <c r="B442" s="25" t="s">
        <v>49</v>
      </c>
      <c r="C442" s="31">
        <v>11569.908833</v>
      </c>
      <c r="D442" s="27" t="str">
        <f t="shared" si="145"/>
        <v>N/A</v>
      </c>
      <c r="E442" s="31">
        <v>11979.375676</v>
      </c>
      <c r="F442" s="27" t="str">
        <f t="shared" si="146"/>
        <v>N/A</v>
      </c>
      <c r="G442" s="31">
        <v>12492.802922000001</v>
      </c>
      <c r="H442" s="27" t="str">
        <f t="shared" si="147"/>
        <v>N/A</v>
      </c>
      <c r="I442" s="28">
        <v>3.5390000000000001</v>
      </c>
      <c r="J442" s="28">
        <v>4.2859999999999996</v>
      </c>
      <c r="K442" s="29" t="s">
        <v>1193</v>
      </c>
      <c r="L442" s="30" t="str">
        <f t="shared" si="148"/>
        <v>Yes</v>
      </c>
    </row>
    <row r="443" spans="1:12" ht="12.75" customHeight="1">
      <c r="A443" s="48" t="s">
        <v>461</v>
      </c>
      <c r="B443" s="25" t="s">
        <v>49</v>
      </c>
      <c r="C443" s="31">
        <v>23247.099720999999</v>
      </c>
      <c r="D443" s="27" t="str">
        <f t="shared" si="145"/>
        <v>N/A</v>
      </c>
      <c r="E443" s="31">
        <v>23517.133386000001</v>
      </c>
      <c r="F443" s="27" t="str">
        <f t="shared" si="146"/>
        <v>N/A</v>
      </c>
      <c r="G443" s="31">
        <v>25357.727598000001</v>
      </c>
      <c r="H443" s="27" t="str">
        <f t="shared" si="147"/>
        <v>N/A</v>
      </c>
      <c r="I443" s="28">
        <v>1.1619999999999999</v>
      </c>
      <c r="J443" s="28">
        <v>7.827</v>
      </c>
      <c r="K443" s="29" t="s">
        <v>1193</v>
      </c>
      <c r="L443" s="30" t="str">
        <f t="shared" si="148"/>
        <v>Yes</v>
      </c>
    </row>
    <row r="444" spans="1:12" ht="12.75" customHeight="1">
      <c r="A444" s="48" t="s">
        <v>462</v>
      </c>
      <c r="B444" s="25" t="s">
        <v>49</v>
      </c>
      <c r="C444" s="31">
        <v>31029.409207000001</v>
      </c>
      <c r="D444" s="27" t="str">
        <f t="shared" si="145"/>
        <v>N/A</v>
      </c>
      <c r="E444" s="31">
        <v>33176.888072000002</v>
      </c>
      <c r="F444" s="27" t="str">
        <f t="shared" si="146"/>
        <v>N/A</v>
      </c>
      <c r="G444" s="31">
        <v>34909.100398000002</v>
      </c>
      <c r="H444" s="27" t="str">
        <f t="shared" si="147"/>
        <v>N/A</v>
      </c>
      <c r="I444" s="28">
        <v>6.9210000000000003</v>
      </c>
      <c r="J444" s="28">
        <v>5.2210000000000001</v>
      </c>
      <c r="K444" s="29" t="s">
        <v>1193</v>
      </c>
      <c r="L444" s="30" t="str">
        <f t="shared" si="148"/>
        <v>Yes</v>
      </c>
    </row>
    <row r="445" spans="1:12" ht="12.75" customHeight="1">
      <c r="A445" s="48" t="s">
        <v>463</v>
      </c>
      <c r="B445" s="25" t="s">
        <v>49</v>
      </c>
      <c r="C445" s="31">
        <v>21796.642856999999</v>
      </c>
      <c r="D445" s="27" t="str">
        <f t="shared" si="145"/>
        <v>N/A</v>
      </c>
      <c r="E445" s="31">
        <v>20293.462963000002</v>
      </c>
      <c r="F445" s="27" t="str">
        <f t="shared" si="146"/>
        <v>N/A</v>
      </c>
      <c r="G445" s="31">
        <v>24048.037036999998</v>
      </c>
      <c r="H445" s="27" t="str">
        <f t="shared" si="147"/>
        <v>N/A</v>
      </c>
      <c r="I445" s="28">
        <v>-6.9</v>
      </c>
      <c r="J445" s="28">
        <v>18.5</v>
      </c>
      <c r="K445" s="29" t="s">
        <v>1193</v>
      </c>
      <c r="L445" s="30" t="str">
        <f t="shared" si="148"/>
        <v>Yes</v>
      </c>
    </row>
    <row r="446" spans="1:12" ht="12.75" customHeight="1">
      <c r="A446" s="48" t="s">
        <v>470</v>
      </c>
      <c r="B446" s="25" t="s">
        <v>49</v>
      </c>
      <c r="C446" s="31">
        <v>36066.624356</v>
      </c>
      <c r="D446" s="27" t="str">
        <f t="shared" si="145"/>
        <v>N/A</v>
      </c>
      <c r="E446" s="31">
        <v>37257.224485999999</v>
      </c>
      <c r="F446" s="27" t="str">
        <f t="shared" si="146"/>
        <v>N/A</v>
      </c>
      <c r="G446" s="31">
        <v>39650.588536000003</v>
      </c>
      <c r="H446" s="27" t="str">
        <f t="shared" si="147"/>
        <v>N/A</v>
      </c>
      <c r="I446" s="28">
        <v>3.3010000000000002</v>
      </c>
      <c r="J446" s="28">
        <v>6.4240000000000004</v>
      </c>
      <c r="K446" s="29" t="s">
        <v>1193</v>
      </c>
      <c r="L446" s="30" t="str">
        <f t="shared" si="148"/>
        <v>Yes</v>
      </c>
    </row>
    <row r="447" spans="1:12" ht="12.75" customHeight="1">
      <c r="A447" s="48" t="s">
        <v>464</v>
      </c>
      <c r="B447" s="25" t="s">
        <v>49</v>
      </c>
      <c r="C447" s="31" t="s">
        <v>1207</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t="s">
        <v>1207</v>
      </c>
      <c r="D448" s="27" t="str">
        <f t="shared" si="145"/>
        <v>N/A</v>
      </c>
      <c r="E448" s="31" t="s">
        <v>1207</v>
      </c>
      <c r="F448" s="27" t="str">
        <f t="shared" si="146"/>
        <v>N/A</v>
      </c>
      <c r="G448" s="31" t="s">
        <v>1207</v>
      </c>
      <c r="H448" s="27" t="str">
        <f t="shared" si="147"/>
        <v>N/A</v>
      </c>
      <c r="I448" s="28" t="s">
        <v>1207</v>
      </c>
      <c r="J448" s="28" t="s">
        <v>1207</v>
      </c>
      <c r="K448" s="29" t="s">
        <v>1193</v>
      </c>
      <c r="L448" s="30" t="str">
        <f t="shared" si="148"/>
        <v>N/A</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13538.253502</v>
      </c>
      <c r="D452" s="27" t="str">
        <f t="shared" ref="D452:D462" si="149">IF($B452="N/A","N/A",IF(C452&gt;10,"No",IF(C452&lt;-10,"No","Yes")))</f>
        <v>N/A</v>
      </c>
      <c r="E452" s="31">
        <v>14042.386128</v>
      </c>
      <c r="F452" s="27" t="str">
        <f t="shared" ref="F452:F462" si="150">IF($B452="N/A","N/A",IF(E452&gt;10,"No",IF(E452&lt;-10,"No","Yes")))</f>
        <v>N/A</v>
      </c>
      <c r="G452" s="31">
        <v>14999.719407000001</v>
      </c>
      <c r="H452" s="27" t="str">
        <f t="shared" ref="H452:H462" si="151">IF($B452="N/A","N/A",IF(G452&gt;10,"No",IF(G452&lt;-10,"No","Yes")))</f>
        <v>N/A</v>
      </c>
      <c r="I452" s="28">
        <v>3.7240000000000002</v>
      </c>
      <c r="J452" s="28">
        <v>6.8170000000000002</v>
      </c>
      <c r="K452" s="29" t="s">
        <v>1193</v>
      </c>
      <c r="L452" s="30" t="str">
        <f t="shared" ref="L452:L462" si="152">IF(J452="Div by 0", "N/A", IF(K452="N/A","N/A", IF(J452&gt;VALUE(MID(K452,1,2)), "No", IF(J452&lt;-1*VALUE(MID(K452,1,2)), "No", "Yes"))))</f>
        <v>Yes</v>
      </c>
    </row>
    <row r="453" spans="1:12" ht="12.75" customHeight="1">
      <c r="A453" s="48" t="s">
        <v>459</v>
      </c>
      <c r="B453" s="25" t="s">
        <v>49</v>
      </c>
      <c r="C453" s="31" t="s">
        <v>1207</v>
      </c>
      <c r="D453" s="27" t="str">
        <f t="shared" si="149"/>
        <v>N/A</v>
      </c>
      <c r="E453" s="31" t="s">
        <v>1207</v>
      </c>
      <c r="F453" s="27" t="str">
        <f t="shared" si="150"/>
        <v>N/A</v>
      </c>
      <c r="G453" s="31" t="s">
        <v>1207</v>
      </c>
      <c r="H453" s="27" t="str">
        <f t="shared" si="151"/>
        <v>N/A</v>
      </c>
      <c r="I453" s="28" t="s">
        <v>1207</v>
      </c>
      <c r="J453" s="28" t="s">
        <v>1207</v>
      </c>
      <c r="K453" s="29" t="s">
        <v>1193</v>
      </c>
      <c r="L453" s="30" t="str">
        <f t="shared" si="152"/>
        <v>N/A</v>
      </c>
    </row>
    <row r="454" spans="1:12">
      <c r="A454" s="48" t="s">
        <v>460</v>
      </c>
      <c r="B454" s="25" t="s">
        <v>49</v>
      </c>
      <c r="C454" s="31">
        <v>5155.1587466000001</v>
      </c>
      <c r="D454" s="27" t="str">
        <f t="shared" si="149"/>
        <v>N/A</v>
      </c>
      <c r="E454" s="31">
        <v>5534.8970220000001</v>
      </c>
      <c r="F454" s="27" t="str">
        <f t="shared" si="150"/>
        <v>N/A</v>
      </c>
      <c r="G454" s="31">
        <v>5986.2025567999999</v>
      </c>
      <c r="H454" s="27" t="str">
        <f t="shared" si="151"/>
        <v>N/A</v>
      </c>
      <c r="I454" s="28">
        <v>7.3659999999999997</v>
      </c>
      <c r="J454" s="28">
        <v>8.1539999999999999</v>
      </c>
      <c r="K454" s="29" t="s">
        <v>1193</v>
      </c>
      <c r="L454" s="30" t="str">
        <f t="shared" si="152"/>
        <v>Yes</v>
      </c>
    </row>
    <row r="455" spans="1:12" ht="12.75" customHeight="1">
      <c r="A455" s="48" t="s">
        <v>461</v>
      </c>
      <c r="B455" s="25" t="s">
        <v>49</v>
      </c>
      <c r="C455" s="31">
        <v>6231.5293296</v>
      </c>
      <c r="D455" s="27" t="str">
        <f t="shared" si="149"/>
        <v>N/A</v>
      </c>
      <c r="E455" s="31">
        <v>6274.4433043999998</v>
      </c>
      <c r="F455" s="27" t="str">
        <f t="shared" si="150"/>
        <v>N/A</v>
      </c>
      <c r="G455" s="31">
        <v>6749.2238957999998</v>
      </c>
      <c r="H455" s="27" t="str">
        <f t="shared" si="151"/>
        <v>N/A</v>
      </c>
      <c r="I455" s="28">
        <v>0.68869999999999998</v>
      </c>
      <c r="J455" s="28">
        <v>7.5670000000000002</v>
      </c>
      <c r="K455" s="29" t="s">
        <v>1193</v>
      </c>
      <c r="L455" s="30" t="str">
        <f t="shared" si="152"/>
        <v>Yes</v>
      </c>
    </row>
    <row r="456" spans="1:12" ht="12.75" customHeight="1">
      <c r="A456" s="48" t="s">
        <v>462</v>
      </c>
      <c r="B456" s="25" t="s">
        <v>49</v>
      </c>
      <c r="C456" s="31">
        <v>13222.940323999999</v>
      </c>
      <c r="D456" s="27" t="str">
        <f t="shared" si="149"/>
        <v>N/A</v>
      </c>
      <c r="E456" s="31">
        <v>15852.802288000001</v>
      </c>
      <c r="F456" s="27" t="str">
        <f t="shared" si="150"/>
        <v>N/A</v>
      </c>
      <c r="G456" s="31">
        <v>17051.588844999998</v>
      </c>
      <c r="H456" s="27" t="str">
        <f t="shared" si="151"/>
        <v>N/A</v>
      </c>
      <c r="I456" s="28">
        <v>19.89</v>
      </c>
      <c r="J456" s="28">
        <v>7.5620000000000003</v>
      </c>
      <c r="K456" s="29" t="s">
        <v>1193</v>
      </c>
      <c r="L456" s="30" t="str">
        <f t="shared" si="152"/>
        <v>Yes</v>
      </c>
    </row>
    <row r="457" spans="1:12" ht="12.75" customHeight="1">
      <c r="A457" s="48" t="s">
        <v>463</v>
      </c>
      <c r="B457" s="25" t="s">
        <v>49</v>
      </c>
      <c r="C457" s="31">
        <v>8168.1428570999997</v>
      </c>
      <c r="D457" s="27" t="str">
        <f t="shared" si="149"/>
        <v>N/A</v>
      </c>
      <c r="E457" s="31">
        <v>8659.1111110999991</v>
      </c>
      <c r="F457" s="27" t="str">
        <f t="shared" si="150"/>
        <v>N/A</v>
      </c>
      <c r="G457" s="31">
        <v>9600.1666667000009</v>
      </c>
      <c r="H457" s="27" t="str">
        <f t="shared" si="151"/>
        <v>N/A</v>
      </c>
      <c r="I457" s="28">
        <v>6.0110000000000001</v>
      </c>
      <c r="J457" s="28">
        <v>10.87</v>
      </c>
      <c r="K457" s="29" t="s">
        <v>1193</v>
      </c>
      <c r="L457" s="30" t="str">
        <f t="shared" si="152"/>
        <v>Yes</v>
      </c>
    </row>
    <row r="458" spans="1:12" ht="12.75" customHeight="1">
      <c r="A458" s="48" t="s">
        <v>470</v>
      </c>
      <c r="B458" s="25" t="s">
        <v>49</v>
      </c>
      <c r="C458" s="31">
        <v>25383.255388000001</v>
      </c>
      <c r="D458" s="27" t="str">
        <f t="shared" si="149"/>
        <v>N/A</v>
      </c>
      <c r="E458" s="31">
        <v>26305.407762999999</v>
      </c>
      <c r="F458" s="27" t="str">
        <f t="shared" si="150"/>
        <v>N/A</v>
      </c>
      <c r="G458" s="31">
        <v>27856.853470999999</v>
      </c>
      <c r="H458" s="27" t="str">
        <f t="shared" si="151"/>
        <v>N/A</v>
      </c>
      <c r="I458" s="28">
        <v>3.633</v>
      </c>
      <c r="J458" s="28">
        <v>5.8979999999999997</v>
      </c>
      <c r="K458" s="29" t="s">
        <v>1193</v>
      </c>
      <c r="L458" s="30" t="str">
        <f t="shared" si="152"/>
        <v>Yes</v>
      </c>
    </row>
    <row r="459" spans="1:12" ht="12.75" customHeight="1">
      <c r="A459" s="48" t="s">
        <v>464</v>
      </c>
      <c r="B459" s="25" t="s">
        <v>49</v>
      </c>
      <c r="C459" s="31" t="s">
        <v>1207</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t="s">
        <v>1207</v>
      </c>
      <c r="D460" s="27" t="str">
        <f t="shared" si="149"/>
        <v>N/A</v>
      </c>
      <c r="E460" s="31" t="s">
        <v>1207</v>
      </c>
      <c r="F460" s="27" t="str">
        <f t="shared" si="150"/>
        <v>N/A</v>
      </c>
      <c r="G460" s="31" t="s">
        <v>1207</v>
      </c>
      <c r="H460" s="27" t="str">
        <f t="shared" si="151"/>
        <v>N/A</v>
      </c>
      <c r="I460" s="28" t="s">
        <v>1207</v>
      </c>
      <c r="J460" s="28" t="s">
        <v>1207</v>
      </c>
      <c r="K460" s="29" t="s">
        <v>1193</v>
      </c>
      <c r="L460" s="30" t="str">
        <f t="shared" si="152"/>
        <v>N/A</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2905455818</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5829.0282557999999</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3647098</v>
      </c>
      <c r="D468" s="33" t="str">
        <f>IF($B468="N/A","N/A",IF(C468&gt;10,"No",IF(C468&lt;-10,"No","Yes")))</f>
        <v>N/A</v>
      </c>
      <c r="E468" s="47">
        <v>3874276</v>
      </c>
      <c r="F468" s="33" t="str">
        <f>IF($B468="N/A","N/A",IF(E468&gt;10,"No",IF(E468&lt;-10,"No","Yes")))</f>
        <v>N/A</v>
      </c>
      <c r="G468" s="47">
        <v>4495541</v>
      </c>
      <c r="H468" s="33" t="str">
        <f>IF($B468="N/A","N/A",IF(G468&gt;10,"No",IF(G468&lt;-10,"No","Yes")))</f>
        <v>N/A</v>
      </c>
      <c r="I468" s="28">
        <v>6.2290000000000001</v>
      </c>
      <c r="J468" s="28">
        <v>16.04</v>
      </c>
      <c r="K468" s="47" t="s">
        <v>49</v>
      </c>
      <c r="L468" s="30" t="str">
        <f>IF(J468="Div by 0", "N/A", IF(K468="N/A","N/A", IF(J468&gt;VALUE(MID(K468,1,2)), "No", IF(J468&lt;-1*VALUE(MID(K468,1,2)), "No", "Yes"))))</f>
        <v>N/A</v>
      </c>
    </row>
    <row r="469" spans="1:12" ht="12.75" customHeight="1">
      <c r="A469" s="44" t="s">
        <v>1159</v>
      </c>
      <c r="B469" s="47" t="s">
        <v>49</v>
      </c>
      <c r="C469" s="47">
        <v>3355.1959522000002</v>
      </c>
      <c r="D469" s="33" t="str">
        <f>IF($B469="N/A","N/A",IF(C469&gt;10,"No",IF(C469&lt;-10,"No","Yes")))</f>
        <v>N/A</v>
      </c>
      <c r="E469" s="47">
        <v>3817.0206896999998</v>
      </c>
      <c r="F469" s="33" t="str">
        <f>IF($B469="N/A","N/A",IF(E469&gt;10,"No",IF(E469&lt;-10,"No","Yes")))</f>
        <v>N/A</v>
      </c>
      <c r="G469" s="47">
        <v>4473.1751243999997</v>
      </c>
      <c r="H469" s="33" t="str">
        <f>IF($B469="N/A","N/A",IF(G469&gt;10,"No",IF(G469&lt;-10,"No","Yes")))</f>
        <v>N/A</v>
      </c>
      <c r="I469" s="28">
        <v>13.76</v>
      </c>
      <c r="J469" s="28">
        <v>17.190000000000001</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4297391</v>
      </c>
      <c r="D471" s="33" t="str">
        <f>IF($B471="N/A","N/A",IF(C471&gt;10,"No",IF(C471&lt;-10,"No","Yes")))</f>
        <v>N/A</v>
      </c>
      <c r="E471" s="47">
        <v>5231329</v>
      </c>
      <c r="F471" s="33" t="str">
        <f>IF($B471="N/A","N/A",IF(E471&gt;10,"No",IF(E471&lt;-10,"No","Yes")))</f>
        <v>N/A</v>
      </c>
      <c r="G471" s="47">
        <v>5868518</v>
      </c>
      <c r="H471" s="33" t="str">
        <f>IF($B471="N/A","N/A",IF(G471&gt;10,"No",IF(G471&lt;-10,"No","Yes")))</f>
        <v>N/A</v>
      </c>
      <c r="I471" s="28">
        <v>21.73</v>
      </c>
      <c r="J471" s="28">
        <v>12.18</v>
      </c>
      <c r="K471" s="47" t="s">
        <v>49</v>
      </c>
      <c r="L471" s="30" t="str">
        <f>IF(J471="Div by 0", "N/A", IF(K471="N/A","N/A", IF(J471&gt;VALUE(MID(K471,1,2)), "No", IF(J471&lt;-1*VALUE(MID(K471,1,2)), "No", "Yes"))))</f>
        <v>N/A</v>
      </c>
    </row>
    <row r="472" spans="1:12" ht="12.75" customHeight="1">
      <c r="A472" s="44" t="s">
        <v>1161</v>
      </c>
      <c r="B472" s="47" t="s">
        <v>49</v>
      </c>
      <c r="C472" s="47">
        <v>374.72889780000003</v>
      </c>
      <c r="D472" s="33" t="str">
        <f>IF($B472="N/A","N/A",IF(C472&gt;10,"No",IF(C472&lt;-10,"No","Yes")))</f>
        <v>N/A</v>
      </c>
      <c r="E472" s="47">
        <v>441.16453027</v>
      </c>
      <c r="F472" s="33" t="str">
        <f>IF($B472="N/A","N/A",IF(E472&gt;10,"No",IF(E472&lt;-10,"No","Yes")))</f>
        <v>N/A</v>
      </c>
      <c r="G472" s="47">
        <v>475.60726153000002</v>
      </c>
      <c r="H472" s="33" t="str">
        <f>IF($B472="N/A","N/A",IF(G472&gt;10,"No",IF(G472&lt;-10,"No","Yes")))</f>
        <v>N/A</v>
      </c>
      <c r="I472" s="28">
        <v>17.73</v>
      </c>
      <c r="J472" s="28">
        <v>7.8070000000000004</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5847727</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v>2679.9848763</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0</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t="s">
        <v>1207</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5874865</v>
      </c>
      <c r="D480" s="33" t="str">
        <f>IF($B480="N/A","N/A",IF(C480&gt;10,"No",IF(C480&lt;-10,"No","Yes")))</f>
        <v>N/A</v>
      </c>
      <c r="E480" s="47">
        <v>7380030</v>
      </c>
      <c r="F480" s="33" t="str">
        <f>IF($B480="N/A","N/A",IF(E480&gt;10,"No",IF(E480&lt;-10,"No","Yes")))</f>
        <v>N/A</v>
      </c>
      <c r="G480" s="47">
        <v>7784547</v>
      </c>
      <c r="H480" s="33" t="str">
        <f>IF($B480="N/A","N/A",IF(G480&gt;10,"No",IF(G480&lt;-10,"No","Yes")))</f>
        <v>N/A</v>
      </c>
      <c r="I480" s="28">
        <v>25.62</v>
      </c>
      <c r="J480" s="28">
        <v>5.4809999999999999</v>
      </c>
      <c r="K480" s="47" t="s">
        <v>49</v>
      </c>
      <c r="L480" s="30" t="str">
        <f>IF(J480="Div by 0", "N/A", IF(K480="N/A","N/A", IF(J480&gt;VALUE(MID(K480,1,2)), "No", IF(J480&lt;-1*VALUE(MID(K480,1,2)), "No", "Yes"))))</f>
        <v>N/A</v>
      </c>
    </row>
    <row r="481" spans="1:12">
      <c r="A481" s="44" t="s">
        <v>1171</v>
      </c>
      <c r="B481" s="47" t="s">
        <v>49</v>
      </c>
      <c r="C481" s="47">
        <v>203.86095495999999</v>
      </c>
      <c r="D481" s="33" t="str">
        <f>IF($B481="N/A","N/A",IF(C481&gt;10,"No",IF(C481&lt;-10,"No","Yes")))</f>
        <v>N/A</v>
      </c>
      <c r="E481" s="47">
        <v>271.21494983999997</v>
      </c>
      <c r="F481" s="33" t="str">
        <f>IF($B481="N/A","N/A",IF(E481&gt;10,"No",IF(E481&lt;-10,"No","Yes")))</f>
        <v>N/A</v>
      </c>
      <c r="G481" s="47">
        <v>275.47142502999998</v>
      </c>
      <c r="H481" s="33" t="str">
        <f>IF($B481="N/A","N/A",IF(G481&gt;10,"No",IF(G481&lt;-10,"No","Yes")))</f>
        <v>N/A</v>
      </c>
      <c r="I481" s="28">
        <v>33.04</v>
      </c>
      <c r="J481" s="28">
        <v>1.569</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20983418</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v>166535.06349</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v>758.29286148000006</v>
      </c>
      <c r="F502" s="33" t="str">
        <f t="shared" ref="F502:F504" si="158">IF($B502="N/A","N/A",IF(E502&gt;10,"No",IF(E502&lt;-10,"No","Yes")))</f>
        <v>N/A</v>
      </c>
      <c r="G502" s="47">
        <v>765.75441013</v>
      </c>
      <c r="H502" s="33" t="str">
        <f t="shared" ref="H502:H504" si="159">IF($B502="N/A","N/A",IF(G502&gt;10,"No",IF(G502&lt;-10,"No","Yes")))</f>
        <v>N/A</v>
      </c>
      <c r="I502" s="28" t="s">
        <v>49</v>
      </c>
      <c r="J502" s="28">
        <v>0.98399999999999999</v>
      </c>
      <c r="K502" s="29" t="s">
        <v>1193</v>
      </c>
      <c r="L502" s="30" t="str">
        <f>IF(J502="Div by 0", "N/A", IF(OR(J502="N/A",K502="N/A"),"N/A", IF(J502&gt;VALUE(MID(K502,1,2)), "No", IF(J502&lt;-1*VALUE(MID(K502,1,2)), "No", "Yes"))))</f>
        <v>Yes</v>
      </c>
    </row>
    <row r="503" spans="1:12">
      <c r="A503" s="48" t="s">
        <v>912</v>
      </c>
      <c r="B503" s="47" t="s">
        <v>49</v>
      </c>
      <c r="C503" s="47" t="s">
        <v>1207</v>
      </c>
      <c r="D503" s="33" t="str">
        <f t="shared" si="157"/>
        <v>N/A</v>
      </c>
      <c r="E503" s="47">
        <v>738.65913196999998</v>
      </c>
      <c r="F503" s="33" t="str">
        <f t="shared" si="158"/>
        <v>N/A</v>
      </c>
      <c r="G503" s="47">
        <v>747.96160570999996</v>
      </c>
      <c r="H503" s="33" t="str">
        <f t="shared" si="159"/>
        <v>N/A</v>
      </c>
      <c r="I503" s="28" t="s">
        <v>1207</v>
      </c>
      <c r="J503" s="28">
        <v>1.2589999999999999</v>
      </c>
      <c r="K503" s="29" t="s">
        <v>1193</v>
      </c>
      <c r="L503" s="30" t="str">
        <f t="shared" ref="L503:L504" si="160">IF(J503="Div by 0", "N/A", IF(OR(J503="N/A",K503="N/A"),"N/A", IF(J503&gt;VALUE(MID(K503,1,2)), "No", IF(J503&lt;-1*VALUE(MID(K503,1,2)), "No", "Yes"))))</f>
        <v>Yes</v>
      </c>
    </row>
    <row r="504" spans="1:12">
      <c r="A504" s="48" t="s">
        <v>913</v>
      </c>
      <c r="B504" s="47" t="s">
        <v>49</v>
      </c>
      <c r="C504" s="47" t="s">
        <v>1207</v>
      </c>
      <c r="D504" s="33" t="str">
        <f t="shared" si="157"/>
        <v>N/A</v>
      </c>
      <c r="E504" s="47">
        <v>1360.6085972999999</v>
      </c>
      <c r="F504" s="33" t="str">
        <f t="shared" si="158"/>
        <v>N/A</v>
      </c>
      <c r="G504" s="47">
        <v>1203.2768702000001</v>
      </c>
      <c r="H504" s="33" t="str">
        <f t="shared" si="159"/>
        <v>N/A</v>
      </c>
      <c r="I504" s="28" t="s">
        <v>1207</v>
      </c>
      <c r="J504" s="28">
        <v>-11.6</v>
      </c>
      <c r="K504" s="29" t="s">
        <v>1193</v>
      </c>
      <c r="L504" s="30" t="str">
        <f t="shared" si="160"/>
        <v>Yes</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442106</v>
      </c>
      <c r="D506" s="33" t="str">
        <f t="shared" ref="D506:D511" si="161">IF($B506="N/A","N/A",IF(C506&gt;10,"No",IF(C506&lt;-10,"No","Yes")))</f>
        <v>N/A</v>
      </c>
      <c r="E506" s="34">
        <v>456349</v>
      </c>
      <c r="F506" s="33" t="str">
        <f t="shared" ref="F506:F511" si="162">IF($B506="N/A","N/A",IF(E506&gt;10,"No",IF(E506&lt;-10,"No","Yes")))</f>
        <v>N/A</v>
      </c>
      <c r="G506" s="34">
        <v>500285</v>
      </c>
      <c r="H506" s="33" t="str">
        <f t="shared" ref="H506:H511" si="163">IF($B506="N/A","N/A",IF(G506&gt;10,"No",IF(G506&lt;-10,"No","Yes")))</f>
        <v>N/A</v>
      </c>
      <c r="I506" s="28">
        <v>3.222</v>
      </c>
      <c r="J506" s="28">
        <v>9.6280000000000001</v>
      </c>
      <c r="K506" s="34" t="s">
        <v>1193</v>
      </c>
      <c r="L506" s="30" t="str">
        <f t="shared" ref="L506:L514" si="164">IF(J506="Div by 0", "N/A", IF(K506="N/A","N/A", IF(J506&gt;VALUE(MID(K506,1,2)), "No", IF(J506&lt;-1*VALUE(MID(K506,1,2)), "No", "Yes"))))</f>
        <v>Yes</v>
      </c>
    </row>
    <row r="507" spans="1:12">
      <c r="A507" s="5" t="s">
        <v>523</v>
      </c>
      <c r="B507" s="36" t="s">
        <v>49</v>
      </c>
      <c r="C507" s="34">
        <v>34275</v>
      </c>
      <c r="D507" s="33" t="str">
        <f t="shared" si="161"/>
        <v>N/A</v>
      </c>
      <c r="E507" s="34">
        <v>34379</v>
      </c>
      <c r="F507" s="33" t="str">
        <f t="shared" si="162"/>
        <v>N/A</v>
      </c>
      <c r="G507" s="34">
        <v>34026</v>
      </c>
      <c r="H507" s="33" t="str">
        <f t="shared" si="163"/>
        <v>N/A</v>
      </c>
      <c r="I507" s="28">
        <v>0.3034</v>
      </c>
      <c r="J507" s="28">
        <v>-1.03</v>
      </c>
      <c r="K507" s="36" t="s">
        <v>1193</v>
      </c>
      <c r="L507" s="30" t="str">
        <f t="shared" si="164"/>
        <v>Yes</v>
      </c>
    </row>
    <row r="508" spans="1:12">
      <c r="A508" s="5" t="s">
        <v>526</v>
      </c>
      <c r="B508" s="36" t="s">
        <v>49</v>
      </c>
      <c r="C508" s="34">
        <v>68691</v>
      </c>
      <c r="D508" s="33" t="str">
        <f t="shared" si="161"/>
        <v>N/A</v>
      </c>
      <c r="E508" s="34">
        <v>70561</v>
      </c>
      <c r="F508" s="33" t="str">
        <f t="shared" si="162"/>
        <v>N/A</v>
      </c>
      <c r="G508" s="34">
        <v>73757</v>
      </c>
      <c r="H508" s="33" t="str">
        <f t="shared" si="163"/>
        <v>N/A</v>
      </c>
      <c r="I508" s="28">
        <v>2.722</v>
      </c>
      <c r="J508" s="28">
        <v>4.5289999999999999</v>
      </c>
      <c r="K508" s="36" t="s">
        <v>1193</v>
      </c>
      <c r="L508" s="30" t="str">
        <f t="shared" si="164"/>
        <v>Yes</v>
      </c>
    </row>
    <row r="509" spans="1:12">
      <c r="A509" s="5" t="s">
        <v>529</v>
      </c>
      <c r="B509" s="36" t="s">
        <v>49</v>
      </c>
      <c r="C509" s="34">
        <v>230326</v>
      </c>
      <c r="D509" s="33" t="str">
        <f t="shared" si="161"/>
        <v>N/A</v>
      </c>
      <c r="E509" s="34">
        <v>236604</v>
      </c>
      <c r="F509" s="33" t="str">
        <f t="shared" si="162"/>
        <v>N/A</v>
      </c>
      <c r="G509" s="34">
        <v>260295</v>
      </c>
      <c r="H509" s="33" t="str">
        <f t="shared" si="163"/>
        <v>N/A</v>
      </c>
      <c r="I509" s="28">
        <v>2.726</v>
      </c>
      <c r="J509" s="28">
        <v>10.01</v>
      </c>
      <c r="K509" s="36" t="s">
        <v>1193</v>
      </c>
      <c r="L509" s="30" t="str">
        <f t="shared" si="164"/>
        <v>Yes</v>
      </c>
    </row>
    <row r="510" spans="1:12">
      <c r="A510" s="5" t="s">
        <v>531</v>
      </c>
      <c r="B510" s="36" t="s">
        <v>49</v>
      </c>
      <c r="C510" s="34">
        <v>108814</v>
      </c>
      <c r="D510" s="33" t="str">
        <f t="shared" si="161"/>
        <v>N/A</v>
      </c>
      <c r="E510" s="34">
        <v>114805</v>
      </c>
      <c r="F510" s="33" t="str">
        <f t="shared" si="162"/>
        <v>N/A</v>
      </c>
      <c r="G510" s="34">
        <v>132207</v>
      </c>
      <c r="H510" s="33" t="str">
        <f t="shared" si="163"/>
        <v>N/A</v>
      </c>
      <c r="I510" s="28">
        <v>5.5060000000000002</v>
      </c>
      <c r="J510" s="28">
        <v>15.16</v>
      </c>
      <c r="K510" s="36" t="s">
        <v>1193</v>
      </c>
      <c r="L510" s="30" t="str">
        <f t="shared" si="164"/>
        <v>Yes</v>
      </c>
    </row>
    <row r="511" spans="1:12">
      <c r="A511" s="45" t="s">
        <v>343</v>
      </c>
      <c r="B511" s="34" t="s">
        <v>49</v>
      </c>
      <c r="C511" s="34">
        <v>342482.28</v>
      </c>
      <c r="D511" s="27" t="str">
        <f t="shared" si="161"/>
        <v>N/A</v>
      </c>
      <c r="E511" s="34">
        <v>363589.19</v>
      </c>
      <c r="F511" s="33" t="str">
        <f t="shared" si="162"/>
        <v>N/A</v>
      </c>
      <c r="G511" s="34">
        <v>402142.42</v>
      </c>
      <c r="H511" s="33" t="str">
        <f t="shared" si="163"/>
        <v>N/A</v>
      </c>
      <c r="I511" s="28">
        <v>6.1630000000000003</v>
      </c>
      <c r="J511" s="28">
        <v>10.6</v>
      </c>
      <c r="K511" s="34" t="s">
        <v>107</v>
      </c>
      <c r="L511" s="30" t="str">
        <f t="shared" si="164"/>
        <v>No</v>
      </c>
    </row>
    <row r="512" spans="1:12">
      <c r="A512" s="45" t="s">
        <v>624</v>
      </c>
      <c r="B512" s="34" t="s">
        <v>49</v>
      </c>
      <c r="C512" s="34">
        <v>67913</v>
      </c>
      <c r="D512" s="34" t="s">
        <v>49</v>
      </c>
      <c r="E512" s="34">
        <v>69451</v>
      </c>
      <c r="F512" s="34" t="s">
        <v>49</v>
      </c>
      <c r="G512" s="34">
        <v>70687</v>
      </c>
      <c r="H512" s="34" t="s">
        <v>49</v>
      </c>
      <c r="I512" s="28">
        <v>2.2650000000000001</v>
      </c>
      <c r="J512" s="28">
        <v>1.78</v>
      </c>
      <c r="K512" s="34" t="s">
        <v>107</v>
      </c>
      <c r="L512" s="30" t="str">
        <f t="shared" si="164"/>
        <v>Yes</v>
      </c>
    </row>
    <row r="513" spans="1:12">
      <c r="A513" s="5" t="s">
        <v>565</v>
      </c>
      <c r="B513" s="34" t="s">
        <v>49</v>
      </c>
      <c r="C513" s="34">
        <v>33187</v>
      </c>
      <c r="D513" s="34" t="s">
        <v>49</v>
      </c>
      <c r="E513" s="34">
        <v>33401</v>
      </c>
      <c r="F513" s="34" t="s">
        <v>49</v>
      </c>
      <c r="G513" s="34">
        <v>33060</v>
      </c>
      <c r="H513" s="34" t="s">
        <v>49</v>
      </c>
      <c r="I513" s="28">
        <v>0.64480000000000004</v>
      </c>
      <c r="J513" s="28">
        <v>-1.02</v>
      </c>
      <c r="K513" s="34" t="s">
        <v>107</v>
      </c>
      <c r="L513" s="30" t="str">
        <f t="shared" si="164"/>
        <v>Yes</v>
      </c>
    </row>
    <row r="514" spans="1:12">
      <c r="A514" s="5" t="s">
        <v>527</v>
      </c>
      <c r="B514" s="34" t="s">
        <v>49</v>
      </c>
      <c r="C514" s="34">
        <v>33519</v>
      </c>
      <c r="D514" s="34" t="s">
        <v>49</v>
      </c>
      <c r="E514" s="34">
        <v>34619</v>
      </c>
      <c r="F514" s="34" t="s">
        <v>49</v>
      </c>
      <c r="G514" s="34">
        <v>36203</v>
      </c>
      <c r="H514" s="34" t="s">
        <v>49</v>
      </c>
      <c r="I514" s="28">
        <v>3.282</v>
      </c>
      <c r="J514" s="28">
        <v>4.5759999999999996</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2466408166</v>
      </c>
      <c r="D516" s="33" t="str">
        <f>IF($B516="N/A","N/A",IF(C516&gt;10,"No",IF(C516&lt;-10,"No","Yes")))</f>
        <v>N/A</v>
      </c>
      <c r="E516" s="47">
        <v>2644046768</v>
      </c>
      <c r="F516" s="33" t="str">
        <f>IF($B516="N/A","N/A",IF(E516&gt;10,"No",IF(E516&lt;-10,"No","Yes")))</f>
        <v>N/A</v>
      </c>
      <c r="G516" s="47">
        <v>2917386369</v>
      </c>
      <c r="H516" s="33" t="str">
        <f>IF($B516="N/A","N/A",IF(G516&gt;10,"No",IF(G516&lt;-10,"No","Yes")))</f>
        <v>N/A</v>
      </c>
      <c r="I516" s="28">
        <v>7.202</v>
      </c>
      <c r="J516" s="28">
        <v>10.34</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5578.7710774999996</v>
      </c>
      <c r="D518" s="33" t="str">
        <f>IF($B518="N/A","N/A",IF(C518&gt;10,"No",IF(C518&lt;-10,"No","Yes")))</f>
        <v>N/A</v>
      </c>
      <c r="E518" s="47">
        <v>5793.9137983999999</v>
      </c>
      <c r="F518" s="33" t="str">
        <f>IF($B518="N/A","N/A",IF(E518&gt;10,"No",IF(E518&lt;-10,"No","Yes")))</f>
        <v>N/A</v>
      </c>
      <c r="G518" s="47">
        <v>5831.4488122000002</v>
      </c>
      <c r="H518" s="33" t="str">
        <f>IF($B518="N/A","N/A",IF(G518&gt;10,"No",IF(G518&lt;-10,"No","Yes")))</f>
        <v>N/A</v>
      </c>
      <c r="I518" s="28">
        <v>3.8559999999999999</v>
      </c>
      <c r="J518" s="28">
        <v>0.64780000000000004</v>
      </c>
      <c r="K518" s="36" t="s">
        <v>1193</v>
      </c>
      <c r="L518" s="30" t="str">
        <f>IF(J518="Div by 0", "N/A", IF(K518="N/A","N/A", IF(J518&gt;VALUE(MID(K518,1,2)), "No", IF(J518&lt;-1*VALUE(MID(K518,1,2)), "No", "Yes"))))</f>
        <v>Yes</v>
      </c>
    </row>
    <row r="519" spans="1:12">
      <c r="A519" s="5" t="s">
        <v>524</v>
      </c>
      <c r="B519" s="36" t="s">
        <v>49</v>
      </c>
      <c r="C519" s="47">
        <v>16753.271509999999</v>
      </c>
      <c r="D519" s="33" t="str">
        <f>IF($B519="N/A","N/A",IF(C519&gt;10,"No",IF(C519&lt;-10,"No","Yes")))</f>
        <v>N/A</v>
      </c>
      <c r="E519" s="47">
        <v>17366.037697</v>
      </c>
      <c r="F519" s="33" t="str">
        <f>IF($B519="N/A","N/A",IF(E519&gt;10,"No",IF(E519&lt;-10,"No","Yes")))</f>
        <v>N/A</v>
      </c>
      <c r="G519" s="47">
        <v>18399.582907</v>
      </c>
      <c r="H519" s="33" t="str">
        <f>IF($B519="N/A","N/A",IF(G519&gt;10,"No",IF(G519&lt;-10,"No","Yes")))</f>
        <v>N/A</v>
      </c>
      <c r="I519" s="28">
        <v>3.6579999999999999</v>
      </c>
      <c r="J519" s="28">
        <v>5.952</v>
      </c>
      <c r="K519" s="36" t="s">
        <v>1193</v>
      </c>
      <c r="L519" s="30" t="str">
        <f>IF(J519="Div by 0", "N/A", IF(K519="N/A","N/A", IF(J519&gt;VALUE(MID(K519,1,2)), "No", IF(J519&lt;-1*VALUE(MID(K519,1,2)), "No", "Yes"))))</f>
        <v>Yes</v>
      </c>
    </row>
    <row r="520" spans="1:12">
      <c r="A520" s="5" t="s">
        <v>527</v>
      </c>
      <c r="B520" s="36" t="s">
        <v>49</v>
      </c>
      <c r="C520" s="47">
        <v>17906.590047999998</v>
      </c>
      <c r="D520" s="33" t="str">
        <f>IF($B520="N/A","N/A",IF(C520&gt;10,"No",IF(C520&lt;-10,"No","Yes")))</f>
        <v>N/A</v>
      </c>
      <c r="E520" s="47">
        <v>18749.483241000002</v>
      </c>
      <c r="F520" s="33" t="str">
        <f>IF($B520="N/A","N/A",IF(E520&gt;10,"No",IF(E520&lt;-10,"No","Yes")))</f>
        <v>N/A</v>
      </c>
      <c r="G520" s="47">
        <v>19717.061459</v>
      </c>
      <c r="H520" s="33" t="str">
        <f>IF($B520="N/A","N/A",IF(G520&gt;10,"No",IF(G520&lt;-10,"No","Yes")))</f>
        <v>N/A</v>
      </c>
      <c r="I520" s="28">
        <v>4.7069999999999999</v>
      </c>
      <c r="J520" s="28">
        <v>5.1609999999999996</v>
      </c>
      <c r="K520" s="36" t="s">
        <v>1193</v>
      </c>
      <c r="L520" s="30" t="str">
        <f>IF(J520="Div by 0", "N/A", IF(K520="N/A","N/A", IF(J520&gt;VALUE(MID(K520,1,2)), "No", IF(J520&lt;-1*VALUE(MID(K520,1,2)), "No", "Yes"))))</f>
        <v>Yes</v>
      </c>
    </row>
    <row r="521" spans="1:12">
      <c r="A521" s="5" t="s">
        <v>530</v>
      </c>
      <c r="B521" s="36" t="s">
        <v>49</v>
      </c>
      <c r="C521" s="47">
        <v>1735.1717913</v>
      </c>
      <c r="D521" s="33" t="str">
        <f>IF($B521="N/A","N/A",IF(C521&gt;10,"No",IF(C521&lt;-10,"No","Yes")))</f>
        <v>N/A</v>
      </c>
      <c r="E521" s="47">
        <v>1873.4584749000001</v>
      </c>
      <c r="F521" s="33" t="str">
        <f>IF($B521="N/A","N/A",IF(E521&gt;10,"No",IF(E521&lt;-10,"No","Yes")))</f>
        <v>N/A</v>
      </c>
      <c r="G521" s="47">
        <v>1976.0751339999999</v>
      </c>
      <c r="H521" s="33" t="str">
        <f>IF($B521="N/A","N/A",IF(G521&gt;10,"No",IF(G521&lt;-10,"No","Yes")))</f>
        <v>N/A</v>
      </c>
      <c r="I521" s="28">
        <v>7.97</v>
      </c>
      <c r="J521" s="28">
        <v>5.4770000000000003</v>
      </c>
      <c r="K521" s="36" t="s">
        <v>1193</v>
      </c>
      <c r="L521" s="30" t="str">
        <f>IF(J521="Div by 0", "N/A", IF(K521="N/A","N/A", IF(J521&gt;VALUE(MID(K521,1,2)), "No", IF(J521&lt;-1*VALUE(MID(K521,1,2)), "No", "Yes"))))</f>
        <v>Yes</v>
      </c>
    </row>
    <row r="522" spans="1:12">
      <c r="A522" s="5" t="s">
        <v>532</v>
      </c>
      <c r="B522" s="36" t="s">
        <v>49</v>
      </c>
      <c r="C522" s="47">
        <v>2412.4931535000001</v>
      </c>
      <c r="D522" s="33" t="str">
        <f>IF($B522="N/A","N/A",IF(C522&gt;10,"No",IF(C522&lt;-10,"No","Yes")))</f>
        <v>N/A</v>
      </c>
      <c r="E522" s="47">
        <v>2445.6225948000001</v>
      </c>
      <c r="F522" s="33" t="str">
        <f>IF($B522="N/A","N/A",IF(E522&gt;10,"No",IF(E522&lt;-10,"No","Yes")))</f>
        <v>N/A</v>
      </c>
      <c r="G522" s="47">
        <v>2440.7813655999998</v>
      </c>
      <c r="H522" s="33" t="str">
        <f>IF($B522="N/A","N/A",IF(G522&gt;10,"No",IF(G522&lt;-10,"No","Yes")))</f>
        <v>N/A</v>
      </c>
      <c r="I522" s="28">
        <v>1.373</v>
      </c>
      <c r="J522" s="28">
        <v>-0.19800000000000001</v>
      </c>
      <c r="K522" s="36" t="s">
        <v>1193</v>
      </c>
      <c r="L522" s="30" t="str">
        <f>IF(J522="Div by 0", "N/A", IF(K522="N/A","N/A", IF(J522&gt;VALUE(MID(K522,1,2)), "No", IF(J522&lt;-1*VALUE(MID(K522,1,2)), "No", "Yes"))))</f>
        <v>Yes</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5725.0657312000003</v>
      </c>
      <c r="F524" s="33" t="str">
        <f t="shared" ref="F524:F525" si="166">IF($B524="N/A","N/A",IF(E524&gt;10,"No",IF(E524&lt;-10,"No","Yes")))</f>
        <v>N/A</v>
      </c>
      <c r="G524" s="47">
        <v>5802.3066867999996</v>
      </c>
      <c r="H524" s="33" t="str">
        <f t="shared" ref="H524:H525" si="167">IF($B524="N/A","N/A",IF(G524&gt;10,"No",IF(G524&lt;-10,"No","Yes")))</f>
        <v>N/A</v>
      </c>
      <c r="I524" s="28" t="s">
        <v>49</v>
      </c>
      <c r="J524" s="28">
        <v>1.349</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5884.5971036999999</v>
      </c>
      <c r="F525" s="33" t="str">
        <f t="shared" si="166"/>
        <v>N/A</v>
      </c>
      <c r="G525" s="47">
        <v>5868.8114249</v>
      </c>
      <c r="H525" s="33" t="str">
        <f t="shared" si="167"/>
        <v>N/A</v>
      </c>
      <c r="I525" s="28" t="s">
        <v>49</v>
      </c>
      <c r="J525" s="28">
        <v>-0.26800000000000002</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16334.310898</v>
      </c>
      <c r="D527" s="33" t="str">
        <f>IF($B527="N/A","N/A",IF(C527&gt;10,"No",IF(C527&lt;-10,"No","Yes")))</f>
        <v>N/A</v>
      </c>
      <c r="E527" s="47">
        <v>16870.086176000001</v>
      </c>
      <c r="F527" s="33" t="str">
        <f>IF($B527="N/A","N/A",IF(E527&gt;10,"No",IF(E527&lt;-10,"No","Yes")))</f>
        <v>N/A</v>
      </c>
      <c r="G527" s="47">
        <v>17708.949637000002</v>
      </c>
      <c r="H527" s="33" t="str">
        <f>IF($B527="N/A","N/A",IF(G527&gt;10,"No",IF(G527&lt;-10,"No","Yes")))</f>
        <v>N/A</v>
      </c>
      <c r="I527" s="28">
        <v>3.28</v>
      </c>
      <c r="J527" s="28">
        <v>4.9720000000000004</v>
      </c>
      <c r="K527" s="36" t="s">
        <v>1193</v>
      </c>
      <c r="L527" s="30" t="str">
        <f>IF(J527="Div by 0", "N/A", IF(K527="N/A","N/A", IF(J527&gt;VALUE(MID(K527,1,2)), "No", IF(J527&lt;-1*VALUE(MID(K527,1,2)), "No", "Yes"))))</f>
        <v>Yes</v>
      </c>
    </row>
    <row r="528" spans="1:12">
      <c r="A528" s="5" t="s">
        <v>524</v>
      </c>
      <c r="B528" s="36" t="s">
        <v>49</v>
      </c>
      <c r="C528" s="47">
        <v>17042.065267000002</v>
      </c>
      <c r="D528" s="33" t="str">
        <f>IF($B528="N/A","N/A",IF(C528&gt;10,"No",IF(C528&lt;-10,"No","Yes")))</f>
        <v>N/A</v>
      </c>
      <c r="E528" s="47">
        <v>17607.214335000001</v>
      </c>
      <c r="F528" s="33" t="str">
        <f>IF($B528="N/A","N/A",IF(E528&gt;10,"No",IF(E528&lt;-10,"No","Yes")))</f>
        <v>N/A</v>
      </c>
      <c r="G528" s="47">
        <v>18662.201270000001</v>
      </c>
      <c r="H528" s="33" t="str">
        <f>IF($B528="N/A","N/A",IF(G528&gt;10,"No",IF(G528&lt;-10,"No","Yes")))</f>
        <v>N/A</v>
      </c>
      <c r="I528" s="28">
        <v>3.3159999999999998</v>
      </c>
      <c r="J528" s="28">
        <v>5.992</v>
      </c>
      <c r="K528" s="36" t="s">
        <v>1193</v>
      </c>
      <c r="L528" s="30" t="str">
        <f>IF(J528="Div by 0", "N/A", IF(K528="N/A","N/A", IF(J528&gt;VALUE(MID(K528,1,2)), "No", IF(J528&lt;-1*VALUE(MID(K528,1,2)), "No", "Yes"))))</f>
        <v>Yes</v>
      </c>
    </row>
    <row r="529" spans="1:12">
      <c r="A529" s="5" t="s">
        <v>527</v>
      </c>
      <c r="B529" s="36" t="s">
        <v>49</v>
      </c>
      <c r="C529" s="47">
        <v>16114.994123</v>
      </c>
      <c r="D529" s="33" t="str">
        <f>IF($B529="N/A","N/A",IF(C529&gt;10,"No",IF(C529&lt;-10,"No","Yes")))</f>
        <v>N/A</v>
      </c>
      <c r="E529" s="47">
        <v>16741.738785000001</v>
      </c>
      <c r="F529" s="33" t="str">
        <f>IF($B529="N/A","N/A",IF(E529&gt;10,"No",IF(E529&lt;-10,"No","Yes")))</f>
        <v>N/A</v>
      </c>
      <c r="G529" s="47">
        <v>17428.484739</v>
      </c>
      <c r="H529" s="33" t="str">
        <f>IF($B529="N/A","N/A",IF(G529&gt;10,"No",IF(G529&lt;-10,"No","Yes")))</f>
        <v>N/A</v>
      </c>
      <c r="I529" s="28">
        <v>3.8889999999999998</v>
      </c>
      <c r="J529" s="28">
        <v>4.1020000000000003</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16083.673317999999</v>
      </c>
      <c r="F530" s="33" t="str">
        <f t="shared" ref="F530:F535" si="169">IF($B530="N/A","N/A",IF(E530&gt;10,"No",IF(E530&lt;-10,"No","Yes")))</f>
        <v>N/A</v>
      </c>
      <c r="G530" s="47">
        <v>16894.968314000002</v>
      </c>
      <c r="H530" s="33" t="str">
        <f t="shared" ref="H530:H531" si="170">IF($B530="N/A","N/A",IF(G530&gt;10,"No",IF(G530&lt;-10,"No","Yes")))</f>
        <v>N/A</v>
      </c>
      <c r="I530" s="28" t="s">
        <v>49</v>
      </c>
      <c r="J530" s="28">
        <v>5.0439999999999996</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18094.910591</v>
      </c>
      <c r="F531" s="33" t="str">
        <f t="shared" si="169"/>
        <v>N/A</v>
      </c>
      <c r="G531" s="47">
        <v>18950.847751000001</v>
      </c>
      <c r="H531" s="33" t="str">
        <f t="shared" si="170"/>
        <v>N/A</v>
      </c>
      <c r="I531" s="28" t="s">
        <v>49</v>
      </c>
      <c r="J531" s="28">
        <v>4.7300000000000004</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v>758.34702331999995</v>
      </c>
      <c r="F533" s="33" t="str">
        <f t="shared" si="169"/>
        <v>N/A</v>
      </c>
      <c r="G533" s="47">
        <v>765.80587385000001</v>
      </c>
      <c r="H533" s="33" t="str">
        <f t="shared" ref="H533:H535" si="172">IF($B533="N/A","N/A",IF(G533&gt;10,"No",IF(G533&lt;-10,"No","Yes")))</f>
        <v>N/A</v>
      </c>
      <c r="I533" s="28" t="s">
        <v>49</v>
      </c>
      <c r="J533" s="28">
        <v>0.98360000000000003</v>
      </c>
      <c r="K533" s="29" t="s">
        <v>1193</v>
      </c>
      <c r="L533" s="30" t="str">
        <f>IF(J533="Div by 0", "N/A", IF(OR(J533="N/A",K533="N/A"),"N/A", IF(J533&gt;VALUE(MID(K533,1,2)), "No", IF(J533&lt;-1*VALUE(MID(K533,1,2)), "No", "Yes"))))</f>
        <v>Yes</v>
      </c>
    </row>
    <row r="534" spans="1:12">
      <c r="A534" s="48" t="s">
        <v>912</v>
      </c>
      <c r="B534" s="47" t="s">
        <v>49</v>
      </c>
      <c r="C534" s="47" t="s">
        <v>49</v>
      </c>
      <c r="D534" s="33" t="str">
        <f t="shared" si="171"/>
        <v>N/A</v>
      </c>
      <c r="E534" s="47">
        <v>738.71361138999998</v>
      </c>
      <c r="F534" s="33" t="str">
        <f t="shared" si="169"/>
        <v>N/A</v>
      </c>
      <c r="G534" s="47">
        <v>748.01391803000001</v>
      </c>
      <c r="H534" s="33" t="str">
        <f t="shared" si="172"/>
        <v>N/A</v>
      </c>
      <c r="I534" s="28" t="s">
        <v>49</v>
      </c>
      <c r="J534" s="28">
        <v>1.2589999999999999</v>
      </c>
      <c r="K534" s="29" t="s">
        <v>1193</v>
      </c>
      <c r="L534" s="30" t="str">
        <f t="shared" ref="L534:L535" si="173">IF(J534="Div by 0", "N/A", IF(OR(J534="N/A",K534="N/A"),"N/A", IF(J534&gt;VALUE(MID(K534,1,2)), "No", IF(J534&lt;-1*VALUE(MID(K534,1,2)), "No", "Yes"))))</f>
        <v>Yes</v>
      </c>
    </row>
    <row r="535" spans="1:12">
      <c r="A535" s="48" t="s">
        <v>913</v>
      </c>
      <c r="B535" s="47" t="s">
        <v>49</v>
      </c>
      <c r="C535" s="47" t="s">
        <v>49</v>
      </c>
      <c r="D535" s="33" t="str">
        <f t="shared" si="171"/>
        <v>N/A</v>
      </c>
      <c r="E535" s="47">
        <v>1360.6085972999999</v>
      </c>
      <c r="F535" s="33" t="str">
        <f t="shared" si="169"/>
        <v>N/A</v>
      </c>
      <c r="G535" s="47">
        <v>1203.2768702000001</v>
      </c>
      <c r="H535" s="33" t="str">
        <f t="shared" si="172"/>
        <v>N/A</v>
      </c>
      <c r="I535" s="28" t="s">
        <v>49</v>
      </c>
      <c r="J535" s="28">
        <v>-11.6</v>
      </c>
      <c r="K535" s="29" t="s">
        <v>1193</v>
      </c>
      <c r="L535" s="30" t="str">
        <f t="shared" si="173"/>
        <v>Yes</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83.801848425000003</v>
      </c>
      <c r="D537" s="27" t="str">
        <f t="shared" ref="D537:D575" si="174">IF($B537="N/A","N/A",IF(C537&gt;10,"No",IF(C537&lt;-10,"No","Yes")))</f>
        <v>N/A</v>
      </c>
      <c r="E537" s="35">
        <v>83.486542098000001</v>
      </c>
      <c r="F537" s="27" t="str">
        <f t="shared" ref="F537:F575" si="175">IF($B537="N/A","N/A",IF(E537&gt;10,"No",IF(E537&lt;-10,"No","Yes")))</f>
        <v>N/A</v>
      </c>
      <c r="G537" s="35">
        <v>82.956115014000005</v>
      </c>
      <c r="H537" s="27" t="str">
        <f t="shared" ref="H537:H575" si="176">IF($B537="N/A","N/A",IF(G537&gt;10,"No",IF(G537&lt;-10,"No","Yes")))</f>
        <v>N/A</v>
      </c>
      <c r="I537" s="28">
        <v>-0.376</v>
      </c>
      <c r="J537" s="28">
        <v>-0.63500000000000001</v>
      </c>
      <c r="K537" s="29" t="s">
        <v>1193</v>
      </c>
      <c r="L537" s="30" t="str">
        <f t="shared" ref="L537:L605" si="177">IF(J537="Div by 0", "N/A", IF(K537="N/A","N/A", IF(J537&gt;VALUE(MID(K537,1,2)), "No", IF(J537&lt;-1*VALUE(MID(K537,1,2)), "No", "Yes"))))</f>
        <v>Yes</v>
      </c>
    </row>
    <row r="538" spans="1:12">
      <c r="A538" s="46" t="s">
        <v>141</v>
      </c>
      <c r="B538" s="25" t="s">
        <v>49</v>
      </c>
      <c r="C538" s="34">
        <v>370493</v>
      </c>
      <c r="D538" s="27" t="str">
        <f t="shared" si="174"/>
        <v>N/A</v>
      </c>
      <c r="E538" s="34">
        <v>380990</v>
      </c>
      <c r="F538" s="27" t="str">
        <f t="shared" si="175"/>
        <v>N/A</v>
      </c>
      <c r="G538" s="34">
        <v>415017</v>
      </c>
      <c r="H538" s="27" t="str">
        <f t="shared" si="176"/>
        <v>N/A</v>
      </c>
      <c r="I538" s="28">
        <v>2.8330000000000002</v>
      </c>
      <c r="J538" s="28">
        <v>8.9309999999999992</v>
      </c>
      <c r="K538" s="29" t="s">
        <v>1193</v>
      </c>
      <c r="L538" s="30" t="str">
        <f t="shared" si="177"/>
        <v>Yes</v>
      </c>
    </row>
    <row r="539" spans="1:12">
      <c r="A539" s="5" t="s">
        <v>524</v>
      </c>
      <c r="B539" s="36" t="s">
        <v>49</v>
      </c>
      <c r="C539" s="34">
        <v>893</v>
      </c>
      <c r="D539" s="34" t="str">
        <f t="shared" si="174"/>
        <v>N/A</v>
      </c>
      <c r="E539" s="34">
        <v>923</v>
      </c>
      <c r="F539" s="34" t="str">
        <f t="shared" si="175"/>
        <v>N/A</v>
      </c>
      <c r="G539" s="34">
        <v>966</v>
      </c>
      <c r="H539" s="33" t="str">
        <f t="shared" si="176"/>
        <v>N/A</v>
      </c>
      <c r="I539" s="28">
        <v>3.359</v>
      </c>
      <c r="J539" s="28">
        <v>4.6589999999999998</v>
      </c>
      <c r="K539" s="36" t="s">
        <v>1193</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377</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19</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158</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412</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66779</v>
      </c>
      <c r="D545" s="34" t="str">
        <f t="shared" si="174"/>
        <v>N/A</v>
      </c>
      <c r="E545" s="34">
        <v>69215</v>
      </c>
      <c r="F545" s="34" t="str">
        <f t="shared" si="175"/>
        <v>N/A</v>
      </c>
      <c r="G545" s="34">
        <v>72454</v>
      </c>
      <c r="H545" s="33" t="str">
        <f t="shared" si="176"/>
        <v>N/A</v>
      </c>
      <c r="I545" s="28">
        <v>3.6480000000000001</v>
      </c>
      <c r="J545" s="28">
        <v>4.68</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38793</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252</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726</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300</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32383</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228268</v>
      </c>
      <c r="D552" s="34" t="str">
        <f t="shared" si="174"/>
        <v>N/A</v>
      </c>
      <c r="E552" s="34">
        <v>235519</v>
      </c>
      <c r="F552" s="34" t="str">
        <f t="shared" si="175"/>
        <v>N/A</v>
      </c>
      <c r="G552" s="34">
        <v>259388</v>
      </c>
      <c r="H552" s="33" t="str">
        <f t="shared" si="176"/>
        <v>N/A</v>
      </c>
      <c r="I552" s="28">
        <v>3.177</v>
      </c>
      <c r="J552" s="28">
        <v>10.130000000000001</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68591</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4071</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417</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141271</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33654</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11236</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148</v>
      </c>
      <c r="H559" s="30" t="str">
        <f t="shared" si="186"/>
        <v>N/A</v>
      </c>
      <c r="I559" s="28" t="s">
        <v>49</v>
      </c>
      <c r="J559" s="28" t="s">
        <v>49</v>
      </c>
      <c r="K559" s="34" t="s">
        <v>1193</v>
      </c>
      <c r="L559" s="30" t="str">
        <f t="shared" si="177"/>
        <v>No</v>
      </c>
    </row>
    <row r="560" spans="1:12">
      <c r="A560" s="5" t="s">
        <v>532</v>
      </c>
      <c r="B560" s="36" t="s">
        <v>49</v>
      </c>
      <c r="C560" s="34">
        <v>74553</v>
      </c>
      <c r="D560" s="34" t="str">
        <f t="shared" si="174"/>
        <v>N/A</v>
      </c>
      <c r="E560" s="34">
        <v>75333</v>
      </c>
      <c r="F560" s="34" t="str">
        <f t="shared" si="175"/>
        <v>N/A</v>
      </c>
      <c r="G560" s="34">
        <v>82209</v>
      </c>
      <c r="H560" s="33" t="str">
        <f t="shared" si="176"/>
        <v>N/A</v>
      </c>
      <c r="I560" s="28">
        <v>1.046</v>
      </c>
      <c r="J560" s="28">
        <v>9.1270000000000007</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44896</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4030</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2388</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11414</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10641</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8840</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7400</v>
      </c>
      <c r="F567" s="34" t="str">
        <f t="shared" si="175"/>
        <v>N/A</v>
      </c>
      <c r="G567" s="34">
        <v>4803</v>
      </c>
      <c r="H567" s="33" t="str">
        <f t="shared" si="176"/>
        <v>N/A</v>
      </c>
      <c r="I567" s="28" t="s">
        <v>49</v>
      </c>
      <c r="J567" s="28">
        <v>-35.1</v>
      </c>
      <c r="K567" s="29" t="s">
        <v>1193</v>
      </c>
      <c r="L567" s="30" t="str">
        <f>IF(J567="Div by 0", "N/A", IF(OR(J567="N/A",K567="N/A"),"N/A", IF(J567&gt;VALUE(MID(K567,1,2)), "No", IF(J567&lt;-1*VALUE(MID(K567,1,2)), "No", "Yes"))))</f>
        <v>No</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380980</v>
      </c>
      <c r="F569" s="34" t="str">
        <f t="shared" si="175"/>
        <v>N/A</v>
      </c>
      <c r="G569" s="34">
        <v>414977</v>
      </c>
      <c r="H569" s="33" t="str">
        <f t="shared" si="176"/>
        <v>N/A</v>
      </c>
      <c r="I569" s="28" t="s">
        <v>49</v>
      </c>
      <c r="J569" s="28">
        <v>8.9239999999999995</v>
      </c>
      <c r="K569" s="29" t="s">
        <v>1193</v>
      </c>
      <c r="L569" s="30" t="str">
        <f t="shared" si="190"/>
        <v>Yes</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18</v>
      </c>
      <c r="F572" s="34" t="str">
        <f t="shared" si="175"/>
        <v>N/A</v>
      </c>
      <c r="G572" s="34">
        <v>68</v>
      </c>
      <c r="H572" s="33" t="str">
        <f t="shared" si="176"/>
        <v>N/A</v>
      </c>
      <c r="I572" s="28" t="s">
        <v>49</v>
      </c>
      <c r="J572" s="28">
        <v>277.8</v>
      </c>
      <c r="K572" s="29" t="s">
        <v>1193</v>
      </c>
      <c r="L572" s="30" t="str">
        <f t="shared" si="190"/>
        <v>No</v>
      </c>
    </row>
    <row r="573" spans="1:12">
      <c r="A573" s="51" t="s">
        <v>920</v>
      </c>
      <c r="B573" s="25" t="s">
        <v>49</v>
      </c>
      <c r="C573" s="34" t="s">
        <v>49</v>
      </c>
      <c r="D573" s="34" t="str">
        <f t="shared" si="174"/>
        <v>N/A</v>
      </c>
      <c r="E573" s="34">
        <v>209333</v>
      </c>
      <c r="F573" s="34" t="str">
        <f t="shared" si="175"/>
        <v>N/A</v>
      </c>
      <c r="G573" s="34">
        <v>240050</v>
      </c>
      <c r="H573" s="33" t="str">
        <f t="shared" si="176"/>
        <v>N/A</v>
      </c>
      <c r="I573" s="28" t="s">
        <v>49</v>
      </c>
      <c r="J573" s="28">
        <v>14.67</v>
      </c>
      <c r="K573" s="29" t="s">
        <v>1193</v>
      </c>
      <c r="L573" s="30" t="str">
        <f t="shared" si="190"/>
        <v>Yes</v>
      </c>
    </row>
    <row r="574" spans="1:12">
      <c r="A574" s="94" t="s">
        <v>921</v>
      </c>
      <c r="B574" s="36" t="s">
        <v>49</v>
      </c>
      <c r="C574" s="34" t="s">
        <v>49</v>
      </c>
      <c r="D574" s="34" t="str">
        <f t="shared" si="174"/>
        <v>N/A</v>
      </c>
      <c r="E574" s="34">
        <v>0</v>
      </c>
      <c r="F574" s="34" t="str">
        <f t="shared" si="175"/>
        <v>N/A</v>
      </c>
      <c r="G574" s="34">
        <v>0</v>
      </c>
      <c r="H574" s="33" t="str">
        <f t="shared" si="176"/>
        <v>N/A</v>
      </c>
      <c r="I574" s="35" t="s">
        <v>49</v>
      </c>
      <c r="J574" s="35" t="s">
        <v>1207</v>
      </c>
      <c r="K574" s="36" t="s">
        <v>1193</v>
      </c>
      <c r="L574" s="30" t="str">
        <f t="shared" si="190"/>
        <v>N/A</v>
      </c>
    </row>
    <row r="575" spans="1:12">
      <c r="A575" s="94" t="s">
        <v>922</v>
      </c>
      <c r="B575" s="36" t="s">
        <v>49</v>
      </c>
      <c r="C575" s="34" t="s">
        <v>49</v>
      </c>
      <c r="D575" s="34" t="str">
        <f t="shared" si="174"/>
        <v>N/A</v>
      </c>
      <c r="E575" s="34">
        <v>380980</v>
      </c>
      <c r="F575" s="34" t="str">
        <f t="shared" si="175"/>
        <v>N/A</v>
      </c>
      <c r="G575" s="34">
        <v>414977</v>
      </c>
      <c r="H575" s="33" t="str">
        <f t="shared" si="176"/>
        <v>N/A</v>
      </c>
      <c r="I575" s="35" t="s">
        <v>49</v>
      </c>
      <c r="J575" s="35">
        <v>8.9239999999999995</v>
      </c>
      <c r="K575" s="36" t="s">
        <v>1193</v>
      </c>
      <c r="L575" s="30" t="str">
        <f t="shared" si="190"/>
        <v>Yes</v>
      </c>
    </row>
    <row r="576" spans="1:12">
      <c r="A576" s="46" t="s">
        <v>345</v>
      </c>
      <c r="B576" s="36" t="s">
        <v>86</v>
      </c>
      <c r="C576" s="35">
        <v>1.7669665599999999E-2</v>
      </c>
      <c r="D576" s="27" t="str">
        <f>IF($B576="N/A","N/A",IF(C576&gt;=20,"No",IF(C576&lt;0,"No","Yes")))</f>
        <v>Yes</v>
      </c>
      <c r="E576" s="35">
        <v>3.1677009700000001E-2</v>
      </c>
      <c r="F576" s="27" t="str">
        <f>IF($B576="N/A","N/A",IF(E576&gt;=20,"No",IF(E576&lt;0,"No","Yes")))</f>
        <v>Yes</v>
      </c>
      <c r="G576" s="35">
        <v>9.3369360700000001E-2</v>
      </c>
      <c r="H576" s="27" t="str">
        <f>IF($B576="N/A","N/A",IF(G576&gt;=20,"No",IF(G576&lt;0,"No","Yes")))</f>
        <v>Yes</v>
      </c>
      <c r="I576" s="28">
        <v>79.27</v>
      </c>
      <c r="J576" s="28">
        <v>194.8</v>
      </c>
      <c r="K576" s="29" t="s">
        <v>1193</v>
      </c>
      <c r="L576" s="30" t="str">
        <f t="shared" si="177"/>
        <v>No</v>
      </c>
    </row>
    <row r="577" spans="1:12">
      <c r="A577" s="46" t="s">
        <v>346</v>
      </c>
      <c r="B577" s="25" t="s">
        <v>49</v>
      </c>
      <c r="C577" s="35">
        <v>49.847599133999999</v>
      </c>
      <c r="D577" s="27" t="str">
        <f>IF($B577="N/A","N/A",IF(C577&gt;10,"No",IF(C577&lt;-10,"No","Yes")))</f>
        <v>N/A</v>
      </c>
      <c r="E577" s="35">
        <v>50.651538494999997</v>
      </c>
      <c r="F577" s="27" t="str">
        <f>IF($B577="N/A","N/A",IF(E577&gt;10,"No",IF(E577&lt;-10,"No","Yes")))</f>
        <v>N/A</v>
      </c>
      <c r="G577" s="35">
        <v>51.994001726</v>
      </c>
      <c r="H577" s="27" t="str">
        <f>IF($B577="N/A","N/A",IF(G577&gt;10,"No",IF(G577&lt;-10,"No","Yes")))</f>
        <v>N/A</v>
      </c>
      <c r="I577" s="28">
        <v>1.613</v>
      </c>
      <c r="J577" s="28">
        <v>2.65</v>
      </c>
      <c r="K577" s="29" t="s">
        <v>1193</v>
      </c>
      <c r="L577" s="30" t="str">
        <f t="shared" si="177"/>
        <v>Yes</v>
      </c>
    </row>
    <row r="578" spans="1:12">
      <c r="A578" s="46" t="s">
        <v>347</v>
      </c>
      <c r="B578" s="25" t="s">
        <v>49</v>
      </c>
      <c r="C578" s="35">
        <v>0</v>
      </c>
      <c r="D578" s="27" t="str">
        <f>IF($B578="N/A","N/A",IF(C578&gt;10,"No",IF(C578&lt;-10,"No","Yes")))</f>
        <v>N/A</v>
      </c>
      <c r="E578" s="35">
        <v>0</v>
      </c>
      <c r="F578" s="27" t="str">
        <f>IF($B578="N/A","N/A",IF(E578&gt;10,"No",IF(E578&lt;-10,"No","Yes")))</f>
        <v>N/A</v>
      </c>
      <c r="G578" s="35">
        <v>0</v>
      </c>
      <c r="H578" s="27" t="str">
        <f>IF($B578="N/A","N/A",IF(G578&gt;10,"No",IF(G578&lt;-10,"No","Yes")))</f>
        <v>N/A</v>
      </c>
      <c r="I578" s="28" t="s">
        <v>1207</v>
      </c>
      <c r="J578" s="28" t="s">
        <v>1207</v>
      </c>
      <c r="K578" s="29" t="s">
        <v>1193</v>
      </c>
      <c r="L578" s="30" t="str">
        <f t="shared" si="177"/>
        <v>N/A</v>
      </c>
    </row>
    <row r="579" spans="1:12" ht="12.75" customHeight="1">
      <c r="A579" s="55" t="s">
        <v>348</v>
      </c>
      <c r="B579" s="25" t="s">
        <v>49</v>
      </c>
      <c r="C579" s="35">
        <v>7.4321813E-3</v>
      </c>
      <c r="D579" s="27" t="str">
        <f>IF($B579="N/A","N/A",IF(C579&gt;10,"No",IF(C579&lt;-10,"No","Yes")))</f>
        <v>N/A</v>
      </c>
      <c r="E579" s="35">
        <v>3.53169698E-2</v>
      </c>
      <c r="F579" s="27" t="str">
        <f>IF($B579="N/A","N/A",IF(E579&gt;10,"No",IF(E579&lt;-10,"No","Yes")))</f>
        <v>N/A</v>
      </c>
      <c r="G579" s="35">
        <v>0.1173020528</v>
      </c>
      <c r="H579" s="27" t="str">
        <f>IF($B579="N/A","N/A",IF(G579&gt;10,"No",IF(G579&lt;-10,"No","Yes")))</f>
        <v>N/A</v>
      </c>
      <c r="I579" s="28">
        <v>375.2</v>
      </c>
      <c r="J579" s="28">
        <v>232.1</v>
      </c>
      <c r="K579" s="29" t="s">
        <v>1193</v>
      </c>
      <c r="L579" s="30" t="str">
        <f t="shared" si="177"/>
        <v>No</v>
      </c>
    </row>
    <row r="580" spans="1:12" ht="12.75" customHeight="1">
      <c r="A580" s="55" t="s">
        <v>737</v>
      </c>
      <c r="B580" s="25" t="s">
        <v>49</v>
      </c>
      <c r="C580" s="35">
        <v>56.306205871000003</v>
      </c>
      <c r="D580" s="27" t="str">
        <f>IF($B580="N/A","N/A",IF(C580&gt;10,"No",IF(C580&lt;-10,"No","Yes")))</f>
        <v>N/A</v>
      </c>
      <c r="E580" s="35">
        <v>55.822002472000001</v>
      </c>
      <c r="F580" s="27" t="str">
        <f>IF($B580="N/A","N/A",IF(E580&gt;10,"No",IF(E580&lt;-10,"No","Yes")))</f>
        <v>N/A</v>
      </c>
      <c r="G580" s="35">
        <v>55.908228393999998</v>
      </c>
      <c r="H580" s="27" t="str">
        <f>IF($B580="N/A","N/A",IF(G580&gt;10,"No",IF(G580&lt;-10,"No","Yes")))</f>
        <v>N/A</v>
      </c>
      <c r="I580" s="28">
        <v>-0.86</v>
      </c>
      <c r="J580" s="28">
        <v>0.1545</v>
      </c>
      <c r="K580" s="29" t="s">
        <v>1193</v>
      </c>
      <c r="L580" s="30" t="str">
        <f t="shared" si="177"/>
        <v>Yes</v>
      </c>
    </row>
    <row r="581" spans="1:12">
      <c r="A581" s="55" t="s">
        <v>349</v>
      </c>
      <c r="B581" s="25" t="s">
        <v>49</v>
      </c>
      <c r="C581" s="35">
        <v>0</v>
      </c>
      <c r="D581" s="27" t="str">
        <f>IF($B581="N/A","N/A",IF(C581&gt;10,"No",IF(C581&lt;-10,"No","Yes")))</f>
        <v>N/A</v>
      </c>
      <c r="E581" s="35">
        <v>0</v>
      </c>
      <c r="F581" s="27" t="str">
        <f>IF($B581="N/A","N/A",IF(E581&gt;10,"No",IF(E581&lt;-10,"No","Yes")))</f>
        <v>N/A</v>
      </c>
      <c r="G581" s="35">
        <v>0</v>
      </c>
      <c r="H581" s="27" t="str">
        <f>IF($B581="N/A","N/A",IF(G581&gt;10,"No",IF(G581&lt;-10,"No","Yes")))</f>
        <v>N/A</v>
      </c>
      <c r="I581" s="28" t="s">
        <v>1207</v>
      </c>
      <c r="J581" s="28" t="s">
        <v>1207</v>
      </c>
      <c r="K581" s="29" t="s">
        <v>1193</v>
      </c>
      <c r="L581" s="30" t="str">
        <f t="shared" si="177"/>
        <v>N/A</v>
      </c>
    </row>
    <row r="582" spans="1:12">
      <c r="A582" s="46" t="s">
        <v>923</v>
      </c>
      <c r="B582" s="25" t="s">
        <v>49</v>
      </c>
      <c r="C582" s="35" t="s">
        <v>49</v>
      </c>
      <c r="D582" s="27" t="str">
        <f t="shared" ref="D582:D587" si="191">IF($B582="N/A","N/A",IF(C582&gt;10,"No",IF(C582&lt;-10,"No","Yes")))</f>
        <v>N/A</v>
      </c>
      <c r="E582" s="35">
        <v>2.2495113766000001</v>
      </c>
      <c r="F582" s="27" t="str">
        <f t="shared" ref="F582:F587" si="192">IF($B582="N/A","N/A",IF(E582&gt;10,"No",IF(E582&lt;-10,"No","Yes")))</f>
        <v>N/A</v>
      </c>
      <c r="G582" s="35">
        <v>1.3778150790000001</v>
      </c>
      <c r="H582" s="27" t="str">
        <f t="shared" ref="H582:H587" si="193">IF($B582="N/A","N/A",IF(G582&gt;10,"No",IF(G582&lt;-10,"No","Yes")))</f>
        <v>N/A</v>
      </c>
      <c r="I582" s="28" t="s">
        <v>49</v>
      </c>
      <c r="J582" s="28">
        <v>-38.799999999999997</v>
      </c>
      <c r="K582" s="29" t="s">
        <v>1193</v>
      </c>
      <c r="L582" s="30" t="str">
        <f>IF(J582="Div by 0", "N/A", IF(OR(J582="N/A",K582="N/A"),"N/A", IF(J582&gt;VALUE(MID(K582,1,2)), "No", IF(J582&lt;-1*VALUE(MID(K582,1,2)), "No", "Yes"))))</f>
        <v>No</v>
      </c>
    </row>
    <row r="583" spans="1:12">
      <c r="A583" s="46" t="s">
        <v>924</v>
      </c>
      <c r="B583" s="25" t="s">
        <v>49</v>
      </c>
      <c r="C583" s="35" t="s">
        <v>49</v>
      </c>
      <c r="D583" s="27" t="str">
        <f t="shared" si="191"/>
        <v>N/A</v>
      </c>
      <c r="E583" s="35">
        <v>97.650920087000003</v>
      </c>
      <c r="F583" s="27" t="str">
        <f t="shared" si="192"/>
        <v>N/A</v>
      </c>
      <c r="G583" s="35">
        <v>98.520772136000005</v>
      </c>
      <c r="H583" s="27" t="str">
        <f t="shared" si="193"/>
        <v>N/A</v>
      </c>
      <c r="I583" s="28" t="s">
        <v>49</v>
      </c>
      <c r="J583" s="28">
        <v>0.89080000000000004</v>
      </c>
      <c r="K583" s="29" t="s">
        <v>1193</v>
      </c>
      <c r="L583" s="30" t="str">
        <f t="shared" ref="L583:L587" si="194">IF(J583="Div by 0", "N/A", IF(OR(J583="N/A",K583="N/A"),"N/A", IF(J583&gt;VALUE(MID(K583,1,2)), "No", IF(J583&lt;-1*VALUE(MID(K583,1,2)), "No", "Yes"))))</f>
        <v>Yes</v>
      </c>
    </row>
    <row r="584" spans="1:12">
      <c r="A584" s="46" t="s">
        <v>925</v>
      </c>
      <c r="B584" s="25" t="s">
        <v>49</v>
      </c>
      <c r="C584" s="35" t="s">
        <v>49</v>
      </c>
      <c r="D584" s="27" t="str">
        <f t="shared" si="191"/>
        <v>N/A</v>
      </c>
      <c r="E584" s="35">
        <v>0</v>
      </c>
      <c r="F584" s="27" t="str">
        <f t="shared" si="192"/>
        <v>N/A</v>
      </c>
      <c r="G584" s="35">
        <v>0</v>
      </c>
      <c r="H584" s="27" t="str">
        <f t="shared" si="193"/>
        <v>N/A</v>
      </c>
      <c r="I584" s="28" t="s">
        <v>49</v>
      </c>
      <c r="J584" s="28" t="s">
        <v>1207</v>
      </c>
      <c r="K584" s="29" t="s">
        <v>1193</v>
      </c>
      <c r="L584" s="30" t="str">
        <f t="shared" si="194"/>
        <v>N/A</v>
      </c>
    </row>
    <row r="585" spans="1:12">
      <c r="A585" s="46" t="s">
        <v>926</v>
      </c>
      <c r="B585" s="25" t="s">
        <v>49</v>
      </c>
      <c r="C585" s="35" t="s">
        <v>49</v>
      </c>
      <c r="D585" s="27" t="str">
        <f t="shared" si="191"/>
        <v>N/A</v>
      </c>
      <c r="E585" s="35">
        <v>2.0361990950000002</v>
      </c>
      <c r="F585" s="27" t="str">
        <f t="shared" si="192"/>
        <v>N/A</v>
      </c>
      <c r="G585" s="35">
        <v>1.8916595012999999</v>
      </c>
      <c r="H585" s="27" t="str">
        <f t="shared" si="193"/>
        <v>N/A</v>
      </c>
      <c r="I585" s="28" t="s">
        <v>49</v>
      </c>
      <c r="J585" s="28">
        <v>-7.1</v>
      </c>
      <c r="K585" s="29" t="s">
        <v>1193</v>
      </c>
      <c r="L585" s="30" t="str">
        <f t="shared" si="194"/>
        <v>Yes</v>
      </c>
    </row>
    <row r="586" spans="1:12">
      <c r="A586" s="46" t="s">
        <v>927</v>
      </c>
      <c r="B586" s="25" t="s">
        <v>49</v>
      </c>
      <c r="C586" s="35" t="s">
        <v>49</v>
      </c>
      <c r="D586" s="27" t="str">
        <f t="shared" si="191"/>
        <v>N/A</v>
      </c>
      <c r="E586" s="35">
        <v>97.963800904999999</v>
      </c>
      <c r="F586" s="27" t="str">
        <f t="shared" si="192"/>
        <v>N/A</v>
      </c>
      <c r="G586" s="35">
        <v>98.108340498999993</v>
      </c>
      <c r="H586" s="27" t="str">
        <f t="shared" si="193"/>
        <v>N/A</v>
      </c>
      <c r="I586" s="28" t="s">
        <v>49</v>
      </c>
      <c r="J586" s="28">
        <v>0.14749999999999999</v>
      </c>
      <c r="K586" s="29" t="s">
        <v>1193</v>
      </c>
      <c r="L586" s="30" t="str">
        <f t="shared" si="194"/>
        <v>Yes</v>
      </c>
    </row>
    <row r="587" spans="1:12">
      <c r="A587" s="46" t="s">
        <v>928</v>
      </c>
      <c r="B587" s="36" t="s">
        <v>49</v>
      </c>
      <c r="C587" s="35" t="s">
        <v>49</v>
      </c>
      <c r="D587" s="27" t="str">
        <f t="shared" si="191"/>
        <v>N/A</v>
      </c>
      <c r="E587" s="35">
        <v>0</v>
      </c>
      <c r="F587" s="27" t="str">
        <f t="shared" si="192"/>
        <v>N/A</v>
      </c>
      <c r="G587" s="35">
        <v>0</v>
      </c>
      <c r="H587" s="27" t="str">
        <f t="shared" si="193"/>
        <v>N/A</v>
      </c>
      <c r="I587" s="28" t="s">
        <v>49</v>
      </c>
      <c r="J587" s="28" t="s">
        <v>1207</v>
      </c>
      <c r="K587" s="36" t="s">
        <v>1193</v>
      </c>
      <c r="L587" s="30" t="str">
        <f t="shared" si="194"/>
        <v>N/A</v>
      </c>
    </row>
    <row r="588" spans="1:12">
      <c r="A588" s="46" t="s">
        <v>334</v>
      </c>
      <c r="B588" s="25" t="s">
        <v>49</v>
      </c>
      <c r="C588" s="26">
        <v>339530</v>
      </c>
      <c r="D588" s="27" t="str">
        <f t="shared" ref="D588:D604" si="195">IF($B588="N/A","N/A",IF(C588&gt;10,"No",IF(C588&lt;-10,"No","Yes")))</f>
        <v>N/A</v>
      </c>
      <c r="E588" s="26">
        <v>358736</v>
      </c>
      <c r="F588" s="27" t="str">
        <f t="shared" ref="F588:F604" si="196">IF($B588="N/A","N/A",IF(E588&gt;10,"No",IF(E588&lt;-10,"No","Yes")))</f>
        <v>N/A</v>
      </c>
      <c r="G588" s="26">
        <v>400220</v>
      </c>
      <c r="H588" s="27" t="str">
        <f t="shared" ref="H588:H604" si="197">IF($B588="N/A","N/A",IF(G588&gt;10,"No",IF(G588&lt;-10,"No","Yes")))</f>
        <v>N/A</v>
      </c>
      <c r="I588" s="28">
        <v>5.657</v>
      </c>
      <c r="J588" s="28">
        <v>11.56</v>
      </c>
      <c r="K588" s="29" t="s">
        <v>1193</v>
      </c>
      <c r="L588" s="30" t="str">
        <f t="shared" si="177"/>
        <v>Yes</v>
      </c>
    </row>
    <row r="589" spans="1:12">
      <c r="A589" s="48" t="s">
        <v>608</v>
      </c>
      <c r="B589" s="25" t="s">
        <v>49</v>
      </c>
      <c r="C589" s="32">
        <v>0</v>
      </c>
      <c r="D589" s="27" t="str">
        <f t="shared" si="195"/>
        <v>N/A</v>
      </c>
      <c r="E589" s="32">
        <v>2.7875650000000002E-4</v>
      </c>
      <c r="F589" s="27" t="str">
        <f t="shared" si="196"/>
        <v>N/A</v>
      </c>
      <c r="G589" s="32">
        <v>0</v>
      </c>
      <c r="H589" s="27" t="str">
        <f t="shared" si="197"/>
        <v>N/A</v>
      </c>
      <c r="I589" s="28" t="s">
        <v>1207</v>
      </c>
      <c r="J589" s="28">
        <v>-100</v>
      </c>
      <c r="K589" s="29" t="s">
        <v>1193</v>
      </c>
      <c r="L589" s="30" t="str">
        <f t="shared" si="177"/>
        <v>No</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42.257532470999998</v>
      </c>
      <c r="D591" s="27" t="str">
        <f t="shared" si="195"/>
        <v>N/A</v>
      </c>
      <c r="E591" s="32">
        <v>40.591409839000001</v>
      </c>
      <c r="F591" s="27" t="str">
        <f t="shared" si="196"/>
        <v>N/A</v>
      </c>
      <c r="G591" s="32">
        <v>39.373844386000002</v>
      </c>
      <c r="H591" s="27" t="str">
        <f t="shared" si="197"/>
        <v>N/A</v>
      </c>
      <c r="I591" s="28">
        <v>-3.94</v>
      </c>
      <c r="J591" s="28">
        <v>-3</v>
      </c>
      <c r="K591" s="29" t="s">
        <v>1193</v>
      </c>
      <c r="L591" s="30" t="str">
        <f t="shared" si="177"/>
        <v>Yes</v>
      </c>
    </row>
    <row r="592" spans="1:12">
      <c r="A592" s="48" t="s">
        <v>611</v>
      </c>
      <c r="B592" s="25" t="s">
        <v>49</v>
      </c>
      <c r="C592" s="32">
        <v>0</v>
      </c>
      <c r="D592" s="27" t="str">
        <f t="shared" si="195"/>
        <v>N/A</v>
      </c>
      <c r="E592" s="32">
        <v>0</v>
      </c>
      <c r="F592" s="27" t="str">
        <f t="shared" si="196"/>
        <v>N/A</v>
      </c>
      <c r="G592" s="32">
        <v>0</v>
      </c>
      <c r="H592" s="27" t="str">
        <f t="shared" si="197"/>
        <v>N/A</v>
      </c>
      <c r="I592" s="28" t="s">
        <v>1207</v>
      </c>
      <c r="J592" s="28" t="s">
        <v>1207</v>
      </c>
      <c r="K592" s="29" t="s">
        <v>1193</v>
      </c>
      <c r="L592" s="30" t="str">
        <f t="shared" si="177"/>
        <v>N/A</v>
      </c>
    </row>
    <row r="593" spans="1:12">
      <c r="A593" s="48" t="s">
        <v>612</v>
      </c>
      <c r="B593" s="25" t="s">
        <v>49</v>
      </c>
      <c r="C593" s="32">
        <v>0</v>
      </c>
      <c r="D593" s="27" t="str">
        <f t="shared" si="195"/>
        <v>N/A</v>
      </c>
      <c r="E593" s="32">
        <v>0</v>
      </c>
      <c r="F593" s="27" t="str">
        <f t="shared" si="196"/>
        <v>N/A</v>
      </c>
      <c r="G593" s="32">
        <v>9.7446404000000007E-3</v>
      </c>
      <c r="H593" s="27" t="str">
        <f t="shared" si="197"/>
        <v>N/A</v>
      </c>
      <c r="I593" s="28" t="s">
        <v>1207</v>
      </c>
      <c r="J593" s="28" t="s">
        <v>1207</v>
      </c>
      <c r="K593" s="29" t="s">
        <v>1193</v>
      </c>
      <c r="L593" s="30" t="str">
        <f t="shared" si="177"/>
        <v>N/A</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1.3713073954999999</v>
      </c>
      <c r="D595" s="27" t="str">
        <f t="shared" si="195"/>
        <v>N/A</v>
      </c>
      <c r="E595" s="32">
        <v>1.3279960751</v>
      </c>
      <c r="F595" s="27" t="str">
        <f t="shared" si="196"/>
        <v>N/A</v>
      </c>
      <c r="G595" s="32">
        <v>0</v>
      </c>
      <c r="H595" s="27" t="str">
        <f t="shared" si="197"/>
        <v>N/A</v>
      </c>
      <c r="I595" s="28">
        <v>-3.16</v>
      </c>
      <c r="J595" s="28">
        <v>-100</v>
      </c>
      <c r="K595" s="29" t="s">
        <v>1193</v>
      </c>
      <c r="L595" s="30" t="str">
        <f t="shared" si="177"/>
        <v>No</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39.273112832000002</v>
      </c>
      <c r="D599" s="27" t="str">
        <f t="shared" si="195"/>
        <v>N/A</v>
      </c>
      <c r="E599" s="32">
        <v>40.150974533000003</v>
      </c>
      <c r="F599" s="27" t="str">
        <f t="shared" si="196"/>
        <v>N/A</v>
      </c>
      <c r="G599" s="32">
        <v>42.640047973999998</v>
      </c>
      <c r="H599" s="27" t="str">
        <f t="shared" si="197"/>
        <v>N/A</v>
      </c>
      <c r="I599" s="28">
        <v>2.2349999999999999</v>
      </c>
      <c r="J599" s="28">
        <v>6.1989999999999998</v>
      </c>
      <c r="K599" s="29" t="s">
        <v>1193</v>
      </c>
      <c r="L599" s="30" t="str">
        <f t="shared" si="177"/>
        <v>Yes</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v>
      </c>
      <c r="D603" s="27" t="str">
        <f t="shared" si="195"/>
        <v>N/A</v>
      </c>
      <c r="E603" s="32">
        <v>0</v>
      </c>
      <c r="F603" s="27" t="str">
        <f t="shared" si="196"/>
        <v>N/A</v>
      </c>
      <c r="G603" s="32">
        <v>2.4986259999999999E-4</v>
      </c>
      <c r="H603" s="27" t="str">
        <f t="shared" si="197"/>
        <v>N/A</v>
      </c>
      <c r="I603" s="28" t="s">
        <v>1207</v>
      </c>
      <c r="J603" s="28" t="s">
        <v>1207</v>
      </c>
      <c r="K603" s="29" t="s">
        <v>1193</v>
      </c>
      <c r="L603" s="30" t="str">
        <f t="shared" si="177"/>
        <v>N/A</v>
      </c>
    </row>
    <row r="604" spans="1:12">
      <c r="A604" s="48" t="s">
        <v>566</v>
      </c>
      <c r="B604" s="25" t="s">
        <v>49</v>
      </c>
      <c r="C604" s="32">
        <v>17.098047301000001</v>
      </c>
      <c r="D604" s="27" t="str">
        <f t="shared" si="195"/>
        <v>N/A</v>
      </c>
      <c r="E604" s="32">
        <v>17.929340796999998</v>
      </c>
      <c r="F604" s="27" t="str">
        <f t="shared" si="196"/>
        <v>N/A</v>
      </c>
      <c r="G604" s="32">
        <v>17.976113137999999</v>
      </c>
      <c r="H604" s="27" t="str">
        <f t="shared" si="197"/>
        <v>N/A</v>
      </c>
      <c r="I604" s="28">
        <v>4.8620000000000001</v>
      </c>
      <c r="J604" s="28">
        <v>0.26090000000000002</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18" t="s">
        <v>26</v>
      </c>
      <c r="B606" s="218"/>
      <c r="C606" s="218"/>
      <c r="D606" s="218"/>
      <c r="E606" s="218"/>
      <c r="F606" s="218"/>
      <c r="G606" s="218"/>
      <c r="H606" s="218"/>
      <c r="I606" s="218"/>
      <c r="J606" s="218"/>
      <c r="K606" s="218"/>
      <c r="L606" s="218"/>
    </row>
    <row r="607" spans="1:12">
      <c r="A607" s="46" t="s">
        <v>533</v>
      </c>
      <c r="B607" s="25" t="s">
        <v>49</v>
      </c>
      <c r="C607" s="31">
        <v>117900131</v>
      </c>
      <c r="D607" s="27" t="str">
        <f>IF($B607="N/A","N/A",IF(C607&gt;10,"No",IF(C607&lt;-10,"No","Yes")))</f>
        <v>N/A</v>
      </c>
      <c r="E607" s="31">
        <v>126774612</v>
      </c>
      <c r="F607" s="27" t="str">
        <f>IF($B607="N/A","N/A",IF(E607&gt;10,"No",IF(E607&lt;-10,"No","Yes")))</f>
        <v>N/A</v>
      </c>
      <c r="G607" s="31">
        <v>127634667</v>
      </c>
      <c r="H607" s="27" t="str">
        <f>IF($B607="N/A","N/A",IF(G607&gt;10,"No",IF(G607&lt;-10,"No","Yes")))</f>
        <v>N/A</v>
      </c>
      <c r="I607" s="28">
        <v>7.5270000000000001</v>
      </c>
      <c r="J607" s="28">
        <v>0.6784</v>
      </c>
      <c r="K607" s="29" t="s">
        <v>1193</v>
      </c>
      <c r="L607" s="30" t="str">
        <f t="shared" ref="L607:L618" si="198">IF(J607="Div by 0", "N/A", IF(K607="N/A","N/A", IF(J607&gt;VALUE(MID(K607,1,2)), "No", IF(J607&lt;-1*VALUE(MID(K607,1,2)), "No", "Yes"))))</f>
        <v>Yes</v>
      </c>
    </row>
    <row r="608" spans="1:12">
      <c r="A608" s="48" t="s">
        <v>534</v>
      </c>
      <c r="B608" s="25" t="s">
        <v>49</v>
      </c>
      <c r="C608" s="31">
        <v>8364257</v>
      </c>
      <c r="D608" s="27" t="str">
        <f>IF($B608="N/A","N/A",IF(C608&gt;10,"No",IF(C608&lt;-10,"No","Yes")))</f>
        <v>N/A</v>
      </c>
      <c r="E608" s="31">
        <v>8502313</v>
      </c>
      <c r="F608" s="27" t="str">
        <f>IF($B608="N/A","N/A",IF(E608&gt;10,"No",IF(E608&lt;-10,"No","Yes")))</f>
        <v>N/A</v>
      </c>
      <c r="G608" s="31">
        <v>2160170</v>
      </c>
      <c r="H608" s="27" t="str">
        <f>IF($B608="N/A","N/A",IF(G608&gt;10,"No",IF(G608&lt;-10,"No","Yes")))</f>
        <v>N/A</v>
      </c>
      <c r="I608" s="28">
        <v>1.651</v>
      </c>
      <c r="J608" s="28">
        <v>-74.599999999999994</v>
      </c>
      <c r="K608" s="29" t="s">
        <v>1193</v>
      </c>
      <c r="L608" s="30" t="str">
        <f t="shared" si="198"/>
        <v>No</v>
      </c>
    </row>
    <row r="609" spans="1:12">
      <c r="A609" s="48" t="s">
        <v>535</v>
      </c>
      <c r="B609" s="25" t="s">
        <v>49</v>
      </c>
      <c r="C609" s="31">
        <v>106763594</v>
      </c>
      <c r="D609" s="27" t="str">
        <f>IF($B609="N/A","N/A",IF(C609&gt;10,"No",IF(C609&lt;-10,"No","Yes")))</f>
        <v>N/A</v>
      </c>
      <c r="E609" s="31">
        <v>115292203</v>
      </c>
      <c r="F609" s="27" t="str">
        <f>IF($B609="N/A","N/A",IF(E609&gt;10,"No",IF(E609&lt;-10,"No","Yes")))</f>
        <v>N/A</v>
      </c>
      <c r="G609" s="31">
        <v>122008373</v>
      </c>
      <c r="H609" s="27" t="str">
        <f>IF($B609="N/A","N/A",IF(G609&gt;10,"No",IF(G609&lt;-10,"No","Yes")))</f>
        <v>N/A</v>
      </c>
      <c r="I609" s="28">
        <v>7.9880000000000004</v>
      </c>
      <c r="J609" s="28">
        <v>5.8250000000000002</v>
      </c>
      <c r="K609" s="29" t="s">
        <v>1193</v>
      </c>
      <c r="L609" s="30" t="str">
        <f t="shared" si="198"/>
        <v>Yes</v>
      </c>
    </row>
    <row r="610" spans="1:12">
      <c r="A610" s="48" t="s">
        <v>536</v>
      </c>
      <c r="B610" s="25" t="s">
        <v>49</v>
      </c>
      <c r="C610" s="31">
        <v>2772280</v>
      </c>
      <c r="D610" s="27" t="str">
        <f>IF($B610="N/A","N/A",IF(C610&gt;10,"No",IF(C610&lt;-10,"No","Yes")))</f>
        <v>N/A</v>
      </c>
      <c r="E610" s="31">
        <v>2980096</v>
      </c>
      <c r="F610" s="27" t="str">
        <f>IF($B610="N/A","N/A",IF(E610&gt;10,"No",IF(E610&lt;-10,"No","Yes")))</f>
        <v>N/A</v>
      </c>
      <c r="G610" s="31">
        <v>3466124</v>
      </c>
      <c r="H610" s="27" t="str">
        <f>IF($B610="N/A","N/A",IF(G610&gt;10,"No",IF(G610&lt;-10,"No","Yes")))</f>
        <v>N/A</v>
      </c>
      <c r="I610" s="28">
        <v>7.4960000000000004</v>
      </c>
      <c r="J610" s="28">
        <v>16.309999999999999</v>
      </c>
      <c r="K610" s="29" t="s">
        <v>1193</v>
      </c>
      <c r="L610" s="30" t="str">
        <f t="shared" si="198"/>
        <v>Yes</v>
      </c>
    </row>
    <row r="611" spans="1:12" ht="12.75" customHeight="1">
      <c r="A611" s="46" t="s">
        <v>537</v>
      </c>
      <c r="B611" s="50" t="s">
        <v>27</v>
      </c>
      <c r="C611" s="32">
        <v>1.4228608959</v>
      </c>
      <c r="D611" s="27" t="str">
        <f>IF($B611="N/A","N/A",IF(C611&gt;2,"No",IF(C611&lt;0.9,"No","Yes")))</f>
        <v>Yes</v>
      </c>
      <c r="E611" s="32">
        <v>1.4239522977000001</v>
      </c>
      <c r="F611" s="27" t="str">
        <f>IF($B611="N/A","N/A",IF(E611&gt;2,"No",IF(E611&lt;0.9,"No","Yes")))</f>
        <v>Yes</v>
      </c>
      <c r="G611" s="32">
        <v>1.4256473222999999</v>
      </c>
      <c r="H611" s="27" t="str">
        <f>IF($B611="N/A","N/A",IF(G611&gt;2,"No",IF(G611&lt;0.9,"No","Yes")))</f>
        <v>Yes</v>
      </c>
      <c r="I611" s="28">
        <v>7.6700000000000004E-2</v>
      </c>
      <c r="J611" s="28">
        <v>0.11899999999999999</v>
      </c>
      <c r="K611" s="29" t="s">
        <v>1193</v>
      </c>
      <c r="L611" s="30" t="str">
        <f t="shared" si="198"/>
        <v>Yes</v>
      </c>
    </row>
    <row r="612" spans="1:12">
      <c r="A612" s="48" t="s">
        <v>534</v>
      </c>
      <c r="B612" s="50" t="s">
        <v>27</v>
      </c>
      <c r="C612" s="32">
        <v>0.94908590869999998</v>
      </c>
      <c r="D612" s="27" t="str">
        <f>IF($B612="N/A","N/A",IF(C612&gt;2,"No",IF(C612&lt;0.9,"No","Yes")))</f>
        <v>Yes</v>
      </c>
      <c r="E612" s="32">
        <v>0.94791958040000002</v>
      </c>
      <c r="F612" s="27" t="str">
        <f>IF($B612="N/A","N/A",IF(E612&gt;2,"No",IF(E612&lt;0.9,"No","Yes")))</f>
        <v>Yes</v>
      </c>
      <c r="G612" s="32">
        <v>0.95473406260000004</v>
      </c>
      <c r="H612" s="27" t="str">
        <f>IF($B612="N/A","N/A",IF(G612&gt;2,"No",IF(G612&lt;0.9,"No","Yes")))</f>
        <v>Yes</v>
      </c>
      <c r="I612" s="28">
        <v>-0.123</v>
      </c>
      <c r="J612" s="28">
        <v>0.71889999999999998</v>
      </c>
      <c r="K612" s="29" t="s">
        <v>1193</v>
      </c>
      <c r="L612" s="30" t="str">
        <f t="shared" si="198"/>
        <v>Yes</v>
      </c>
    </row>
    <row r="613" spans="1:12">
      <c r="A613" s="48" t="s">
        <v>535</v>
      </c>
      <c r="B613" s="50" t="s">
        <v>27</v>
      </c>
      <c r="C613" s="32">
        <v>0.99894636810000004</v>
      </c>
      <c r="D613" s="27" t="str">
        <f>IF($B613="N/A","N/A",IF(C613&gt;2,"No",IF(C613&lt;0.9,"No","Yes")))</f>
        <v>Yes</v>
      </c>
      <c r="E613" s="32">
        <v>0.99291306140000002</v>
      </c>
      <c r="F613" s="27" t="str">
        <f>IF($B613="N/A","N/A",IF(E613&gt;2,"No",IF(E613&lt;0.9,"No","Yes")))</f>
        <v>Yes</v>
      </c>
      <c r="G613" s="32">
        <v>0.98609782930000001</v>
      </c>
      <c r="H613" s="27" t="str">
        <f>IF($B613="N/A","N/A",IF(G613&gt;2,"No",IF(G613&lt;0.9,"No","Yes")))</f>
        <v>Yes</v>
      </c>
      <c r="I613" s="28">
        <v>-0.60399999999999998</v>
      </c>
      <c r="J613" s="28">
        <v>-0.68600000000000005</v>
      </c>
      <c r="K613" s="29" t="s">
        <v>1193</v>
      </c>
      <c r="L613" s="30" t="str">
        <f t="shared" si="198"/>
        <v>Yes</v>
      </c>
    </row>
    <row r="614" spans="1:12">
      <c r="A614" s="48" t="s">
        <v>536</v>
      </c>
      <c r="B614" s="50" t="s">
        <v>27</v>
      </c>
      <c r="C614" s="32">
        <v>0.86248918109999995</v>
      </c>
      <c r="D614" s="27" t="str">
        <f>IF($B614="N/A","N/A",IF(C614&gt;2,"No",IF(C614&lt;0.9,"No","Yes")))</f>
        <v>No</v>
      </c>
      <c r="E614" s="32">
        <v>0.85889699269999997</v>
      </c>
      <c r="F614" s="27" t="str">
        <f>IF($B614="N/A","N/A",IF(E614&gt;2,"No",IF(E614&lt;0.9,"No","Yes")))</f>
        <v>No</v>
      </c>
      <c r="G614" s="32">
        <v>0.85372428199999995</v>
      </c>
      <c r="H614" s="27" t="str">
        <f>IF($B614="N/A","N/A",IF(G614&gt;2,"No",IF(G614&lt;0.9,"No","Yes")))</f>
        <v>No</v>
      </c>
      <c r="I614" s="28">
        <v>-0.41599999999999998</v>
      </c>
      <c r="J614" s="28">
        <v>-0.60199999999999998</v>
      </c>
      <c r="K614" s="29" t="s">
        <v>1193</v>
      </c>
      <c r="L614" s="30" t="str">
        <f t="shared" si="198"/>
        <v>Yes</v>
      </c>
    </row>
    <row r="615" spans="1:12">
      <c r="A615" s="46" t="s">
        <v>538</v>
      </c>
      <c r="B615" s="25" t="s">
        <v>49</v>
      </c>
      <c r="C615" s="31">
        <v>34.708859816999997</v>
      </c>
      <c r="D615" s="27" t="str">
        <f>IF($B615="N/A","N/A",IF(C615&gt;10,"No",IF(C615&lt;-10,"No","Yes")))</f>
        <v>N/A</v>
      </c>
      <c r="E615" s="31">
        <v>35.386657675000002</v>
      </c>
      <c r="F615" s="27" t="str">
        <f>IF($B615="N/A","N/A",IF(E615&gt;10,"No",IF(E615&lt;-10,"No","Yes")))</f>
        <v>N/A</v>
      </c>
      <c r="G615" s="31">
        <v>32.286033987000003</v>
      </c>
      <c r="H615" s="27" t="str">
        <f>IF($B615="N/A","N/A",IF(G615&gt;10,"No",IF(G615&lt;-10,"No","Yes")))</f>
        <v>N/A</v>
      </c>
      <c r="I615" s="28">
        <v>1.9530000000000001</v>
      </c>
      <c r="J615" s="28">
        <v>-8.76</v>
      </c>
      <c r="K615" s="29" t="s">
        <v>1193</v>
      </c>
      <c r="L615" s="30" t="str">
        <f t="shared" si="198"/>
        <v>Yes</v>
      </c>
    </row>
    <row r="616" spans="1:12">
      <c r="A616" s="48" t="s">
        <v>534</v>
      </c>
      <c r="B616" s="25" t="s">
        <v>49</v>
      </c>
      <c r="C616" s="31">
        <v>147.45794475</v>
      </c>
      <c r="D616" s="27" t="str">
        <f>IF($B616="N/A","N/A",IF(C616&gt;10,"No",IF(C616&lt;-10,"No","Yes")))</f>
        <v>N/A</v>
      </c>
      <c r="E616" s="31">
        <v>148.64183566</v>
      </c>
      <c r="F616" s="27" t="str">
        <f>IF($B616="N/A","N/A",IF(E616&gt;10,"No",IF(E616&lt;-10,"No","Yes")))</f>
        <v>N/A</v>
      </c>
      <c r="G616" s="31">
        <v>407.42549981000002</v>
      </c>
      <c r="H616" s="27" t="str">
        <f>IF($B616="N/A","N/A",IF(G616&gt;10,"No",IF(G616&lt;-10,"No","Yes")))</f>
        <v>N/A</v>
      </c>
      <c r="I616" s="28">
        <v>0.80289999999999995</v>
      </c>
      <c r="J616" s="28">
        <v>174.1</v>
      </c>
      <c r="K616" s="29" t="s">
        <v>1193</v>
      </c>
      <c r="L616" s="30" t="str">
        <f t="shared" si="198"/>
        <v>No</v>
      </c>
    </row>
    <row r="617" spans="1:12">
      <c r="A617" s="48" t="s">
        <v>535</v>
      </c>
      <c r="B617" s="25" t="s">
        <v>49</v>
      </c>
      <c r="C617" s="31">
        <v>31.430435272</v>
      </c>
      <c r="D617" s="27" t="str">
        <f>IF($B617="N/A","N/A",IF(C617&gt;10,"No",IF(C617&lt;-10,"No","Yes")))</f>
        <v>N/A</v>
      </c>
      <c r="E617" s="31">
        <v>32.181998579000002</v>
      </c>
      <c r="F617" s="27" t="str">
        <f>IF($B617="N/A","N/A",IF(E617&gt;10,"No",IF(E617&lt;-10,"No","Yes")))</f>
        <v>N/A</v>
      </c>
      <c r="G617" s="31">
        <v>30.866596893000001</v>
      </c>
      <c r="H617" s="27" t="str">
        <f>IF($B617="N/A","N/A",IF(G617&gt;10,"No",IF(G617&lt;-10,"No","Yes")))</f>
        <v>N/A</v>
      </c>
      <c r="I617" s="28">
        <v>2.391</v>
      </c>
      <c r="J617" s="28">
        <v>-4.09</v>
      </c>
      <c r="K617" s="29" t="s">
        <v>1193</v>
      </c>
      <c r="L617" s="30" t="str">
        <f t="shared" si="198"/>
        <v>Yes</v>
      </c>
    </row>
    <row r="618" spans="1:12">
      <c r="A618" s="48" t="s">
        <v>536</v>
      </c>
      <c r="B618" s="25" t="s">
        <v>49</v>
      </c>
      <c r="C618" s="31">
        <v>1.7249783621999999</v>
      </c>
      <c r="D618" s="27" t="str">
        <f>IF($B618="N/A","N/A",IF(C618&gt;10,"No",IF(C618&lt;-10,"No","Yes")))</f>
        <v>N/A</v>
      </c>
      <c r="E618" s="31">
        <v>1.7177939855</v>
      </c>
      <c r="F618" s="27" t="str">
        <f>IF($B618="N/A","N/A",IF(E618&gt;10,"No",IF(E618&lt;-10,"No","Yes")))</f>
        <v>N/A</v>
      </c>
      <c r="G618" s="31">
        <v>1.7074485640999999</v>
      </c>
      <c r="H618" s="27" t="str">
        <f>IF($B618="N/A","N/A",IF(G618&gt;10,"No",IF(G618&lt;-10,"No","Yes")))</f>
        <v>N/A</v>
      </c>
      <c r="I618" s="28">
        <v>-0.41599999999999998</v>
      </c>
      <c r="J618" s="28">
        <v>-0.60199999999999998</v>
      </c>
      <c r="K618" s="29" t="s">
        <v>1193</v>
      </c>
      <c r="L618" s="30" t="str">
        <f t="shared" si="198"/>
        <v>Yes</v>
      </c>
    </row>
    <row r="619" spans="1:12" ht="12.75" customHeight="1">
      <c r="A619" s="51" t="s">
        <v>1072</v>
      </c>
      <c r="B619" s="36" t="s">
        <v>959</v>
      </c>
      <c r="C619" s="32" t="s">
        <v>49</v>
      </c>
      <c r="D619" s="27" t="str">
        <f>IF(OR($B619="N/A",$C619="N/A"),"N/A",IF(C619&gt;98,"Yes","No"))</f>
        <v>N/A</v>
      </c>
      <c r="E619" s="32">
        <v>97.351374051999997</v>
      </c>
      <c r="F619" s="27" t="str">
        <f>IF(OR($B619="N/A",$E619="N/A"),"N/A",IF(E619&gt;98,"Yes","No"))</f>
        <v>No</v>
      </c>
      <c r="G619" s="32">
        <v>97.372878701000005</v>
      </c>
      <c r="H619" s="27" t="str">
        <f t="shared" ref="H619:H622" si="199">IF($B619="N/A","N/A",IF(G619&gt;98,"Yes","No"))</f>
        <v>No</v>
      </c>
      <c r="I619" s="28" t="s">
        <v>49</v>
      </c>
      <c r="J619" s="28">
        <v>2.2100000000000002E-2</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96.575896467999996</v>
      </c>
      <c r="F620" s="27" t="str">
        <f t="shared" ref="F620:F622" si="201">IF(OR($B620="N/A",$E620="N/A"),"N/A",IF(E620&gt;98,"Yes","No"))</f>
        <v>No</v>
      </c>
      <c r="G620" s="32">
        <v>95.154998973999994</v>
      </c>
      <c r="H620" s="27" t="str">
        <f t="shared" si="199"/>
        <v>No</v>
      </c>
      <c r="I620" s="28" t="s">
        <v>49</v>
      </c>
      <c r="J620" s="28">
        <v>-1.47</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v>97.350254606999997</v>
      </c>
      <c r="F621" s="27" t="str">
        <f t="shared" si="201"/>
        <v>No</v>
      </c>
      <c r="G621" s="32">
        <v>97.368287881000001</v>
      </c>
      <c r="H621" s="27" t="str">
        <f t="shared" si="199"/>
        <v>No</v>
      </c>
      <c r="I621" s="28" t="s">
        <v>49</v>
      </c>
      <c r="J621" s="28">
        <v>1.8499999999999999E-2</v>
      </c>
      <c r="K621" s="29" t="s">
        <v>1193</v>
      </c>
      <c r="L621" s="30" t="str">
        <f t="shared" si="202"/>
        <v>Yes</v>
      </c>
    </row>
    <row r="622" spans="1:12">
      <c r="A622" s="48" t="s">
        <v>970</v>
      </c>
      <c r="B622" s="36" t="s">
        <v>959</v>
      </c>
      <c r="C622" s="32" t="s">
        <v>49</v>
      </c>
      <c r="D622" s="27" t="str">
        <f t="shared" si="200"/>
        <v>N/A</v>
      </c>
      <c r="E622" s="32">
        <v>90.039793056999997</v>
      </c>
      <c r="F622" s="27" t="str">
        <f t="shared" si="201"/>
        <v>No</v>
      </c>
      <c r="G622" s="32">
        <v>89.589668818999996</v>
      </c>
      <c r="H622" s="27" t="str">
        <f t="shared" si="199"/>
        <v>No</v>
      </c>
      <c r="I622" s="28" t="s">
        <v>49</v>
      </c>
      <c r="J622" s="28">
        <v>-0.5</v>
      </c>
      <c r="K622" s="29" t="s">
        <v>1193</v>
      </c>
      <c r="L622" s="30" t="str">
        <f t="shared" si="202"/>
        <v>Yes</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380990</v>
      </c>
      <c r="F624" s="27" t="str">
        <f>IF($B624="N/A","N/A",IF(E624&gt;10,"No",IF(E624&lt;-10,"No","Yes")))</f>
        <v>N/A</v>
      </c>
      <c r="G624" s="37">
        <v>415017</v>
      </c>
      <c r="H624" s="27" t="str">
        <f>IF($B624="N/A","N/A",IF(G624&gt;10,"No",IF(G624&lt;-10,"No","Yes")))</f>
        <v>N/A</v>
      </c>
      <c r="I624" s="52" t="s">
        <v>49</v>
      </c>
      <c r="J624" s="52">
        <v>8.9309999999999992</v>
      </c>
      <c r="K624" s="36" t="s">
        <v>1193</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17.898894983999998</v>
      </c>
      <c r="F625" s="27" t="str">
        <f>IF($B625="N/A","N/A",IF(E625&gt;10,"No",IF(E625&lt;-10,"No","Yes")))</f>
        <v>N/A</v>
      </c>
      <c r="G625" s="32">
        <v>17.122190175</v>
      </c>
      <c r="H625" s="27" t="str">
        <f>IF($B625="N/A","N/A",IF(G625&gt;10,"No",IF(G625&lt;-10,"No","Yes")))</f>
        <v>N/A</v>
      </c>
      <c r="I625" s="52" t="s">
        <v>49</v>
      </c>
      <c r="J625" s="52">
        <v>-4.34</v>
      </c>
      <c r="K625" s="36" t="s">
        <v>1193</v>
      </c>
      <c r="L625" s="30" t="str">
        <f>IF(J625="Div by 0", "N/A", IF(OR(J625="N/A",K625="N/A"),"N/A", IF(J625&gt;VALUE(MID(K625,1,2)), "No", IF(J625&lt;-1*VALUE(MID(K625,1,2)), "No", "Yes"))))</f>
        <v>Yes</v>
      </c>
    </row>
    <row r="626" spans="1:12">
      <c r="A626" s="218" t="s">
        <v>350</v>
      </c>
      <c r="B626" s="218"/>
      <c r="C626" s="218"/>
      <c r="D626" s="218"/>
      <c r="E626" s="218"/>
      <c r="F626" s="218"/>
      <c r="G626" s="218"/>
      <c r="H626" s="218"/>
      <c r="I626" s="218"/>
      <c r="J626" s="218"/>
      <c r="K626" s="218"/>
      <c r="L626" s="218"/>
    </row>
    <row r="627" spans="1:12">
      <c r="A627" s="49" t="s">
        <v>533</v>
      </c>
      <c r="B627" s="36" t="s">
        <v>49</v>
      </c>
      <c r="C627" s="47">
        <v>108459788</v>
      </c>
      <c r="D627" s="33" t="str">
        <f>IF($B627="N/A","N/A",IF(C627&gt;10,"No",IF(C627&lt;-10,"No","Yes")))</f>
        <v>N/A</v>
      </c>
      <c r="E627" s="47">
        <v>117152556</v>
      </c>
      <c r="F627" s="33" t="str">
        <f>IF($B627="N/A","N/A",IF(E627&gt;10,"No",IF(E627&lt;-10,"No","Yes")))</f>
        <v>N/A</v>
      </c>
      <c r="G627" s="47">
        <v>124653333</v>
      </c>
      <c r="H627" s="33" t="str">
        <f>IF($B627="N/A","N/A",IF(G627&gt;10,"No",IF(G627&lt;-10,"No","Yes")))</f>
        <v>N/A</v>
      </c>
      <c r="I627" s="35">
        <v>8.0150000000000006</v>
      </c>
      <c r="J627" s="35">
        <v>6.4029999999999996</v>
      </c>
      <c r="K627" s="36" t="s">
        <v>1193</v>
      </c>
      <c r="L627" s="30" t="str">
        <f>IF(J627="Div by 0", "N/A", IF(K627="N/A","N/A", IF(J627&gt;VALUE(MID(K627,1,2)), "No", IF(J627&lt;-1*VALUE(MID(K627,1,2)), "No", "Yes"))))</f>
        <v>Yes</v>
      </c>
    </row>
    <row r="628" spans="1:12">
      <c r="A628" s="49" t="s">
        <v>288</v>
      </c>
      <c r="B628" s="36" t="s">
        <v>49</v>
      </c>
      <c r="C628" s="47">
        <v>1757910823</v>
      </c>
      <c r="D628" s="33" t="str">
        <f>IF($B628="N/A","N/A",IF(C628&gt;10,"No",IF(C628&lt;-10,"No","Yes")))</f>
        <v>N/A</v>
      </c>
      <c r="E628" s="47">
        <v>1900484209</v>
      </c>
      <c r="F628" s="33" t="str">
        <f>IF($B628="N/A","N/A",IF(E628&gt;10,"No",IF(E628&lt;-10,"No","Yes")))</f>
        <v>N/A</v>
      </c>
      <c r="G628" s="47">
        <v>2140249881</v>
      </c>
      <c r="H628" s="33" t="str">
        <f>IF($B628="N/A","N/A",IF(G628&gt;10,"No",IF(G628&lt;-10,"No","Yes")))</f>
        <v>N/A</v>
      </c>
      <c r="I628" s="35">
        <v>8.11</v>
      </c>
      <c r="J628" s="35">
        <v>12.62</v>
      </c>
      <c r="K628" s="36" t="s">
        <v>1193</v>
      </c>
      <c r="L628" s="30" t="str">
        <f>IF(J628="Div by 0", "N/A", IF(K628="N/A","N/A", IF(J628&gt;VALUE(MID(K628,1,2)), "No", IF(J628&lt;-1*VALUE(MID(K628,1,2)), "No", "Yes"))))</f>
        <v>Yes</v>
      </c>
    </row>
    <row r="629" spans="1:12">
      <c r="A629" s="49" t="s">
        <v>539</v>
      </c>
      <c r="B629" s="36" t="s">
        <v>49</v>
      </c>
      <c r="C629" s="34">
        <v>362948</v>
      </c>
      <c r="D629" s="33" t="str">
        <f>IF($B629="N/A","N/A",IF(C629&gt;10,"No",IF(C629&lt;-10,"No","Yes")))</f>
        <v>N/A</v>
      </c>
      <c r="E629" s="34">
        <v>373572</v>
      </c>
      <c r="F629" s="33" t="str">
        <f>IF($B629="N/A","N/A",IF(E629&gt;10,"No",IF(E629&lt;-10,"No","Yes")))</f>
        <v>N/A</v>
      </c>
      <c r="G629" s="34">
        <v>410146</v>
      </c>
      <c r="H629" s="33" t="str">
        <f>IF($B629="N/A","N/A",IF(G629&gt;10,"No",IF(G629&lt;-10,"No","Yes")))</f>
        <v>N/A</v>
      </c>
      <c r="I629" s="35">
        <v>2.927</v>
      </c>
      <c r="J629" s="35">
        <v>9.7899999999999991</v>
      </c>
      <c r="K629" s="36" t="s">
        <v>1193</v>
      </c>
      <c r="L629" s="30" t="str">
        <f>IF(J629="Div by 0", "N/A", IF(K629="N/A","N/A", IF(J629&gt;VALUE(MID(K629,1,2)), "No", IF(J629&lt;-1*VALUE(MID(K629,1,2)), "No", "Yes"))))</f>
        <v>Yes</v>
      </c>
    </row>
    <row r="630" spans="1:12">
      <c r="A630" s="5" t="s">
        <v>524</v>
      </c>
      <c r="B630" s="96" t="s">
        <v>49</v>
      </c>
      <c r="C630" s="34" t="s">
        <v>49</v>
      </c>
      <c r="D630" s="30" t="str">
        <f t="shared" ref="D630:H638" si="203">IF($B630="N/A","N/A",IF(C630&lt;0,"No","Yes"))</f>
        <v>N/A</v>
      </c>
      <c r="E630" s="34" t="s">
        <v>49</v>
      </c>
      <c r="F630" s="30" t="str">
        <f t="shared" si="203"/>
        <v>N/A</v>
      </c>
      <c r="G630" s="34">
        <v>938</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72381</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255668</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81159</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v>16.718062381999999</v>
      </c>
      <c r="F634" s="30" t="str">
        <f t="shared" si="203"/>
        <v>N/A</v>
      </c>
      <c r="G634" s="28">
        <v>16.848878203999998</v>
      </c>
      <c r="H634" s="30" t="str">
        <f t="shared" si="203"/>
        <v>N/A</v>
      </c>
      <c r="I634" s="28" t="s">
        <v>1207</v>
      </c>
      <c r="J634" s="28">
        <v>0.78249999999999997</v>
      </c>
      <c r="K634" s="36" t="s">
        <v>1193</v>
      </c>
      <c r="L634" s="30" t="str">
        <f>IF(J634="Div by 0", "N/A", IF(OR(J634="N/A",K634="N/A"),"N/A", IF(J634&gt;VALUE(MID(K634,1,2)), "No", IF(J634&lt;-1*VALUE(MID(K634,1,2)), "No", "Yes"))))</f>
        <v>Yes</v>
      </c>
    </row>
    <row r="635" spans="1:12">
      <c r="A635" s="5" t="s">
        <v>524</v>
      </c>
      <c r="B635" s="96" t="s">
        <v>49</v>
      </c>
      <c r="C635" s="28" t="s">
        <v>49</v>
      </c>
      <c r="D635" s="30" t="str">
        <f t="shared" si="203"/>
        <v>N/A</v>
      </c>
      <c r="E635" s="28" t="s">
        <v>49</v>
      </c>
      <c r="F635" s="30" t="str">
        <f t="shared" si="203"/>
        <v>N/A</v>
      </c>
      <c r="G635" s="28">
        <v>10.234541578</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v>29.858664567000002</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v>13.249213824</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v>16.662354143999998</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0</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v>0.2035860401</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v>0</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v>0</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v>0</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v>15.586644756</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v>2.9501689599999999E-2</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10.260492605</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0</v>
      </c>
      <c r="D648" s="27" t="str">
        <f>IF($B648="N/A","N/A",IF(C648&gt;10,"No",IF(C648&lt;-10,"No","Yes")))</f>
        <v>N/A</v>
      </c>
      <c r="E648" s="47">
        <v>0</v>
      </c>
      <c r="F648" s="27" t="str">
        <f>IF($B648="N/A","N/A",IF(E648&gt;10,"No",IF(E648&lt;-10,"No","Yes")))</f>
        <v>N/A</v>
      </c>
      <c r="G648" s="47">
        <v>0</v>
      </c>
      <c r="H648" s="27" t="str">
        <f>IF($B648="N/A","N/A",IF(G648&gt;10,"No",IF(G648&lt;-10,"No","Yes")))</f>
        <v>N/A</v>
      </c>
      <c r="I648" s="28" t="s">
        <v>1207</v>
      </c>
      <c r="J648" s="28" t="s">
        <v>1207</v>
      </c>
      <c r="K648" s="29" t="s">
        <v>1193</v>
      </c>
      <c r="L648" s="30" t="str">
        <f>IF(J648="Div by 0", "N/A", IF(K648="N/A","N/A", IF(J648&gt;VALUE(MID(K648,1,2)), "No", IF(J648&lt;-1*VALUE(MID(K648,1,2)), "No", "Yes"))))</f>
        <v>N/A</v>
      </c>
    </row>
    <row r="649" spans="1:12">
      <c r="A649" s="51" t="s">
        <v>539</v>
      </c>
      <c r="B649" s="25" t="s">
        <v>49</v>
      </c>
      <c r="C649" s="34">
        <v>0</v>
      </c>
      <c r="D649" s="27" t="str">
        <f>IF($B649="N/A","N/A",IF(C649&gt;10,"No",IF(C649&lt;-10,"No","Yes")))</f>
        <v>N/A</v>
      </c>
      <c r="E649" s="34">
        <v>0</v>
      </c>
      <c r="F649" s="27" t="str">
        <f>IF($B649="N/A","N/A",IF(E649&gt;10,"No",IF(E649&lt;-10,"No","Yes")))</f>
        <v>N/A</v>
      </c>
      <c r="G649" s="34">
        <v>0</v>
      </c>
      <c r="H649" s="27" t="str">
        <f>IF($B649="N/A","N/A",IF(G649&gt;10,"No",IF(G649&lt;-10,"No","Yes")))</f>
        <v>N/A</v>
      </c>
      <c r="I649" s="28" t="s">
        <v>1207</v>
      </c>
      <c r="J649" s="28" t="s">
        <v>1207</v>
      </c>
      <c r="K649" s="29" t="s">
        <v>1193</v>
      </c>
      <c r="L649" s="30" t="str">
        <f>IF(J649="Div by 0", "N/A", IF(K649="N/A","N/A", IF(J649&gt;VALUE(MID(K649,1,2)), "No", IF(J649&lt;-1*VALUE(MID(K649,1,2)), "No", "Yes"))))</f>
        <v>N/A</v>
      </c>
    </row>
    <row r="650" spans="1:12">
      <c r="A650" s="218" t="s">
        <v>352</v>
      </c>
      <c r="B650" s="218"/>
      <c r="C650" s="218"/>
      <c r="D650" s="218"/>
      <c r="E650" s="218"/>
      <c r="F650" s="218"/>
      <c r="G650" s="218"/>
      <c r="H650" s="218"/>
      <c r="I650" s="218"/>
      <c r="J650" s="218"/>
      <c r="K650" s="218"/>
      <c r="L650" s="218"/>
    </row>
    <row r="651" spans="1:12">
      <c r="A651" s="49" t="s">
        <v>539</v>
      </c>
      <c r="B651" s="36" t="s">
        <v>49</v>
      </c>
      <c r="C651" s="34">
        <v>7545</v>
      </c>
      <c r="D651" s="33" t="str">
        <f t="shared" ref="D651:D668" si="211">IF($B651="N/A","N/A",IF(C651&gt;10,"No",IF(C651&lt;-10,"No","Yes")))</f>
        <v>N/A</v>
      </c>
      <c r="E651" s="34">
        <v>7418</v>
      </c>
      <c r="F651" s="33" t="str">
        <f t="shared" ref="F651:F668" si="212">IF($B651="N/A","N/A",IF(E651&gt;10,"No",IF(E651&lt;-10,"No","Yes")))</f>
        <v>N/A</v>
      </c>
      <c r="G651" s="34">
        <v>4871</v>
      </c>
      <c r="H651" s="33" t="str">
        <f t="shared" ref="H651:H668" si="213">IF($B651="N/A","N/A",IF(G651&gt;10,"No",IF(G651&lt;-10,"No","Yes")))</f>
        <v>N/A</v>
      </c>
      <c r="I651" s="28">
        <v>-1.68</v>
      </c>
      <c r="J651" s="28">
        <v>-34.299999999999997</v>
      </c>
      <c r="K651" s="36" t="s">
        <v>1193</v>
      </c>
      <c r="L651" s="30" t="str">
        <f t="shared" ref="L651:L668" si="214">IF(J651="Div by 0", "N/A", IF(K651="N/A","N/A", IF(J651&gt;VALUE(MID(K651,1,2)), "No", IF(J651&lt;-1*VALUE(MID(K651,1,2)), "No", "Yes"))))</f>
        <v>No</v>
      </c>
    </row>
    <row r="652" spans="1:12">
      <c r="A652" s="5" t="s">
        <v>524</v>
      </c>
      <c r="B652" s="36" t="s">
        <v>49</v>
      </c>
      <c r="C652" s="34">
        <v>0</v>
      </c>
      <c r="D652" s="33" t="str">
        <f t="shared" si="211"/>
        <v>N/A</v>
      </c>
      <c r="E652" s="34">
        <v>11</v>
      </c>
      <c r="F652" s="33" t="str">
        <f t="shared" si="212"/>
        <v>N/A</v>
      </c>
      <c r="G652" s="34">
        <v>28</v>
      </c>
      <c r="H652" s="33" t="str">
        <f t="shared" si="213"/>
        <v>N/A</v>
      </c>
      <c r="I652" s="28" t="s">
        <v>1207</v>
      </c>
      <c r="J652" s="28">
        <v>180</v>
      </c>
      <c r="K652" s="36" t="s">
        <v>1193</v>
      </c>
      <c r="L652" s="30" t="str">
        <f t="shared" si="214"/>
        <v>No</v>
      </c>
    </row>
    <row r="653" spans="1:12">
      <c r="A653" s="5" t="s">
        <v>527</v>
      </c>
      <c r="B653" s="36" t="s">
        <v>49</v>
      </c>
      <c r="C653" s="34">
        <v>55</v>
      </c>
      <c r="D653" s="33" t="str">
        <f t="shared" si="211"/>
        <v>N/A</v>
      </c>
      <c r="E653" s="34">
        <v>45</v>
      </c>
      <c r="F653" s="33" t="str">
        <f t="shared" si="212"/>
        <v>N/A</v>
      </c>
      <c r="G653" s="34">
        <v>73</v>
      </c>
      <c r="H653" s="33" t="str">
        <f t="shared" si="213"/>
        <v>N/A</v>
      </c>
      <c r="I653" s="28">
        <v>-18.2</v>
      </c>
      <c r="J653" s="28">
        <v>62.22</v>
      </c>
      <c r="K653" s="36" t="s">
        <v>1193</v>
      </c>
      <c r="L653" s="30" t="str">
        <f t="shared" si="214"/>
        <v>No</v>
      </c>
    </row>
    <row r="654" spans="1:12">
      <c r="A654" s="5" t="s">
        <v>530</v>
      </c>
      <c r="B654" s="36" t="s">
        <v>49</v>
      </c>
      <c r="C654" s="34">
        <v>5502</v>
      </c>
      <c r="D654" s="33" t="str">
        <f t="shared" si="211"/>
        <v>N/A</v>
      </c>
      <c r="E654" s="34">
        <v>5455</v>
      </c>
      <c r="F654" s="33" t="str">
        <f t="shared" si="212"/>
        <v>N/A</v>
      </c>
      <c r="G654" s="34">
        <v>3720</v>
      </c>
      <c r="H654" s="33" t="str">
        <f t="shared" si="213"/>
        <v>N/A</v>
      </c>
      <c r="I654" s="28">
        <v>-0.85399999999999998</v>
      </c>
      <c r="J654" s="28">
        <v>-31.8</v>
      </c>
      <c r="K654" s="36" t="s">
        <v>1193</v>
      </c>
      <c r="L654" s="30" t="str">
        <f t="shared" si="214"/>
        <v>No</v>
      </c>
    </row>
    <row r="655" spans="1:12">
      <c r="A655" s="5" t="s">
        <v>532</v>
      </c>
      <c r="B655" s="36" t="s">
        <v>49</v>
      </c>
      <c r="C655" s="34">
        <v>1988</v>
      </c>
      <c r="D655" s="33" t="str">
        <f t="shared" si="211"/>
        <v>N/A</v>
      </c>
      <c r="E655" s="34">
        <v>1908</v>
      </c>
      <c r="F655" s="33" t="str">
        <f t="shared" si="212"/>
        <v>N/A</v>
      </c>
      <c r="G655" s="34">
        <v>1050</v>
      </c>
      <c r="H655" s="33" t="str">
        <f t="shared" si="213"/>
        <v>N/A</v>
      </c>
      <c r="I655" s="28">
        <v>-4.0199999999999996</v>
      </c>
      <c r="J655" s="28">
        <v>-45</v>
      </c>
      <c r="K655" s="36" t="s">
        <v>1193</v>
      </c>
      <c r="L655" s="30" t="str">
        <f t="shared" si="214"/>
        <v>No</v>
      </c>
    </row>
    <row r="656" spans="1:12">
      <c r="A656" s="49" t="s">
        <v>693</v>
      </c>
      <c r="B656" s="36" t="s">
        <v>49</v>
      </c>
      <c r="C656" s="34">
        <v>4726.6000000000004</v>
      </c>
      <c r="D656" s="33" t="str">
        <f t="shared" si="211"/>
        <v>N/A</v>
      </c>
      <c r="E656" s="34">
        <v>4765.34</v>
      </c>
      <c r="F656" s="33" t="str">
        <f t="shared" si="212"/>
        <v>N/A</v>
      </c>
      <c r="G656" s="34">
        <v>425.82</v>
      </c>
      <c r="H656" s="33" t="str">
        <f t="shared" si="213"/>
        <v>N/A</v>
      </c>
      <c r="I656" s="28">
        <v>0.8196</v>
      </c>
      <c r="J656" s="28">
        <v>-91.1</v>
      </c>
      <c r="K656" s="36" t="s">
        <v>1193</v>
      </c>
      <c r="L656" s="30" t="str">
        <f t="shared" si="214"/>
        <v>No</v>
      </c>
    </row>
    <row r="657" spans="1:12">
      <c r="A657" s="49" t="s">
        <v>533</v>
      </c>
      <c r="B657" s="36" t="s">
        <v>49</v>
      </c>
      <c r="C657" s="47">
        <v>9440343</v>
      </c>
      <c r="D657" s="33" t="str">
        <f t="shared" si="211"/>
        <v>N/A</v>
      </c>
      <c r="E657" s="47">
        <v>9622056</v>
      </c>
      <c r="F657" s="33" t="str">
        <f t="shared" si="212"/>
        <v>N/A</v>
      </c>
      <c r="G657" s="47">
        <v>2981334</v>
      </c>
      <c r="H657" s="33" t="str">
        <f t="shared" si="213"/>
        <v>N/A</v>
      </c>
      <c r="I657" s="28">
        <v>1.925</v>
      </c>
      <c r="J657" s="28">
        <v>-69</v>
      </c>
      <c r="K657" s="36" t="s">
        <v>1193</v>
      </c>
      <c r="L657" s="30" t="str">
        <f t="shared" si="214"/>
        <v>No</v>
      </c>
    </row>
    <row r="658" spans="1:12">
      <c r="A658" s="49" t="s">
        <v>694</v>
      </c>
      <c r="B658" s="36" t="s">
        <v>49</v>
      </c>
      <c r="C658" s="47">
        <v>1251.2051690000001</v>
      </c>
      <c r="D658" s="33" t="str">
        <f t="shared" si="211"/>
        <v>N/A</v>
      </c>
      <c r="E658" s="47">
        <v>1297.1226746</v>
      </c>
      <c r="F658" s="33" t="str">
        <f t="shared" si="212"/>
        <v>N/A</v>
      </c>
      <c r="G658" s="47">
        <v>612.05789365999999</v>
      </c>
      <c r="H658" s="33" t="str">
        <f t="shared" si="213"/>
        <v>N/A</v>
      </c>
      <c r="I658" s="28">
        <v>3.67</v>
      </c>
      <c r="J658" s="28">
        <v>-52.8</v>
      </c>
      <c r="K658" s="36" t="s">
        <v>1193</v>
      </c>
      <c r="L658" s="30" t="str">
        <f t="shared" si="214"/>
        <v>No</v>
      </c>
    </row>
    <row r="659" spans="1:12">
      <c r="A659" s="5" t="s">
        <v>524</v>
      </c>
      <c r="B659" s="36" t="s">
        <v>49</v>
      </c>
      <c r="C659" s="47" t="s">
        <v>1207</v>
      </c>
      <c r="D659" s="33" t="str">
        <f t="shared" si="211"/>
        <v>N/A</v>
      </c>
      <c r="E659" s="47">
        <v>6768.9</v>
      </c>
      <c r="F659" s="33" t="str">
        <f t="shared" si="212"/>
        <v>N/A</v>
      </c>
      <c r="G659" s="47">
        <v>21460.535714000001</v>
      </c>
      <c r="H659" s="33" t="str">
        <f t="shared" si="213"/>
        <v>N/A</v>
      </c>
      <c r="I659" s="28" t="s">
        <v>1207</v>
      </c>
      <c r="J659" s="28">
        <v>217</v>
      </c>
      <c r="K659" s="36" t="s">
        <v>1193</v>
      </c>
      <c r="L659" s="30" t="str">
        <f t="shared" si="214"/>
        <v>No</v>
      </c>
    </row>
    <row r="660" spans="1:12">
      <c r="A660" s="5" t="s">
        <v>527</v>
      </c>
      <c r="B660" s="36" t="s">
        <v>49</v>
      </c>
      <c r="C660" s="47">
        <v>1151.0363636</v>
      </c>
      <c r="D660" s="33" t="str">
        <f t="shared" si="211"/>
        <v>N/A</v>
      </c>
      <c r="E660" s="47">
        <v>2386.8666667000002</v>
      </c>
      <c r="F660" s="33" t="str">
        <f t="shared" si="212"/>
        <v>N/A</v>
      </c>
      <c r="G660" s="47">
        <v>12437.041096000001</v>
      </c>
      <c r="H660" s="33" t="str">
        <f t="shared" si="213"/>
        <v>N/A</v>
      </c>
      <c r="I660" s="28">
        <v>107.4</v>
      </c>
      <c r="J660" s="28">
        <v>421.1</v>
      </c>
      <c r="K660" s="36" t="s">
        <v>1193</v>
      </c>
      <c r="L660" s="30" t="str">
        <f t="shared" si="214"/>
        <v>No</v>
      </c>
    </row>
    <row r="661" spans="1:12">
      <c r="A661" s="5" t="s">
        <v>530</v>
      </c>
      <c r="B661" s="36" t="s">
        <v>49</v>
      </c>
      <c r="C661" s="47">
        <v>1008.6962923</v>
      </c>
      <c r="D661" s="33" t="str">
        <f t="shared" si="211"/>
        <v>N/A</v>
      </c>
      <c r="E661" s="47">
        <v>1006.3318057</v>
      </c>
      <c r="F661" s="33" t="str">
        <f t="shared" si="212"/>
        <v>N/A</v>
      </c>
      <c r="G661" s="47">
        <v>235.24946237</v>
      </c>
      <c r="H661" s="33" t="str">
        <f t="shared" si="213"/>
        <v>N/A</v>
      </c>
      <c r="I661" s="28">
        <v>-0.23400000000000001</v>
      </c>
      <c r="J661" s="28">
        <v>-76.599999999999994</v>
      </c>
      <c r="K661" s="36" t="s">
        <v>1193</v>
      </c>
      <c r="L661" s="30" t="str">
        <f t="shared" si="214"/>
        <v>No</v>
      </c>
    </row>
    <row r="662" spans="1:12">
      <c r="A662" s="5" t="s">
        <v>532</v>
      </c>
      <c r="B662" s="36" t="s">
        <v>49</v>
      </c>
      <c r="C662" s="47">
        <v>1925.1453722000001</v>
      </c>
      <c r="D662" s="33" t="str">
        <f t="shared" si="211"/>
        <v>N/A</v>
      </c>
      <c r="E662" s="47">
        <v>2074.1184486000002</v>
      </c>
      <c r="F662" s="33" t="str">
        <f t="shared" si="212"/>
        <v>N/A</v>
      </c>
      <c r="G662" s="47">
        <v>568.95904761999998</v>
      </c>
      <c r="H662" s="33" t="str">
        <f t="shared" si="213"/>
        <v>N/A</v>
      </c>
      <c r="I662" s="28">
        <v>7.7380000000000004</v>
      </c>
      <c r="J662" s="28">
        <v>-72.599999999999994</v>
      </c>
      <c r="K662" s="36" t="s">
        <v>1193</v>
      </c>
      <c r="L662" s="30" t="str">
        <f t="shared" si="214"/>
        <v>No</v>
      </c>
    </row>
    <row r="663" spans="1:12">
      <c r="A663" s="46" t="s">
        <v>695</v>
      </c>
      <c r="B663" s="25" t="s">
        <v>49</v>
      </c>
      <c r="C663" s="31">
        <v>7094836</v>
      </c>
      <c r="D663" s="27" t="str">
        <f t="shared" si="211"/>
        <v>N/A</v>
      </c>
      <c r="E663" s="31">
        <v>8132671</v>
      </c>
      <c r="F663" s="27" t="str">
        <f t="shared" si="212"/>
        <v>N/A</v>
      </c>
      <c r="G663" s="31">
        <v>8731971</v>
      </c>
      <c r="H663" s="27" t="str">
        <f t="shared" si="213"/>
        <v>N/A</v>
      </c>
      <c r="I663" s="28">
        <v>14.63</v>
      </c>
      <c r="J663" s="28">
        <v>7.3689999999999998</v>
      </c>
      <c r="K663" s="29" t="s">
        <v>1193</v>
      </c>
      <c r="L663" s="30" t="str">
        <f t="shared" si="214"/>
        <v>Yes</v>
      </c>
    </row>
    <row r="664" spans="1:12">
      <c r="A664" s="46" t="s">
        <v>696</v>
      </c>
      <c r="B664" s="25" t="s">
        <v>49</v>
      </c>
      <c r="C664" s="31">
        <v>940.33611662999999</v>
      </c>
      <c r="D664" s="27" t="str">
        <f t="shared" si="211"/>
        <v>N/A</v>
      </c>
      <c r="E664" s="31">
        <v>1096.3428148</v>
      </c>
      <c r="F664" s="27" t="str">
        <f t="shared" si="212"/>
        <v>N/A</v>
      </c>
      <c r="G664" s="31">
        <v>1792.6444262</v>
      </c>
      <c r="H664" s="27" t="str">
        <f t="shared" si="213"/>
        <v>N/A</v>
      </c>
      <c r="I664" s="28">
        <v>16.59</v>
      </c>
      <c r="J664" s="28">
        <v>63.51</v>
      </c>
      <c r="K664" s="29" t="s">
        <v>1193</v>
      </c>
      <c r="L664" s="30" t="str">
        <f t="shared" si="214"/>
        <v>No</v>
      </c>
    </row>
    <row r="665" spans="1:12">
      <c r="A665" s="5" t="s">
        <v>524</v>
      </c>
      <c r="B665" s="36" t="s">
        <v>49</v>
      </c>
      <c r="C665" s="47" t="s">
        <v>1207</v>
      </c>
      <c r="D665" s="33" t="str">
        <f t="shared" si="211"/>
        <v>N/A</v>
      </c>
      <c r="E665" s="47">
        <v>2886.2</v>
      </c>
      <c r="F665" s="33" t="str">
        <f t="shared" si="212"/>
        <v>N/A</v>
      </c>
      <c r="G665" s="47">
        <v>934.10714285999995</v>
      </c>
      <c r="H665" s="33" t="str">
        <f t="shared" si="213"/>
        <v>N/A</v>
      </c>
      <c r="I665" s="28" t="s">
        <v>1207</v>
      </c>
      <c r="J665" s="28">
        <v>-67.599999999999994</v>
      </c>
      <c r="K665" s="36" t="s">
        <v>1193</v>
      </c>
      <c r="L665" s="30" t="str">
        <f t="shared" si="214"/>
        <v>No</v>
      </c>
    </row>
    <row r="666" spans="1:12">
      <c r="A666" s="5" t="s">
        <v>527</v>
      </c>
      <c r="B666" s="36" t="s">
        <v>49</v>
      </c>
      <c r="C666" s="47">
        <v>8918.1090908999995</v>
      </c>
      <c r="D666" s="33" t="str">
        <f t="shared" si="211"/>
        <v>N/A</v>
      </c>
      <c r="E666" s="47">
        <v>17034.288888999999</v>
      </c>
      <c r="F666" s="33" t="str">
        <f t="shared" si="212"/>
        <v>N/A</v>
      </c>
      <c r="G666" s="47">
        <v>3896.1917807999998</v>
      </c>
      <c r="H666" s="33" t="str">
        <f t="shared" si="213"/>
        <v>N/A</v>
      </c>
      <c r="I666" s="28">
        <v>91.01</v>
      </c>
      <c r="J666" s="28">
        <v>-77.099999999999994</v>
      </c>
      <c r="K666" s="36" t="s">
        <v>1193</v>
      </c>
      <c r="L666" s="30" t="str">
        <f t="shared" si="214"/>
        <v>No</v>
      </c>
    </row>
    <row r="667" spans="1:12">
      <c r="A667" s="5" t="s">
        <v>530</v>
      </c>
      <c r="B667" s="36" t="s">
        <v>49</v>
      </c>
      <c r="C667" s="47">
        <v>696.01090512999997</v>
      </c>
      <c r="D667" s="33" t="str">
        <f t="shared" si="211"/>
        <v>N/A</v>
      </c>
      <c r="E667" s="47">
        <v>825.31475709999995</v>
      </c>
      <c r="F667" s="33" t="str">
        <f t="shared" si="212"/>
        <v>N/A</v>
      </c>
      <c r="G667" s="47">
        <v>1312.7760753</v>
      </c>
      <c r="H667" s="33" t="str">
        <f t="shared" si="213"/>
        <v>N/A</v>
      </c>
      <c r="I667" s="28">
        <v>18.579999999999998</v>
      </c>
      <c r="J667" s="28">
        <v>59.06</v>
      </c>
      <c r="K667" s="36" t="s">
        <v>1193</v>
      </c>
      <c r="L667" s="30" t="str">
        <f t="shared" si="214"/>
        <v>No</v>
      </c>
    </row>
    <row r="668" spans="1:12">
      <c r="A668" s="5" t="s">
        <v>532</v>
      </c>
      <c r="B668" s="36" t="s">
        <v>49</v>
      </c>
      <c r="C668" s="47">
        <v>1395.8189135</v>
      </c>
      <c r="D668" s="33" t="str">
        <f t="shared" si="211"/>
        <v>N/A</v>
      </c>
      <c r="E668" s="47">
        <v>1485.9402516</v>
      </c>
      <c r="F668" s="33" t="str">
        <f t="shared" si="212"/>
        <v>N/A</v>
      </c>
      <c r="G668" s="47">
        <v>3369.3971428999998</v>
      </c>
      <c r="H668" s="33" t="str">
        <f t="shared" si="213"/>
        <v>N/A</v>
      </c>
      <c r="I668" s="28">
        <v>6.4569999999999999</v>
      </c>
      <c r="J668" s="28">
        <v>126.8</v>
      </c>
      <c r="K668" s="36" t="s">
        <v>1193</v>
      </c>
      <c r="L668" s="30" t="str">
        <f t="shared" si="214"/>
        <v>No</v>
      </c>
    </row>
    <row r="669" spans="1:12">
      <c r="A669" s="207" t="s">
        <v>697</v>
      </c>
      <c r="B669" s="207"/>
      <c r="C669" s="207"/>
      <c r="D669" s="207"/>
      <c r="E669" s="207"/>
      <c r="F669" s="207"/>
      <c r="G669" s="207"/>
      <c r="H669" s="207"/>
      <c r="I669" s="207"/>
      <c r="J669" s="207"/>
      <c r="K669" s="207"/>
      <c r="L669" s="207"/>
    </row>
    <row r="670" spans="1:12">
      <c r="A670" s="5" t="s">
        <v>540</v>
      </c>
      <c r="B670" s="36" t="s">
        <v>49</v>
      </c>
      <c r="C670" s="47">
        <v>1456146</v>
      </c>
      <c r="D670" s="33" t="str">
        <f>IF($B670="N/A","N/A",IF(C670&gt;10,"No",IF(C670&lt;-10,"No","Yes")))</f>
        <v>N/A</v>
      </c>
      <c r="E670" s="47">
        <v>1815251</v>
      </c>
      <c r="F670" s="33" t="str">
        <f>IF($B670="N/A","N/A",IF(E670&gt;10,"No",IF(E670&lt;-10,"No","Yes")))</f>
        <v>N/A</v>
      </c>
      <c r="G670" s="47">
        <v>954734</v>
      </c>
      <c r="H670" s="33" t="str">
        <f>IF($B670="N/A","N/A",IF(G670&gt;10,"No",IF(G670&lt;-10,"No","Yes")))</f>
        <v>N/A</v>
      </c>
      <c r="I670" s="28">
        <v>24.66</v>
      </c>
      <c r="J670" s="28">
        <v>-47.4</v>
      </c>
      <c r="K670" s="36" t="s">
        <v>1193</v>
      </c>
      <c r="L670" s="30" t="str">
        <f>IF(J670="Div by 0", "N/A", IF(K670="N/A","N/A", IF(J670&gt;VALUE(MID(K670,1,2)), "No", IF(J670&lt;-1*VALUE(MID(K670,1,2)), "No", "Yes"))))</f>
        <v>No</v>
      </c>
    </row>
    <row r="671" spans="1:12">
      <c r="A671" s="5" t="s">
        <v>541</v>
      </c>
      <c r="B671" s="36" t="s">
        <v>49</v>
      </c>
      <c r="C671" s="47">
        <v>111158</v>
      </c>
      <c r="D671" s="33" t="str">
        <f>IF($B671="N/A","N/A",IF(C671&gt;10,"No",IF(C671&lt;-10,"No","Yes")))</f>
        <v>N/A</v>
      </c>
      <c r="E671" s="47">
        <v>243512</v>
      </c>
      <c r="F671" s="33" t="str">
        <f>IF($B671="N/A","N/A",IF(E671&gt;10,"No",IF(E671&lt;-10,"No","Yes")))</f>
        <v>N/A</v>
      </c>
      <c r="G671" s="47">
        <v>18435</v>
      </c>
      <c r="H671" s="33" t="str">
        <f>IF($B671="N/A","N/A",IF(G671&gt;10,"No",IF(G671&lt;-10,"No","Yes")))</f>
        <v>N/A</v>
      </c>
      <c r="I671" s="28">
        <v>119.1</v>
      </c>
      <c r="J671" s="28">
        <v>-92.4</v>
      </c>
      <c r="K671" s="36" t="s">
        <v>1193</v>
      </c>
      <c r="L671" s="30" t="str">
        <f>IF(J671="Div by 0", "N/A", IF(K671="N/A","N/A", IF(J671&gt;VALUE(MID(K671,1,2)), "No", IF(J671&lt;-1*VALUE(MID(K671,1,2)), "No", "Yes"))))</f>
        <v>No</v>
      </c>
    </row>
    <row r="672" spans="1:12">
      <c r="A672" s="5" t="s">
        <v>542</v>
      </c>
      <c r="B672" s="36" t="s">
        <v>49</v>
      </c>
      <c r="C672" s="47">
        <v>1889736</v>
      </c>
      <c r="D672" s="33" t="str">
        <f>IF($B672="N/A","N/A",IF(C672&gt;10,"No",IF(C672&lt;-10,"No","Yes")))</f>
        <v>N/A</v>
      </c>
      <c r="E672" s="47">
        <v>1863162</v>
      </c>
      <c r="F672" s="33" t="str">
        <f>IF($B672="N/A","N/A",IF(E672&gt;10,"No",IF(E672&lt;-10,"No","Yes")))</f>
        <v>N/A</v>
      </c>
      <c r="G672" s="47">
        <v>1368437</v>
      </c>
      <c r="H672" s="33" t="str">
        <f>IF($B672="N/A","N/A",IF(G672&gt;10,"No",IF(G672&lt;-10,"No","Yes")))</f>
        <v>N/A</v>
      </c>
      <c r="I672" s="28">
        <v>-1.41</v>
      </c>
      <c r="J672" s="28">
        <v>-26.6</v>
      </c>
      <c r="K672" s="36" t="s">
        <v>1193</v>
      </c>
      <c r="L672" s="30" t="str">
        <f>IF(J672="Div by 0", "N/A", IF(K672="N/A","N/A", IF(J672&gt;VALUE(MID(K672,1,2)), "No", IF(J672&lt;-1*VALUE(MID(K672,1,2)), "No", "Yes"))))</f>
        <v>Yes</v>
      </c>
    </row>
    <row r="673" spans="1:12">
      <c r="A673" s="5" t="s">
        <v>543</v>
      </c>
      <c r="B673" s="36" t="s">
        <v>49</v>
      </c>
      <c r="C673" s="47">
        <v>3637796</v>
      </c>
      <c r="D673" s="33" t="str">
        <f>IF($B673="N/A","N/A",IF(C673&gt;10,"No",IF(C673&lt;-10,"No","Yes")))</f>
        <v>N/A</v>
      </c>
      <c r="E673" s="47">
        <v>4210746</v>
      </c>
      <c r="F673" s="33" t="str">
        <f>IF($B673="N/A","N/A",IF(E673&gt;10,"No",IF(E673&lt;-10,"No","Yes")))</f>
        <v>N/A</v>
      </c>
      <c r="G673" s="47">
        <v>6390365</v>
      </c>
      <c r="H673" s="33" t="str">
        <f>IF($B673="N/A","N/A",IF(G673&gt;10,"No",IF(G673&lt;-10,"No","Yes")))</f>
        <v>N/A</v>
      </c>
      <c r="I673" s="28">
        <v>15.75</v>
      </c>
      <c r="J673" s="28">
        <v>51.76</v>
      </c>
      <c r="K673" s="36" t="s">
        <v>1193</v>
      </c>
      <c r="L673" s="30" t="str">
        <f>IF(J673="Div by 0", "N/A", IF(K673="N/A","N/A", IF(J673&gt;VALUE(MID(K673,1,2)), "No", IF(J673&lt;-1*VALUE(MID(K673,1,2)), "No", "Yes"))))</f>
        <v>No</v>
      </c>
    </row>
    <row r="674" spans="1:12">
      <c r="A674" s="210" t="s">
        <v>698</v>
      </c>
      <c r="B674" s="210"/>
      <c r="C674" s="210"/>
      <c r="D674" s="210"/>
      <c r="E674" s="210"/>
      <c r="F674" s="210"/>
      <c r="G674" s="210"/>
      <c r="H674" s="210"/>
      <c r="I674" s="210"/>
      <c r="J674" s="210"/>
      <c r="K674" s="210"/>
      <c r="L674" s="210"/>
    </row>
    <row r="675" spans="1:12">
      <c r="A675" s="48" t="s">
        <v>540</v>
      </c>
      <c r="B675" s="25" t="s">
        <v>49</v>
      </c>
      <c r="C675" s="31">
        <v>192.99483101000001</v>
      </c>
      <c r="D675" s="27" t="str">
        <f>IF($B675="N/A","N/A",IF(C675&gt;10,"No",IF(C675&lt;-10,"No","Yes")))</f>
        <v>N/A</v>
      </c>
      <c r="E675" s="31">
        <v>244.7089512</v>
      </c>
      <c r="F675" s="27" t="str">
        <f>IF($B675="N/A","N/A",IF(E675&gt;10,"No",IF(E675&lt;-10,"No","Yes")))</f>
        <v>N/A</v>
      </c>
      <c r="G675" s="31">
        <v>196.00369534000001</v>
      </c>
      <c r="H675" s="27" t="str">
        <f>IF($B675="N/A","N/A",IF(G675&gt;10,"No",IF(G675&lt;-10,"No","Yes")))</f>
        <v>N/A</v>
      </c>
      <c r="I675" s="28">
        <v>26.8</v>
      </c>
      <c r="J675" s="28">
        <v>-19.899999999999999</v>
      </c>
      <c r="K675" s="29" t="s">
        <v>1193</v>
      </c>
      <c r="L675" s="30" t="str">
        <f>IF(J675="Div by 0", "N/A", IF(K675="N/A","N/A", IF(J675&gt;VALUE(MID(K675,1,2)), "No", IF(J675&lt;-1*VALUE(MID(K675,1,2)), "No", "Yes"))))</f>
        <v>Yes</v>
      </c>
    </row>
    <row r="676" spans="1:12">
      <c r="A676" s="48" t="s">
        <v>541</v>
      </c>
      <c r="B676" s="25" t="s">
        <v>49</v>
      </c>
      <c r="C676" s="31">
        <v>14.732670643000001</v>
      </c>
      <c r="D676" s="27" t="str">
        <f>IF($B676="N/A","N/A",IF(C676&gt;10,"No",IF(C676&lt;-10,"No","Yes")))</f>
        <v>N/A</v>
      </c>
      <c r="E676" s="31">
        <v>32.827177137</v>
      </c>
      <c r="F676" s="27" t="str">
        <f>IF($B676="N/A","N/A",IF(E676&gt;10,"No",IF(E676&lt;-10,"No","Yes")))</f>
        <v>N/A</v>
      </c>
      <c r="G676" s="31">
        <v>3.7846438103</v>
      </c>
      <c r="H676" s="27" t="str">
        <f>IF($B676="N/A","N/A",IF(G676&gt;10,"No",IF(G676&lt;-10,"No","Yes")))</f>
        <v>N/A</v>
      </c>
      <c r="I676" s="28">
        <v>122.8</v>
      </c>
      <c r="J676" s="28">
        <v>-88.5</v>
      </c>
      <c r="K676" s="29" t="s">
        <v>1193</v>
      </c>
      <c r="L676" s="30" t="str">
        <f>IF(J676="Div by 0", "N/A", IF(K676="N/A","N/A", IF(J676&gt;VALUE(MID(K676,1,2)), "No", IF(J676&lt;-1*VALUE(MID(K676,1,2)), "No", "Yes"))))</f>
        <v>No</v>
      </c>
    </row>
    <row r="677" spans="1:12">
      <c r="A677" s="48" t="s">
        <v>542</v>
      </c>
      <c r="B677" s="25" t="s">
        <v>49</v>
      </c>
      <c r="C677" s="31">
        <v>250.46202783000001</v>
      </c>
      <c r="D677" s="27" t="str">
        <f>IF($B677="N/A","N/A",IF(C677&gt;10,"No",IF(C677&lt;-10,"No","Yes")))</f>
        <v>N/A</v>
      </c>
      <c r="E677" s="31">
        <v>251.16770019000001</v>
      </c>
      <c r="F677" s="27" t="str">
        <f>IF($B677="N/A","N/A",IF(E677&gt;10,"No",IF(E677&lt;-10,"No","Yes")))</f>
        <v>N/A</v>
      </c>
      <c r="G677" s="31">
        <v>280.93553685000001</v>
      </c>
      <c r="H677" s="27" t="str">
        <f>IF($B677="N/A","N/A",IF(G677&gt;10,"No",IF(G677&lt;-10,"No","Yes")))</f>
        <v>N/A</v>
      </c>
      <c r="I677" s="28">
        <v>0.28170000000000001</v>
      </c>
      <c r="J677" s="28">
        <v>11.85</v>
      </c>
      <c r="K677" s="29" t="s">
        <v>1193</v>
      </c>
      <c r="L677" s="30" t="str">
        <f>IF(J677="Div by 0", "N/A", IF(K677="N/A","N/A", IF(J677&gt;VALUE(MID(K677,1,2)), "No", IF(J677&lt;-1*VALUE(MID(K677,1,2)), "No", "Yes"))))</f>
        <v>Yes</v>
      </c>
    </row>
    <row r="678" spans="1:12">
      <c r="A678" s="5" t="s">
        <v>543</v>
      </c>
      <c r="B678" s="36" t="s">
        <v>49</v>
      </c>
      <c r="C678" s="47">
        <v>482.14658714000001</v>
      </c>
      <c r="D678" s="33" t="str">
        <f>IF($B678="N/A","N/A",IF(C678&gt;10,"No",IF(C678&lt;-10,"No","Yes")))</f>
        <v>N/A</v>
      </c>
      <c r="E678" s="47">
        <v>567.63898625000002</v>
      </c>
      <c r="F678" s="33" t="str">
        <f>IF($B678="N/A","N/A",IF(E678&gt;10,"No",IF(E678&lt;-10,"No","Yes")))</f>
        <v>N/A</v>
      </c>
      <c r="G678" s="47">
        <v>1311.9205502</v>
      </c>
      <c r="H678" s="33" t="str">
        <f>IF($B678="N/A","N/A",IF(G678&gt;10,"No",IF(G678&lt;-10,"No","Yes")))</f>
        <v>N/A</v>
      </c>
      <c r="I678" s="35">
        <v>17.73</v>
      </c>
      <c r="J678" s="35">
        <v>131.1</v>
      </c>
      <c r="K678" s="36" t="s">
        <v>1193</v>
      </c>
      <c r="L678" s="30" t="str">
        <f>IF(J678="Div by 0", "N/A", IF(K678="N/A","N/A", IF(J678&gt;VALUE(MID(K678,1,2)), "No", IF(J678&lt;-1*VALUE(MID(K678,1,2)), "No", "Yes"))))</f>
        <v>No</v>
      </c>
    </row>
    <row r="679" spans="1:12">
      <c r="A679" s="94" t="s">
        <v>1029</v>
      </c>
      <c r="B679" s="36" t="s">
        <v>49</v>
      </c>
      <c r="C679" s="35" t="s">
        <v>1207</v>
      </c>
      <c r="D679" s="33" t="str">
        <f>IF($B679="N/A","N/A",IF(C679&gt;10,"No",IF(C679&lt;-10,"No","Yes")))</f>
        <v>N/A</v>
      </c>
      <c r="E679" s="35">
        <v>77.36586681</v>
      </c>
      <c r="F679" s="33" t="str">
        <f>IF($B679="N/A","N/A",IF(E679&gt;10,"No",IF(E679&lt;-10,"No","Yes")))</f>
        <v>N/A</v>
      </c>
      <c r="G679" s="35">
        <v>40.135495790999997</v>
      </c>
      <c r="H679" s="33" t="str">
        <f>IF($B679="N/A","N/A",IF(G679&gt;10,"No",IF(G679&lt;-10,"No","Yes")))</f>
        <v>N/A</v>
      </c>
      <c r="I679" s="35" t="s">
        <v>1207</v>
      </c>
      <c r="J679" s="35">
        <v>-48.1</v>
      </c>
      <c r="K679" s="36" t="s">
        <v>1193</v>
      </c>
      <c r="L679" s="30" t="str">
        <f>IF(J679="Div by 0", "N/A", IF(K679="N/A","N/A", IF(J679&gt;VALUE(MID(K679,1,2)), "No", IF(J679&lt;-1*VALUE(MID(K679,1,2)), "No", "Yes"))))</f>
        <v>No</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0</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43.835616438000002</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v>36.155913978000001</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55.047619048000001</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2.0734962019999998</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0</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27.181276945</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0</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5.7893656333000001</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7.4112091972999998</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0</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0.24635598440000001</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13.672757133999999</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0</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0.9033052761</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0</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0</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0</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0</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0</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0</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0</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2.5251488401</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0.10264832679999999</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15.356189693999999</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8.2118661499999995E-2</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0</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366660</v>
      </c>
      <c r="D713" s="33" t="str">
        <f t="shared" ref="D713:D720" si="222">IF($B713="N/A","N/A",IF(C713&gt;10,"No",IF(C713&lt;-10,"No","Yes")))</f>
        <v>N/A</v>
      </c>
      <c r="E713" s="34">
        <v>379502</v>
      </c>
      <c r="F713" s="33" t="str">
        <f t="shared" ref="F713:F720" si="223">IF($B713="N/A","N/A",IF(E713&gt;10,"No",IF(E713&lt;-10,"No","Yes")))</f>
        <v>N/A</v>
      </c>
      <c r="G713" s="34">
        <v>424793</v>
      </c>
      <c r="H713" s="33" t="str">
        <f t="shared" ref="H713:H720" si="224">IF($B713="N/A","N/A",IF(G713&gt;10,"No",IF(G713&lt;-10,"No","Yes")))</f>
        <v>N/A</v>
      </c>
      <c r="I713" s="35">
        <v>3.5019999999999998</v>
      </c>
      <c r="J713" s="35">
        <v>11.93</v>
      </c>
      <c r="K713" s="36" t="s">
        <v>1193</v>
      </c>
      <c r="L713" s="30" t="str">
        <f t="shared" ref="L713:L720" si="225">IF(J713="Div by 0", "N/A", IF(K713="N/A","N/A", IF(J713&gt;VALUE(MID(K713,1,2)), "No", IF(J713&lt;-1*VALUE(MID(K713,1,2)), "No", "Yes"))))</f>
        <v>Yes</v>
      </c>
    </row>
    <row r="714" spans="1:12">
      <c r="A714" s="46" t="s">
        <v>31</v>
      </c>
      <c r="B714" s="25" t="s">
        <v>49</v>
      </c>
      <c r="C714" s="26">
        <v>297434</v>
      </c>
      <c r="D714" s="27" t="str">
        <f t="shared" si="222"/>
        <v>N/A</v>
      </c>
      <c r="E714" s="26">
        <v>306242</v>
      </c>
      <c r="F714" s="27" t="str">
        <f t="shared" si="223"/>
        <v>N/A</v>
      </c>
      <c r="G714" s="26">
        <v>334594</v>
      </c>
      <c r="H714" s="27" t="str">
        <f t="shared" si="224"/>
        <v>N/A</v>
      </c>
      <c r="I714" s="28">
        <v>2.9609999999999999</v>
      </c>
      <c r="J714" s="28">
        <v>9.2579999999999991</v>
      </c>
      <c r="K714" s="29" t="s">
        <v>1193</v>
      </c>
      <c r="L714" s="30" t="str">
        <f t="shared" si="225"/>
        <v>Yes</v>
      </c>
    </row>
    <row r="715" spans="1:12">
      <c r="A715" s="46" t="s">
        <v>353</v>
      </c>
      <c r="B715" s="25" t="s">
        <v>49</v>
      </c>
      <c r="C715" s="26">
        <v>275591.83</v>
      </c>
      <c r="D715" s="27" t="str">
        <f t="shared" si="222"/>
        <v>N/A</v>
      </c>
      <c r="E715" s="26">
        <v>295116.38</v>
      </c>
      <c r="F715" s="27" t="str">
        <f t="shared" si="223"/>
        <v>N/A</v>
      </c>
      <c r="G715" s="26">
        <v>334080.36</v>
      </c>
      <c r="H715" s="27" t="str">
        <f t="shared" si="224"/>
        <v>N/A</v>
      </c>
      <c r="I715" s="28">
        <v>7.085</v>
      </c>
      <c r="J715" s="28">
        <v>13.2</v>
      </c>
      <c r="K715" s="29" t="s">
        <v>1193</v>
      </c>
      <c r="L715" s="30" t="str">
        <f t="shared" si="225"/>
        <v>Yes</v>
      </c>
    </row>
    <row r="716" spans="1:12">
      <c r="A716" s="51" t="s">
        <v>523</v>
      </c>
      <c r="B716" s="25" t="s">
        <v>49</v>
      </c>
      <c r="C716" s="26">
        <v>1088</v>
      </c>
      <c r="D716" s="27" t="str">
        <f t="shared" si="222"/>
        <v>N/A</v>
      </c>
      <c r="E716" s="26">
        <v>978</v>
      </c>
      <c r="F716" s="27" t="str">
        <f t="shared" si="223"/>
        <v>N/A</v>
      </c>
      <c r="G716" s="26">
        <v>966</v>
      </c>
      <c r="H716" s="27" t="str">
        <f t="shared" si="224"/>
        <v>N/A</v>
      </c>
      <c r="I716" s="28">
        <v>-10.1</v>
      </c>
      <c r="J716" s="28">
        <v>-1.23</v>
      </c>
      <c r="K716" s="29" t="s">
        <v>1193</v>
      </c>
      <c r="L716" s="30" t="str">
        <f t="shared" si="225"/>
        <v>Yes</v>
      </c>
    </row>
    <row r="717" spans="1:12">
      <c r="A717" s="48" t="s">
        <v>702</v>
      </c>
      <c r="B717" s="25" t="s">
        <v>49</v>
      </c>
      <c r="C717" s="26">
        <v>224</v>
      </c>
      <c r="D717" s="27" t="str">
        <f t="shared" si="222"/>
        <v>N/A</v>
      </c>
      <c r="E717" s="26">
        <v>223</v>
      </c>
      <c r="F717" s="27" t="str">
        <f t="shared" si="223"/>
        <v>N/A</v>
      </c>
      <c r="G717" s="26">
        <v>204</v>
      </c>
      <c r="H717" s="27" t="str">
        <f t="shared" si="224"/>
        <v>N/A</v>
      </c>
      <c r="I717" s="28">
        <v>-0.44600000000000001</v>
      </c>
      <c r="J717" s="28">
        <v>-8.52</v>
      </c>
      <c r="K717" s="29" t="s">
        <v>1193</v>
      </c>
      <c r="L717" s="30" t="str">
        <f t="shared" si="225"/>
        <v>Yes</v>
      </c>
    </row>
    <row r="718" spans="1:12">
      <c r="A718" s="48" t="s">
        <v>703</v>
      </c>
      <c r="B718" s="25" t="s">
        <v>49</v>
      </c>
      <c r="C718" s="26">
        <v>106</v>
      </c>
      <c r="D718" s="27" t="str">
        <f t="shared" si="222"/>
        <v>N/A</v>
      </c>
      <c r="E718" s="26">
        <v>112</v>
      </c>
      <c r="F718" s="27" t="str">
        <f t="shared" si="223"/>
        <v>N/A</v>
      </c>
      <c r="G718" s="26">
        <v>110</v>
      </c>
      <c r="H718" s="27" t="str">
        <f t="shared" si="224"/>
        <v>N/A</v>
      </c>
      <c r="I718" s="28">
        <v>5.66</v>
      </c>
      <c r="J718" s="28">
        <v>-1.79</v>
      </c>
      <c r="K718" s="29" t="s">
        <v>1193</v>
      </c>
      <c r="L718" s="30" t="str">
        <f t="shared" si="225"/>
        <v>Yes</v>
      </c>
    </row>
    <row r="719" spans="1:12">
      <c r="A719" s="48" t="s">
        <v>704</v>
      </c>
      <c r="B719" s="25" t="s">
        <v>49</v>
      </c>
      <c r="C719" s="26">
        <v>99</v>
      </c>
      <c r="D719" s="27" t="str">
        <f t="shared" si="222"/>
        <v>N/A</v>
      </c>
      <c r="E719" s="26">
        <v>71</v>
      </c>
      <c r="F719" s="27" t="str">
        <f t="shared" si="223"/>
        <v>N/A</v>
      </c>
      <c r="G719" s="26">
        <v>11</v>
      </c>
      <c r="H719" s="27" t="str">
        <f t="shared" si="224"/>
        <v>N/A</v>
      </c>
      <c r="I719" s="28">
        <v>-28.3</v>
      </c>
      <c r="J719" s="28">
        <v>-97.2</v>
      </c>
      <c r="K719" s="29" t="s">
        <v>1193</v>
      </c>
      <c r="L719" s="30" t="str">
        <f t="shared" si="225"/>
        <v>No</v>
      </c>
    </row>
    <row r="720" spans="1:12">
      <c r="A720" s="48" t="s">
        <v>705</v>
      </c>
      <c r="B720" s="25" t="s">
        <v>49</v>
      </c>
      <c r="C720" s="26">
        <v>659</v>
      </c>
      <c r="D720" s="27" t="str">
        <f t="shared" si="222"/>
        <v>N/A</v>
      </c>
      <c r="E720" s="26">
        <v>572</v>
      </c>
      <c r="F720" s="27" t="str">
        <f t="shared" si="223"/>
        <v>N/A</v>
      </c>
      <c r="G720" s="26">
        <v>650</v>
      </c>
      <c r="H720" s="27" t="str">
        <f t="shared" si="224"/>
        <v>N/A</v>
      </c>
      <c r="I720" s="28">
        <v>-13.2</v>
      </c>
      <c r="J720" s="28">
        <v>13.64</v>
      </c>
      <c r="K720" s="29" t="s">
        <v>1193</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35121</v>
      </c>
      <c r="D722" s="27" t="str">
        <f t="shared" si="226"/>
        <v>N/A</v>
      </c>
      <c r="E722" s="26">
        <v>35904</v>
      </c>
      <c r="F722" s="27" t="str">
        <f t="shared" si="227"/>
        <v>N/A</v>
      </c>
      <c r="G722" s="26">
        <v>37517</v>
      </c>
      <c r="H722" s="27" t="str">
        <f t="shared" si="228"/>
        <v>N/A</v>
      </c>
      <c r="I722" s="28">
        <v>2.2290000000000001</v>
      </c>
      <c r="J722" s="28">
        <v>4.4930000000000003</v>
      </c>
      <c r="K722" s="29" t="s">
        <v>1193</v>
      </c>
      <c r="L722" s="30" t="str">
        <f t="shared" si="229"/>
        <v>Yes</v>
      </c>
    </row>
    <row r="723" spans="1:12">
      <c r="A723" s="48" t="s">
        <v>707</v>
      </c>
      <c r="B723" s="25" t="s">
        <v>49</v>
      </c>
      <c r="C723" s="26">
        <v>25564</v>
      </c>
      <c r="D723" s="27" t="str">
        <f t="shared" si="226"/>
        <v>N/A</v>
      </c>
      <c r="E723" s="26">
        <v>25921</v>
      </c>
      <c r="F723" s="27" t="str">
        <f t="shared" si="227"/>
        <v>N/A</v>
      </c>
      <c r="G723" s="26">
        <v>26755</v>
      </c>
      <c r="H723" s="27" t="str">
        <f t="shared" si="228"/>
        <v>N/A</v>
      </c>
      <c r="I723" s="28">
        <v>1.3959999999999999</v>
      </c>
      <c r="J723" s="28">
        <v>3.2170000000000001</v>
      </c>
      <c r="K723" s="29" t="s">
        <v>1193</v>
      </c>
      <c r="L723" s="30" t="str">
        <f t="shared" si="229"/>
        <v>Yes</v>
      </c>
    </row>
    <row r="724" spans="1:12">
      <c r="A724" s="48" t="s">
        <v>708</v>
      </c>
      <c r="B724" s="25" t="s">
        <v>49</v>
      </c>
      <c r="C724" s="26">
        <v>303</v>
      </c>
      <c r="D724" s="27" t="str">
        <f t="shared" si="226"/>
        <v>N/A</v>
      </c>
      <c r="E724" s="26">
        <v>252</v>
      </c>
      <c r="F724" s="27" t="str">
        <f t="shared" si="227"/>
        <v>N/A</v>
      </c>
      <c r="G724" s="26">
        <v>272</v>
      </c>
      <c r="H724" s="27" t="str">
        <f t="shared" si="228"/>
        <v>N/A</v>
      </c>
      <c r="I724" s="28">
        <v>-16.8</v>
      </c>
      <c r="J724" s="28">
        <v>7.9370000000000003</v>
      </c>
      <c r="K724" s="29" t="s">
        <v>1193</v>
      </c>
      <c r="L724" s="30" t="str">
        <f t="shared" si="229"/>
        <v>Yes</v>
      </c>
    </row>
    <row r="725" spans="1:12">
      <c r="A725" s="48" t="s">
        <v>791</v>
      </c>
      <c r="B725" s="25" t="s">
        <v>49</v>
      </c>
      <c r="C725" s="26">
        <v>330</v>
      </c>
      <c r="D725" s="27" t="str">
        <f t="shared" si="226"/>
        <v>N/A</v>
      </c>
      <c r="E725" s="26">
        <v>335</v>
      </c>
      <c r="F725" s="27" t="str">
        <f t="shared" si="227"/>
        <v>N/A</v>
      </c>
      <c r="G725" s="26">
        <v>406</v>
      </c>
      <c r="H725" s="27" t="str">
        <f t="shared" si="228"/>
        <v>N/A</v>
      </c>
      <c r="I725" s="28">
        <v>1.5149999999999999</v>
      </c>
      <c r="J725" s="28">
        <v>21.19</v>
      </c>
      <c r="K725" s="29" t="s">
        <v>1193</v>
      </c>
      <c r="L725" s="30" t="str">
        <f t="shared" si="229"/>
        <v>Yes</v>
      </c>
    </row>
    <row r="726" spans="1:12">
      <c r="A726" s="48" t="s">
        <v>723</v>
      </c>
      <c r="B726" s="25" t="s">
        <v>49</v>
      </c>
      <c r="C726" s="26">
        <v>8924</v>
      </c>
      <c r="D726" s="27" t="str">
        <f t="shared" si="226"/>
        <v>N/A</v>
      </c>
      <c r="E726" s="26">
        <v>9396</v>
      </c>
      <c r="F726" s="27" t="str">
        <f t="shared" si="227"/>
        <v>N/A</v>
      </c>
      <c r="G726" s="26">
        <v>10084</v>
      </c>
      <c r="H726" s="27" t="str">
        <f t="shared" si="228"/>
        <v>N/A</v>
      </c>
      <c r="I726" s="28">
        <v>5.2889999999999997</v>
      </c>
      <c r="J726" s="28">
        <v>7.3220000000000001</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224800</v>
      </c>
      <c r="D728" s="27" t="str">
        <f t="shared" si="226"/>
        <v>N/A</v>
      </c>
      <c r="E728" s="26">
        <v>231126</v>
      </c>
      <c r="F728" s="27" t="str">
        <f t="shared" si="227"/>
        <v>N/A</v>
      </c>
      <c r="G728" s="26">
        <v>256545</v>
      </c>
      <c r="H728" s="27" t="str">
        <f t="shared" si="228"/>
        <v>N/A</v>
      </c>
      <c r="I728" s="28">
        <v>2.8140000000000001</v>
      </c>
      <c r="J728" s="28">
        <v>11</v>
      </c>
      <c r="K728" s="29" t="s">
        <v>1193</v>
      </c>
      <c r="L728" s="30" t="str">
        <f t="shared" si="229"/>
        <v>Yes</v>
      </c>
    </row>
    <row r="729" spans="1:12">
      <c r="A729" s="48" t="s">
        <v>710</v>
      </c>
      <c r="B729" s="25" t="s">
        <v>49</v>
      </c>
      <c r="C729" s="26">
        <v>58933</v>
      </c>
      <c r="D729" s="27" t="str">
        <f t="shared" si="226"/>
        <v>N/A</v>
      </c>
      <c r="E729" s="26">
        <v>62110</v>
      </c>
      <c r="F729" s="27" t="str">
        <f t="shared" si="227"/>
        <v>N/A</v>
      </c>
      <c r="G729" s="26">
        <v>67403</v>
      </c>
      <c r="H729" s="27" t="str">
        <f t="shared" si="228"/>
        <v>N/A</v>
      </c>
      <c r="I729" s="28">
        <v>5.391</v>
      </c>
      <c r="J729" s="28">
        <v>8.5220000000000002</v>
      </c>
      <c r="K729" s="29" t="s">
        <v>1193</v>
      </c>
      <c r="L729" s="30" t="str">
        <f t="shared" si="229"/>
        <v>Yes</v>
      </c>
    </row>
    <row r="730" spans="1:12">
      <c r="A730" s="48" t="s">
        <v>711</v>
      </c>
      <c r="B730" s="25" t="s">
        <v>49</v>
      </c>
      <c r="C730" s="26">
        <v>3377</v>
      </c>
      <c r="D730" s="27" t="str">
        <f t="shared" si="226"/>
        <v>N/A</v>
      </c>
      <c r="E730" s="26">
        <v>3097</v>
      </c>
      <c r="F730" s="27" t="str">
        <f t="shared" si="227"/>
        <v>N/A</v>
      </c>
      <c r="G730" s="26">
        <v>4026</v>
      </c>
      <c r="H730" s="27" t="str">
        <f t="shared" si="228"/>
        <v>N/A</v>
      </c>
      <c r="I730" s="28">
        <v>-8.2899999999999991</v>
      </c>
      <c r="J730" s="28">
        <v>30</v>
      </c>
      <c r="K730" s="29" t="s">
        <v>1193</v>
      </c>
      <c r="L730" s="30" t="str">
        <f t="shared" si="229"/>
        <v>Yes</v>
      </c>
    </row>
    <row r="731" spans="1:12">
      <c r="A731" s="48" t="s">
        <v>712</v>
      </c>
      <c r="B731" s="25" t="s">
        <v>49</v>
      </c>
      <c r="C731" s="26">
        <v>1019</v>
      </c>
      <c r="D731" s="27" t="str">
        <f t="shared" si="226"/>
        <v>N/A</v>
      </c>
      <c r="E731" s="26">
        <v>824</v>
      </c>
      <c r="F731" s="27" t="str">
        <f t="shared" si="227"/>
        <v>N/A</v>
      </c>
      <c r="G731" s="26">
        <v>800</v>
      </c>
      <c r="H731" s="27" t="str">
        <f t="shared" si="228"/>
        <v>N/A</v>
      </c>
      <c r="I731" s="28">
        <v>-19.100000000000001</v>
      </c>
      <c r="J731" s="28">
        <v>-2.91</v>
      </c>
      <c r="K731" s="29" t="s">
        <v>1193</v>
      </c>
      <c r="L731" s="30" t="str">
        <f t="shared" si="229"/>
        <v>Yes</v>
      </c>
    </row>
    <row r="732" spans="1:12">
      <c r="A732" s="48" t="s">
        <v>713</v>
      </c>
      <c r="B732" s="25" t="s">
        <v>49</v>
      </c>
      <c r="C732" s="26">
        <v>118963</v>
      </c>
      <c r="D732" s="27" t="str">
        <f t="shared" si="226"/>
        <v>N/A</v>
      </c>
      <c r="E732" s="26">
        <v>122449</v>
      </c>
      <c r="F732" s="27" t="str">
        <f t="shared" si="227"/>
        <v>N/A</v>
      </c>
      <c r="G732" s="26">
        <v>139695</v>
      </c>
      <c r="H732" s="27" t="str">
        <f t="shared" si="228"/>
        <v>N/A</v>
      </c>
      <c r="I732" s="28">
        <v>2.93</v>
      </c>
      <c r="J732" s="28">
        <v>14.08</v>
      </c>
      <c r="K732" s="29" t="s">
        <v>1193</v>
      </c>
      <c r="L732" s="30" t="str">
        <f t="shared" si="229"/>
        <v>Yes</v>
      </c>
    </row>
    <row r="733" spans="1:12">
      <c r="A733" s="48" t="s">
        <v>714</v>
      </c>
      <c r="B733" s="25" t="s">
        <v>49</v>
      </c>
      <c r="C733" s="26">
        <v>30456</v>
      </c>
      <c r="D733" s="27" t="str">
        <f t="shared" si="226"/>
        <v>N/A</v>
      </c>
      <c r="E733" s="26">
        <v>30883</v>
      </c>
      <c r="F733" s="27" t="str">
        <f t="shared" si="227"/>
        <v>N/A</v>
      </c>
      <c r="G733" s="26">
        <v>33211</v>
      </c>
      <c r="H733" s="27" t="str">
        <f t="shared" si="228"/>
        <v>N/A</v>
      </c>
      <c r="I733" s="28">
        <v>1.4019999999999999</v>
      </c>
      <c r="J733" s="28">
        <v>7.5380000000000003</v>
      </c>
      <c r="K733" s="29" t="s">
        <v>1193</v>
      </c>
      <c r="L733" s="30" t="str">
        <f t="shared" si="229"/>
        <v>Yes</v>
      </c>
    </row>
    <row r="734" spans="1:12">
      <c r="A734" s="48" t="s">
        <v>715</v>
      </c>
      <c r="B734" s="25" t="s">
        <v>49</v>
      </c>
      <c r="C734" s="26">
        <v>11855</v>
      </c>
      <c r="D734" s="27" t="str">
        <f t="shared" si="226"/>
        <v>N/A</v>
      </c>
      <c r="E734" s="26">
        <v>11573</v>
      </c>
      <c r="F734" s="27" t="str">
        <f t="shared" si="227"/>
        <v>N/A</v>
      </c>
      <c r="G734" s="26">
        <v>11252</v>
      </c>
      <c r="H734" s="27" t="str">
        <f t="shared" si="228"/>
        <v>N/A</v>
      </c>
      <c r="I734" s="28">
        <v>-2.38</v>
      </c>
      <c r="J734" s="28">
        <v>-2.77</v>
      </c>
      <c r="K734" s="29" t="s">
        <v>1193</v>
      </c>
      <c r="L734" s="30" t="str">
        <f t="shared" si="229"/>
        <v>Yes</v>
      </c>
    </row>
    <row r="735" spans="1:12">
      <c r="A735" s="48" t="s">
        <v>716</v>
      </c>
      <c r="B735" s="25" t="s">
        <v>49</v>
      </c>
      <c r="C735" s="26">
        <v>197</v>
      </c>
      <c r="D735" s="27" t="str">
        <f t="shared" si="226"/>
        <v>N/A</v>
      </c>
      <c r="E735" s="26">
        <v>190</v>
      </c>
      <c r="F735" s="27" t="str">
        <f t="shared" si="227"/>
        <v>N/A</v>
      </c>
      <c r="G735" s="26">
        <v>158</v>
      </c>
      <c r="H735" s="27" t="str">
        <f t="shared" si="228"/>
        <v>N/A</v>
      </c>
      <c r="I735" s="28">
        <v>-3.55</v>
      </c>
      <c r="J735" s="28">
        <v>-16.8</v>
      </c>
      <c r="K735" s="29" t="s">
        <v>1193</v>
      </c>
      <c r="L735" s="30" t="str">
        <f t="shared" si="229"/>
        <v>Yes</v>
      </c>
    </row>
    <row r="736" spans="1:12">
      <c r="A736" s="51" t="s">
        <v>532</v>
      </c>
      <c r="B736" s="25" t="s">
        <v>49</v>
      </c>
      <c r="C736" s="26">
        <v>105651</v>
      </c>
      <c r="D736" s="27" t="str">
        <f t="shared" si="226"/>
        <v>N/A</v>
      </c>
      <c r="E736" s="26">
        <v>111494</v>
      </c>
      <c r="F736" s="27" t="str">
        <f t="shared" si="227"/>
        <v>N/A</v>
      </c>
      <c r="G736" s="26">
        <v>129765</v>
      </c>
      <c r="H736" s="27" t="str">
        <f t="shared" si="228"/>
        <v>N/A</v>
      </c>
      <c r="I736" s="28">
        <v>5.53</v>
      </c>
      <c r="J736" s="28">
        <v>16.39</v>
      </c>
      <c r="K736" s="29" t="s">
        <v>1193</v>
      </c>
      <c r="L736" s="30" t="str">
        <f t="shared" si="229"/>
        <v>Yes</v>
      </c>
    </row>
    <row r="737" spans="1:12">
      <c r="A737" s="48" t="s">
        <v>717</v>
      </c>
      <c r="B737" s="25" t="s">
        <v>49</v>
      </c>
      <c r="C737" s="26">
        <v>38174</v>
      </c>
      <c r="D737" s="27" t="str">
        <f t="shared" si="226"/>
        <v>N/A</v>
      </c>
      <c r="E737" s="26">
        <v>39930</v>
      </c>
      <c r="F737" s="27" t="str">
        <f t="shared" si="227"/>
        <v>N/A</v>
      </c>
      <c r="G737" s="26">
        <v>44186</v>
      </c>
      <c r="H737" s="27" t="str">
        <f t="shared" si="228"/>
        <v>N/A</v>
      </c>
      <c r="I737" s="28">
        <v>4.5999999999999996</v>
      </c>
      <c r="J737" s="28">
        <v>10.66</v>
      </c>
      <c r="K737" s="29" t="s">
        <v>1193</v>
      </c>
      <c r="L737" s="30" t="str">
        <f t="shared" si="229"/>
        <v>Yes</v>
      </c>
    </row>
    <row r="738" spans="1:12">
      <c r="A738" s="48" t="s">
        <v>718</v>
      </c>
      <c r="B738" s="25" t="s">
        <v>49</v>
      </c>
      <c r="C738" s="26">
        <v>3453</v>
      </c>
      <c r="D738" s="27" t="str">
        <f t="shared" si="226"/>
        <v>N/A</v>
      </c>
      <c r="E738" s="26">
        <v>3094</v>
      </c>
      <c r="F738" s="27" t="str">
        <f t="shared" si="227"/>
        <v>N/A</v>
      </c>
      <c r="G738" s="26">
        <v>3980</v>
      </c>
      <c r="H738" s="27" t="str">
        <f t="shared" si="228"/>
        <v>N/A</v>
      </c>
      <c r="I738" s="28">
        <v>-10.4</v>
      </c>
      <c r="J738" s="28">
        <v>28.64</v>
      </c>
      <c r="K738" s="29" t="s">
        <v>1193</v>
      </c>
      <c r="L738" s="30" t="str">
        <f t="shared" si="229"/>
        <v>Yes</v>
      </c>
    </row>
    <row r="739" spans="1:12">
      <c r="A739" s="48" t="s">
        <v>719</v>
      </c>
      <c r="B739" s="25" t="s">
        <v>49</v>
      </c>
      <c r="C739" s="26">
        <v>4646</v>
      </c>
      <c r="D739" s="27" t="str">
        <f t="shared" si="226"/>
        <v>N/A</v>
      </c>
      <c r="E739" s="26">
        <v>4385</v>
      </c>
      <c r="F739" s="27" t="str">
        <f t="shared" si="227"/>
        <v>N/A</v>
      </c>
      <c r="G739" s="26">
        <v>4712</v>
      </c>
      <c r="H739" s="27" t="str">
        <f t="shared" si="228"/>
        <v>N/A</v>
      </c>
      <c r="I739" s="28">
        <v>-5.62</v>
      </c>
      <c r="J739" s="28">
        <v>7.4569999999999999</v>
      </c>
      <c r="K739" s="29" t="s">
        <v>1193</v>
      </c>
      <c r="L739" s="30" t="str">
        <f t="shared" si="229"/>
        <v>Yes</v>
      </c>
    </row>
    <row r="740" spans="1:12">
      <c r="A740" s="48" t="s">
        <v>720</v>
      </c>
      <c r="B740" s="25" t="s">
        <v>49</v>
      </c>
      <c r="C740" s="26">
        <v>12323</v>
      </c>
      <c r="D740" s="27" t="str">
        <f t="shared" si="226"/>
        <v>N/A</v>
      </c>
      <c r="E740" s="26">
        <v>11660</v>
      </c>
      <c r="F740" s="27" t="str">
        <f t="shared" si="227"/>
        <v>N/A</v>
      </c>
      <c r="G740" s="26">
        <v>12026</v>
      </c>
      <c r="H740" s="27" t="str">
        <f t="shared" si="228"/>
        <v>N/A</v>
      </c>
      <c r="I740" s="28">
        <v>-5.38</v>
      </c>
      <c r="J740" s="28">
        <v>3.1389999999999998</v>
      </c>
      <c r="K740" s="29" t="s">
        <v>1193</v>
      </c>
      <c r="L740" s="30" t="str">
        <f t="shared" si="229"/>
        <v>Yes</v>
      </c>
    </row>
    <row r="741" spans="1:12">
      <c r="A741" s="48" t="s">
        <v>721</v>
      </c>
      <c r="B741" s="25" t="s">
        <v>49</v>
      </c>
      <c r="C741" s="26">
        <v>13391</v>
      </c>
      <c r="D741" s="27" t="str">
        <f t="shared" si="226"/>
        <v>N/A</v>
      </c>
      <c r="E741" s="26">
        <v>12488</v>
      </c>
      <c r="F741" s="27" t="str">
        <f t="shared" si="227"/>
        <v>N/A</v>
      </c>
      <c r="G741" s="26">
        <v>11710</v>
      </c>
      <c r="H741" s="27" t="str">
        <f t="shared" si="228"/>
        <v>N/A</v>
      </c>
      <c r="I741" s="28">
        <v>-6.74</v>
      </c>
      <c r="J741" s="28">
        <v>-6.23</v>
      </c>
      <c r="K741" s="29" t="s">
        <v>1193</v>
      </c>
      <c r="L741" s="30" t="str">
        <f t="shared" si="229"/>
        <v>Yes</v>
      </c>
    </row>
    <row r="742" spans="1:12">
      <c r="A742" s="48" t="s">
        <v>722</v>
      </c>
      <c r="B742" s="25" t="s">
        <v>49</v>
      </c>
      <c r="C742" s="26">
        <v>33664</v>
      </c>
      <c r="D742" s="27" t="str">
        <f t="shared" si="226"/>
        <v>N/A</v>
      </c>
      <c r="E742" s="26">
        <v>39937</v>
      </c>
      <c r="F742" s="27" t="str">
        <f t="shared" si="227"/>
        <v>N/A</v>
      </c>
      <c r="G742" s="26">
        <v>53151</v>
      </c>
      <c r="H742" s="27" t="str">
        <f t="shared" si="228"/>
        <v>N/A</v>
      </c>
      <c r="I742" s="28">
        <v>18.63</v>
      </c>
      <c r="J742" s="28">
        <v>33.090000000000003</v>
      </c>
      <c r="K742" s="29" t="s">
        <v>1193</v>
      </c>
      <c r="L742" s="30" t="str">
        <f t="shared" si="229"/>
        <v>No</v>
      </c>
    </row>
    <row r="743" spans="1:12">
      <c r="A743" s="51" t="s">
        <v>738</v>
      </c>
      <c r="B743" s="25" t="s">
        <v>49</v>
      </c>
      <c r="C743" s="26">
        <v>1161</v>
      </c>
      <c r="D743" s="27" t="str">
        <f t="shared" si="226"/>
        <v>N/A</v>
      </c>
      <c r="E743" s="26">
        <v>955</v>
      </c>
      <c r="F743" s="27" t="str">
        <f t="shared" si="227"/>
        <v>N/A</v>
      </c>
      <c r="G743" s="26">
        <v>848</v>
      </c>
      <c r="H743" s="27" t="str">
        <f t="shared" si="228"/>
        <v>N/A</v>
      </c>
      <c r="I743" s="28">
        <v>-17.7</v>
      </c>
      <c r="J743" s="28">
        <v>-11.2</v>
      </c>
      <c r="K743" s="29" t="s">
        <v>1193</v>
      </c>
      <c r="L743" s="30" t="str">
        <f t="shared" si="229"/>
        <v>Yes</v>
      </c>
    </row>
    <row r="744" spans="1:12">
      <c r="A744" s="46" t="s">
        <v>354</v>
      </c>
      <c r="B744" s="25" t="s">
        <v>49</v>
      </c>
      <c r="C744" s="31">
        <v>1254190308</v>
      </c>
      <c r="D744" s="27" t="str">
        <f t="shared" si="226"/>
        <v>N/A</v>
      </c>
      <c r="E744" s="31">
        <v>1361511716</v>
      </c>
      <c r="F744" s="27" t="str">
        <f t="shared" si="227"/>
        <v>N/A</v>
      </c>
      <c r="G744" s="31">
        <v>1555494516</v>
      </c>
      <c r="H744" s="27" t="str">
        <f t="shared" si="228"/>
        <v>N/A</v>
      </c>
      <c r="I744" s="28">
        <v>8.5570000000000004</v>
      </c>
      <c r="J744" s="28">
        <v>14.25</v>
      </c>
      <c r="K744" s="29" t="s">
        <v>1193</v>
      </c>
      <c r="L744" s="30" t="str">
        <f t="shared" si="229"/>
        <v>Yes</v>
      </c>
    </row>
    <row r="745" spans="1:12">
      <c r="A745" s="46" t="s">
        <v>355</v>
      </c>
      <c r="B745" s="25" t="s">
        <v>49</v>
      </c>
      <c r="C745" s="31">
        <v>3420.5812142</v>
      </c>
      <c r="D745" s="27" t="str">
        <f t="shared" si="226"/>
        <v>N/A</v>
      </c>
      <c r="E745" s="31">
        <v>3587.6272482999998</v>
      </c>
      <c r="F745" s="27" t="str">
        <f t="shared" si="227"/>
        <v>N/A</v>
      </c>
      <c r="G745" s="31">
        <v>3661.7705940999999</v>
      </c>
      <c r="H745" s="27" t="str">
        <f t="shared" si="228"/>
        <v>N/A</v>
      </c>
      <c r="I745" s="28">
        <v>4.8840000000000003</v>
      </c>
      <c r="J745" s="28">
        <v>2.0670000000000002</v>
      </c>
      <c r="K745" s="29" t="s">
        <v>1193</v>
      </c>
      <c r="L745" s="30" t="str">
        <f t="shared" si="229"/>
        <v>Yes</v>
      </c>
    </row>
    <row r="746" spans="1:12">
      <c r="A746" s="46" t="s">
        <v>356</v>
      </c>
      <c r="B746" s="25" t="s">
        <v>49</v>
      </c>
      <c r="C746" s="31">
        <v>4216.7012109999996</v>
      </c>
      <c r="D746" s="27" t="str">
        <f>IF($B746="N/A","N/A",IF(C746&gt;10,"No",IF(C746&lt;-10,"No","Yes")))</f>
        <v>N/A</v>
      </c>
      <c r="E746" s="31">
        <v>4445.8686790000002</v>
      </c>
      <c r="F746" s="27" t="str">
        <f>IF($B746="N/A","N/A",IF(E746&gt;10,"No",IF(E746&lt;-10,"No","Yes")))</f>
        <v>N/A</v>
      </c>
      <c r="G746" s="31">
        <v>4648.9014029</v>
      </c>
      <c r="H746" s="27" t="str">
        <f>IF($B746="N/A","N/A",IF(G746&gt;10,"No",IF(G746&lt;-10,"No","Yes")))</f>
        <v>N/A</v>
      </c>
      <c r="I746" s="28">
        <v>5.4349999999999996</v>
      </c>
      <c r="J746" s="28">
        <v>4.5670000000000002</v>
      </c>
      <c r="K746" s="29" t="s">
        <v>1193</v>
      </c>
      <c r="L746" s="30" t="str">
        <f>IF(J746="Div by 0", "N/A", IF(K746="N/A","N/A", IF(J746&gt;VALUE(MID(K746,1,2)), "No", IF(J746&lt;-1*VALUE(MID(K746,1,2)), "No", "Yes"))))</f>
        <v>Yes</v>
      </c>
    </row>
    <row r="747" spans="1:12">
      <c r="A747" s="54" t="s">
        <v>533</v>
      </c>
      <c r="B747" s="25" t="s">
        <v>49</v>
      </c>
      <c r="C747" s="31">
        <v>86486113</v>
      </c>
      <c r="D747" s="27" t="str">
        <f t="shared" ref="D747:D750" si="230">IF($B747="N/A","N/A",IF(C747&gt;10,"No",IF(C747&lt;-10,"No","Yes")))</f>
        <v>N/A</v>
      </c>
      <c r="E747" s="31">
        <v>93367158</v>
      </c>
      <c r="F747" s="27" t="str">
        <f t="shared" ref="F747:F750" si="231">IF($B747="N/A","N/A",IF(E747&gt;10,"No",IF(E747&lt;-10,"No","Yes")))</f>
        <v>N/A</v>
      </c>
      <c r="G747" s="31">
        <v>99725659</v>
      </c>
      <c r="H747" s="27" t="str">
        <f t="shared" ref="H747:H750" si="232">IF($B747="N/A","N/A",IF(G747&gt;10,"No",IF(G747&lt;-10,"No","Yes")))</f>
        <v>N/A</v>
      </c>
      <c r="I747" s="28">
        <v>7.9560000000000004</v>
      </c>
      <c r="J747" s="28">
        <v>6.81</v>
      </c>
      <c r="K747" s="29" t="s">
        <v>1193</v>
      </c>
      <c r="L747" s="30" t="str">
        <f t="shared" ref="L747:L749" si="233">IF(J747="Div by 0", "N/A", IF(K747="N/A","N/A", IF(J747&gt;VALUE(MID(K747,1,2)), "No", IF(J747&lt;-1*VALUE(MID(K747,1,2)), "No", "Yes"))))</f>
        <v>Yes</v>
      </c>
    </row>
    <row r="748" spans="1:12">
      <c r="A748" s="55" t="s">
        <v>850</v>
      </c>
      <c r="B748" s="36" t="s">
        <v>121</v>
      </c>
      <c r="C748" s="34">
        <v>0</v>
      </c>
      <c r="D748" s="27" t="str">
        <f>IF($B748="N/A","N/A",IF(C748&gt;0,"No",IF(C748&lt;0,"No","Yes")))</f>
        <v>Yes</v>
      </c>
      <c r="E748" s="34">
        <v>0</v>
      </c>
      <c r="F748" s="27" t="str">
        <f>IF($B748="N/A","N/A",IF(E748&gt;0,"No",IF(E748&lt;0,"No","Yes")))</f>
        <v>Yes</v>
      </c>
      <c r="G748" s="34">
        <v>0</v>
      </c>
      <c r="H748" s="27" t="str">
        <f>IF($B748="N/A","N/A",IF(G748&gt;0,"No",IF(G748&lt;0,"No","Yes")))</f>
        <v>Yes</v>
      </c>
      <c r="I748" s="28" t="s">
        <v>1207</v>
      </c>
      <c r="J748" s="28" t="s">
        <v>1207</v>
      </c>
      <c r="K748" s="29" t="s">
        <v>1193</v>
      </c>
      <c r="L748" s="30" t="str">
        <f t="shared" si="233"/>
        <v>N/A</v>
      </c>
    </row>
    <row r="749" spans="1:12">
      <c r="A749" s="55" t="s">
        <v>836</v>
      </c>
      <c r="B749" s="25" t="s">
        <v>49</v>
      </c>
      <c r="C749" s="31">
        <v>0</v>
      </c>
      <c r="D749" s="27" t="str">
        <f t="shared" si="230"/>
        <v>N/A</v>
      </c>
      <c r="E749" s="31">
        <v>0</v>
      </c>
      <c r="F749" s="27" t="str">
        <f t="shared" si="231"/>
        <v>N/A</v>
      </c>
      <c r="G749" s="31">
        <v>0</v>
      </c>
      <c r="H749" s="27" t="str">
        <f t="shared" si="232"/>
        <v>N/A</v>
      </c>
      <c r="I749" s="28" t="s">
        <v>1207</v>
      </c>
      <c r="J749" s="28" t="s">
        <v>1207</v>
      </c>
      <c r="K749" s="29" t="s">
        <v>1193</v>
      </c>
      <c r="L749" s="30" t="str">
        <f t="shared" si="233"/>
        <v>N/A</v>
      </c>
    </row>
    <row r="750" spans="1:12">
      <c r="A750" s="55" t="s">
        <v>951</v>
      </c>
      <c r="B750" s="25" t="s">
        <v>49</v>
      </c>
      <c r="C750" s="31" t="s">
        <v>49</v>
      </c>
      <c r="D750" s="27" t="str">
        <f t="shared" si="230"/>
        <v>N/A</v>
      </c>
      <c r="E750" s="31" t="s">
        <v>1207</v>
      </c>
      <c r="F750" s="27" t="str">
        <f t="shared" si="231"/>
        <v>N/A</v>
      </c>
      <c r="G750" s="31" t="s">
        <v>1207</v>
      </c>
      <c r="H750" s="27" t="str">
        <f t="shared" si="232"/>
        <v>N/A</v>
      </c>
      <c r="I750" s="28" t="s">
        <v>49</v>
      </c>
      <c r="J750" s="28" t="s">
        <v>1207</v>
      </c>
      <c r="K750" s="29" t="s">
        <v>1193</v>
      </c>
      <c r="L750" s="30" t="str">
        <f>IF(J750="Div by 0", "N/A", IF(OR(J750="N/A",K750="N/A"),"N/A", IF(J750&gt;VALUE(MID(K750,1,2)), "No", IF(J750&lt;-1*VALUE(MID(K750,1,2)), "No", "Yes"))))</f>
        <v>N/A</v>
      </c>
    </row>
    <row r="751" spans="1:12">
      <c r="A751" s="218" t="s">
        <v>357</v>
      </c>
      <c r="B751" s="218"/>
      <c r="C751" s="218"/>
      <c r="D751" s="218"/>
      <c r="E751" s="218"/>
      <c r="F751" s="218"/>
      <c r="G751" s="218"/>
      <c r="H751" s="218"/>
      <c r="I751" s="218"/>
      <c r="J751" s="218"/>
      <c r="K751" s="218"/>
      <c r="L751" s="218"/>
    </row>
    <row r="752" spans="1:12">
      <c r="A752" s="51" t="s">
        <v>524</v>
      </c>
      <c r="B752" s="25" t="s">
        <v>49</v>
      </c>
      <c r="C752" s="31">
        <v>7925.4696690999999</v>
      </c>
      <c r="D752" s="27" t="str">
        <f t="shared" ref="D752:D778" si="234">IF($B752="N/A","N/A",IF(C752&gt;10,"No",IF(C752&lt;-10,"No","Yes")))</f>
        <v>N/A</v>
      </c>
      <c r="E752" s="31">
        <v>9107.7944785</v>
      </c>
      <c r="F752" s="27" t="str">
        <f t="shared" ref="F752:F778" si="235">IF($B752="N/A","N/A",IF(E752&gt;10,"No",IF(E752&lt;-10,"No","Yes")))</f>
        <v>N/A</v>
      </c>
      <c r="G752" s="31">
        <v>9394.7184264999996</v>
      </c>
      <c r="H752" s="27" t="str">
        <f t="shared" ref="H752:H778" si="236">IF($B752="N/A","N/A",IF(G752&gt;10,"No",IF(G752&lt;-10,"No","Yes")))</f>
        <v>N/A</v>
      </c>
      <c r="I752" s="28">
        <v>14.92</v>
      </c>
      <c r="J752" s="28">
        <v>3.15</v>
      </c>
      <c r="K752" s="29" t="s">
        <v>1193</v>
      </c>
      <c r="L752" s="30" t="str">
        <f t="shared" ref="L752:L778" si="237">IF(J752="Div by 0", "N/A", IF(K752="N/A","N/A", IF(J752&gt;VALUE(MID(K752,1,2)), "No", IF(J752&lt;-1*VALUE(MID(K752,1,2)), "No", "Yes"))))</f>
        <v>Yes</v>
      </c>
    </row>
    <row r="753" spans="1:12">
      <c r="A753" s="48" t="s">
        <v>702</v>
      </c>
      <c r="B753" s="25" t="s">
        <v>49</v>
      </c>
      <c r="C753" s="31">
        <v>9957.4196429000003</v>
      </c>
      <c r="D753" s="27" t="str">
        <f t="shared" si="234"/>
        <v>N/A</v>
      </c>
      <c r="E753" s="31">
        <v>9572.4170403999997</v>
      </c>
      <c r="F753" s="27" t="str">
        <f t="shared" si="235"/>
        <v>N/A</v>
      </c>
      <c r="G753" s="31">
        <v>8898.4313724999993</v>
      </c>
      <c r="H753" s="27" t="str">
        <f t="shared" si="236"/>
        <v>N/A</v>
      </c>
      <c r="I753" s="28">
        <v>-3.87</v>
      </c>
      <c r="J753" s="28">
        <v>-7.04</v>
      </c>
      <c r="K753" s="29" t="s">
        <v>1193</v>
      </c>
      <c r="L753" s="30" t="str">
        <f t="shared" si="237"/>
        <v>Yes</v>
      </c>
    </row>
    <row r="754" spans="1:12">
      <c r="A754" s="48" t="s">
        <v>703</v>
      </c>
      <c r="B754" s="25" t="s">
        <v>49</v>
      </c>
      <c r="C754" s="31">
        <v>3971.6226415000001</v>
      </c>
      <c r="D754" s="27" t="str">
        <f t="shared" si="234"/>
        <v>N/A</v>
      </c>
      <c r="E754" s="31">
        <v>5559.5446429000003</v>
      </c>
      <c r="F754" s="27" t="str">
        <f t="shared" si="235"/>
        <v>N/A</v>
      </c>
      <c r="G754" s="31">
        <v>5291.8090909000002</v>
      </c>
      <c r="H754" s="27" t="str">
        <f t="shared" si="236"/>
        <v>N/A</v>
      </c>
      <c r="I754" s="28">
        <v>39.979999999999997</v>
      </c>
      <c r="J754" s="28">
        <v>-4.82</v>
      </c>
      <c r="K754" s="29" t="s">
        <v>1193</v>
      </c>
      <c r="L754" s="30" t="str">
        <f t="shared" si="237"/>
        <v>Yes</v>
      </c>
    </row>
    <row r="755" spans="1:12">
      <c r="A755" s="48" t="s">
        <v>704</v>
      </c>
      <c r="B755" s="25" t="s">
        <v>49</v>
      </c>
      <c r="C755" s="31">
        <v>159.14141413999999</v>
      </c>
      <c r="D755" s="27" t="str">
        <f t="shared" si="234"/>
        <v>N/A</v>
      </c>
      <c r="E755" s="31">
        <v>424.38028169</v>
      </c>
      <c r="F755" s="27" t="str">
        <f t="shared" si="235"/>
        <v>N/A</v>
      </c>
      <c r="G755" s="31">
        <v>699</v>
      </c>
      <c r="H755" s="27" t="str">
        <f t="shared" si="236"/>
        <v>N/A</v>
      </c>
      <c r="I755" s="28">
        <v>166.7</v>
      </c>
      <c r="J755" s="28">
        <v>64.709999999999994</v>
      </c>
      <c r="K755" s="29" t="s">
        <v>1193</v>
      </c>
      <c r="L755" s="30" t="str">
        <f t="shared" si="237"/>
        <v>No</v>
      </c>
    </row>
    <row r="756" spans="1:12">
      <c r="A756" s="48" t="s">
        <v>705</v>
      </c>
      <c r="B756" s="25" t="s">
        <v>49</v>
      </c>
      <c r="C756" s="31">
        <v>9037.4840667999997</v>
      </c>
      <c r="D756" s="27" t="str">
        <f t="shared" si="234"/>
        <v>N/A</v>
      </c>
      <c r="E756" s="31">
        <v>10699.255245</v>
      </c>
      <c r="F756" s="27" t="str">
        <f t="shared" si="235"/>
        <v>N/A</v>
      </c>
      <c r="G756" s="31">
        <v>10271.570769</v>
      </c>
      <c r="H756" s="27" t="str">
        <f t="shared" si="236"/>
        <v>N/A</v>
      </c>
      <c r="I756" s="28">
        <v>18.39</v>
      </c>
      <c r="J756" s="28">
        <v>-4</v>
      </c>
      <c r="K756" s="29" t="s">
        <v>1193</v>
      </c>
      <c r="L756" s="30" t="str">
        <f t="shared" si="237"/>
        <v>Yes</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18687.056462</v>
      </c>
      <c r="D758" s="27" t="str">
        <f t="shared" si="234"/>
        <v>N/A</v>
      </c>
      <c r="E758" s="31">
        <v>19703.701593000002</v>
      </c>
      <c r="F758" s="27" t="str">
        <f t="shared" si="235"/>
        <v>N/A</v>
      </c>
      <c r="G758" s="31">
        <v>20962.469867</v>
      </c>
      <c r="H758" s="27" t="str">
        <f t="shared" si="236"/>
        <v>N/A</v>
      </c>
      <c r="I758" s="28">
        <v>5.44</v>
      </c>
      <c r="J758" s="28">
        <v>6.3879999999999999</v>
      </c>
      <c r="K758" s="29" t="s">
        <v>1193</v>
      </c>
      <c r="L758" s="30" t="str">
        <f t="shared" si="237"/>
        <v>Yes</v>
      </c>
    </row>
    <row r="759" spans="1:12">
      <c r="A759" s="48" t="s">
        <v>707</v>
      </c>
      <c r="B759" s="25" t="s">
        <v>49</v>
      </c>
      <c r="C759" s="31">
        <v>14302.197582999999</v>
      </c>
      <c r="D759" s="27" t="str">
        <f t="shared" si="234"/>
        <v>N/A</v>
      </c>
      <c r="E759" s="31">
        <v>15063.095058000001</v>
      </c>
      <c r="F759" s="27" t="str">
        <f t="shared" si="235"/>
        <v>N/A</v>
      </c>
      <c r="G759" s="31">
        <v>15933.293889</v>
      </c>
      <c r="H759" s="27" t="str">
        <f t="shared" si="236"/>
        <v>N/A</v>
      </c>
      <c r="I759" s="28">
        <v>5.32</v>
      </c>
      <c r="J759" s="28">
        <v>5.7770000000000001</v>
      </c>
      <c r="K759" s="29" t="s">
        <v>1193</v>
      </c>
      <c r="L759" s="30" t="str">
        <f t="shared" si="237"/>
        <v>Yes</v>
      </c>
    </row>
    <row r="760" spans="1:12">
      <c r="A760" s="48" t="s">
        <v>708</v>
      </c>
      <c r="B760" s="25" t="s">
        <v>49</v>
      </c>
      <c r="C760" s="31">
        <v>17422.854785</v>
      </c>
      <c r="D760" s="27" t="str">
        <f t="shared" si="234"/>
        <v>N/A</v>
      </c>
      <c r="E760" s="31">
        <v>17450.892856999999</v>
      </c>
      <c r="F760" s="27" t="str">
        <f t="shared" si="235"/>
        <v>N/A</v>
      </c>
      <c r="G760" s="31">
        <v>22183.768381999998</v>
      </c>
      <c r="H760" s="27" t="str">
        <f t="shared" si="236"/>
        <v>N/A</v>
      </c>
      <c r="I760" s="28">
        <v>0.16089999999999999</v>
      </c>
      <c r="J760" s="28">
        <v>27.12</v>
      </c>
      <c r="K760" s="29" t="s">
        <v>1193</v>
      </c>
      <c r="L760" s="30" t="str">
        <f t="shared" si="237"/>
        <v>Yes</v>
      </c>
    </row>
    <row r="761" spans="1:12">
      <c r="A761" s="48" t="s">
        <v>791</v>
      </c>
      <c r="B761" s="25" t="s">
        <v>49</v>
      </c>
      <c r="C761" s="31">
        <v>13303.721212</v>
      </c>
      <c r="D761" s="27" t="str">
        <f t="shared" si="234"/>
        <v>N/A</v>
      </c>
      <c r="E761" s="31">
        <v>15264.298507</v>
      </c>
      <c r="F761" s="27" t="str">
        <f t="shared" si="235"/>
        <v>N/A</v>
      </c>
      <c r="G761" s="31">
        <v>15715.115764</v>
      </c>
      <c r="H761" s="27" t="str">
        <f t="shared" si="236"/>
        <v>N/A</v>
      </c>
      <c r="I761" s="28">
        <v>14.74</v>
      </c>
      <c r="J761" s="28">
        <v>2.9529999999999998</v>
      </c>
      <c r="K761" s="29" t="s">
        <v>1193</v>
      </c>
      <c r="L761" s="30" t="str">
        <f t="shared" si="237"/>
        <v>Yes</v>
      </c>
    </row>
    <row r="762" spans="1:12">
      <c r="A762" s="48" t="s">
        <v>723</v>
      </c>
      <c r="B762" s="25" t="s">
        <v>49</v>
      </c>
      <c r="C762" s="31">
        <v>31490.069251000001</v>
      </c>
      <c r="D762" s="27" t="str">
        <f t="shared" si="234"/>
        <v>N/A</v>
      </c>
      <c r="E762" s="31">
        <v>32724.568965999999</v>
      </c>
      <c r="F762" s="27" t="str">
        <f t="shared" si="235"/>
        <v>N/A</v>
      </c>
      <c r="G762" s="31">
        <v>34484.270328999999</v>
      </c>
      <c r="H762" s="27" t="str">
        <f t="shared" si="236"/>
        <v>N/A</v>
      </c>
      <c r="I762" s="28">
        <v>3.92</v>
      </c>
      <c r="J762" s="28">
        <v>5.3769999999999998</v>
      </c>
      <c r="K762" s="29" t="s">
        <v>1193</v>
      </c>
      <c r="L762" s="30" t="str">
        <f t="shared" si="237"/>
        <v>Yes</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1574.227024</v>
      </c>
      <c r="D764" s="27" t="str">
        <f t="shared" si="234"/>
        <v>N/A</v>
      </c>
      <c r="E764" s="31">
        <v>1702.5655486999999</v>
      </c>
      <c r="F764" s="27" t="str">
        <f t="shared" si="235"/>
        <v>N/A</v>
      </c>
      <c r="G764" s="31">
        <v>1810.9837261</v>
      </c>
      <c r="H764" s="27" t="str">
        <f t="shared" si="236"/>
        <v>N/A</v>
      </c>
      <c r="I764" s="28">
        <v>8.1519999999999992</v>
      </c>
      <c r="J764" s="28">
        <v>6.3680000000000003</v>
      </c>
      <c r="K764" s="29" t="s">
        <v>1193</v>
      </c>
      <c r="L764" s="30" t="str">
        <f t="shared" si="237"/>
        <v>Yes</v>
      </c>
    </row>
    <row r="765" spans="1:12">
      <c r="A765" s="48" t="s">
        <v>710</v>
      </c>
      <c r="B765" s="25" t="s">
        <v>49</v>
      </c>
      <c r="C765" s="31">
        <v>1578.7462032999999</v>
      </c>
      <c r="D765" s="27" t="str">
        <f t="shared" si="234"/>
        <v>N/A</v>
      </c>
      <c r="E765" s="31">
        <v>1665.6937369</v>
      </c>
      <c r="F765" s="27" t="str">
        <f t="shared" si="235"/>
        <v>N/A</v>
      </c>
      <c r="G765" s="31">
        <v>1805.4381258999999</v>
      </c>
      <c r="H765" s="27" t="str">
        <f t="shared" si="236"/>
        <v>N/A</v>
      </c>
      <c r="I765" s="28">
        <v>5.5069999999999997</v>
      </c>
      <c r="J765" s="28">
        <v>8.39</v>
      </c>
      <c r="K765" s="29" t="s">
        <v>1193</v>
      </c>
      <c r="L765" s="30" t="str">
        <f t="shared" si="237"/>
        <v>Yes</v>
      </c>
    </row>
    <row r="766" spans="1:12">
      <c r="A766" s="48" t="s">
        <v>711</v>
      </c>
      <c r="B766" s="25" t="s">
        <v>49</v>
      </c>
      <c r="C766" s="31">
        <v>1636.1533906</v>
      </c>
      <c r="D766" s="27" t="str">
        <f t="shared" si="234"/>
        <v>N/A</v>
      </c>
      <c r="E766" s="31">
        <v>1670.6900226</v>
      </c>
      <c r="F766" s="27" t="str">
        <f t="shared" si="235"/>
        <v>N/A</v>
      </c>
      <c r="G766" s="31">
        <v>1963.1758569000001</v>
      </c>
      <c r="H766" s="27" t="str">
        <f t="shared" si="236"/>
        <v>N/A</v>
      </c>
      <c r="I766" s="28">
        <v>2.1110000000000002</v>
      </c>
      <c r="J766" s="28">
        <v>17.510000000000002</v>
      </c>
      <c r="K766" s="29" t="s">
        <v>1193</v>
      </c>
      <c r="L766" s="30" t="str">
        <f t="shared" si="237"/>
        <v>Yes</v>
      </c>
    </row>
    <row r="767" spans="1:12">
      <c r="A767" s="48" t="s">
        <v>712</v>
      </c>
      <c r="B767" s="25" t="s">
        <v>49</v>
      </c>
      <c r="C767" s="31">
        <v>1546.8351325000001</v>
      </c>
      <c r="D767" s="27" t="str">
        <f t="shared" si="234"/>
        <v>N/A</v>
      </c>
      <c r="E767" s="31">
        <v>1522.7038835000001</v>
      </c>
      <c r="F767" s="27" t="str">
        <f t="shared" si="235"/>
        <v>N/A</v>
      </c>
      <c r="G767" s="31">
        <v>1503.1675</v>
      </c>
      <c r="H767" s="27" t="str">
        <f t="shared" si="236"/>
        <v>N/A</v>
      </c>
      <c r="I767" s="28">
        <v>-1.56</v>
      </c>
      <c r="J767" s="28">
        <v>-1.28</v>
      </c>
      <c r="K767" s="29" t="s">
        <v>1193</v>
      </c>
      <c r="L767" s="30" t="str">
        <f t="shared" si="237"/>
        <v>Yes</v>
      </c>
    </row>
    <row r="768" spans="1:12">
      <c r="A768" s="48" t="s">
        <v>713</v>
      </c>
      <c r="B768" s="25" t="s">
        <v>49</v>
      </c>
      <c r="C768" s="31">
        <v>1152.0908096999999</v>
      </c>
      <c r="D768" s="27" t="str">
        <f t="shared" si="234"/>
        <v>N/A</v>
      </c>
      <c r="E768" s="31">
        <v>1257.4931686</v>
      </c>
      <c r="F768" s="27" t="str">
        <f t="shared" si="235"/>
        <v>N/A</v>
      </c>
      <c r="G768" s="31">
        <v>1342.3686388000001</v>
      </c>
      <c r="H768" s="27" t="str">
        <f t="shared" si="236"/>
        <v>N/A</v>
      </c>
      <c r="I768" s="28">
        <v>9.1489999999999991</v>
      </c>
      <c r="J768" s="28">
        <v>6.75</v>
      </c>
      <c r="K768" s="29" t="s">
        <v>1193</v>
      </c>
      <c r="L768" s="30" t="str">
        <f t="shared" si="237"/>
        <v>Yes</v>
      </c>
    </row>
    <row r="769" spans="1:12">
      <c r="A769" s="48" t="s">
        <v>714</v>
      </c>
      <c r="B769" s="25" t="s">
        <v>49</v>
      </c>
      <c r="C769" s="31">
        <v>2363.1317638999999</v>
      </c>
      <c r="D769" s="27" t="str">
        <f t="shared" si="234"/>
        <v>N/A</v>
      </c>
      <c r="E769" s="31">
        <v>2586.1025807000001</v>
      </c>
      <c r="F769" s="27" t="str">
        <f t="shared" si="235"/>
        <v>N/A</v>
      </c>
      <c r="G769" s="31">
        <v>2728.3066153</v>
      </c>
      <c r="H769" s="27" t="str">
        <f t="shared" si="236"/>
        <v>N/A</v>
      </c>
      <c r="I769" s="28">
        <v>9.4350000000000005</v>
      </c>
      <c r="J769" s="28">
        <v>5.4989999999999997</v>
      </c>
      <c r="K769" s="29" t="s">
        <v>1193</v>
      </c>
      <c r="L769" s="30" t="str">
        <f t="shared" si="237"/>
        <v>Yes</v>
      </c>
    </row>
    <row r="770" spans="1:12">
      <c r="A770" s="48" t="s">
        <v>715</v>
      </c>
      <c r="B770" s="25" t="s">
        <v>49</v>
      </c>
      <c r="C770" s="31">
        <v>3749.9153943000001</v>
      </c>
      <c r="D770" s="27" t="str">
        <f t="shared" si="234"/>
        <v>N/A</v>
      </c>
      <c r="E770" s="31">
        <v>4269.8564763000004</v>
      </c>
      <c r="F770" s="27" t="str">
        <f t="shared" si="235"/>
        <v>N/A</v>
      </c>
      <c r="G770" s="31">
        <v>4919.0450586999996</v>
      </c>
      <c r="H770" s="27" t="str">
        <f t="shared" si="236"/>
        <v>N/A</v>
      </c>
      <c r="I770" s="28">
        <v>13.87</v>
      </c>
      <c r="J770" s="28">
        <v>15.2</v>
      </c>
      <c r="K770" s="29" t="s">
        <v>1193</v>
      </c>
      <c r="L770" s="30" t="str">
        <f t="shared" si="237"/>
        <v>Yes</v>
      </c>
    </row>
    <row r="771" spans="1:12">
      <c r="A771" s="48" t="s">
        <v>716</v>
      </c>
      <c r="B771" s="25" t="s">
        <v>49</v>
      </c>
      <c r="C771" s="31">
        <v>1327.4263959</v>
      </c>
      <c r="D771" s="27" t="str">
        <f t="shared" si="234"/>
        <v>N/A</v>
      </c>
      <c r="E771" s="31">
        <v>1903.4526315999999</v>
      </c>
      <c r="F771" s="27" t="str">
        <f t="shared" si="235"/>
        <v>N/A</v>
      </c>
      <c r="G771" s="31">
        <v>2022.2848101</v>
      </c>
      <c r="H771" s="27" t="str">
        <f t="shared" si="236"/>
        <v>N/A</v>
      </c>
      <c r="I771" s="28">
        <v>43.39</v>
      </c>
      <c r="J771" s="28">
        <v>6.2430000000000003</v>
      </c>
      <c r="K771" s="29" t="s">
        <v>1193</v>
      </c>
      <c r="L771" s="30" t="str">
        <f t="shared" si="237"/>
        <v>Yes</v>
      </c>
    </row>
    <row r="772" spans="1:12">
      <c r="A772" s="51" t="s">
        <v>532</v>
      </c>
      <c r="B772" s="25" t="s">
        <v>49</v>
      </c>
      <c r="C772" s="31">
        <v>2227.8355339999998</v>
      </c>
      <c r="D772" s="27" t="str">
        <f t="shared" si="234"/>
        <v>N/A</v>
      </c>
      <c r="E772" s="31">
        <v>2257.1207957000001</v>
      </c>
      <c r="F772" s="27" t="str">
        <f t="shared" si="235"/>
        <v>N/A</v>
      </c>
      <c r="G772" s="31">
        <v>2276.2024891000001</v>
      </c>
      <c r="H772" s="27" t="str">
        <f t="shared" si="236"/>
        <v>N/A</v>
      </c>
      <c r="I772" s="28">
        <v>1.3149999999999999</v>
      </c>
      <c r="J772" s="28">
        <v>0.84540000000000004</v>
      </c>
      <c r="K772" s="29" t="s">
        <v>1193</v>
      </c>
      <c r="L772" s="30" t="str">
        <f t="shared" si="237"/>
        <v>Yes</v>
      </c>
    </row>
    <row r="773" spans="1:12">
      <c r="A773" s="48" t="s">
        <v>717</v>
      </c>
      <c r="B773" s="25" t="s">
        <v>49</v>
      </c>
      <c r="C773" s="31">
        <v>3135.4496254000001</v>
      </c>
      <c r="D773" s="27" t="str">
        <f t="shared" si="234"/>
        <v>N/A</v>
      </c>
      <c r="E773" s="31">
        <v>3240.3805910000001</v>
      </c>
      <c r="F773" s="27" t="str">
        <f t="shared" si="235"/>
        <v>N/A</v>
      </c>
      <c r="G773" s="31">
        <v>3426.9421763</v>
      </c>
      <c r="H773" s="27" t="str">
        <f t="shared" si="236"/>
        <v>N/A</v>
      </c>
      <c r="I773" s="28">
        <v>3.347</v>
      </c>
      <c r="J773" s="28">
        <v>5.7569999999999997</v>
      </c>
      <c r="K773" s="29" t="s">
        <v>1193</v>
      </c>
      <c r="L773" s="30" t="str">
        <f t="shared" si="237"/>
        <v>Yes</v>
      </c>
    </row>
    <row r="774" spans="1:12">
      <c r="A774" s="48" t="s">
        <v>718</v>
      </c>
      <c r="B774" s="25" t="s">
        <v>49</v>
      </c>
      <c r="C774" s="31">
        <v>3177.4277440000001</v>
      </c>
      <c r="D774" s="27" t="str">
        <f t="shared" si="234"/>
        <v>N/A</v>
      </c>
      <c r="E774" s="31">
        <v>3319.9036845999999</v>
      </c>
      <c r="F774" s="27" t="str">
        <f t="shared" si="235"/>
        <v>N/A</v>
      </c>
      <c r="G774" s="31">
        <v>3439.8927136000002</v>
      </c>
      <c r="H774" s="27" t="str">
        <f t="shared" si="236"/>
        <v>N/A</v>
      </c>
      <c r="I774" s="28">
        <v>4.484</v>
      </c>
      <c r="J774" s="28">
        <v>3.6139999999999999</v>
      </c>
      <c r="K774" s="29" t="s">
        <v>1193</v>
      </c>
      <c r="L774" s="30" t="str">
        <f t="shared" si="237"/>
        <v>Yes</v>
      </c>
    </row>
    <row r="775" spans="1:12">
      <c r="A775" s="48" t="s">
        <v>719</v>
      </c>
      <c r="B775" s="25" t="s">
        <v>49</v>
      </c>
      <c r="C775" s="31">
        <v>2902.1799397</v>
      </c>
      <c r="D775" s="27" t="str">
        <f t="shared" si="234"/>
        <v>N/A</v>
      </c>
      <c r="E775" s="31">
        <v>3361.4980615999998</v>
      </c>
      <c r="F775" s="27" t="str">
        <f t="shared" si="235"/>
        <v>N/A</v>
      </c>
      <c r="G775" s="31">
        <v>4050.4388795</v>
      </c>
      <c r="H775" s="27" t="str">
        <f t="shared" si="236"/>
        <v>N/A</v>
      </c>
      <c r="I775" s="28">
        <v>15.83</v>
      </c>
      <c r="J775" s="28">
        <v>20.5</v>
      </c>
      <c r="K775" s="29" t="s">
        <v>1193</v>
      </c>
      <c r="L775" s="30" t="str">
        <f t="shared" si="237"/>
        <v>Yes</v>
      </c>
    </row>
    <row r="776" spans="1:12">
      <c r="A776" s="48" t="s">
        <v>720</v>
      </c>
      <c r="B776" s="25" t="s">
        <v>49</v>
      </c>
      <c r="C776" s="31">
        <v>3061.4138603000001</v>
      </c>
      <c r="D776" s="27" t="str">
        <f t="shared" si="234"/>
        <v>N/A</v>
      </c>
      <c r="E776" s="31">
        <v>3288.0114064999998</v>
      </c>
      <c r="F776" s="27" t="str">
        <f t="shared" si="235"/>
        <v>N/A</v>
      </c>
      <c r="G776" s="31">
        <v>3255.4495259999999</v>
      </c>
      <c r="H776" s="27" t="str">
        <f t="shared" si="236"/>
        <v>N/A</v>
      </c>
      <c r="I776" s="28">
        <v>7.4020000000000001</v>
      </c>
      <c r="J776" s="28">
        <v>-0.99</v>
      </c>
      <c r="K776" s="29" t="s">
        <v>1193</v>
      </c>
      <c r="L776" s="30" t="str">
        <f t="shared" si="237"/>
        <v>Yes</v>
      </c>
    </row>
    <row r="777" spans="1:12">
      <c r="A777" s="48" t="s">
        <v>721</v>
      </c>
      <c r="B777" s="25" t="s">
        <v>49</v>
      </c>
      <c r="C777" s="31">
        <v>2234.7605855000002</v>
      </c>
      <c r="D777" s="27" t="str">
        <f t="shared" si="234"/>
        <v>N/A</v>
      </c>
      <c r="E777" s="31">
        <v>2413.0944106000002</v>
      </c>
      <c r="F777" s="27" t="str">
        <f t="shared" si="235"/>
        <v>N/A</v>
      </c>
      <c r="G777" s="31">
        <v>2648.7311699000002</v>
      </c>
      <c r="H777" s="27" t="str">
        <f t="shared" si="236"/>
        <v>N/A</v>
      </c>
      <c r="I777" s="28">
        <v>7.98</v>
      </c>
      <c r="J777" s="28">
        <v>9.7650000000000006</v>
      </c>
      <c r="K777" s="29" t="s">
        <v>1193</v>
      </c>
      <c r="L777" s="30" t="str">
        <f t="shared" si="237"/>
        <v>Yes</v>
      </c>
    </row>
    <row r="778" spans="1:12">
      <c r="A778" s="48" t="s">
        <v>722</v>
      </c>
      <c r="B778" s="25" t="s">
        <v>49</v>
      </c>
      <c r="C778" s="31">
        <v>700.26526853999997</v>
      </c>
      <c r="D778" s="27" t="str">
        <f t="shared" si="234"/>
        <v>N/A</v>
      </c>
      <c r="E778" s="31">
        <v>720.6886346</v>
      </c>
      <c r="F778" s="27" t="str">
        <f t="shared" si="235"/>
        <v>N/A</v>
      </c>
      <c r="G778" s="31">
        <v>771.48934168999995</v>
      </c>
      <c r="H778" s="27" t="str">
        <f t="shared" si="236"/>
        <v>N/A</v>
      </c>
      <c r="I778" s="28">
        <v>2.9169999999999998</v>
      </c>
      <c r="J778" s="28">
        <v>7.0490000000000004</v>
      </c>
      <c r="K778" s="29" t="s">
        <v>1193</v>
      </c>
      <c r="L778" s="30" t="str">
        <f t="shared" si="237"/>
        <v>Yes</v>
      </c>
    </row>
    <row r="779" spans="1:12">
      <c r="A779" s="218" t="s">
        <v>358</v>
      </c>
      <c r="B779" s="218"/>
      <c r="C779" s="218"/>
      <c r="D779" s="218"/>
      <c r="E779" s="218"/>
      <c r="F779" s="218"/>
      <c r="G779" s="218"/>
      <c r="H779" s="218"/>
      <c r="I779" s="218"/>
      <c r="J779" s="218"/>
      <c r="K779" s="218"/>
      <c r="L779" s="218"/>
    </row>
    <row r="780" spans="1:12">
      <c r="A780" s="46" t="s">
        <v>359</v>
      </c>
      <c r="B780" s="25" t="s">
        <v>49</v>
      </c>
      <c r="C780" s="31">
        <v>216490131</v>
      </c>
      <c r="D780" s="27" t="str">
        <f t="shared" ref="D780:D832" si="238">IF($B780="N/A","N/A",IF(C780&gt;10,"No",IF(C780&lt;-10,"No","Yes")))</f>
        <v>N/A</v>
      </c>
      <c r="E780" s="31">
        <v>234115601</v>
      </c>
      <c r="F780" s="27" t="str">
        <f t="shared" ref="F780:F832" si="239">IF($B780="N/A","N/A",IF(E780&gt;10,"No",IF(E780&lt;-10,"No","Yes")))</f>
        <v>N/A</v>
      </c>
      <c r="G780" s="31">
        <v>263024998</v>
      </c>
      <c r="H780" s="27" t="str">
        <f t="shared" ref="H780:H832" si="240">IF($B780="N/A","N/A",IF(G780&gt;10,"No",IF(G780&lt;-10,"No","Yes")))</f>
        <v>N/A</v>
      </c>
      <c r="I780" s="28">
        <v>8.141</v>
      </c>
      <c r="J780" s="28">
        <v>12.35</v>
      </c>
      <c r="K780" s="29" t="s">
        <v>1193</v>
      </c>
      <c r="L780" s="30" t="str">
        <f t="shared" ref="L780:L832" si="241">IF(J780="Div by 0", "N/A", IF(K780="N/A","N/A", IF(J780&gt;VALUE(MID(K780,1,2)), "No", IF(J780&lt;-1*VALUE(MID(K780,1,2)), "No", "Yes"))))</f>
        <v>Yes</v>
      </c>
    </row>
    <row r="781" spans="1:12">
      <c r="A781" s="46" t="s">
        <v>94</v>
      </c>
      <c r="B781" s="25" t="s">
        <v>49</v>
      </c>
      <c r="C781" s="26">
        <v>40097</v>
      </c>
      <c r="D781" s="27" t="str">
        <f t="shared" si="238"/>
        <v>N/A</v>
      </c>
      <c r="E781" s="26">
        <v>40169</v>
      </c>
      <c r="F781" s="27" t="str">
        <f t="shared" si="239"/>
        <v>N/A</v>
      </c>
      <c r="G781" s="26">
        <v>42418</v>
      </c>
      <c r="H781" s="27" t="str">
        <f t="shared" si="240"/>
        <v>N/A</v>
      </c>
      <c r="I781" s="28">
        <v>0.17960000000000001</v>
      </c>
      <c r="J781" s="28">
        <v>5.5990000000000002</v>
      </c>
      <c r="K781" s="29" t="s">
        <v>1193</v>
      </c>
      <c r="L781" s="30" t="str">
        <f t="shared" si="241"/>
        <v>Yes</v>
      </c>
    </row>
    <row r="782" spans="1:12">
      <c r="A782" s="46" t="s">
        <v>360</v>
      </c>
      <c r="B782" s="25" t="s">
        <v>49</v>
      </c>
      <c r="C782" s="31">
        <v>5399.1603112000003</v>
      </c>
      <c r="D782" s="27" t="str">
        <f t="shared" si="238"/>
        <v>N/A</v>
      </c>
      <c r="E782" s="31">
        <v>5828.2656028000001</v>
      </c>
      <c r="F782" s="27" t="str">
        <f t="shared" si="239"/>
        <v>N/A</v>
      </c>
      <c r="G782" s="31">
        <v>6200.7873544000004</v>
      </c>
      <c r="H782" s="27" t="str">
        <f t="shared" si="240"/>
        <v>N/A</v>
      </c>
      <c r="I782" s="28">
        <v>7.9480000000000004</v>
      </c>
      <c r="J782" s="28">
        <v>6.3920000000000003</v>
      </c>
      <c r="K782" s="29" t="s">
        <v>1193</v>
      </c>
      <c r="L782" s="30" t="str">
        <f t="shared" si="241"/>
        <v>Yes</v>
      </c>
    </row>
    <row r="783" spans="1:12">
      <c r="A783" s="46" t="s">
        <v>361</v>
      </c>
      <c r="B783" s="25" t="s">
        <v>49</v>
      </c>
      <c r="C783" s="26">
        <v>4.6280020949000003</v>
      </c>
      <c r="D783" s="27" t="str">
        <f t="shared" si="238"/>
        <v>N/A</v>
      </c>
      <c r="E783" s="26">
        <v>4.6479872539000002</v>
      </c>
      <c r="F783" s="27" t="str">
        <f t="shared" si="239"/>
        <v>N/A</v>
      </c>
      <c r="G783" s="26">
        <v>4.6088924513</v>
      </c>
      <c r="H783" s="27" t="str">
        <f t="shared" si="240"/>
        <v>N/A</v>
      </c>
      <c r="I783" s="28">
        <v>0.43180000000000002</v>
      </c>
      <c r="J783" s="28">
        <v>-0.84099999999999997</v>
      </c>
      <c r="K783" s="29" t="s">
        <v>1193</v>
      </c>
      <c r="L783" s="30" t="str">
        <f t="shared" si="241"/>
        <v>Yes</v>
      </c>
    </row>
    <row r="784" spans="1:12">
      <c r="A784" s="46" t="s">
        <v>362</v>
      </c>
      <c r="B784" s="25" t="s">
        <v>49</v>
      </c>
      <c r="C784" s="31">
        <v>971046</v>
      </c>
      <c r="D784" s="27" t="str">
        <f t="shared" si="238"/>
        <v>N/A</v>
      </c>
      <c r="E784" s="31">
        <v>938022</v>
      </c>
      <c r="F784" s="27" t="str">
        <f t="shared" si="239"/>
        <v>N/A</v>
      </c>
      <c r="G784" s="31">
        <v>1165123</v>
      </c>
      <c r="H784" s="27" t="str">
        <f t="shared" si="240"/>
        <v>N/A</v>
      </c>
      <c r="I784" s="28">
        <v>-3.4</v>
      </c>
      <c r="J784" s="28">
        <v>24.21</v>
      </c>
      <c r="K784" s="29" t="s">
        <v>1193</v>
      </c>
      <c r="L784" s="30" t="str">
        <f t="shared" si="241"/>
        <v>Yes</v>
      </c>
    </row>
    <row r="785" spans="1:12">
      <c r="A785" s="46" t="s">
        <v>95</v>
      </c>
      <c r="B785" s="25" t="s">
        <v>49</v>
      </c>
      <c r="C785" s="26">
        <v>11</v>
      </c>
      <c r="D785" s="27" t="str">
        <f t="shared" si="238"/>
        <v>N/A</v>
      </c>
      <c r="E785" s="26">
        <v>11</v>
      </c>
      <c r="F785" s="27" t="str">
        <f t="shared" si="239"/>
        <v>N/A</v>
      </c>
      <c r="G785" s="26">
        <v>11</v>
      </c>
      <c r="H785" s="27" t="str">
        <f t="shared" si="240"/>
        <v>N/A</v>
      </c>
      <c r="I785" s="28">
        <v>25</v>
      </c>
      <c r="J785" s="28">
        <v>0</v>
      </c>
      <c r="K785" s="29" t="s">
        <v>1193</v>
      </c>
      <c r="L785" s="30" t="str">
        <f t="shared" si="241"/>
        <v>Yes</v>
      </c>
    </row>
    <row r="786" spans="1:12">
      <c r="A786" s="46" t="s">
        <v>363</v>
      </c>
      <c r="B786" s="25" t="s">
        <v>49</v>
      </c>
      <c r="C786" s="31">
        <v>242761.5</v>
      </c>
      <c r="D786" s="27" t="str">
        <f t="shared" si="238"/>
        <v>N/A</v>
      </c>
      <c r="E786" s="31">
        <v>187604.4</v>
      </c>
      <c r="F786" s="27" t="str">
        <f t="shared" si="239"/>
        <v>N/A</v>
      </c>
      <c r="G786" s="31">
        <v>233024.6</v>
      </c>
      <c r="H786" s="27" t="str">
        <f t="shared" si="240"/>
        <v>N/A</v>
      </c>
      <c r="I786" s="28">
        <v>-22.7</v>
      </c>
      <c r="J786" s="28">
        <v>24.21</v>
      </c>
      <c r="K786" s="29" t="s">
        <v>1193</v>
      </c>
      <c r="L786" s="30" t="str">
        <f t="shared" si="241"/>
        <v>Yes</v>
      </c>
    </row>
    <row r="787" spans="1:12">
      <c r="A787" s="46" t="s">
        <v>364</v>
      </c>
      <c r="B787" s="25" t="s">
        <v>49</v>
      </c>
      <c r="C787" s="31">
        <v>27598194</v>
      </c>
      <c r="D787" s="27" t="str">
        <f t="shared" si="238"/>
        <v>N/A</v>
      </c>
      <c r="E787" s="31">
        <v>28134802</v>
      </c>
      <c r="F787" s="27" t="str">
        <f t="shared" si="239"/>
        <v>N/A</v>
      </c>
      <c r="G787" s="31">
        <v>28608693</v>
      </c>
      <c r="H787" s="27" t="str">
        <f t="shared" si="240"/>
        <v>N/A</v>
      </c>
      <c r="I787" s="28">
        <v>1.944</v>
      </c>
      <c r="J787" s="28">
        <v>1.6839999999999999</v>
      </c>
      <c r="K787" s="29" t="s">
        <v>1193</v>
      </c>
      <c r="L787" s="30" t="str">
        <f t="shared" si="241"/>
        <v>Yes</v>
      </c>
    </row>
    <row r="788" spans="1:12">
      <c r="A788" s="46" t="s">
        <v>365</v>
      </c>
      <c r="B788" s="25" t="s">
        <v>49</v>
      </c>
      <c r="C788" s="26">
        <v>990</v>
      </c>
      <c r="D788" s="27" t="str">
        <f t="shared" si="238"/>
        <v>N/A</v>
      </c>
      <c r="E788" s="26">
        <v>988</v>
      </c>
      <c r="F788" s="27" t="str">
        <f t="shared" si="239"/>
        <v>N/A</v>
      </c>
      <c r="G788" s="26">
        <v>953</v>
      </c>
      <c r="H788" s="27" t="str">
        <f t="shared" si="240"/>
        <v>N/A</v>
      </c>
      <c r="I788" s="28">
        <v>-0.20200000000000001</v>
      </c>
      <c r="J788" s="28">
        <v>-3.54</v>
      </c>
      <c r="K788" s="29" t="s">
        <v>1193</v>
      </c>
      <c r="L788" s="30" t="str">
        <f t="shared" si="241"/>
        <v>Yes</v>
      </c>
    </row>
    <row r="789" spans="1:12">
      <c r="A789" s="46" t="s">
        <v>739</v>
      </c>
      <c r="B789" s="25" t="s">
        <v>49</v>
      </c>
      <c r="C789" s="31">
        <v>27876.963636</v>
      </c>
      <c r="D789" s="27" t="str">
        <f t="shared" si="238"/>
        <v>N/A</v>
      </c>
      <c r="E789" s="31">
        <v>28476.520242999999</v>
      </c>
      <c r="F789" s="27" t="str">
        <f t="shared" si="239"/>
        <v>N/A</v>
      </c>
      <c r="G789" s="31">
        <v>30019.6149</v>
      </c>
      <c r="H789" s="27" t="str">
        <f t="shared" si="240"/>
        <v>N/A</v>
      </c>
      <c r="I789" s="28">
        <v>2.1509999999999998</v>
      </c>
      <c r="J789" s="28">
        <v>5.4189999999999996</v>
      </c>
      <c r="K789" s="29" t="s">
        <v>1193</v>
      </c>
      <c r="L789" s="30" t="str">
        <f t="shared" si="241"/>
        <v>Yes</v>
      </c>
    </row>
    <row r="790" spans="1:12">
      <c r="A790" s="46" t="s">
        <v>366</v>
      </c>
      <c r="B790" s="25" t="s">
        <v>49</v>
      </c>
      <c r="C790" s="31">
        <v>107210864</v>
      </c>
      <c r="D790" s="27" t="str">
        <f t="shared" si="238"/>
        <v>N/A</v>
      </c>
      <c r="E790" s="31">
        <v>110243441</v>
      </c>
      <c r="F790" s="27" t="str">
        <f t="shared" si="239"/>
        <v>N/A</v>
      </c>
      <c r="G790" s="31">
        <v>112842388</v>
      </c>
      <c r="H790" s="27" t="str">
        <f t="shared" si="240"/>
        <v>N/A</v>
      </c>
      <c r="I790" s="28">
        <v>2.8290000000000002</v>
      </c>
      <c r="J790" s="28">
        <v>2.3570000000000002</v>
      </c>
      <c r="K790" s="29" t="s">
        <v>1193</v>
      </c>
      <c r="L790" s="30" t="str">
        <f t="shared" si="241"/>
        <v>Yes</v>
      </c>
    </row>
    <row r="791" spans="1:12">
      <c r="A791" s="46" t="s">
        <v>96</v>
      </c>
      <c r="B791" s="25" t="s">
        <v>49</v>
      </c>
      <c r="C791" s="26">
        <v>911</v>
      </c>
      <c r="D791" s="27" t="str">
        <f t="shared" si="238"/>
        <v>N/A</v>
      </c>
      <c r="E791" s="26">
        <v>886</v>
      </c>
      <c r="F791" s="27" t="str">
        <f t="shared" si="239"/>
        <v>N/A</v>
      </c>
      <c r="G791" s="26">
        <v>869</v>
      </c>
      <c r="H791" s="27" t="str">
        <f t="shared" si="240"/>
        <v>N/A</v>
      </c>
      <c r="I791" s="28">
        <v>-2.74</v>
      </c>
      <c r="J791" s="28">
        <v>-1.92</v>
      </c>
      <c r="K791" s="29" t="s">
        <v>1193</v>
      </c>
      <c r="L791" s="30" t="str">
        <f t="shared" si="241"/>
        <v>Yes</v>
      </c>
    </row>
    <row r="792" spans="1:12">
      <c r="A792" s="46" t="s">
        <v>367</v>
      </c>
      <c r="B792" s="25" t="s">
        <v>49</v>
      </c>
      <c r="C792" s="31">
        <v>117684.81229</v>
      </c>
      <c r="D792" s="27" t="str">
        <f t="shared" si="238"/>
        <v>N/A</v>
      </c>
      <c r="E792" s="31">
        <v>124428.26298</v>
      </c>
      <c r="F792" s="27" t="str">
        <f t="shared" si="239"/>
        <v>N/A</v>
      </c>
      <c r="G792" s="31">
        <v>129853.15075</v>
      </c>
      <c r="H792" s="27" t="str">
        <f t="shared" si="240"/>
        <v>N/A</v>
      </c>
      <c r="I792" s="28">
        <v>5.73</v>
      </c>
      <c r="J792" s="28">
        <v>4.3600000000000003</v>
      </c>
      <c r="K792" s="29" t="s">
        <v>1193</v>
      </c>
      <c r="L792" s="30" t="str">
        <f t="shared" si="241"/>
        <v>Yes</v>
      </c>
    </row>
    <row r="793" spans="1:12">
      <c r="A793" s="46" t="s">
        <v>368</v>
      </c>
      <c r="B793" s="25" t="s">
        <v>49</v>
      </c>
      <c r="C793" s="31">
        <v>34280728</v>
      </c>
      <c r="D793" s="27" t="str">
        <f t="shared" si="238"/>
        <v>N/A</v>
      </c>
      <c r="E793" s="31">
        <v>36949869</v>
      </c>
      <c r="F793" s="27" t="str">
        <f t="shared" si="239"/>
        <v>N/A</v>
      </c>
      <c r="G793" s="31">
        <v>40715686</v>
      </c>
      <c r="H793" s="27" t="str">
        <f t="shared" si="240"/>
        <v>N/A</v>
      </c>
      <c r="I793" s="28">
        <v>7.7859999999999996</v>
      </c>
      <c r="J793" s="28">
        <v>10.19</v>
      </c>
      <c r="K793" s="29" t="s">
        <v>1193</v>
      </c>
      <c r="L793" s="30" t="str">
        <f t="shared" si="241"/>
        <v>Yes</v>
      </c>
    </row>
    <row r="794" spans="1:12">
      <c r="A794" s="46" t="s">
        <v>369</v>
      </c>
      <c r="B794" s="25" t="s">
        <v>49</v>
      </c>
      <c r="C794" s="26">
        <v>1051</v>
      </c>
      <c r="D794" s="27" t="str">
        <f t="shared" si="238"/>
        <v>N/A</v>
      </c>
      <c r="E794" s="26">
        <v>1021</v>
      </c>
      <c r="F794" s="27" t="str">
        <f t="shared" si="239"/>
        <v>N/A</v>
      </c>
      <c r="G794" s="26">
        <v>1092</v>
      </c>
      <c r="H794" s="27" t="str">
        <f t="shared" si="240"/>
        <v>N/A</v>
      </c>
      <c r="I794" s="28">
        <v>-2.85</v>
      </c>
      <c r="J794" s="28">
        <v>6.9539999999999997</v>
      </c>
      <c r="K794" s="29" t="s">
        <v>1193</v>
      </c>
      <c r="L794" s="30" t="str">
        <f t="shared" si="241"/>
        <v>Yes</v>
      </c>
    </row>
    <row r="795" spans="1:12">
      <c r="A795" s="46" t="s">
        <v>370</v>
      </c>
      <c r="B795" s="25" t="s">
        <v>49</v>
      </c>
      <c r="C795" s="31">
        <v>32617.248335</v>
      </c>
      <c r="D795" s="27" t="str">
        <f t="shared" si="238"/>
        <v>N/A</v>
      </c>
      <c r="E795" s="31">
        <v>36189.881488999999</v>
      </c>
      <c r="F795" s="27" t="str">
        <f t="shared" si="239"/>
        <v>N/A</v>
      </c>
      <c r="G795" s="31">
        <v>37285.426740000003</v>
      </c>
      <c r="H795" s="27" t="str">
        <f t="shared" si="240"/>
        <v>N/A</v>
      </c>
      <c r="I795" s="28">
        <v>10.95</v>
      </c>
      <c r="J795" s="28">
        <v>3.0270000000000001</v>
      </c>
      <c r="K795" s="29" t="s">
        <v>1193</v>
      </c>
      <c r="L795" s="30" t="str">
        <f t="shared" si="241"/>
        <v>Yes</v>
      </c>
    </row>
    <row r="796" spans="1:12">
      <c r="A796" s="46" t="s">
        <v>371</v>
      </c>
      <c r="B796" s="25" t="s">
        <v>49</v>
      </c>
      <c r="C796" s="31">
        <v>134364175</v>
      </c>
      <c r="D796" s="27" t="str">
        <f t="shared" si="238"/>
        <v>N/A</v>
      </c>
      <c r="E796" s="31">
        <v>140198207</v>
      </c>
      <c r="F796" s="27" t="str">
        <f t="shared" si="239"/>
        <v>N/A</v>
      </c>
      <c r="G796" s="31">
        <v>155700864</v>
      </c>
      <c r="H796" s="27" t="str">
        <f t="shared" si="240"/>
        <v>N/A</v>
      </c>
      <c r="I796" s="28">
        <v>4.3419999999999996</v>
      </c>
      <c r="J796" s="28">
        <v>11.06</v>
      </c>
      <c r="K796" s="29" t="s">
        <v>1193</v>
      </c>
      <c r="L796" s="30" t="str">
        <f t="shared" si="241"/>
        <v>Yes</v>
      </c>
    </row>
    <row r="797" spans="1:12">
      <c r="A797" s="46" t="s">
        <v>97</v>
      </c>
      <c r="B797" s="25" t="s">
        <v>49</v>
      </c>
      <c r="C797" s="26">
        <v>227707</v>
      </c>
      <c r="D797" s="27" t="str">
        <f t="shared" si="238"/>
        <v>N/A</v>
      </c>
      <c r="E797" s="26">
        <v>232732</v>
      </c>
      <c r="F797" s="27" t="str">
        <f t="shared" si="239"/>
        <v>N/A</v>
      </c>
      <c r="G797" s="26">
        <v>259874</v>
      </c>
      <c r="H797" s="27" t="str">
        <f t="shared" si="240"/>
        <v>N/A</v>
      </c>
      <c r="I797" s="28">
        <v>2.2069999999999999</v>
      </c>
      <c r="J797" s="28">
        <v>11.66</v>
      </c>
      <c r="K797" s="29" t="s">
        <v>1193</v>
      </c>
      <c r="L797" s="30" t="str">
        <f t="shared" si="241"/>
        <v>Yes</v>
      </c>
    </row>
    <row r="798" spans="1:12">
      <c r="A798" s="46" t="s">
        <v>372</v>
      </c>
      <c r="B798" s="25" t="s">
        <v>49</v>
      </c>
      <c r="C798" s="31">
        <v>590.07485497000005</v>
      </c>
      <c r="D798" s="27" t="str">
        <f t="shared" si="238"/>
        <v>N/A</v>
      </c>
      <c r="E798" s="31">
        <v>602.40193440999997</v>
      </c>
      <c r="F798" s="27" t="str">
        <f t="shared" si="239"/>
        <v>N/A</v>
      </c>
      <c r="G798" s="31">
        <v>599.13982929999997</v>
      </c>
      <c r="H798" s="27" t="str">
        <f t="shared" si="240"/>
        <v>N/A</v>
      </c>
      <c r="I798" s="28">
        <v>2.089</v>
      </c>
      <c r="J798" s="28">
        <v>-0.54200000000000004</v>
      </c>
      <c r="K798" s="29" t="s">
        <v>1193</v>
      </c>
      <c r="L798" s="30" t="str">
        <f t="shared" si="241"/>
        <v>Yes</v>
      </c>
    </row>
    <row r="799" spans="1:12">
      <c r="A799" s="46" t="s">
        <v>373</v>
      </c>
      <c r="B799" s="25" t="s">
        <v>49</v>
      </c>
      <c r="C799" s="31">
        <v>33259797</v>
      </c>
      <c r="D799" s="27" t="str">
        <f t="shared" si="238"/>
        <v>N/A</v>
      </c>
      <c r="E799" s="31">
        <v>35940791</v>
      </c>
      <c r="F799" s="27" t="str">
        <f t="shared" si="239"/>
        <v>N/A</v>
      </c>
      <c r="G799" s="31">
        <v>44837440</v>
      </c>
      <c r="H799" s="27" t="str">
        <f t="shared" si="240"/>
        <v>N/A</v>
      </c>
      <c r="I799" s="28">
        <v>8.0609999999999999</v>
      </c>
      <c r="J799" s="28">
        <v>24.75</v>
      </c>
      <c r="K799" s="29" t="s">
        <v>1193</v>
      </c>
      <c r="L799" s="30" t="str">
        <f t="shared" si="241"/>
        <v>Yes</v>
      </c>
    </row>
    <row r="800" spans="1:12">
      <c r="A800" s="46" t="s">
        <v>98</v>
      </c>
      <c r="B800" s="25" t="s">
        <v>49</v>
      </c>
      <c r="C800" s="26">
        <v>107005</v>
      </c>
      <c r="D800" s="27" t="str">
        <f t="shared" si="238"/>
        <v>N/A</v>
      </c>
      <c r="E800" s="26">
        <v>113017</v>
      </c>
      <c r="F800" s="27" t="str">
        <f t="shared" si="239"/>
        <v>N/A</v>
      </c>
      <c r="G800" s="26">
        <v>130754</v>
      </c>
      <c r="H800" s="27" t="str">
        <f t="shared" si="240"/>
        <v>N/A</v>
      </c>
      <c r="I800" s="28">
        <v>5.6180000000000003</v>
      </c>
      <c r="J800" s="28">
        <v>15.69</v>
      </c>
      <c r="K800" s="29" t="s">
        <v>1193</v>
      </c>
      <c r="L800" s="30" t="str">
        <f t="shared" si="241"/>
        <v>Yes</v>
      </c>
    </row>
    <row r="801" spans="1:12">
      <c r="A801" s="46" t="s">
        <v>374</v>
      </c>
      <c r="B801" s="25" t="s">
        <v>49</v>
      </c>
      <c r="C801" s="31">
        <v>310.82469978</v>
      </c>
      <c r="D801" s="27" t="str">
        <f t="shared" si="238"/>
        <v>N/A</v>
      </c>
      <c r="E801" s="31">
        <v>318.01225478999999</v>
      </c>
      <c r="F801" s="27" t="str">
        <f t="shared" si="239"/>
        <v>N/A</v>
      </c>
      <c r="G801" s="31">
        <v>342.91448063000001</v>
      </c>
      <c r="H801" s="27" t="str">
        <f t="shared" si="240"/>
        <v>N/A</v>
      </c>
      <c r="I801" s="28">
        <v>2.3119999999999998</v>
      </c>
      <c r="J801" s="28">
        <v>7.8310000000000004</v>
      </c>
      <c r="K801" s="29" t="s">
        <v>1193</v>
      </c>
      <c r="L801" s="30" t="str">
        <f t="shared" si="241"/>
        <v>Yes</v>
      </c>
    </row>
    <row r="802" spans="1:12">
      <c r="A802" s="46" t="s">
        <v>375</v>
      </c>
      <c r="B802" s="25" t="s">
        <v>49</v>
      </c>
      <c r="C802" s="31">
        <v>11044747</v>
      </c>
      <c r="D802" s="27" t="str">
        <f t="shared" si="238"/>
        <v>N/A</v>
      </c>
      <c r="E802" s="31">
        <v>11933960</v>
      </c>
      <c r="F802" s="27" t="str">
        <f t="shared" si="239"/>
        <v>N/A</v>
      </c>
      <c r="G802" s="31">
        <v>13677888</v>
      </c>
      <c r="H802" s="27" t="str">
        <f t="shared" si="240"/>
        <v>N/A</v>
      </c>
      <c r="I802" s="28">
        <v>8.0510000000000002</v>
      </c>
      <c r="J802" s="28">
        <v>14.61</v>
      </c>
      <c r="K802" s="29" t="s">
        <v>1193</v>
      </c>
      <c r="L802" s="30" t="str">
        <f t="shared" si="241"/>
        <v>Yes</v>
      </c>
    </row>
    <row r="803" spans="1:12">
      <c r="A803" s="46" t="s">
        <v>99</v>
      </c>
      <c r="B803" s="25" t="s">
        <v>49</v>
      </c>
      <c r="C803" s="26">
        <v>73770</v>
      </c>
      <c r="D803" s="27" t="str">
        <f t="shared" si="238"/>
        <v>N/A</v>
      </c>
      <c r="E803" s="26">
        <v>79240</v>
      </c>
      <c r="F803" s="27" t="str">
        <f t="shared" si="239"/>
        <v>N/A</v>
      </c>
      <c r="G803" s="26">
        <v>90872</v>
      </c>
      <c r="H803" s="27" t="str">
        <f t="shared" si="240"/>
        <v>N/A</v>
      </c>
      <c r="I803" s="28">
        <v>7.415</v>
      </c>
      <c r="J803" s="28">
        <v>14.68</v>
      </c>
      <c r="K803" s="29" t="s">
        <v>1193</v>
      </c>
      <c r="L803" s="30" t="str">
        <f t="shared" si="241"/>
        <v>Yes</v>
      </c>
    </row>
    <row r="804" spans="1:12">
      <c r="A804" s="46" t="s">
        <v>376</v>
      </c>
      <c r="B804" s="25" t="s">
        <v>49</v>
      </c>
      <c r="C804" s="31">
        <v>149.71867968000001</v>
      </c>
      <c r="D804" s="27" t="str">
        <f t="shared" si="238"/>
        <v>N/A</v>
      </c>
      <c r="E804" s="31">
        <v>150.60524986999999</v>
      </c>
      <c r="F804" s="27" t="str">
        <f t="shared" si="239"/>
        <v>N/A</v>
      </c>
      <c r="G804" s="31">
        <v>150.51817942</v>
      </c>
      <c r="H804" s="27" t="str">
        <f t="shared" si="240"/>
        <v>N/A</v>
      </c>
      <c r="I804" s="28">
        <v>0.59219999999999995</v>
      </c>
      <c r="J804" s="28">
        <v>-5.8000000000000003E-2</v>
      </c>
      <c r="K804" s="29" t="s">
        <v>1193</v>
      </c>
      <c r="L804" s="30" t="str">
        <f t="shared" si="241"/>
        <v>Yes</v>
      </c>
    </row>
    <row r="805" spans="1:12">
      <c r="A805" s="46" t="s">
        <v>377</v>
      </c>
      <c r="B805" s="25" t="s">
        <v>49</v>
      </c>
      <c r="C805" s="31">
        <v>83651064</v>
      </c>
      <c r="D805" s="27" t="str">
        <f t="shared" si="238"/>
        <v>N/A</v>
      </c>
      <c r="E805" s="31">
        <v>90062657</v>
      </c>
      <c r="F805" s="27" t="str">
        <f t="shared" si="239"/>
        <v>N/A</v>
      </c>
      <c r="G805" s="31">
        <v>119204884</v>
      </c>
      <c r="H805" s="27" t="str">
        <f t="shared" si="240"/>
        <v>N/A</v>
      </c>
      <c r="I805" s="28">
        <v>7.665</v>
      </c>
      <c r="J805" s="28">
        <v>32.36</v>
      </c>
      <c r="K805" s="29" t="s">
        <v>1193</v>
      </c>
      <c r="L805" s="30" t="str">
        <f t="shared" si="241"/>
        <v>No</v>
      </c>
    </row>
    <row r="806" spans="1:12">
      <c r="A806" s="46" t="s">
        <v>378</v>
      </c>
      <c r="B806" s="25" t="s">
        <v>49</v>
      </c>
      <c r="C806" s="26">
        <v>133328</v>
      </c>
      <c r="D806" s="27" t="str">
        <f t="shared" si="238"/>
        <v>N/A</v>
      </c>
      <c r="E806" s="26">
        <v>139146</v>
      </c>
      <c r="F806" s="27" t="str">
        <f t="shared" si="239"/>
        <v>N/A</v>
      </c>
      <c r="G806" s="26">
        <v>158389</v>
      </c>
      <c r="H806" s="27" t="str">
        <f t="shared" si="240"/>
        <v>N/A</v>
      </c>
      <c r="I806" s="28">
        <v>4.3639999999999999</v>
      </c>
      <c r="J806" s="28">
        <v>13.83</v>
      </c>
      <c r="K806" s="29" t="s">
        <v>1193</v>
      </c>
      <c r="L806" s="30" t="str">
        <f t="shared" si="241"/>
        <v>Yes</v>
      </c>
    </row>
    <row r="807" spans="1:12">
      <c r="A807" s="46" t="s">
        <v>379</v>
      </c>
      <c r="B807" s="25" t="s">
        <v>49</v>
      </c>
      <c r="C807" s="31">
        <v>627.40807631999996</v>
      </c>
      <c r="D807" s="27" t="str">
        <f t="shared" si="238"/>
        <v>N/A</v>
      </c>
      <c r="E807" s="31">
        <v>647.25293577000002</v>
      </c>
      <c r="F807" s="27" t="str">
        <f t="shared" si="239"/>
        <v>N/A</v>
      </c>
      <c r="G807" s="31">
        <v>752.60835033000001</v>
      </c>
      <c r="H807" s="27" t="str">
        <f t="shared" si="240"/>
        <v>N/A</v>
      </c>
      <c r="I807" s="28">
        <v>3.1629999999999998</v>
      </c>
      <c r="J807" s="28">
        <v>16.28</v>
      </c>
      <c r="K807" s="29" t="s">
        <v>1193</v>
      </c>
      <c r="L807" s="30" t="str">
        <f t="shared" si="241"/>
        <v>Yes</v>
      </c>
    </row>
    <row r="808" spans="1:12">
      <c r="A808" s="46" t="s">
        <v>380</v>
      </c>
      <c r="B808" s="25" t="s">
        <v>49</v>
      </c>
      <c r="C808" s="31">
        <v>34376167</v>
      </c>
      <c r="D808" s="27" t="str">
        <f t="shared" si="238"/>
        <v>N/A</v>
      </c>
      <c r="E808" s="31">
        <v>41111051</v>
      </c>
      <c r="F808" s="27" t="str">
        <f t="shared" si="239"/>
        <v>N/A</v>
      </c>
      <c r="G808" s="31">
        <v>44934083</v>
      </c>
      <c r="H808" s="27" t="str">
        <f t="shared" si="240"/>
        <v>N/A</v>
      </c>
      <c r="I808" s="28">
        <v>19.59</v>
      </c>
      <c r="J808" s="28">
        <v>9.2989999999999995</v>
      </c>
      <c r="K808" s="29" t="s">
        <v>1193</v>
      </c>
      <c r="L808" s="30" t="str">
        <f t="shared" si="241"/>
        <v>Yes</v>
      </c>
    </row>
    <row r="809" spans="1:12">
      <c r="A809" s="46" t="s">
        <v>100</v>
      </c>
      <c r="B809" s="25" t="s">
        <v>49</v>
      </c>
      <c r="C809" s="26">
        <v>139811</v>
      </c>
      <c r="D809" s="27" t="str">
        <f t="shared" si="238"/>
        <v>N/A</v>
      </c>
      <c r="E809" s="26">
        <v>144635</v>
      </c>
      <c r="F809" s="27" t="str">
        <f t="shared" si="239"/>
        <v>N/A</v>
      </c>
      <c r="G809" s="26">
        <v>118164</v>
      </c>
      <c r="H809" s="27" t="str">
        <f t="shared" si="240"/>
        <v>N/A</v>
      </c>
      <c r="I809" s="28">
        <v>3.45</v>
      </c>
      <c r="J809" s="28">
        <v>-18.3</v>
      </c>
      <c r="K809" s="29" t="s">
        <v>1193</v>
      </c>
      <c r="L809" s="30" t="str">
        <f t="shared" si="241"/>
        <v>Yes</v>
      </c>
    </row>
    <row r="810" spans="1:12">
      <c r="A810" s="46" t="s">
        <v>381</v>
      </c>
      <c r="B810" s="25" t="s">
        <v>49</v>
      </c>
      <c r="C810" s="31">
        <v>245.87598258</v>
      </c>
      <c r="D810" s="27" t="str">
        <f t="shared" si="238"/>
        <v>N/A</v>
      </c>
      <c r="E810" s="31">
        <v>284.23999032</v>
      </c>
      <c r="F810" s="27" t="str">
        <f t="shared" si="239"/>
        <v>N/A</v>
      </c>
      <c r="G810" s="31">
        <v>380.26880437</v>
      </c>
      <c r="H810" s="27" t="str">
        <f t="shared" si="240"/>
        <v>N/A</v>
      </c>
      <c r="I810" s="28">
        <v>15.6</v>
      </c>
      <c r="J810" s="28">
        <v>33.78</v>
      </c>
      <c r="K810" s="29" t="s">
        <v>1193</v>
      </c>
      <c r="L810" s="30" t="str">
        <f t="shared" si="241"/>
        <v>No</v>
      </c>
    </row>
    <row r="811" spans="1:12">
      <c r="A811" s="46" t="s">
        <v>382</v>
      </c>
      <c r="B811" s="25" t="s">
        <v>49</v>
      </c>
      <c r="C811" s="31">
        <v>33105736</v>
      </c>
      <c r="D811" s="27" t="str">
        <f t="shared" si="238"/>
        <v>N/A</v>
      </c>
      <c r="E811" s="31">
        <v>34539069</v>
      </c>
      <c r="F811" s="27" t="str">
        <f t="shared" si="239"/>
        <v>N/A</v>
      </c>
      <c r="G811" s="31">
        <v>37413034</v>
      </c>
      <c r="H811" s="27" t="str">
        <f t="shared" si="240"/>
        <v>N/A</v>
      </c>
      <c r="I811" s="28">
        <v>4.33</v>
      </c>
      <c r="J811" s="28">
        <v>8.3209999999999997</v>
      </c>
      <c r="K811" s="29" t="s">
        <v>1193</v>
      </c>
      <c r="L811" s="30" t="str">
        <f t="shared" si="241"/>
        <v>Yes</v>
      </c>
    </row>
    <row r="812" spans="1:12">
      <c r="A812" s="46" t="s">
        <v>383</v>
      </c>
      <c r="B812" s="25" t="s">
        <v>49</v>
      </c>
      <c r="C812" s="26">
        <v>12063</v>
      </c>
      <c r="D812" s="27" t="str">
        <f t="shared" si="238"/>
        <v>N/A</v>
      </c>
      <c r="E812" s="26">
        <v>13334</v>
      </c>
      <c r="F812" s="27" t="str">
        <f t="shared" si="239"/>
        <v>N/A</v>
      </c>
      <c r="G812" s="26">
        <v>15717</v>
      </c>
      <c r="H812" s="27" t="str">
        <f t="shared" si="240"/>
        <v>N/A</v>
      </c>
      <c r="I812" s="28">
        <v>10.54</v>
      </c>
      <c r="J812" s="28">
        <v>17.87</v>
      </c>
      <c r="K812" s="29" t="s">
        <v>1193</v>
      </c>
      <c r="L812" s="30" t="str">
        <f t="shared" si="241"/>
        <v>Yes</v>
      </c>
    </row>
    <row r="813" spans="1:12">
      <c r="A813" s="46" t="s">
        <v>384</v>
      </c>
      <c r="B813" s="25" t="s">
        <v>49</v>
      </c>
      <c r="C813" s="31">
        <v>2744.4032164</v>
      </c>
      <c r="D813" s="27" t="str">
        <f t="shared" si="238"/>
        <v>N/A</v>
      </c>
      <c r="E813" s="31">
        <v>2590.3006599999999</v>
      </c>
      <c r="F813" s="27" t="str">
        <f t="shared" si="239"/>
        <v>N/A</v>
      </c>
      <c r="G813" s="31">
        <v>2380.4182731999999</v>
      </c>
      <c r="H813" s="27" t="str">
        <f t="shared" si="240"/>
        <v>N/A</v>
      </c>
      <c r="I813" s="28">
        <v>-5.62</v>
      </c>
      <c r="J813" s="28">
        <v>-8.1</v>
      </c>
      <c r="K813" s="29" t="s">
        <v>1193</v>
      </c>
      <c r="L813" s="30" t="str">
        <f t="shared" si="241"/>
        <v>Yes</v>
      </c>
    </row>
    <row r="814" spans="1:12">
      <c r="A814" s="46" t="s">
        <v>385</v>
      </c>
      <c r="B814" s="25" t="s">
        <v>49</v>
      </c>
      <c r="C814" s="31">
        <v>72506198</v>
      </c>
      <c r="D814" s="27" t="str">
        <f t="shared" si="238"/>
        <v>N/A</v>
      </c>
      <c r="E814" s="31">
        <v>80110645</v>
      </c>
      <c r="F814" s="27" t="str">
        <f t="shared" si="239"/>
        <v>N/A</v>
      </c>
      <c r="G814" s="31">
        <v>96804471</v>
      </c>
      <c r="H814" s="27" t="str">
        <f t="shared" si="240"/>
        <v>N/A</v>
      </c>
      <c r="I814" s="28">
        <v>10.49</v>
      </c>
      <c r="J814" s="28">
        <v>20.84</v>
      </c>
      <c r="K814" s="29" t="s">
        <v>1193</v>
      </c>
      <c r="L814" s="30" t="str">
        <f t="shared" si="241"/>
        <v>Yes</v>
      </c>
    </row>
    <row r="815" spans="1:12">
      <c r="A815" s="46" t="s">
        <v>101</v>
      </c>
      <c r="B815" s="25" t="s">
        <v>49</v>
      </c>
      <c r="C815" s="26">
        <v>187141</v>
      </c>
      <c r="D815" s="27" t="str">
        <f t="shared" si="238"/>
        <v>N/A</v>
      </c>
      <c r="E815" s="26">
        <v>196668</v>
      </c>
      <c r="F815" s="27" t="str">
        <f t="shared" si="239"/>
        <v>N/A</v>
      </c>
      <c r="G815" s="26">
        <v>221307</v>
      </c>
      <c r="H815" s="27" t="str">
        <f t="shared" si="240"/>
        <v>N/A</v>
      </c>
      <c r="I815" s="28">
        <v>5.0910000000000002</v>
      </c>
      <c r="J815" s="28">
        <v>12.53</v>
      </c>
      <c r="K815" s="29" t="s">
        <v>1193</v>
      </c>
      <c r="L815" s="30" t="str">
        <f t="shared" si="241"/>
        <v>Yes</v>
      </c>
    </row>
    <row r="816" spans="1:12">
      <c r="A816" s="46" t="s">
        <v>386</v>
      </c>
      <c r="B816" s="25" t="s">
        <v>49</v>
      </c>
      <c r="C816" s="31">
        <v>387.44154408000003</v>
      </c>
      <c r="D816" s="27" t="str">
        <f t="shared" si="238"/>
        <v>N/A</v>
      </c>
      <c r="E816" s="31">
        <v>407.33950109</v>
      </c>
      <c r="F816" s="27" t="str">
        <f t="shared" si="239"/>
        <v>N/A</v>
      </c>
      <c r="G816" s="31">
        <v>437.42164052999999</v>
      </c>
      <c r="H816" s="27" t="str">
        <f t="shared" si="240"/>
        <v>N/A</v>
      </c>
      <c r="I816" s="28">
        <v>5.1360000000000001</v>
      </c>
      <c r="J816" s="28">
        <v>7.3849999999999998</v>
      </c>
      <c r="K816" s="29" t="s">
        <v>1193</v>
      </c>
      <c r="L816" s="30" t="str">
        <f t="shared" si="241"/>
        <v>Yes</v>
      </c>
    </row>
    <row r="817" spans="1:12">
      <c r="A817" s="46" t="s">
        <v>387</v>
      </c>
      <c r="B817" s="25" t="s">
        <v>49</v>
      </c>
      <c r="C817" s="31">
        <v>211534428</v>
      </c>
      <c r="D817" s="27" t="str">
        <f t="shared" si="238"/>
        <v>N/A</v>
      </c>
      <c r="E817" s="31">
        <v>217409611</v>
      </c>
      <c r="F817" s="27" t="str">
        <f t="shared" si="239"/>
        <v>N/A</v>
      </c>
      <c r="G817" s="31">
        <v>231454038</v>
      </c>
      <c r="H817" s="27" t="str">
        <f t="shared" si="240"/>
        <v>N/A</v>
      </c>
      <c r="I817" s="28">
        <v>2.7770000000000001</v>
      </c>
      <c r="J817" s="28">
        <v>6.46</v>
      </c>
      <c r="K817" s="29" t="s">
        <v>1193</v>
      </c>
      <c r="L817" s="30" t="str">
        <f t="shared" si="241"/>
        <v>Yes</v>
      </c>
    </row>
    <row r="818" spans="1:12">
      <c r="A818" s="46" t="s">
        <v>102</v>
      </c>
      <c r="B818" s="25" t="s">
        <v>49</v>
      </c>
      <c r="C818" s="26">
        <v>231691</v>
      </c>
      <c r="D818" s="27" t="str">
        <f t="shared" si="238"/>
        <v>N/A</v>
      </c>
      <c r="E818" s="26">
        <v>237761</v>
      </c>
      <c r="F818" s="27" t="str">
        <f t="shared" si="239"/>
        <v>N/A</v>
      </c>
      <c r="G818" s="26">
        <v>258742</v>
      </c>
      <c r="H818" s="27" t="str">
        <f t="shared" si="240"/>
        <v>N/A</v>
      </c>
      <c r="I818" s="28">
        <v>2.62</v>
      </c>
      <c r="J818" s="28">
        <v>8.8239999999999998</v>
      </c>
      <c r="K818" s="29" t="s">
        <v>1193</v>
      </c>
      <c r="L818" s="30" t="str">
        <f t="shared" si="241"/>
        <v>Yes</v>
      </c>
    </row>
    <row r="819" spans="1:12">
      <c r="A819" s="46" t="s">
        <v>388</v>
      </c>
      <c r="B819" s="25" t="s">
        <v>49</v>
      </c>
      <c r="C819" s="31">
        <v>913.00235226999996</v>
      </c>
      <c r="D819" s="27" t="str">
        <f t="shared" si="238"/>
        <v>N/A</v>
      </c>
      <c r="E819" s="31">
        <v>914.40400653999995</v>
      </c>
      <c r="F819" s="27" t="str">
        <f t="shared" si="239"/>
        <v>N/A</v>
      </c>
      <c r="G819" s="31">
        <v>894.53601657000002</v>
      </c>
      <c r="H819" s="27" t="str">
        <f t="shared" si="240"/>
        <v>N/A</v>
      </c>
      <c r="I819" s="28">
        <v>0.1535</v>
      </c>
      <c r="J819" s="28">
        <v>-2.17</v>
      </c>
      <c r="K819" s="29" t="s">
        <v>1193</v>
      </c>
      <c r="L819" s="30" t="str">
        <f t="shared" si="241"/>
        <v>Yes</v>
      </c>
    </row>
    <row r="820" spans="1:12">
      <c r="A820" s="46" t="s">
        <v>389</v>
      </c>
      <c r="B820" s="25" t="s">
        <v>49</v>
      </c>
      <c r="C820" s="31">
        <v>67585964</v>
      </c>
      <c r="D820" s="27" t="str">
        <f t="shared" si="238"/>
        <v>N/A</v>
      </c>
      <c r="E820" s="31">
        <v>79329452</v>
      </c>
      <c r="F820" s="27" t="str">
        <f t="shared" si="239"/>
        <v>N/A</v>
      </c>
      <c r="G820" s="31">
        <v>100172078</v>
      </c>
      <c r="H820" s="27" t="str">
        <f t="shared" si="240"/>
        <v>N/A</v>
      </c>
      <c r="I820" s="28">
        <v>17.38</v>
      </c>
      <c r="J820" s="28">
        <v>26.27</v>
      </c>
      <c r="K820" s="29" t="s">
        <v>1193</v>
      </c>
      <c r="L820" s="30" t="str">
        <f t="shared" si="241"/>
        <v>Yes</v>
      </c>
    </row>
    <row r="821" spans="1:12">
      <c r="A821" s="46" t="s">
        <v>625</v>
      </c>
      <c r="B821" s="25" t="s">
        <v>49</v>
      </c>
      <c r="C821" s="26">
        <v>21546</v>
      </c>
      <c r="D821" s="27" t="str">
        <f t="shared" si="238"/>
        <v>N/A</v>
      </c>
      <c r="E821" s="26">
        <v>21331</v>
      </c>
      <c r="F821" s="27" t="str">
        <f t="shared" si="239"/>
        <v>N/A</v>
      </c>
      <c r="G821" s="26">
        <v>19662</v>
      </c>
      <c r="H821" s="27" t="str">
        <f t="shared" si="240"/>
        <v>N/A</v>
      </c>
      <c r="I821" s="28">
        <v>-0.998</v>
      </c>
      <c r="J821" s="28">
        <v>-7.82</v>
      </c>
      <c r="K821" s="29" t="s">
        <v>1193</v>
      </c>
      <c r="L821" s="30" t="str">
        <f t="shared" si="241"/>
        <v>Yes</v>
      </c>
    </row>
    <row r="822" spans="1:12">
      <c r="A822" s="46" t="s">
        <v>390</v>
      </c>
      <c r="B822" s="25" t="s">
        <v>49</v>
      </c>
      <c r="C822" s="31">
        <v>3136.8218695</v>
      </c>
      <c r="D822" s="27" t="str">
        <f t="shared" si="238"/>
        <v>N/A</v>
      </c>
      <c r="E822" s="31">
        <v>3718.9748254000001</v>
      </c>
      <c r="F822" s="27" t="str">
        <f t="shared" si="239"/>
        <v>N/A</v>
      </c>
      <c r="G822" s="31">
        <v>5094.7044044000004</v>
      </c>
      <c r="H822" s="27" t="str">
        <f t="shared" si="240"/>
        <v>N/A</v>
      </c>
      <c r="I822" s="28">
        <v>18.559999999999999</v>
      </c>
      <c r="J822" s="28">
        <v>36.99</v>
      </c>
      <c r="K822" s="29" t="s">
        <v>1193</v>
      </c>
      <c r="L822" s="30" t="str">
        <f t="shared" si="241"/>
        <v>No</v>
      </c>
    </row>
    <row r="823" spans="1:12">
      <c r="A823" s="46" t="s">
        <v>391</v>
      </c>
      <c r="B823" s="25" t="s">
        <v>49</v>
      </c>
      <c r="C823" s="31">
        <v>2177772</v>
      </c>
      <c r="D823" s="27" t="str">
        <f t="shared" si="238"/>
        <v>N/A</v>
      </c>
      <c r="E823" s="31">
        <v>2397085</v>
      </c>
      <c r="F823" s="27" t="str">
        <f t="shared" si="239"/>
        <v>N/A</v>
      </c>
      <c r="G823" s="31">
        <v>2588539</v>
      </c>
      <c r="H823" s="27" t="str">
        <f t="shared" si="240"/>
        <v>N/A</v>
      </c>
      <c r="I823" s="28">
        <v>10.07</v>
      </c>
      <c r="J823" s="28">
        <v>7.9870000000000001</v>
      </c>
      <c r="K823" s="29" t="s">
        <v>1193</v>
      </c>
      <c r="L823" s="30" t="str">
        <f t="shared" si="241"/>
        <v>Yes</v>
      </c>
    </row>
    <row r="824" spans="1:12">
      <c r="A824" s="46" t="s">
        <v>38</v>
      </c>
      <c r="B824" s="25" t="s">
        <v>49</v>
      </c>
      <c r="C824" s="26">
        <v>9313</v>
      </c>
      <c r="D824" s="27" t="str">
        <f t="shared" si="238"/>
        <v>N/A</v>
      </c>
      <c r="E824" s="26">
        <v>10220</v>
      </c>
      <c r="F824" s="27" t="str">
        <f t="shared" si="239"/>
        <v>N/A</v>
      </c>
      <c r="G824" s="26">
        <v>11398</v>
      </c>
      <c r="H824" s="27" t="str">
        <f t="shared" si="240"/>
        <v>N/A</v>
      </c>
      <c r="I824" s="28">
        <v>9.7390000000000008</v>
      </c>
      <c r="J824" s="28">
        <v>11.53</v>
      </c>
      <c r="K824" s="29" t="s">
        <v>1193</v>
      </c>
      <c r="L824" s="30" t="str">
        <f t="shared" si="241"/>
        <v>Yes</v>
      </c>
    </row>
    <row r="825" spans="1:12">
      <c r="A825" s="46" t="s">
        <v>392</v>
      </c>
      <c r="B825" s="25" t="s">
        <v>49</v>
      </c>
      <c r="C825" s="31">
        <v>233.84215613000001</v>
      </c>
      <c r="D825" s="27" t="str">
        <f t="shared" si="238"/>
        <v>N/A</v>
      </c>
      <c r="E825" s="31">
        <v>234.54843443999999</v>
      </c>
      <c r="F825" s="27" t="str">
        <f t="shared" si="239"/>
        <v>N/A</v>
      </c>
      <c r="G825" s="31">
        <v>227.10466749</v>
      </c>
      <c r="H825" s="27" t="str">
        <f t="shared" si="240"/>
        <v>N/A</v>
      </c>
      <c r="I825" s="28">
        <v>0.30199999999999999</v>
      </c>
      <c r="J825" s="28">
        <v>-3.17</v>
      </c>
      <c r="K825" s="29" t="s">
        <v>1193</v>
      </c>
      <c r="L825" s="30" t="str">
        <f t="shared" si="241"/>
        <v>Yes</v>
      </c>
    </row>
    <row r="826" spans="1:12">
      <c r="A826" s="46" t="s">
        <v>393</v>
      </c>
      <c r="B826" s="25" t="s">
        <v>49</v>
      </c>
      <c r="C826" s="31">
        <v>0</v>
      </c>
      <c r="D826" s="27" t="str">
        <f t="shared" si="238"/>
        <v>N/A</v>
      </c>
      <c r="E826" s="31">
        <v>0</v>
      </c>
      <c r="F826" s="27" t="str">
        <f t="shared" si="239"/>
        <v>N/A</v>
      </c>
      <c r="G826" s="31">
        <v>0</v>
      </c>
      <c r="H826" s="27" t="str">
        <f t="shared" si="240"/>
        <v>N/A</v>
      </c>
      <c r="I826" s="28" t="s">
        <v>1207</v>
      </c>
      <c r="J826" s="28" t="s">
        <v>1207</v>
      </c>
      <c r="K826" s="29" t="s">
        <v>1193</v>
      </c>
      <c r="L826" s="30" t="str">
        <f t="shared" si="241"/>
        <v>N/A</v>
      </c>
    </row>
    <row r="827" spans="1:12">
      <c r="A827" s="46" t="s">
        <v>394</v>
      </c>
      <c r="B827" s="25" t="s">
        <v>49</v>
      </c>
      <c r="C827" s="26">
        <v>0</v>
      </c>
      <c r="D827" s="27" t="str">
        <f t="shared" si="238"/>
        <v>N/A</v>
      </c>
      <c r="E827" s="26">
        <v>0</v>
      </c>
      <c r="F827" s="27" t="str">
        <f t="shared" si="239"/>
        <v>N/A</v>
      </c>
      <c r="G827" s="26">
        <v>0</v>
      </c>
      <c r="H827" s="27" t="str">
        <f t="shared" si="240"/>
        <v>N/A</v>
      </c>
      <c r="I827" s="28" t="s">
        <v>1207</v>
      </c>
      <c r="J827" s="28" t="s">
        <v>1207</v>
      </c>
      <c r="K827" s="29" t="s">
        <v>1193</v>
      </c>
      <c r="L827" s="30" t="str">
        <f t="shared" si="241"/>
        <v>N/A</v>
      </c>
    </row>
    <row r="828" spans="1:12">
      <c r="A828" s="46" t="s">
        <v>395</v>
      </c>
      <c r="B828" s="25" t="s">
        <v>49</v>
      </c>
      <c r="C828" s="31" t="s">
        <v>1207</v>
      </c>
      <c r="D828" s="27" t="str">
        <f t="shared" si="238"/>
        <v>N/A</v>
      </c>
      <c r="E828" s="31" t="s">
        <v>1207</v>
      </c>
      <c r="F828" s="27" t="str">
        <f t="shared" si="239"/>
        <v>N/A</v>
      </c>
      <c r="G828" s="31" t="s">
        <v>1207</v>
      </c>
      <c r="H828" s="27" t="str">
        <f t="shared" si="240"/>
        <v>N/A</v>
      </c>
      <c r="I828" s="28" t="s">
        <v>1207</v>
      </c>
      <c r="J828" s="28" t="s">
        <v>1207</v>
      </c>
      <c r="K828" s="29" t="s">
        <v>1193</v>
      </c>
      <c r="L828" s="30" t="str">
        <f t="shared" si="241"/>
        <v>N/A</v>
      </c>
    </row>
    <row r="829" spans="1:12">
      <c r="A829" s="46" t="s">
        <v>396</v>
      </c>
      <c r="B829" s="25" t="s">
        <v>49</v>
      </c>
      <c r="C829" s="31">
        <v>15835877</v>
      </c>
      <c r="D829" s="27" t="str">
        <f t="shared" si="238"/>
        <v>N/A</v>
      </c>
      <c r="E829" s="31">
        <v>18010956</v>
      </c>
      <c r="F829" s="27" t="str">
        <f t="shared" si="239"/>
        <v>N/A</v>
      </c>
      <c r="G829" s="31">
        <v>18899254</v>
      </c>
      <c r="H829" s="27" t="str">
        <f t="shared" si="240"/>
        <v>N/A</v>
      </c>
      <c r="I829" s="28">
        <v>13.74</v>
      </c>
      <c r="J829" s="28">
        <v>4.9320000000000004</v>
      </c>
      <c r="K829" s="29" t="s">
        <v>1193</v>
      </c>
      <c r="L829" s="30" t="str">
        <f t="shared" si="241"/>
        <v>Yes</v>
      </c>
    </row>
    <row r="830" spans="1:12">
      <c r="A830" s="46" t="s">
        <v>397</v>
      </c>
      <c r="B830" s="25" t="s">
        <v>49</v>
      </c>
      <c r="C830" s="26">
        <v>5994</v>
      </c>
      <c r="D830" s="27" t="str">
        <f t="shared" si="238"/>
        <v>N/A</v>
      </c>
      <c r="E830" s="26">
        <v>6394</v>
      </c>
      <c r="F830" s="27" t="str">
        <f t="shared" si="239"/>
        <v>N/A</v>
      </c>
      <c r="G830" s="26">
        <v>6504</v>
      </c>
      <c r="H830" s="27" t="str">
        <f t="shared" si="240"/>
        <v>N/A</v>
      </c>
      <c r="I830" s="28">
        <v>6.673</v>
      </c>
      <c r="J830" s="28">
        <v>1.72</v>
      </c>
      <c r="K830" s="29" t="s">
        <v>1193</v>
      </c>
      <c r="L830" s="30" t="str">
        <f t="shared" si="241"/>
        <v>Yes</v>
      </c>
    </row>
    <row r="831" spans="1:12">
      <c r="A831" s="46" t="s">
        <v>398</v>
      </c>
      <c r="B831" s="25" t="s">
        <v>49</v>
      </c>
      <c r="C831" s="31">
        <v>2641.9547880999999</v>
      </c>
      <c r="D831" s="27" t="str">
        <f t="shared" si="238"/>
        <v>N/A</v>
      </c>
      <c r="E831" s="31">
        <v>2816.8526744000001</v>
      </c>
      <c r="F831" s="27" t="str">
        <f t="shared" si="239"/>
        <v>N/A</v>
      </c>
      <c r="G831" s="31">
        <v>2905.7893604000001</v>
      </c>
      <c r="H831" s="27" t="str">
        <f t="shared" si="240"/>
        <v>N/A</v>
      </c>
      <c r="I831" s="28">
        <v>6.62</v>
      </c>
      <c r="J831" s="28">
        <v>3.157</v>
      </c>
      <c r="K831" s="29" t="s">
        <v>1193</v>
      </c>
      <c r="L831" s="30" t="str">
        <f t="shared" si="241"/>
        <v>Yes</v>
      </c>
    </row>
    <row r="832" spans="1:12">
      <c r="A832" s="46" t="s">
        <v>399</v>
      </c>
      <c r="B832" s="25" t="s">
        <v>49</v>
      </c>
      <c r="C832" s="31">
        <v>5404769</v>
      </c>
      <c r="D832" s="27" t="str">
        <f t="shared" si="238"/>
        <v>N/A</v>
      </c>
      <c r="E832" s="31">
        <v>6379854</v>
      </c>
      <c r="F832" s="27" t="str">
        <f t="shared" si="239"/>
        <v>N/A</v>
      </c>
      <c r="G832" s="31">
        <v>8145696</v>
      </c>
      <c r="H832" s="27" t="str">
        <f t="shared" si="240"/>
        <v>N/A</v>
      </c>
      <c r="I832" s="28">
        <v>18.04</v>
      </c>
      <c r="J832" s="28">
        <v>27.68</v>
      </c>
      <c r="K832" s="29" t="s">
        <v>1193</v>
      </c>
      <c r="L832" s="30" t="str">
        <f t="shared" si="241"/>
        <v>Yes</v>
      </c>
    </row>
    <row r="833" spans="1:12">
      <c r="A833" s="46" t="s">
        <v>400</v>
      </c>
      <c r="B833" s="25" t="s">
        <v>49</v>
      </c>
      <c r="C833" s="26">
        <v>1814</v>
      </c>
      <c r="D833" s="27" t="str">
        <f t="shared" ref="D833:D849" si="242">IF($B833="N/A","N/A",IF(C833&gt;10,"No",IF(C833&lt;-10,"No","Yes")))</f>
        <v>N/A</v>
      </c>
      <c r="E833" s="26">
        <v>1941</v>
      </c>
      <c r="F833" s="27" t="str">
        <f t="shared" ref="F833:F849" si="243">IF($B833="N/A","N/A",IF(E833&gt;10,"No",IF(E833&lt;-10,"No","Yes")))</f>
        <v>N/A</v>
      </c>
      <c r="G833" s="26">
        <v>2307</v>
      </c>
      <c r="H833" s="27" t="str">
        <f t="shared" ref="H833:H849" si="244">IF($B833="N/A","N/A",IF(G833&gt;10,"No",IF(G833&lt;-10,"No","Yes")))</f>
        <v>N/A</v>
      </c>
      <c r="I833" s="28">
        <v>7.0010000000000003</v>
      </c>
      <c r="J833" s="28">
        <v>18.86</v>
      </c>
      <c r="K833" s="29" t="s">
        <v>1193</v>
      </c>
      <c r="L833" s="30" t="str">
        <f t="shared" ref="L833:L849" si="245">IF(J833="Div by 0", "N/A", IF(K833="N/A","N/A", IF(J833&gt;VALUE(MID(K833,1,2)), "No", IF(J833&lt;-1*VALUE(MID(K833,1,2)), "No", "Yes"))))</f>
        <v>Yes</v>
      </c>
    </row>
    <row r="834" spans="1:12">
      <c r="A834" s="46" t="s">
        <v>401</v>
      </c>
      <c r="B834" s="25" t="s">
        <v>49</v>
      </c>
      <c r="C834" s="31">
        <v>2979.4757442</v>
      </c>
      <c r="D834" s="27" t="str">
        <f t="shared" si="242"/>
        <v>N/A</v>
      </c>
      <c r="E834" s="31">
        <v>3286.8902628000001</v>
      </c>
      <c r="F834" s="27" t="str">
        <f t="shared" si="243"/>
        <v>N/A</v>
      </c>
      <c r="G834" s="31">
        <v>3530.8608583</v>
      </c>
      <c r="H834" s="27" t="str">
        <f t="shared" si="244"/>
        <v>N/A</v>
      </c>
      <c r="I834" s="28">
        <v>10.32</v>
      </c>
      <c r="J834" s="28">
        <v>7.423</v>
      </c>
      <c r="K834" s="29" t="s">
        <v>1193</v>
      </c>
      <c r="L834" s="30" t="str">
        <f t="shared" si="245"/>
        <v>Yes</v>
      </c>
    </row>
    <row r="835" spans="1:12" ht="12.75" customHeight="1">
      <c r="A835" s="46" t="s">
        <v>402</v>
      </c>
      <c r="B835" s="25" t="s">
        <v>49</v>
      </c>
      <c r="C835" s="31">
        <v>953225</v>
      </c>
      <c r="D835" s="27" t="str">
        <f t="shared" si="242"/>
        <v>N/A</v>
      </c>
      <c r="E835" s="31">
        <v>1174190</v>
      </c>
      <c r="F835" s="27" t="str">
        <f t="shared" si="243"/>
        <v>N/A</v>
      </c>
      <c r="G835" s="31">
        <v>1441124</v>
      </c>
      <c r="H835" s="27" t="str">
        <f t="shared" si="244"/>
        <v>N/A</v>
      </c>
      <c r="I835" s="28">
        <v>23.18</v>
      </c>
      <c r="J835" s="28">
        <v>22.73</v>
      </c>
      <c r="K835" s="29" t="s">
        <v>1193</v>
      </c>
      <c r="L835" s="30" t="str">
        <f t="shared" si="245"/>
        <v>Yes</v>
      </c>
    </row>
    <row r="836" spans="1:12">
      <c r="A836" s="46" t="s">
        <v>626</v>
      </c>
      <c r="B836" s="25" t="s">
        <v>49</v>
      </c>
      <c r="C836" s="26">
        <v>3034</v>
      </c>
      <c r="D836" s="27" t="str">
        <f t="shared" si="242"/>
        <v>N/A</v>
      </c>
      <c r="E836" s="26">
        <v>3701</v>
      </c>
      <c r="F836" s="27" t="str">
        <f t="shared" si="243"/>
        <v>N/A</v>
      </c>
      <c r="G836" s="26">
        <v>4940</v>
      </c>
      <c r="H836" s="27" t="str">
        <f t="shared" si="244"/>
        <v>N/A</v>
      </c>
      <c r="I836" s="28">
        <v>21.98</v>
      </c>
      <c r="J836" s="28">
        <v>33.479999999999997</v>
      </c>
      <c r="K836" s="29" t="s">
        <v>1193</v>
      </c>
      <c r="L836" s="30" t="str">
        <f t="shared" si="245"/>
        <v>No</v>
      </c>
    </row>
    <row r="837" spans="1:12">
      <c r="A837" s="46" t="s">
        <v>403</v>
      </c>
      <c r="B837" s="25" t="s">
        <v>49</v>
      </c>
      <c r="C837" s="31">
        <v>314.18094924000002</v>
      </c>
      <c r="D837" s="27" t="str">
        <f t="shared" si="242"/>
        <v>N/A</v>
      </c>
      <c r="E837" s="31">
        <v>317.26290191999999</v>
      </c>
      <c r="F837" s="27" t="str">
        <f t="shared" si="243"/>
        <v>N/A</v>
      </c>
      <c r="G837" s="31">
        <v>291.72550606999999</v>
      </c>
      <c r="H837" s="27" t="str">
        <f t="shared" si="244"/>
        <v>N/A</v>
      </c>
      <c r="I837" s="28">
        <v>0.98089999999999999</v>
      </c>
      <c r="J837" s="28">
        <v>-8.0500000000000007</v>
      </c>
      <c r="K837" s="29" t="s">
        <v>1193</v>
      </c>
      <c r="L837" s="30" t="str">
        <f t="shared" si="245"/>
        <v>Yes</v>
      </c>
    </row>
    <row r="838" spans="1:12">
      <c r="A838" s="46" t="s">
        <v>404</v>
      </c>
      <c r="B838" s="25" t="s">
        <v>49</v>
      </c>
      <c r="C838" s="31">
        <v>0</v>
      </c>
      <c r="D838" s="27" t="str">
        <f t="shared" si="242"/>
        <v>N/A</v>
      </c>
      <c r="E838" s="31">
        <v>0</v>
      </c>
      <c r="F838" s="27" t="str">
        <f t="shared" si="243"/>
        <v>N/A</v>
      </c>
      <c r="G838" s="31">
        <v>0</v>
      </c>
      <c r="H838" s="27" t="str">
        <f t="shared" si="244"/>
        <v>N/A</v>
      </c>
      <c r="I838" s="28" t="s">
        <v>1207</v>
      </c>
      <c r="J838" s="28" t="s">
        <v>1207</v>
      </c>
      <c r="K838" s="29" t="s">
        <v>1193</v>
      </c>
      <c r="L838" s="30" t="str">
        <f t="shared" si="245"/>
        <v>N/A</v>
      </c>
    </row>
    <row r="839" spans="1:12">
      <c r="A839" s="46" t="s">
        <v>135</v>
      </c>
      <c r="B839" s="25" t="s">
        <v>49</v>
      </c>
      <c r="C839" s="26">
        <v>0</v>
      </c>
      <c r="D839" s="27" t="str">
        <f t="shared" si="242"/>
        <v>N/A</v>
      </c>
      <c r="E839" s="26">
        <v>0</v>
      </c>
      <c r="F839" s="27" t="str">
        <f t="shared" si="243"/>
        <v>N/A</v>
      </c>
      <c r="G839" s="26">
        <v>0</v>
      </c>
      <c r="H839" s="27" t="str">
        <f t="shared" si="244"/>
        <v>N/A</v>
      </c>
      <c r="I839" s="28" t="s">
        <v>1207</v>
      </c>
      <c r="J839" s="28" t="s">
        <v>1207</v>
      </c>
      <c r="K839" s="29" t="s">
        <v>1193</v>
      </c>
      <c r="L839" s="30" t="str">
        <f t="shared" si="245"/>
        <v>N/A</v>
      </c>
    </row>
    <row r="840" spans="1:12">
      <c r="A840" s="46" t="s">
        <v>405</v>
      </c>
      <c r="B840" s="25" t="s">
        <v>49</v>
      </c>
      <c r="C840" s="31" t="s">
        <v>1207</v>
      </c>
      <c r="D840" s="27" t="str">
        <f t="shared" si="242"/>
        <v>N/A</v>
      </c>
      <c r="E840" s="31" t="s">
        <v>1207</v>
      </c>
      <c r="F840" s="27" t="str">
        <f t="shared" si="243"/>
        <v>N/A</v>
      </c>
      <c r="G840" s="31" t="s">
        <v>1207</v>
      </c>
      <c r="H840" s="27" t="str">
        <f t="shared" si="244"/>
        <v>N/A</v>
      </c>
      <c r="I840" s="28" t="s">
        <v>1207</v>
      </c>
      <c r="J840" s="28" t="s">
        <v>1207</v>
      </c>
      <c r="K840" s="29" t="s">
        <v>1193</v>
      </c>
      <c r="L840" s="30" t="str">
        <f t="shared" si="245"/>
        <v>N/A</v>
      </c>
    </row>
    <row r="841" spans="1:12">
      <c r="A841" s="46" t="s">
        <v>952</v>
      </c>
      <c r="B841" s="25" t="s">
        <v>49</v>
      </c>
      <c r="C841" s="31" t="s">
        <v>49</v>
      </c>
      <c r="D841" s="27" t="str">
        <f t="shared" si="242"/>
        <v>N/A</v>
      </c>
      <c r="E841" s="31">
        <v>3989491</v>
      </c>
      <c r="F841" s="27" t="str">
        <f t="shared" si="243"/>
        <v>N/A</v>
      </c>
      <c r="G841" s="31">
        <v>5463197</v>
      </c>
      <c r="H841" s="27" t="str">
        <f t="shared" si="244"/>
        <v>N/A</v>
      </c>
      <c r="I841" s="28" t="s">
        <v>49</v>
      </c>
      <c r="J841" s="28">
        <v>36.94</v>
      </c>
      <c r="K841" s="29" t="s">
        <v>1193</v>
      </c>
      <c r="L841" s="30" t="str">
        <f>IF(J841="Div by 0", "N/A", IF(OR(J841="N/A",K841="N/A"),"N/A", IF(J841&gt;VALUE(MID(K841,1,2)), "No", IF(J841&lt;-1*VALUE(MID(K841,1,2)), "No", "Yes"))))</f>
        <v>No</v>
      </c>
    </row>
    <row r="842" spans="1:12">
      <c r="A842" s="46" t="s">
        <v>953</v>
      </c>
      <c r="B842" s="25" t="s">
        <v>49</v>
      </c>
      <c r="C842" s="26" t="s">
        <v>49</v>
      </c>
      <c r="D842" s="27" t="str">
        <f t="shared" si="242"/>
        <v>N/A</v>
      </c>
      <c r="E842" s="26">
        <v>36678</v>
      </c>
      <c r="F842" s="27" t="str">
        <f t="shared" si="243"/>
        <v>N/A</v>
      </c>
      <c r="G842" s="26">
        <v>49746</v>
      </c>
      <c r="H842" s="27" t="str">
        <f t="shared" si="244"/>
        <v>N/A</v>
      </c>
      <c r="I842" s="28" t="s">
        <v>49</v>
      </c>
      <c r="J842" s="28">
        <v>35.630000000000003</v>
      </c>
      <c r="K842" s="29" t="s">
        <v>1193</v>
      </c>
      <c r="L842" s="30" t="str">
        <f t="shared" ref="L842:L846" si="246">IF(J842="Div by 0", "N/A", IF(OR(J842="N/A",K842="N/A"),"N/A", IF(J842&gt;VALUE(MID(K842,1,2)), "No", IF(J842&lt;-1*VALUE(MID(K842,1,2)), "No", "Yes"))))</f>
        <v>No</v>
      </c>
    </row>
    <row r="843" spans="1:12">
      <c r="A843" s="46" t="s">
        <v>954</v>
      </c>
      <c r="B843" s="25" t="s">
        <v>49</v>
      </c>
      <c r="C843" s="31" t="s">
        <v>49</v>
      </c>
      <c r="D843" s="27" t="str">
        <f t="shared" si="242"/>
        <v>N/A</v>
      </c>
      <c r="E843" s="31">
        <v>108.77067997</v>
      </c>
      <c r="F843" s="27" t="str">
        <f t="shared" si="243"/>
        <v>N/A</v>
      </c>
      <c r="G843" s="31">
        <v>109.82183492</v>
      </c>
      <c r="H843" s="27" t="str">
        <f t="shared" si="244"/>
        <v>N/A</v>
      </c>
      <c r="I843" s="28" t="s">
        <v>49</v>
      </c>
      <c r="J843" s="28">
        <v>0.96640000000000004</v>
      </c>
      <c r="K843" s="29" t="s">
        <v>1193</v>
      </c>
      <c r="L843" s="30" t="str">
        <f t="shared" si="246"/>
        <v>Yes</v>
      </c>
    </row>
    <row r="844" spans="1:12">
      <c r="A844" s="46" t="s">
        <v>955</v>
      </c>
      <c r="B844" s="25" t="s">
        <v>49</v>
      </c>
      <c r="C844" s="31" t="s">
        <v>49</v>
      </c>
      <c r="D844" s="27" t="str">
        <f t="shared" si="242"/>
        <v>N/A</v>
      </c>
      <c r="E844" s="31">
        <v>0</v>
      </c>
      <c r="F844" s="27" t="str">
        <f t="shared" si="243"/>
        <v>N/A</v>
      </c>
      <c r="G844" s="31">
        <v>0</v>
      </c>
      <c r="H844" s="27" t="str">
        <f t="shared" si="244"/>
        <v>N/A</v>
      </c>
      <c r="I844" s="28" t="s">
        <v>49</v>
      </c>
      <c r="J844" s="28" t="s">
        <v>1207</v>
      </c>
      <c r="K844" s="29" t="s">
        <v>1193</v>
      </c>
      <c r="L844" s="30" t="str">
        <f t="shared" si="246"/>
        <v>N/A</v>
      </c>
    </row>
    <row r="845" spans="1:12">
      <c r="A845" s="46" t="s">
        <v>956</v>
      </c>
      <c r="B845" s="25" t="s">
        <v>49</v>
      </c>
      <c r="C845" s="26" t="s">
        <v>49</v>
      </c>
      <c r="D845" s="27" t="str">
        <f t="shared" si="242"/>
        <v>N/A</v>
      </c>
      <c r="E845" s="26">
        <v>0</v>
      </c>
      <c r="F845" s="27" t="str">
        <f t="shared" si="243"/>
        <v>N/A</v>
      </c>
      <c r="G845" s="26">
        <v>0</v>
      </c>
      <c r="H845" s="27" t="str">
        <f t="shared" si="244"/>
        <v>N/A</v>
      </c>
      <c r="I845" s="28" t="s">
        <v>49</v>
      </c>
      <c r="J845" s="28" t="s">
        <v>1207</v>
      </c>
      <c r="K845" s="29" t="s">
        <v>1193</v>
      </c>
      <c r="L845" s="30" t="str">
        <f t="shared" si="246"/>
        <v>N/A</v>
      </c>
    </row>
    <row r="846" spans="1:12">
      <c r="A846" s="46" t="s">
        <v>957</v>
      </c>
      <c r="B846" s="25" t="s">
        <v>49</v>
      </c>
      <c r="C846" s="31" t="s">
        <v>49</v>
      </c>
      <c r="D846" s="27" t="str">
        <f t="shared" si="242"/>
        <v>N/A</v>
      </c>
      <c r="E846" s="31" t="s">
        <v>1207</v>
      </c>
      <c r="F846" s="27" t="str">
        <f t="shared" si="243"/>
        <v>N/A</v>
      </c>
      <c r="G846" s="31" t="s">
        <v>1207</v>
      </c>
      <c r="H846" s="27" t="str">
        <f t="shared" si="244"/>
        <v>N/A</v>
      </c>
      <c r="I846" s="28" t="s">
        <v>49</v>
      </c>
      <c r="J846" s="28" t="s">
        <v>1207</v>
      </c>
      <c r="K846" s="29" t="s">
        <v>1193</v>
      </c>
      <c r="L846" s="30" t="str">
        <f t="shared" si="246"/>
        <v>N/A</v>
      </c>
    </row>
    <row r="847" spans="1:12" ht="12.75" customHeight="1">
      <c r="A847" s="46" t="s">
        <v>406</v>
      </c>
      <c r="B847" s="25" t="s">
        <v>49</v>
      </c>
      <c r="C847" s="31">
        <v>35879905</v>
      </c>
      <c r="D847" s="27" t="str">
        <f t="shared" si="242"/>
        <v>N/A</v>
      </c>
      <c r="E847" s="31">
        <v>40413237</v>
      </c>
      <c r="F847" s="27" t="str">
        <f t="shared" si="243"/>
        <v>N/A</v>
      </c>
      <c r="G847" s="31">
        <v>46085112</v>
      </c>
      <c r="H847" s="27" t="str">
        <f t="shared" si="244"/>
        <v>N/A</v>
      </c>
      <c r="I847" s="28">
        <v>12.63</v>
      </c>
      <c r="J847" s="28">
        <v>14.03</v>
      </c>
      <c r="K847" s="29" t="s">
        <v>1193</v>
      </c>
      <c r="L847" s="30" t="str">
        <f t="shared" si="245"/>
        <v>Yes</v>
      </c>
    </row>
    <row r="848" spans="1:12">
      <c r="A848" s="46" t="s">
        <v>407</v>
      </c>
      <c r="B848" s="25" t="s">
        <v>49</v>
      </c>
      <c r="C848" s="26">
        <v>95116</v>
      </c>
      <c r="D848" s="27" t="str">
        <f t="shared" si="242"/>
        <v>N/A</v>
      </c>
      <c r="E848" s="26">
        <v>99732</v>
      </c>
      <c r="F848" s="27" t="str">
        <f t="shared" si="243"/>
        <v>N/A</v>
      </c>
      <c r="G848" s="26">
        <v>110763</v>
      </c>
      <c r="H848" s="27" t="str">
        <f t="shared" si="244"/>
        <v>N/A</v>
      </c>
      <c r="I848" s="28">
        <v>4.8529999999999998</v>
      </c>
      <c r="J848" s="28">
        <v>11.06</v>
      </c>
      <c r="K848" s="29" t="s">
        <v>1193</v>
      </c>
      <c r="L848" s="30" t="str">
        <f t="shared" si="245"/>
        <v>Yes</v>
      </c>
    </row>
    <row r="849" spans="1:12">
      <c r="A849" s="46" t="s">
        <v>408</v>
      </c>
      <c r="B849" s="25" t="s">
        <v>49</v>
      </c>
      <c r="C849" s="31">
        <v>377.22260188000001</v>
      </c>
      <c r="D849" s="27" t="str">
        <f t="shared" si="242"/>
        <v>N/A</v>
      </c>
      <c r="E849" s="31">
        <v>405.21835519000001</v>
      </c>
      <c r="F849" s="27" t="str">
        <f t="shared" si="243"/>
        <v>N/A</v>
      </c>
      <c r="G849" s="31">
        <v>416.06955391000002</v>
      </c>
      <c r="H849" s="27" t="str">
        <f t="shared" si="244"/>
        <v>N/A</v>
      </c>
      <c r="I849" s="28">
        <v>7.4219999999999997</v>
      </c>
      <c r="J849" s="28">
        <v>2.6779999999999999</v>
      </c>
      <c r="K849" s="29" t="s">
        <v>1193</v>
      </c>
      <c r="L849" s="30" t="str">
        <f t="shared" si="245"/>
        <v>Yes</v>
      </c>
    </row>
    <row r="850" spans="1:12">
      <c r="A850" s="46" t="s">
        <v>409</v>
      </c>
      <c r="B850" s="25" t="s">
        <v>49</v>
      </c>
      <c r="C850" s="31">
        <v>72528949</v>
      </c>
      <c r="D850" s="27" t="str">
        <f t="shared" ref="D850:D858" si="247">IF($B850="N/A","N/A",IF(C850&gt;10,"No",IF(C850&lt;-10,"No","Yes")))</f>
        <v>N/A</v>
      </c>
      <c r="E850" s="31">
        <v>75587225</v>
      </c>
      <c r="F850" s="27" t="str">
        <f t="shared" ref="F850:F858" si="248">IF($B850="N/A","N/A",IF(E850&gt;10,"No",IF(E850&lt;-10,"No","Yes")))</f>
        <v>N/A</v>
      </c>
      <c r="G850" s="31">
        <v>78913836</v>
      </c>
      <c r="H850" s="27" t="str">
        <f t="shared" ref="H850:H858" si="249">IF($B850="N/A","N/A",IF(G850&gt;10,"No",IF(G850&lt;-10,"No","Yes")))</f>
        <v>N/A</v>
      </c>
      <c r="I850" s="28">
        <v>4.2169999999999996</v>
      </c>
      <c r="J850" s="28">
        <v>4.4009999999999998</v>
      </c>
      <c r="K850" s="29" t="s">
        <v>1193</v>
      </c>
      <c r="L850" s="30" t="str">
        <f t="shared" ref="L850:L858" si="250">IF(J850="Div by 0", "N/A", IF(K850="N/A","N/A", IF(J850&gt;VALUE(MID(K850,1,2)), "No", IF(J850&lt;-1*VALUE(MID(K850,1,2)), "No", "Yes"))))</f>
        <v>Yes</v>
      </c>
    </row>
    <row r="851" spans="1:12">
      <c r="A851" s="46" t="s">
        <v>136</v>
      </c>
      <c r="B851" s="25" t="s">
        <v>49</v>
      </c>
      <c r="C851" s="26">
        <v>4746</v>
      </c>
      <c r="D851" s="27" t="str">
        <f t="shared" si="247"/>
        <v>N/A</v>
      </c>
      <c r="E851" s="26">
        <v>4851</v>
      </c>
      <c r="F851" s="27" t="str">
        <f t="shared" si="248"/>
        <v>N/A</v>
      </c>
      <c r="G851" s="26">
        <v>4665</v>
      </c>
      <c r="H851" s="27" t="str">
        <f t="shared" si="249"/>
        <v>N/A</v>
      </c>
      <c r="I851" s="28">
        <v>2.2120000000000002</v>
      </c>
      <c r="J851" s="28">
        <v>-3.83</v>
      </c>
      <c r="K851" s="29" t="s">
        <v>1193</v>
      </c>
      <c r="L851" s="30" t="str">
        <f t="shared" si="250"/>
        <v>Yes</v>
      </c>
    </row>
    <row r="852" spans="1:12">
      <c r="A852" s="46" t="s">
        <v>410</v>
      </c>
      <c r="B852" s="25" t="s">
        <v>49</v>
      </c>
      <c r="C852" s="31">
        <v>15282.121576</v>
      </c>
      <c r="D852" s="27" t="str">
        <f t="shared" si="247"/>
        <v>N/A</v>
      </c>
      <c r="E852" s="31">
        <v>15581.782107000001</v>
      </c>
      <c r="F852" s="27" t="str">
        <f t="shared" si="248"/>
        <v>N/A</v>
      </c>
      <c r="G852" s="31">
        <v>16916.149195999998</v>
      </c>
      <c r="H852" s="27" t="str">
        <f t="shared" si="249"/>
        <v>N/A</v>
      </c>
      <c r="I852" s="28">
        <v>1.9610000000000001</v>
      </c>
      <c r="J852" s="28">
        <v>8.5640000000000001</v>
      </c>
      <c r="K852" s="29" t="s">
        <v>1193</v>
      </c>
      <c r="L852" s="30" t="str">
        <f t="shared" si="250"/>
        <v>Yes</v>
      </c>
    </row>
    <row r="853" spans="1:12">
      <c r="A853" s="46" t="s">
        <v>411</v>
      </c>
      <c r="B853" s="25" t="s">
        <v>49</v>
      </c>
      <c r="C853" s="31">
        <v>40938530</v>
      </c>
      <c r="D853" s="27" t="str">
        <f t="shared" si="247"/>
        <v>N/A</v>
      </c>
      <c r="E853" s="31">
        <v>62016634</v>
      </c>
      <c r="F853" s="27" t="str">
        <f t="shared" si="248"/>
        <v>N/A</v>
      </c>
      <c r="G853" s="31">
        <v>91392111</v>
      </c>
      <c r="H853" s="27" t="str">
        <f t="shared" si="249"/>
        <v>N/A</v>
      </c>
      <c r="I853" s="28">
        <v>51.49</v>
      </c>
      <c r="J853" s="28">
        <v>47.37</v>
      </c>
      <c r="K853" s="29" t="s">
        <v>1193</v>
      </c>
      <c r="L853" s="30" t="str">
        <f t="shared" si="250"/>
        <v>No</v>
      </c>
    </row>
    <row r="854" spans="1:12">
      <c r="A854" s="46" t="s">
        <v>412</v>
      </c>
      <c r="B854" s="25" t="s">
        <v>49</v>
      </c>
      <c r="C854" s="26">
        <v>32032</v>
      </c>
      <c r="D854" s="27" t="str">
        <f t="shared" si="247"/>
        <v>N/A</v>
      </c>
      <c r="E854" s="26">
        <v>35847</v>
      </c>
      <c r="F854" s="27" t="str">
        <f t="shared" si="248"/>
        <v>N/A</v>
      </c>
      <c r="G854" s="26">
        <v>40744</v>
      </c>
      <c r="H854" s="27" t="str">
        <f t="shared" si="249"/>
        <v>N/A</v>
      </c>
      <c r="I854" s="28">
        <v>11.91</v>
      </c>
      <c r="J854" s="28">
        <v>13.66</v>
      </c>
      <c r="K854" s="29" t="s">
        <v>1193</v>
      </c>
      <c r="L854" s="30" t="str">
        <f t="shared" si="250"/>
        <v>Yes</v>
      </c>
    </row>
    <row r="855" spans="1:12">
      <c r="A855" s="46" t="s">
        <v>413</v>
      </c>
      <c r="B855" s="25" t="s">
        <v>49</v>
      </c>
      <c r="C855" s="31">
        <v>1278.0510115</v>
      </c>
      <c r="D855" s="27" t="str">
        <f t="shared" si="247"/>
        <v>N/A</v>
      </c>
      <c r="E855" s="31">
        <v>1730.0369347999999</v>
      </c>
      <c r="F855" s="27" t="str">
        <f t="shared" si="248"/>
        <v>N/A</v>
      </c>
      <c r="G855" s="31">
        <v>2243.0814598000002</v>
      </c>
      <c r="H855" s="27" t="str">
        <f t="shared" si="249"/>
        <v>N/A</v>
      </c>
      <c r="I855" s="28">
        <v>35.369999999999997</v>
      </c>
      <c r="J855" s="28">
        <v>29.66</v>
      </c>
      <c r="K855" s="29" t="s">
        <v>1193</v>
      </c>
      <c r="L855" s="30" t="str">
        <f t="shared" si="250"/>
        <v>Yes</v>
      </c>
    </row>
    <row r="856" spans="1:12">
      <c r="A856" s="46" t="s">
        <v>414</v>
      </c>
      <c r="B856" s="25" t="s">
        <v>49</v>
      </c>
      <c r="C856" s="31">
        <v>7757765</v>
      </c>
      <c r="D856" s="27" t="str">
        <f t="shared" si="247"/>
        <v>N/A</v>
      </c>
      <c r="E856" s="31">
        <v>9038254</v>
      </c>
      <c r="F856" s="27" t="str">
        <f t="shared" si="248"/>
        <v>N/A</v>
      </c>
      <c r="G856" s="31">
        <v>10559126</v>
      </c>
      <c r="H856" s="27" t="str">
        <f t="shared" si="249"/>
        <v>N/A</v>
      </c>
      <c r="I856" s="28">
        <v>16.510000000000002</v>
      </c>
      <c r="J856" s="28">
        <v>16.829999999999998</v>
      </c>
      <c r="K856" s="29" t="s">
        <v>1193</v>
      </c>
      <c r="L856" s="30" t="str">
        <f t="shared" si="250"/>
        <v>Yes</v>
      </c>
    </row>
    <row r="857" spans="1:12">
      <c r="A857" s="46" t="s">
        <v>137</v>
      </c>
      <c r="B857" s="25" t="s">
        <v>49</v>
      </c>
      <c r="C857" s="26">
        <v>1290</v>
      </c>
      <c r="D857" s="27" t="str">
        <f t="shared" si="247"/>
        <v>N/A</v>
      </c>
      <c r="E857" s="26">
        <v>1467</v>
      </c>
      <c r="F857" s="27" t="str">
        <f t="shared" si="248"/>
        <v>N/A</v>
      </c>
      <c r="G857" s="26">
        <v>1620</v>
      </c>
      <c r="H857" s="27" t="str">
        <f t="shared" si="249"/>
        <v>N/A</v>
      </c>
      <c r="I857" s="28">
        <v>13.72</v>
      </c>
      <c r="J857" s="28">
        <v>10.43</v>
      </c>
      <c r="K857" s="29" t="s">
        <v>1193</v>
      </c>
      <c r="L857" s="30" t="str">
        <f t="shared" si="250"/>
        <v>Yes</v>
      </c>
    </row>
    <row r="858" spans="1:12">
      <c r="A858" s="46" t="s">
        <v>415</v>
      </c>
      <c r="B858" s="25" t="s">
        <v>49</v>
      </c>
      <c r="C858" s="31">
        <v>6013.7713178000004</v>
      </c>
      <c r="D858" s="27" t="str">
        <f t="shared" si="247"/>
        <v>N/A</v>
      </c>
      <c r="E858" s="31">
        <v>6161.0456714000002</v>
      </c>
      <c r="F858" s="27" t="str">
        <f t="shared" si="248"/>
        <v>N/A</v>
      </c>
      <c r="G858" s="31">
        <v>6517.9790123000002</v>
      </c>
      <c r="H858" s="27" t="str">
        <f t="shared" si="249"/>
        <v>N/A</v>
      </c>
      <c r="I858" s="28">
        <v>2.4489999999999998</v>
      </c>
      <c r="J858" s="28">
        <v>5.7930000000000001</v>
      </c>
      <c r="K858" s="29" t="s">
        <v>1193</v>
      </c>
      <c r="L858" s="30" t="str">
        <f t="shared" si="250"/>
        <v>Yes</v>
      </c>
    </row>
    <row r="859" spans="1:12">
      <c r="A859" s="218" t="s">
        <v>416</v>
      </c>
      <c r="B859" s="218"/>
      <c r="C859" s="218"/>
      <c r="D859" s="218"/>
      <c r="E859" s="218"/>
      <c r="F859" s="218"/>
      <c r="G859" s="218"/>
      <c r="H859" s="218"/>
      <c r="I859" s="218"/>
      <c r="J859" s="218"/>
      <c r="K859" s="218"/>
      <c r="L859" s="218"/>
    </row>
    <row r="860" spans="1:12">
      <c r="A860" s="46" t="s">
        <v>574</v>
      </c>
      <c r="B860" s="25" t="s">
        <v>49</v>
      </c>
      <c r="C860" s="31">
        <v>590.43836524000005</v>
      </c>
      <c r="D860" s="27" t="str">
        <f t="shared" ref="D860:D879" si="251">IF($B860="N/A","N/A",IF(C860&gt;10,"No",IF(C860&lt;-10,"No","Yes")))</f>
        <v>N/A</v>
      </c>
      <c r="E860" s="31">
        <v>616.90215335000005</v>
      </c>
      <c r="F860" s="27" t="str">
        <f t="shared" ref="F860:F879" si="252">IF($B860="N/A","N/A",IF(E860&gt;10,"No",IF(E860&lt;-10,"No","Yes")))</f>
        <v>N/A</v>
      </c>
      <c r="G860" s="31">
        <v>619.18392722999999</v>
      </c>
      <c r="H860" s="27" t="str">
        <f t="shared" ref="H860:H879" si="253">IF($B860="N/A","N/A",IF(G860&gt;10,"No",IF(G860&lt;-10,"No","Yes")))</f>
        <v>N/A</v>
      </c>
      <c r="I860" s="28">
        <v>4.4820000000000002</v>
      </c>
      <c r="J860" s="28">
        <v>0.36990000000000001</v>
      </c>
      <c r="K860" s="29" t="s">
        <v>1193</v>
      </c>
      <c r="L860" s="30" t="str">
        <f t="shared" ref="L860:L879" si="254">IF(J860="Div by 0", "N/A", IF(K860="N/A","N/A", IF(J860&gt;VALUE(MID(K860,1,2)), "No", IF(J860&lt;-1*VALUE(MID(K860,1,2)), "No", "Yes"))))</f>
        <v>Yes</v>
      </c>
    </row>
    <row r="861" spans="1:12">
      <c r="A861" s="48" t="s">
        <v>524</v>
      </c>
      <c r="B861" s="25" t="s">
        <v>49</v>
      </c>
      <c r="C861" s="31">
        <v>915.32444853000004</v>
      </c>
      <c r="D861" s="27" t="str">
        <f t="shared" si="251"/>
        <v>N/A</v>
      </c>
      <c r="E861" s="31">
        <v>963.00511246999997</v>
      </c>
      <c r="F861" s="27" t="str">
        <f t="shared" si="252"/>
        <v>N/A</v>
      </c>
      <c r="G861" s="31">
        <v>1214.4327122</v>
      </c>
      <c r="H861" s="27" t="str">
        <f t="shared" si="253"/>
        <v>N/A</v>
      </c>
      <c r="I861" s="28">
        <v>5.2089999999999996</v>
      </c>
      <c r="J861" s="28">
        <v>26.11</v>
      </c>
      <c r="K861" s="29" t="s">
        <v>1193</v>
      </c>
      <c r="L861" s="30" t="str">
        <f t="shared" si="254"/>
        <v>Yes</v>
      </c>
    </row>
    <row r="862" spans="1:12">
      <c r="A862" s="48" t="s">
        <v>527</v>
      </c>
      <c r="B862" s="25" t="s">
        <v>49</v>
      </c>
      <c r="C862" s="31">
        <v>2387.7517155</v>
      </c>
      <c r="D862" s="27" t="str">
        <f t="shared" si="251"/>
        <v>N/A</v>
      </c>
      <c r="E862" s="31">
        <v>2597.0247325999999</v>
      </c>
      <c r="F862" s="27" t="str">
        <f t="shared" si="252"/>
        <v>N/A</v>
      </c>
      <c r="G862" s="31">
        <v>2757.3996054999998</v>
      </c>
      <c r="H862" s="27" t="str">
        <f t="shared" si="253"/>
        <v>N/A</v>
      </c>
      <c r="I862" s="28">
        <v>8.7639999999999993</v>
      </c>
      <c r="J862" s="28">
        <v>6.1749999999999998</v>
      </c>
      <c r="K862" s="29" t="s">
        <v>1193</v>
      </c>
      <c r="L862" s="30" t="str">
        <f t="shared" si="254"/>
        <v>Yes</v>
      </c>
    </row>
    <row r="863" spans="1:12">
      <c r="A863" s="48" t="s">
        <v>530</v>
      </c>
      <c r="B863" s="25" t="s">
        <v>49</v>
      </c>
      <c r="C863" s="31">
        <v>303.03975979000001</v>
      </c>
      <c r="D863" s="27" t="str">
        <f t="shared" si="251"/>
        <v>N/A</v>
      </c>
      <c r="E863" s="31">
        <v>313.14109619999999</v>
      </c>
      <c r="F863" s="27" t="str">
        <f t="shared" si="252"/>
        <v>N/A</v>
      </c>
      <c r="G863" s="31">
        <v>308.17446841999998</v>
      </c>
      <c r="H863" s="27" t="str">
        <f t="shared" si="253"/>
        <v>N/A</v>
      </c>
      <c r="I863" s="28">
        <v>3.3330000000000002</v>
      </c>
      <c r="J863" s="28">
        <v>-1.59</v>
      </c>
      <c r="K863" s="29" t="s">
        <v>1193</v>
      </c>
      <c r="L863" s="30" t="str">
        <f t="shared" si="254"/>
        <v>Yes</v>
      </c>
    </row>
    <row r="864" spans="1:12">
      <c r="A864" s="48" t="s">
        <v>532</v>
      </c>
      <c r="B864" s="25" t="s">
        <v>49</v>
      </c>
      <c r="C864" s="31">
        <v>601.13668587999996</v>
      </c>
      <c r="D864" s="27" t="str">
        <f t="shared" si="251"/>
        <v>N/A</v>
      </c>
      <c r="E864" s="31">
        <v>605.90845247000004</v>
      </c>
      <c r="F864" s="27" t="str">
        <f t="shared" si="252"/>
        <v>N/A</v>
      </c>
      <c r="G864" s="31">
        <v>611.42739568000002</v>
      </c>
      <c r="H864" s="27" t="str">
        <f t="shared" si="253"/>
        <v>N/A</v>
      </c>
      <c r="I864" s="28">
        <v>0.79379999999999995</v>
      </c>
      <c r="J864" s="28">
        <v>0.91090000000000004</v>
      </c>
      <c r="K864" s="29" t="s">
        <v>1193</v>
      </c>
      <c r="L864" s="30" t="str">
        <f t="shared" si="254"/>
        <v>Yes</v>
      </c>
    </row>
    <row r="865" spans="1:12">
      <c r="A865" s="46" t="s">
        <v>568</v>
      </c>
      <c r="B865" s="25" t="s">
        <v>49</v>
      </c>
      <c r="C865" s="31">
        <v>463.81070201</v>
      </c>
      <c r="D865" s="27" t="str">
        <f t="shared" si="251"/>
        <v>N/A</v>
      </c>
      <c r="E865" s="31">
        <v>464.46694351999997</v>
      </c>
      <c r="F865" s="27" t="str">
        <f t="shared" si="252"/>
        <v>N/A</v>
      </c>
      <c r="G865" s="31">
        <v>431.57935748</v>
      </c>
      <c r="H865" s="27" t="str">
        <f t="shared" si="253"/>
        <v>N/A</v>
      </c>
      <c r="I865" s="28">
        <v>0.14149999999999999</v>
      </c>
      <c r="J865" s="28">
        <v>-7.08</v>
      </c>
      <c r="K865" s="29" t="s">
        <v>1193</v>
      </c>
      <c r="L865" s="30" t="str">
        <f t="shared" si="254"/>
        <v>Yes</v>
      </c>
    </row>
    <row r="866" spans="1:12">
      <c r="A866" s="48" t="s">
        <v>524</v>
      </c>
      <c r="B866" s="25" t="s">
        <v>49</v>
      </c>
      <c r="C866" s="31">
        <v>3716.4108455999999</v>
      </c>
      <c r="D866" s="27" t="str">
        <f t="shared" si="251"/>
        <v>N/A</v>
      </c>
      <c r="E866" s="31">
        <v>3971.6963190000001</v>
      </c>
      <c r="F866" s="27" t="str">
        <f t="shared" si="252"/>
        <v>N/A</v>
      </c>
      <c r="G866" s="31">
        <v>4098</v>
      </c>
      <c r="H866" s="27" t="str">
        <f t="shared" si="253"/>
        <v>N/A</v>
      </c>
      <c r="I866" s="28">
        <v>6.8689999999999998</v>
      </c>
      <c r="J866" s="28">
        <v>3.18</v>
      </c>
      <c r="K866" s="29" t="s">
        <v>1193</v>
      </c>
      <c r="L866" s="30" t="str">
        <f t="shared" si="254"/>
        <v>Yes</v>
      </c>
    </row>
    <row r="867" spans="1:12">
      <c r="A867" s="48" t="s">
        <v>527</v>
      </c>
      <c r="B867" s="25" t="s">
        <v>49</v>
      </c>
      <c r="C867" s="31">
        <v>4024.4292872999999</v>
      </c>
      <c r="D867" s="27" t="str">
        <f t="shared" si="251"/>
        <v>N/A</v>
      </c>
      <c r="E867" s="31">
        <v>4109.4049409999998</v>
      </c>
      <c r="F867" s="27" t="str">
        <f t="shared" si="252"/>
        <v>N/A</v>
      </c>
      <c r="G867" s="31">
        <v>4093.6376043</v>
      </c>
      <c r="H867" s="27" t="str">
        <f t="shared" si="253"/>
        <v>N/A</v>
      </c>
      <c r="I867" s="28">
        <v>2.1110000000000002</v>
      </c>
      <c r="J867" s="28">
        <v>-0.38400000000000001</v>
      </c>
      <c r="K867" s="29" t="s">
        <v>1193</v>
      </c>
      <c r="L867" s="30" t="str">
        <f t="shared" si="254"/>
        <v>Yes</v>
      </c>
    </row>
    <row r="868" spans="1:12">
      <c r="A868" s="48" t="s">
        <v>530</v>
      </c>
      <c r="B868" s="25" t="s">
        <v>49</v>
      </c>
      <c r="C868" s="31">
        <v>108.98761121</v>
      </c>
      <c r="D868" s="27" t="str">
        <f t="shared" si="251"/>
        <v>N/A</v>
      </c>
      <c r="E868" s="31">
        <v>106.72446631</v>
      </c>
      <c r="F868" s="27" t="str">
        <f t="shared" si="252"/>
        <v>N/A</v>
      </c>
      <c r="G868" s="31">
        <v>99.668257030999996</v>
      </c>
      <c r="H868" s="27" t="str">
        <f t="shared" si="253"/>
        <v>N/A</v>
      </c>
      <c r="I868" s="28">
        <v>-2.08</v>
      </c>
      <c r="J868" s="28">
        <v>-6.61</v>
      </c>
      <c r="K868" s="29" t="s">
        <v>1193</v>
      </c>
      <c r="L868" s="30" t="str">
        <f t="shared" si="254"/>
        <v>Yes</v>
      </c>
    </row>
    <row r="869" spans="1:12">
      <c r="A869" s="48" t="s">
        <v>532</v>
      </c>
      <c r="B869" s="25" t="s">
        <v>49</v>
      </c>
      <c r="C869" s="31">
        <v>1.6562171677999999</v>
      </c>
      <c r="D869" s="27" t="str">
        <f t="shared" si="251"/>
        <v>N/A</v>
      </c>
      <c r="E869" s="31">
        <v>1.5331856423000001</v>
      </c>
      <c r="F869" s="27" t="str">
        <f t="shared" si="252"/>
        <v>N/A</v>
      </c>
      <c r="G869" s="31">
        <v>1.7171579394000001</v>
      </c>
      <c r="H869" s="27" t="str">
        <f t="shared" si="253"/>
        <v>N/A</v>
      </c>
      <c r="I869" s="28">
        <v>-7.43</v>
      </c>
      <c r="J869" s="28">
        <v>12</v>
      </c>
      <c r="K869" s="29" t="s">
        <v>1193</v>
      </c>
      <c r="L869" s="30" t="str">
        <f t="shared" si="254"/>
        <v>Yes</v>
      </c>
    </row>
    <row r="870" spans="1:12">
      <c r="A870" s="46" t="s">
        <v>221</v>
      </c>
      <c r="B870" s="25" t="s">
        <v>49</v>
      </c>
      <c r="C870" s="31">
        <v>576.92256585999996</v>
      </c>
      <c r="D870" s="27" t="str">
        <f t="shared" si="251"/>
        <v>N/A</v>
      </c>
      <c r="E870" s="31">
        <v>572.88133131999996</v>
      </c>
      <c r="F870" s="27" t="str">
        <f t="shared" si="252"/>
        <v>N/A</v>
      </c>
      <c r="G870" s="31">
        <v>544.86311685999999</v>
      </c>
      <c r="H870" s="27" t="str">
        <f t="shared" si="253"/>
        <v>N/A</v>
      </c>
      <c r="I870" s="28">
        <v>-0.7</v>
      </c>
      <c r="J870" s="28">
        <v>-4.8899999999999997</v>
      </c>
      <c r="K870" s="29" t="s">
        <v>1193</v>
      </c>
      <c r="L870" s="30" t="str">
        <f t="shared" si="254"/>
        <v>Yes</v>
      </c>
    </row>
    <row r="871" spans="1:12">
      <c r="A871" s="48" t="s">
        <v>524</v>
      </c>
      <c r="B871" s="25" t="s">
        <v>49</v>
      </c>
      <c r="C871" s="31">
        <v>516.09007353000004</v>
      </c>
      <c r="D871" s="27" t="str">
        <f t="shared" si="251"/>
        <v>N/A</v>
      </c>
      <c r="E871" s="31">
        <v>530.79959099999996</v>
      </c>
      <c r="F871" s="27" t="str">
        <f t="shared" si="252"/>
        <v>N/A</v>
      </c>
      <c r="G871" s="31">
        <v>448.92236025</v>
      </c>
      <c r="H871" s="27" t="str">
        <f t="shared" si="253"/>
        <v>N/A</v>
      </c>
      <c r="I871" s="28">
        <v>2.85</v>
      </c>
      <c r="J871" s="28">
        <v>-15.4</v>
      </c>
      <c r="K871" s="29" t="s">
        <v>1193</v>
      </c>
      <c r="L871" s="30" t="str">
        <f t="shared" si="254"/>
        <v>Yes</v>
      </c>
    </row>
    <row r="872" spans="1:12">
      <c r="A872" s="48" t="s">
        <v>527</v>
      </c>
      <c r="B872" s="25" t="s">
        <v>49</v>
      </c>
      <c r="C872" s="31">
        <v>3169.7555594</v>
      </c>
      <c r="D872" s="27" t="str">
        <f t="shared" si="251"/>
        <v>N/A</v>
      </c>
      <c r="E872" s="31">
        <v>3222.3190451999999</v>
      </c>
      <c r="F872" s="27" t="str">
        <f t="shared" si="252"/>
        <v>N/A</v>
      </c>
      <c r="G872" s="31">
        <v>3289.6044459999998</v>
      </c>
      <c r="H872" s="27" t="str">
        <f t="shared" si="253"/>
        <v>N/A</v>
      </c>
      <c r="I872" s="28">
        <v>1.6579999999999999</v>
      </c>
      <c r="J872" s="28">
        <v>2.0880000000000001</v>
      </c>
      <c r="K872" s="29" t="s">
        <v>1193</v>
      </c>
      <c r="L872" s="30" t="str">
        <f t="shared" si="254"/>
        <v>Yes</v>
      </c>
    </row>
    <row r="873" spans="1:12">
      <c r="A873" s="48" t="s">
        <v>530</v>
      </c>
      <c r="B873" s="25" t="s">
        <v>49</v>
      </c>
      <c r="C873" s="31">
        <v>283.18363434000003</v>
      </c>
      <c r="D873" s="27" t="str">
        <f t="shared" si="251"/>
        <v>N/A</v>
      </c>
      <c r="E873" s="31">
        <v>282.12555488999999</v>
      </c>
      <c r="F873" s="27" t="str">
        <f t="shared" si="252"/>
        <v>N/A</v>
      </c>
      <c r="G873" s="31">
        <v>271.02830691999998</v>
      </c>
      <c r="H873" s="27" t="str">
        <f t="shared" si="253"/>
        <v>N/A</v>
      </c>
      <c r="I873" s="28">
        <v>-0.374</v>
      </c>
      <c r="J873" s="28">
        <v>-3.93</v>
      </c>
      <c r="K873" s="29" t="s">
        <v>1193</v>
      </c>
      <c r="L873" s="30" t="str">
        <f t="shared" si="254"/>
        <v>Yes</v>
      </c>
    </row>
    <row r="874" spans="1:12">
      <c r="A874" s="48" t="s">
        <v>532</v>
      </c>
      <c r="B874" s="25" t="s">
        <v>49</v>
      </c>
      <c r="C874" s="31">
        <v>340.63336835000001</v>
      </c>
      <c r="D874" s="27" t="str">
        <f t="shared" si="251"/>
        <v>N/A</v>
      </c>
      <c r="E874" s="31">
        <v>322.79580067000001</v>
      </c>
      <c r="F874" s="27" t="str">
        <f t="shared" si="252"/>
        <v>N/A</v>
      </c>
      <c r="G874" s="31">
        <v>293.40216544999998</v>
      </c>
      <c r="H874" s="27" t="str">
        <f t="shared" si="253"/>
        <v>N/A</v>
      </c>
      <c r="I874" s="28">
        <v>-5.24</v>
      </c>
      <c r="J874" s="28">
        <v>-9.11</v>
      </c>
      <c r="K874" s="29" t="s">
        <v>1193</v>
      </c>
      <c r="L874" s="30" t="str">
        <f t="shared" si="254"/>
        <v>Yes</v>
      </c>
    </row>
    <row r="875" spans="1:12">
      <c r="A875" s="46" t="s">
        <v>569</v>
      </c>
      <c r="B875" s="25" t="s">
        <v>49</v>
      </c>
      <c r="C875" s="31">
        <v>1789.4095811</v>
      </c>
      <c r="D875" s="27" t="str">
        <f t="shared" si="251"/>
        <v>N/A</v>
      </c>
      <c r="E875" s="31">
        <v>1933.3768201</v>
      </c>
      <c r="F875" s="27" t="str">
        <f t="shared" si="252"/>
        <v>N/A</v>
      </c>
      <c r="G875" s="31">
        <v>2066.1441926000002</v>
      </c>
      <c r="H875" s="27" t="str">
        <f t="shared" si="253"/>
        <v>N/A</v>
      </c>
      <c r="I875" s="28">
        <v>8.0459999999999994</v>
      </c>
      <c r="J875" s="28">
        <v>6.867</v>
      </c>
      <c r="K875" s="29" t="s">
        <v>1193</v>
      </c>
      <c r="L875" s="30" t="str">
        <f t="shared" si="254"/>
        <v>Yes</v>
      </c>
    </row>
    <row r="876" spans="1:12">
      <c r="A876" s="48" t="s">
        <v>524</v>
      </c>
      <c r="B876" s="25" t="s">
        <v>49</v>
      </c>
      <c r="C876" s="31">
        <v>2777.6443015</v>
      </c>
      <c r="D876" s="27" t="str">
        <f t="shared" si="251"/>
        <v>N/A</v>
      </c>
      <c r="E876" s="31">
        <v>3642.2934559999999</v>
      </c>
      <c r="F876" s="27" t="str">
        <f t="shared" si="252"/>
        <v>N/A</v>
      </c>
      <c r="G876" s="31">
        <v>3633.3633540000001</v>
      </c>
      <c r="H876" s="27" t="str">
        <f t="shared" si="253"/>
        <v>N/A</v>
      </c>
      <c r="I876" s="28">
        <v>31.13</v>
      </c>
      <c r="J876" s="28">
        <v>-0.245</v>
      </c>
      <c r="K876" s="29" t="s">
        <v>1193</v>
      </c>
      <c r="L876" s="30" t="str">
        <f t="shared" si="254"/>
        <v>Yes</v>
      </c>
    </row>
    <row r="877" spans="1:12">
      <c r="A877" s="48" t="s">
        <v>527</v>
      </c>
      <c r="B877" s="25" t="s">
        <v>49</v>
      </c>
      <c r="C877" s="31">
        <v>9105.1198998</v>
      </c>
      <c r="D877" s="27" t="str">
        <f t="shared" si="251"/>
        <v>N/A</v>
      </c>
      <c r="E877" s="31">
        <v>9774.9528742999992</v>
      </c>
      <c r="F877" s="27" t="str">
        <f t="shared" si="252"/>
        <v>N/A</v>
      </c>
      <c r="G877" s="31">
        <v>10821.828211</v>
      </c>
      <c r="H877" s="27" t="str">
        <f t="shared" si="253"/>
        <v>N/A</v>
      </c>
      <c r="I877" s="28">
        <v>7.3570000000000002</v>
      </c>
      <c r="J877" s="28">
        <v>10.71</v>
      </c>
      <c r="K877" s="29" t="s">
        <v>1193</v>
      </c>
      <c r="L877" s="30" t="str">
        <f t="shared" si="254"/>
        <v>Yes</v>
      </c>
    </row>
    <row r="878" spans="1:12">
      <c r="A878" s="48" t="s">
        <v>530</v>
      </c>
      <c r="B878" s="25" t="s">
        <v>49</v>
      </c>
      <c r="C878" s="31">
        <v>879.01601868</v>
      </c>
      <c r="D878" s="27" t="str">
        <f t="shared" si="251"/>
        <v>N/A</v>
      </c>
      <c r="E878" s="31">
        <v>1000.5744313</v>
      </c>
      <c r="F878" s="27" t="str">
        <f t="shared" si="252"/>
        <v>N/A</v>
      </c>
      <c r="G878" s="31">
        <v>1132.1126936999999</v>
      </c>
      <c r="H878" s="27" t="str">
        <f t="shared" si="253"/>
        <v>N/A</v>
      </c>
      <c r="I878" s="28">
        <v>13.83</v>
      </c>
      <c r="J878" s="28">
        <v>13.15</v>
      </c>
      <c r="K878" s="29" t="s">
        <v>1193</v>
      </c>
      <c r="L878" s="30" t="str">
        <f t="shared" si="254"/>
        <v>Yes</v>
      </c>
    </row>
    <row r="879" spans="1:12">
      <c r="A879" s="48" t="s">
        <v>532</v>
      </c>
      <c r="B879" s="25" t="s">
        <v>49</v>
      </c>
      <c r="C879" s="31">
        <v>1284.4092625999999</v>
      </c>
      <c r="D879" s="27" t="str">
        <f t="shared" si="251"/>
        <v>N/A</v>
      </c>
      <c r="E879" s="31">
        <v>1326.8833569999999</v>
      </c>
      <c r="F879" s="27" t="str">
        <f t="shared" si="252"/>
        <v>N/A</v>
      </c>
      <c r="G879" s="31">
        <v>1369.6557700000001</v>
      </c>
      <c r="H879" s="27" t="str">
        <f t="shared" si="253"/>
        <v>N/A</v>
      </c>
      <c r="I879" s="28">
        <v>3.3069999999999999</v>
      </c>
      <c r="J879" s="28">
        <v>3.2240000000000002</v>
      </c>
      <c r="K879" s="29" t="s">
        <v>1193</v>
      </c>
      <c r="L879" s="30" t="str">
        <f t="shared" si="254"/>
        <v>Yes</v>
      </c>
    </row>
    <row r="880" spans="1:12">
      <c r="A880" s="218" t="s">
        <v>417</v>
      </c>
      <c r="B880" s="218"/>
      <c r="C880" s="218"/>
      <c r="D880" s="218"/>
      <c r="E880" s="218"/>
      <c r="F880" s="218"/>
      <c r="G880" s="218"/>
      <c r="H880" s="218"/>
      <c r="I880" s="218"/>
      <c r="J880" s="218"/>
      <c r="K880" s="218"/>
      <c r="L880" s="218"/>
    </row>
    <row r="881" spans="1:12">
      <c r="A881" s="46" t="s">
        <v>418</v>
      </c>
      <c r="B881" s="25" t="s">
        <v>49</v>
      </c>
      <c r="C881" s="32">
        <v>10.935744286</v>
      </c>
      <c r="D881" s="27" t="str">
        <f t="shared" ref="D881:D912" si="255">IF($B881="N/A","N/A",IF(C881&gt;10,"No",IF(C881&lt;-10,"No","Yes")))</f>
        <v>N/A</v>
      </c>
      <c r="E881" s="32">
        <v>10.58466095</v>
      </c>
      <c r="F881" s="27" t="str">
        <f t="shared" ref="F881:F912" si="256">IF($B881="N/A","N/A",IF(E881&gt;10,"No",IF(E881&lt;-10,"No","Yes")))</f>
        <v>N/A</v>
      </c>
      <c r="G881" s="32">
        <v>9.9855694420999992</v>
      </c>
      <c r="H881" s="27" t="str">
        <f t="shared" ref="H881:H912" si="257">IF($B881="N/A","N/A",IF(G881&gt;10,"No",IF(G881&lt;-10,"No","Yes")))</f>
        <v>N/A</v>
      </c>
      <c r="I881" s="28">
        <v>-3.21</v>
      </c>
      <c r="J881" s="28">
        <v>-5.66</v>
      </c>
      <c r="K881" s="29" t="s">
        <v>1193</v>
      </c>
      <c r="L881" s="30" t="str">
        <f t="shared" ref="L881:L912" si="258">IF(J881="Div by 0", "N/A", IF(K881="N/A","N/A", IF(J881&gt;VALUE(MID(K881,1,2)), "No", IF(J881&lt;-1*VALUE(MID(K881,1,2)), "No", "Yes"))))</f>
        <v>Yes</v>
      </c>
    </row>
    <row r="882" spans="1:12">
      <c r="A882" s="48" t="s">
        <v>524</v>
      </c>
      <c r="B882" s="25" t="s">
        <v>49</v>
      </c>
      <c r="C882" s="32">
        <v>10.202205881999999</v>
      </c>
      <c r="D882" s="27" t="str">
        <f t="shared" si="255"/>
        <v>N/A</v>
      </c>
      <c r="E882" s="32">
        <v>12.576687117000001</v>
      </c>
      <c r="F882" s="27" t="str">
        <f t="shared" si="256"/>
        <v>N/A</v>
      </c>
      <c r="G882" s="32">
        <v>12.111801242</v>
      </c>
      <c r="H882" s="27" t="str">
        <f t="shared" si="257"/>
        <v>N/A</v>
      </c>
      <c r="I882" s="28">
        <v>23.27</v>
      </c>
      <c r="J882" s="28">
        <v>-3.7</v>
      </c>
      <c r="K882" s="29" t="s">
        <v>1193</v>
      </c>
      <c r="L882" s="30" t="str">
        <f t="shared" si="258"/>
        <v>Yes</v>
      </c>
    </row>
    <row r="883" spans="1:12">
      <c r="A883" s="48" t="s">
        <v>527</v>
      </c>
      <c r="B883" s="25" t="s">
        <v>49</v>
      </c>
      <c r="C883" s="32">
        <v>13.931835654</v>
      </c>
      <c r="D883" s="27" t="str">
        <f t="shared" si="255"/>
        <v>N/A</v>
      </c>
      <c r="E883" s="32">
        <v>13.995655080000001</v>
      </c>
      <c r="F883" s="27" t="str">
        <f t="shared" si="256"/>
        <v>N/A</v>
      </c>
      <c r="G883" s="32">
        <v>13.937681584</v>
      </c>
      <c r="H883" s="27" t="str">
        <f t="shared" si="257"/>
        <v>N/A</v>
      </c>
      <c r="I883" s="28">
        <v>0.45810000000000001</v>
      </c>
      <c r="J883" s="28">
        <v>-0.41399999999999998</v>
      </c>
      <c r="K883" s="29" t="s">
        <v>1193</v>
      </c>
      <c r="L883" s="30" t="str">
        <f t="shared" si="258"/>
        <v>Yes</v>
      </c>
    </row>
    <row r="884" spans="1:12">
      <c r="A884" s="48" t="s">
        <v>530</v>
      </c>
      <c r="B884" s="25" t="s">
        <v>49</v>
      </c>
      <c r="C884" s="32">
        <v>8.7206405694000004</v>
      </c>
      <c r="D884" s="27" t="str">
        <f t="shared" si="255"/>
        <v>N/A</v>
      </c>
      <c r="E884" s="32">
        <v>8.4187845591000006</v>
      </c>
      <c r="F884" s="27" t="str">
        <f t="shared" si="256"/>
        <v>N/A</v>
      </c>
      <c r="G884" s="32">
        <v>8.1139761056000008</v>
      </c>
      <c r="H884" s="27" t="str">
        <f t="shared" si="257"/>
        <v>N/A</v>
      </c>
      <c r="I884" s="28">
        <v>-3.46</v>
      </c>
      <c r="J884" s="28">
        <v>-3.62</v>
      </c>
      <c r="K884" s="29" t="s">
        <v>1193</v>
      </c>
      <c r="L884" s="30" t="str">
        <f t="shared" si="258"/>
        <v>Yes</v>
      </c>
    </row>
    <row r="885" spans="1:12">
      <c r="A885" s="48" t="s">
        <v>532</v>
      </c>
      <c r="B885" s="25" t="s">
        <v>49</v>
      </c>
      <c r="C885" s="32">
        <v>14.660533265</v>
      </c>
      <c r="D885" s="27" t="str">
        <f t="shared" si="255"/>
        <v>N/A</v>
      </c>
      <c r="E885" s="32">
        <v>13.958598669000001</v>
      </c>
      <c r="F885" s="27" t="str">
        <f t="shared" si="256"/>
        <v>N/A</v>
      </c>
      <c r="G885" s="32">
        <v>12.527260818</v>
      </c>
      <c r="H885" s="27" t="str">
        <f t="shared" si="257"/>
        <v>N/A</v>
      </c>
      <c r="I885" s="28">
        <v>-4.79</v>
      </c>
      <c r="J885" s="28">
        <v>-10.3</v>
      </c>
      <c r="K885" s="29" t="s">
        <v>1193</v>
      </c>
      <c r="L885" s="30" t="str">
        <f t="shared" si="258"/>
        <v>Yes</v>
      </c>
    </row>
    <row r="886" spans="1:12" ht="12.75" customHeight="1">
      <c r="A886" s="46" t="s">
        <v>419</v>
      </c>
      <c r="B886" s="25" t="s">
        <v>49</v>
      </c>
      <c r="C886" s="32">
        <v>0.80156002839999996</v>
      </c>
      <c r="D886" s="27" t="str">
        <f t="shared" si="255"/>
        <v>N/A</v>
      </c>
      <c r="E886" s="32">
        <v>0.75836227479999996</v>
      </c>
      <c r="F886" s="27" t="str">
        <f t="shared" si="256"/>
        <v>N/A</v>
      </c>
      <c r="G886" s="32">
        <v>0.6810375877</v>
      </c>
      <c r="H886" s="27" t="str">
        <f t="shared" si="257"/>
        <v>N/A</v>
      </c>
      <c r="I886" s="28">
        <v>-5.39</v>
      </c>
      <c r="J886" s="28">
        <v>-10.199999999999999</v>
      </c>
      <c r="K886" s="29" t="s">
        <v>1193</v>
      </c>
      <c r="L886" s="30" t="str">
        <f t="shared" si="258"/>
        <v>Yes</v>
      </c>
    </row>
    <row r="887" spans="1:12">
      <c r="A887" s="48" t="s">
        <v>524</v>
      </c>
      <c r="B887" s="25" t="s">
        <v>49</v>
      </c>
      <c r="C887" s="32">
        <v>17.279411764999999</v>
      </c>
      <c r="D887" s="27" t="str">
        <f t="shared" si="255"/>
        <v>N/A</v>
      </c>
      <c r="E887" s="32">
        <v>16.666666667000001</v>
      </c>
      <c r="F887" s="27" t="str">
        <f t="shared" si="256"/>
        <v>N/A</v>
      </c>
      <c r="G887" s="32">
        <v>15.320910973</v>
      </c>
      <c r="H887" s="27" t="str">
        <f t="shared" si="257"/>
        <v>N/A</v>
      </c>
      <c r="I887" s="28">
        <v>-3.55</v>
      </c>
      <c r="J887" s="28">
        <v>-8.07</v>
      </c>
      <c r="K887" s="29" t="s">
        <v>1193</v>
      </c>
      <c r="L887" s="30" t="str">
        <f t="shared" si="258"/>
        <v>Yes</v>
      </c>
    </row>
    <row r="888" spans="1:12">
      <c r="A888" s="48" t="s">
        <v>527</v>
      </c>
      <c r="B888" s="25" t="s">
        <v>49</v>
      </c>
      <c r="C888" s="32">
        <v>5.3842430454999999</v>
      </c>
      <c r="D888" s="27" t="str">
        <f t="shared" si="255"/>
        <v>N/A</v>
      </c>
      <c r="E888" s="32">
        <v>5.2417557932000003</v>
      </c>
      <c r="F888" s="27" t="str">
        <f t="shared" si="256"/>
        <v>N/A</v>
      </c>
      <c r="G888" s="32">
        <v>5.1363381934000003</v>
      </c>
      <c r="H888" s="27" t="str">
        <f t="shared" si="257"/>
        <v>N/A</v>
      </c>
      <c r="I888" s="28">
        <v>-2.65</v>
      </c>
      <c r="J888" s="28">
        <v>-2.0099999999999998</v>
      </c>
      <c r="K888" s="29" t="s">
        <v>1193</v>
      </c>
      <c r="L888" s="30" t="str">
        <f t="shared" si="258"/>
        <v>Yes</v>
      </c>
    </row>
    <row r="889" spans="1:12">
      <c r="A889" s="48" t="s">
        <v>530</v>
      </c>
      <c r="B889" s="25" t="s">
        <v>49</v>
      </c>
      <c r="C889" s="32">
        <v>0.37366548040000003</v>
      </c>
      <c r="D889" s="27" t="str">
        <f t="shared" si="255"/>
        <v>N/A</v>
      </c>
      <c r="E889" s="32">
        <v>0.35348684270000003</v>
      </c>
      <c r="F889" s="27" t="str">
        <f t="shared" si="256"/>
        <v>N/A</v>
      </c>
      <c r="G889" s="32">
        <v>0.30832797360000003</v>
      </c>
      <c r="H889" s="27" t="str">
        <f t="shared" si="257"/>
        <v>N/A</v>
      </c>
      <c r="I889" s="28">
        <v>-5.4</v>
      </c>
      <c r="J889" s="28">
        <v>-12.8</v>
      </c>
      <c r="K889" s="29" t="s">
        <v>1193</v>
      </c>
      <c r="L889" s="30" t="str">
        <f t="shared" si="258"/>
        <v>Yes</v>
      </c>
    </row>
    <row r="890" spans="1:12">
      <c r="A890" s="48" t="s">
        <v>532</v>
      </c>
      <c r="B890" s="25" t="s">
        <v>49</v>
      </c>
      <c r="C890" s="32">
        <v>1.8930251499999998E-2</v>
      </c>
      <c r="D890" s="27" t="str">
        <f t="shared" si="255"/>
        <v>N/A</v>
      </c>
      <c r="E890" s="32">
        <v>1.4350547999999999E-2</v>
      </c>
      <c r="F890" s="27" t="str">
        <f t="shared" si="256"/>
        <v>N/A</v>
      </c>
      <c r="G890" s="32">
        <v>2.08068431E-2</v>
      </c>
      <c r="H890" s="27" t="str">
        <f t="shared" si="257"/>
        <v>N/A</v>
      </c>
      <c r="I890" s="28">
        <v>-24.2</v>
      </c>
      <c r="J890" s="28">
        <v>44.99</v>
      </c>
      <c r="K890" s="29" t="s">
        <v>1193</v>
      </c>
      <c r="L890" s="30" t="str">
        <f t="shared" si="258"/>
        <v>No</v>
      </c>
    </row>
    <row r="891" spans="1:12">
      <c r="A891" s="46" t="s">
        <v>420</v>
      </c>
      <c r="B891" s="25" t="s">
        <v>49</v>
      </c>
      <c r="C891" s="32">
        <v>0.68050357260000005</v>
      </c>
      <c r="D891" s="27" t="str">
        <f t="shared" si="255"/>
        <v>N/A</v>
      </c>
      <c r="E891" s="32">
        <v>0.48644892290000002</v>
      </c>
      <c r="F891" s="27" t="str">
        <f t="shared" si="256"/>
        <v>N/A</v>
      </c>
      <c r="G891" s="32">
        <v>0.34566194259999999</v>
      </c>
      <c r="H891" s="27" t="str">
        <f t="shared" si="257"/>
        <v>N/A</v>
      </c>
      <c r="I891" s="28">
        <v>-28.5</v>
      </c>
      <c r="J891" s="28">
        <v>-28.9</v>
      </c>
      <c r="K891" s="29" t="s">
        <v>1193</v>
      </c>
      <c r="L891" s="30" t="str">
        <f t="shared" si="258"/>
        <v>Yes</v>
      </c>
    </row>
    <row r="892" spans="1:12" ht="12.75" customHeight="1">
      <c r="A892" s="46" t="s">
        <v>421</v>
      </c>
      <c r="B892" s="25" t="s">
        <v>49</v>
      </c>
      <c r="C892" s="32">
        <v>63.189603447000003</v>
      </c>
      <c r="D892" s="27" t="str">
        <f t="shared" si="255"/>
        <v>N/A</v>
      </c>
      <c r="E892" s="32">
        <v>62.650789719000002</v>
      </c>
      <c r="F892" s="27" t="str">
        <f t="shared" si="256"/>
        <v>N/A</v>
      </c>
      <c r="G892" s="32">
        <v>60.910137407999997</v>
      </c>
      <c r="H892" s="27" t="str">
        <f t="shared" si="257"/>
        <v>N/A</v>
      </c>
      <c r="I892" s="28">
        <v>-0.85299999999999998</v>
      </c>
      <c r="J892" s="28">
        <v>-2.78</v>
      </c>
      <c r="K892" s="29" t="s">
        <v>1193</v>
      </c>
      <c r="L892" s="30" t="str">
        <f t="shared" si="258"/>
        <v>Yes</v>
      </c>
    </row>
    <row r="893" spans="1:12">
      <c r="A893" s="48" t="s">
        <v>524</v>
      </c>
      <c r="B893" s="25" t="s">
        <v>49</v>
      </c>
      <c r="C893" s="32">
        <v>40.165441176000002</v>
      </c>
      <c r="D893" s="27" t="str">
        <f t="shared" si="255"/>
        <v>N/A</v>
      </c>
      <c r="E893" s="32">
        <v>43.456032720000003</v>
      </c>
      <c r="F893" s="27" t="str">
        <f t="shared" si="256"/>
        <v>N/A</v>
      </c>
      <c r="G893" s="32">
        <v>39.544513457999997</v>
      </c>
      <c r="H893" s="27" t="str">
        <f t="shared" si="257"/>
        <v>N/A</v>
      </c>
      <c r="I893" s="28">
        <v>8.1929999999999996</v>
      </c>
      <c r="J893" s="28">
        <v>-9</v>
      </c>
      <c r="K893" s="29" t="s">
        <v>1193</v>
      </c>
      <c r="L893" s="30" t="str">
        <f t="shared" si="258"/>
        <v>Yes</v>
      </c>
    </row>
    <row r="894" spans="1:12">
      <c r="A894" s="48" t="s">
        <v>527</v>
      </c>
      <c r="B894" s="25" t="s">
        <v>49</v>
      </c>
      <c r="C894" s="32">
        <v>85.174112354000002</v>
      </c>
      <c r="D894" s="27" t="str">
        <f t="shared" si="255"/>
        <v>N/A</v>
      </c>
      <c r="E894" s="32">
        <v>85.851158644999998</v>
      </c>
      <c r="F894" s="27" t="str">
        <f t="shared" si="256"/>
        <v>N/A</v>
      </c>
      <c r="G894" s="32">
        <v>85.595863209000001</v>
      </c>
      <c r="H894" s="27" t="str">
        <f t="shared" si="257"/>
        <v>N/A</v>
      </c>
      <c r="I894" s="28">
        <v>0.79490000000000005</v>
      </c>
      <c r="J894" s="28">
        <v>-0.29699999999999999</v>
      </c>
      <c r="K894" s="29" t="s">
        <v>1193</v>
      </c>
      <c r="L894" s="30" t="str">
        <f t="shared" si="258"/>
        <v>Yes</v>
      </c>
    </row>
    <row r="895" spans="1:12">
      <c r="A895" s="48" t="s">
        <v>530</v>
      </c>
      <c r="B895" s="25" t="s">
        <v>49</v>
      </c>
      <c r="C895" s="32">
        <v>64.276245552000006</v>
      </c>
      <c r="D895" s="27" t="str">
        <f t="shared" si="255"/>
        <v>N/A</v>
      </c>
      <c r="E895" s="32">
        <v>64.162837585999995</v>
      </c>
      <c r="F895" s="27" t="str">
        <f t="shared" si="256"/>
        <v>N/A</v>
      </c>
      <c r="G895" s="32">
        <v>63.591182832999998</v>
      </c>
      <c r="H895" s="27" t="str">
        <f t="shared" si="257"/>
        <v>N/A</v>
      </c>
      <c r="I895" s="28">
        <v>-0.17599999999999999</v>
      </c>
      <c r="J895" s="28">
        <v>-0.89100000000000001</v>
      </c>
      <c r="K895" s="29" t="s">
        <v>1193</v>
      </c>
      <c r="L895" s="30" t="str">
        <f t="shared" si="258"/>
        <v>Yes</v>
      </c>
    </row>
    <row r="896" spans="1:12">
      <c r="A896" s="48" t="s">
        <v>532</v>
      </c>
      <c r="B896" s="25" t="s">
        <v>49</v>
      </c>
      <c r="C896" s="32">
        <v>53.806400318000001</v>
      </c>
      <c r="D896" s="27" t="str">
        <f t="shared" si="255"/>
        <v>N/A</v>
      </c>
      <c r="E896" s="32">
        <v>52.213572030999998</v>
      </c>
      <c r="F896" s="27" t="str">
        <f t="shared" si="256"/>
        <v>N/A</v>
      </c>
      <c r="G896" s="32">
        <v>48.631757407999999</v>
      </c>
      <c r="H896" s="27" t="str">
        <f t="shared" si="257"/>
        <v>N/A</v>
      </c>
      <c r="I896" s="28">
        <v>-2.96</v>
      </c>
      <c r="J896" s="28">
        <v>-6.86</v>
      </c>
      <c r="K896" s="29" t="s">
        <v>1193</v>
      </c>
      <c r="L896" s="30" t="str">
        <f t="shared" si="258"/>
        <v>Yes</v>
      </c>
    </row>
    <row r="897" spans="1:12">
      <c r="A897" s="46" t="s">
        <v>627</v>
      </c>
      <c r="B897" s="25" t="s">
        <v>49</v>
      </c>
      <c r="C897" s="32">
        <v>79.255986472000004</v>
      </c>
      <c r="D897" s="27" t="str">
        <f t="shared" si="255"/>
        <v>N/A</v>
      </c>
      <c r="E897" s="32">
        <v>78.892864860000003</v>
      </c>
      <c r="F897" s="27" t="str">
        <f t="shared" si="256"/>
        <v>N/A</v>
      </c>
      <c r="G897" s="32">
        <v>76.874148113999993</v>
      </c>
      <c r="H897" s="27" t="str">
        <f t="shared" si="257"/>
        <v>N/A</v>
      </c>
      <c r="I897" s="28">
        <v>-0.45800000000000002</v>
      </c>
      <c r="J897" s="28">
        <v>-2.56</v>
      </c>
      <c r="K897" s="29" t="s">
        <v>1193</v>
      </c>
      <c r="L897" s="30" t="str">
        <f t="shared" si="258"/>
        <v>Yes</v>
      </c>
    </row>
    <row r="898" spans="1:12">
      <c r="A898" s="48" t="s">
        <v>524</v>
      </c>
      <c r="B898" s="25" t="s">
        <v>49</v>
      </c>
      <c r="C898" s="32">
        <v>49.724264706</v>
      </c>
      <c r="D898" s="27" t="str">
        <f t="shared" si="255"/>
        <v>N/A</v>
      </c>
      <c r="E898" s="32">
        <v>55.214723925999998</v>
      </c>
      <c r="F898" s="27" t="str">
        <f t="shared" si="256"/>
        <v>N/A</v>
      </c>
      <c r="G898" s="32">
        <v>52.795031055999999</v>
      </c>
      <c r="H898" s="27" t="str">
        <f t="shared" si="257"/>
        <v>N/A</v>
      </c>
      <c r="I898" s="28">
        <v>11.04</v>
      </c>
      <c r="J898" s="28">
        <v>-4.38</v>
      </c>
      <c r="K898" s="29" t="s">
        <v>1193</v>
      </c>
      <c r="L898" s="30" t="str">
        <f t="shared" si="258"/>
        <v>Yes</v>
      </c>
    </row>
    <row r="899" spans="1:12">
      <c r="A899" s="48" t="s">
        <v>527</v>
      </c>
      <c r="B899" s="25" t="s">
        <v>49</v>
      </c>
      <c r="C899" s="32">
        <v>93.072520714000007</v>
      </c>
      <c r="D899" s="27" t="str">
        <f t="shared" si="255"/>
        <v>N/A</v>
      </c>
      <c r="E899" s="32">
        <v>93.237522282</v>
      </c>
      <c r="F899" s="27" t="str">
        <f t="shared" si="256"/>
        <v>N/A</v>
      </c>
      <c r="G899" s="32">
        <v>92.795266146000003</v>
      </c>
      <c r="H899" s="27" t="str">
        <f t="shared" si="257"/>
        <v>N/A</v>
      </c>
      <c r="I899" s="28">
        <v>0.17730000000000001</v>
      </c>
      <c r="J899" s="28">
        <v>-0.47399999999999998</v>
      </c>
      <c r="K899" s="29" t="s">
        <v>1193</v>
      </c>
      <c r="L899" s="30" t="str">
        <f t="shared" si="258"/>
        <v>Yes</v>
      </c>
    </row>
    <row r="900" spans="1:12">
      <c r="A900" s="48" t="s">
        <v>530</v>
      </c>
      <c r="B900" s="25" t="s">
        <v>49</v>
      </c>
      <c r="C900" s="32">
        <v>84.428825622999994</v>
      </c>
      <c r="D900" s="27" t="str">
        <f t="shared" si="255"/>
        <v>N/A</v>
      </c>
      <c r="E900" s="32">
        <v>84.893953947</v>
      </c>
      <c r="F900" s="27" t="str">
        <f t="shared" si="256"/>
        <v>N/A</v>
      </c>
      <c r="G900" s="32">
        <v>83.774386559999996</v>
      </c>
      <c r="H900" s="27" t="str">
        <f t="shared" si="257"/>
        <v>N/A</v>
      </c>
      <c r="I900" s="28">
        <v>0.55089999999999995</v>
      </c>
      <c r="J900" s="28">
        <v>-1.32</v>
      </c>
      <c r="K900" s="29" t="s">
        <v>1193</v>
      </c>
      <c r="L900" s="30" t="str">
        <f t="shared" si="258"/>
        <v>Yes</v>
      </c>
    </row>
    <row r="901" spans="1:12">
      <c r="A901" s="48" t="s">
        <v>532</v>
      </c>
      <c r="B901" s="25" t="s">
        <v>49</v>
      </c>
      <c r="C901" s="32">
        <v>63.960587216</v>
      </c>
      <c r="D901" s="27" t="str">
        <f t="shared" si="255"/>
        <v>N/A</v>
      </c>
      <c r="E901" s="32">
        <v>62.041006691</v>
      </c>
      <c r="F901" s="27" t="str">
        <f t="shared" si="256"/>
        <v>N/A</v>
      </c>
      <c r="G901" s="32">
        <v>58.808615574000001</v>
      </c>
      <c r="H901" s="27" t="str">
        <f t="shared" si="257"/>
        <v>N/A</v>
      </c>
      <c r="I901" s="28">
        <v>-3</v>
      </c>
      <c r="J901" s="28">
        <v>-5.21</v>
      </c>
      <c r="K901" s="29" t="s">
        <v>1193</v>
      </c>
      <c r="L901" s="30" t="str">
        <f t="shared" si="258"/>
        <v>Yes</v>
      </c>
    </row>
    <row r="902" spans="1:12">
      <c r="A902" s="46" t="s">
        <v>1</v>
      </c>
      <c r="B902" s="25" t="s">
        <v>49</v>
      </c>
      <c r="C902" s="26">
        <v>4.6280020949000003</v>
      </c>
      <c r="D902" s="27" t="str">
        <f t="shared" si="255"/>
        <v>N/A</v>
      </c>
      <c r="E902" s="26">
        <v>4.6479872539000002</v>
      </c>
      <c r="F902" s="27" t="str">
        <f t="shared" si="256"/>
        <v>N/A</v>
      </c>
      <c r="G902" s="26">
        <v>4.6088924513</v>
      </c>
      <c r="H902" s="27" t="str">
        <f t="shared" si="257"/>
        <v>N/A</v>
      </c>
      <c r="I902" s="28">
        <v>0.43180000000000002</v>
      </c>
      <c r="J902" s="28">
        <v>-0.84099999999999997</v>
      </c>
      <c r="K902" s="29" t="s">
        <v>1193</v>
      </c>
      <c r="L902" s="30" t="str">
        <f t="shared" si="258"/>
        <v>Yes</v>
      </c>
    </row>
    <row r="903" spans="1:12">
      <c r="A903" s="48" t="s">
        <v>524</v>
      </c>
      <c r="B903" s="25" t="s">
        <v>49</v>
      </c>
      <c r="C903" s="26">
        <v>5.8828828828999997</v>
      </c>
      <c r="D903" s="27" t="str">
        <f t="shared" si="255"/>
        <v>N/A</v>
      </c>
      <c r="E903" s="26">
        <v>4.9430894308999997</v>
      </c>
      <c r="F903" s="27" t="str">
        <f t="shared" si="256"/>
        <v>N/A</v>
      </c>
      <c r="G903" s="26">
        <v>5.2051282051000003</v>
      </c>
      <c r="H903" s="27" t="str">
        <f t="shared" si="257"/>
        <v>N/A</v>
      </c>
      <c r="I903" s="28">
        <v>-16</v>
      </c>
      <c r="J903" s="28">
        <v>5.3010000000000002</v>
      </c>
      <c r="K903" s="29" t="s">
        <v>1193</v>
      </c>
      <c r="L903" s="30" t="str">
        <f t="shared" si="258"/>
        <v>Yes</v>
      </c>
    </row>
    <row r="904" spans="1:12">
      <c r="A904" s="48" t="s">
        <v>527</v>
      </c>
      <c r="B904" s="25" t="s">
        <v>49</v>
      </c>
      <c r="C904" s="26">
        <v>12.174535049999999</v>
      </c>
      <c r="D904" s="27" t="str">
        <f t="shared" si="255"/>
        <v>N/A</v>
      </c>
      <c r="E904" s="26">
        <v>12.066467662000001</v>
      </c>
      <c r="F904" s="27" t="str">
        <f t="shared" si="256"/>
        <v>N/A</v>
      </c>
      <c r="G904" s="26">
        <v>12.060623445999999</v>
      </c>
      <c r="H904" s="27" t="str">
        <f t="shared" si="257"/>
        <v>N/A</v>
      </c>
      <c r="I904" s="28">
        <v>-0.88800000000000001</v>
      </c>
      <c r="J904" s="28">
        <v>-4.8000000000000001E-2</v>
      </c>
      <c r="K904" s="29" t="s">
        <v>1193</v>
      </c>
      <c r="L904" s="30" t="str">
        <f t="shared" si="258"/>
        <v>Yes</v>
      </c>
    </row>
    <row r="905" spans="1:12">
      <c r="A905" s="48" t="s">
        <v>530</v>
      </c>
      <c r="B905" s="25" t="s">
        <v>49</v>
      </c>
      <c r="C905" s="26">
        <v>3.8572230156999998</v>
      </c>
      <c r="D905" s="27" t="str">
        <f t="shared" si="255"/>
        <v>N/A</v>
      </c>
      <c r="E905" s="26">
        <v>3.8657621544</v>
      </c>
      <c r="F905" s="27" t="str">
        <f t="shared" si="256"/>
        <v>N/A</v>
      </c>
      <c r="G905" s="26">
        <v>3.8096176017999999</v>
      </c>
      <c r="H905" s="27" t="str">
        <f t="shared" si="257"/>
        <v>N/A</v>
      </c>
      <c r="I905" s="28">
        <v>0.22140000000000001</v>
      </c>
      <c r="J905" s="28">
        <v>-1.45</v>
      </c>
      <c r="K905" s="29" t="s">
        <v>1193</v>
      </c>
      <c r="L905" s="30" t="str">
        <f t="shared" si="258"/>
        <v>Yes</v>
      </c>
    </row>
    <row r="906" spans="1:12">
      <c r="A906" s="48" t="s">
        <v>532</v>
      </c>
      <c r="B906" s="25" t="s">
        <v>49</v>
      </c>
      <c r="C906" s="26">
        <v>3.2106010717000002</v>
      </c>
      <c r="D906" s="27" t="str">
        <f t="shared" si="255"/>
        <v>N/A</v>
      </c>
      <c r="E906" s="26">
        <v>3.2283621409999999</v>
      </c>
      <c r="F906" s="27" t="str">
        <f t="shared" si="256"/>
        <v>N/A</v>
      </c>
      <c r="G906" s="26">
        <v>3.2311146653999998</v>
      </c>
      <c r="H906" s="27" t="str">
        <f t="shared" si="257"/>
        <v>N/A</v>
      </c>
      <c r="I906" s="28">
        <v>0.55320000000000003</v>
      </c>
      <c r="J906" s="28">
        <v>8.5300000000000001E-2</v>
      </c>
      <c r="K906" s="29" t="s">
        <v>1193</v>
      </c>
      <c r="L906" s="30" t="str">
        <f t="shared" si="258"/>
        <v>Yes</v>
      </c>
    </row>
    <row r="907" spans="1:12">
      <c r="A907" s="46" t="s">
        <v>2</v>
      </c>
      <c r="B907" s="25" t="s">
        <v>49</v>
      </c>
      <c r="C907" s="26">
        <v>222.80911875000001</v>
      </c>
      <c r="D907" s="27" t="str">
        <f t="shared" si="255"/>
        <v>N/A</v>
      </c>
      <c r="E907" s="26">
        <v>223.37769284000001</v>
      </c>
      <c r="F907" s="27" t="str">
        <f t="shared" si="256"/>
        <v>N/A</v>
      </c>
      <c r="G907" s="26">
        <v>219.82302109</v>
      </c>
      <c r="H907" s="27" t="str">
        <f t="shared" si="257"/>
        <v>N/A</v>
      </c>
      <c r="I907" s="28">
        <v>0.25519999999999998</v>
      </c>
      <c r="J907" s="28">
        <v>-1.59</v>
      </c>
      <c r="K907" s="29" t="s">
        <v>1193</v>
      </c>
      <c r="L907" s="30" t="str">
        <f t="shared" si="258"/>
        <v>Yes</v>
      </c>
    </row>
    <row r="908" spans="1:12">
      <c r="A908" s="48" t="s">
        <v>524</v>
      </c>
      <c r="B908" s="25" t="s">
        <v>49</v>
      </c>
      <c r="C908" s="26">
        <v>217.62234043000001</v>
      </c>
      <c r="D908" s="27" t="str">
        <f t="shared" si="255"/>
        <v>N/A</v>
      </c>
      <c r="E908" s="26">
        <v>223.64417177999999</v>
      </c>
      <c r="F908" s="27" t="str">
        <f t="shared" si="256"/>
        <v>N/A</v>
      </c>
      <c r="G908" s="26">
        <v>237.87837837999999</v>
      </c>
      <c r="H908" s="27" t="str">
        <f t="shared" si="257"/>
        <v>N/A</v>
      </c>
      <c r="I908" s="28">
        <v>2.7669999999999999</v>
      </c>
      <c r="J908" s="28">
        <v>6.3650000000000002</v>
      </c>
      <c r="K908" s="29" t="s">
        <v>1193</v>
      </c>
      <c r="L908" s="30" t="str">
        <f t="shared" si="258"/>
        <v>Yes</v>
      </c>
    </row>
    <row r="909" spans="1:12">
      <c r="A909" s="48" t="s">
        <v>527</v>
      </c>
      <c r="B909" s="25" t="s">
        <v>49</v>
      </c>
      <c r="C909" s="26">
        <v>253.07720782999999</v>
      </c>
      <c r="D909" s="27" t="str">
        <f t="shared" si="255"/>
        <v>N/A</v>
      </c>
      <c r="E909" s="26">
        <v>254.53666311999999</v>
      </c>
      <c r="F909" s="27" t="str">
        <f t="shared" si="256"/>
        <v>N/A</v>
      </c>
      <c r="G909" s="26">
        <v>247.40010379</v>
      </c>
      <c r="H909" s="27" t="str">
        <f t="shared" si="257"/>
        <v>N/A</v>
      </c>
      <c r="I909" s="28">
        <v>0.57669999999999999</v>
      </c>
      <c r="J909" s="28">
        <v>-2.8</v>
      </c>
      <c r="K909" s="29" t="s">
        <v>1193</v>
      </c>
      <c r="L909" s="30" t="str">
        <f t="shared" si="258"/>
        <v>Yes</v>
      </c>
    </row>
    <row r="910" spans="1:12">
      <c r="A910" s="48" t="s">
        <v>530</v>
      </c>
      <c r="B910" s="25" t="s">
        <v>49</v>
      </c>
      <c r="C910" s="26">
        <v>160.26190475999999</v>
      </c>
      <c r="D910" s="27" t="str">
        <f t="shared" si="255"/>
        <v>N/A</v>
      </c>
      <c r="E910" s="26">
        <v>154.88249694000001</v>
      </c>
      <c r="F910" s="27" t="str">
        <f t="shared" si="256"/>
        <v>N/A</v>
      </c>
      <c r="G910" s="26">
        <v>155.91150442</v>
      </c>
      <c r="H910" s="27" t="str">
        <f t="shared" si="257"/>
        <v>N/A</v>
      </c>
      <c r="I910" s="28">
        <v>-3.36</v>
      </c>
      <c r="J910" s="28">
        <v>0.66439999999999999</v>
      </c>
      <c r="K910" s="29" t="s">
        <v>1193</v>
      </c>
      <c r="L910" s="30" t="str">
        <f t="shared" si="258"/>
        <v>Yes</v>
      </c>
    </row>
    <row r="911" spans="1:12">
      <c r="A911" s="48" t="s">
        <v>532</v>
      </c>
      <c r="B911" s="25" t="s">
        <v>49</v>
      </c>
      <c r="C911" s="26">
        <v>36.700000000000003</v>
      </c>
      <c r="D911" s="27" t="str">
        <f t="shared" si="255"/>
        <v>N/A</v>
      </c>
      <c r="E911" s="26">
        <v>53.125</v>
      </c>
      <c r="F911" s="27" t="str">
        <f t="shared" si="256"/>
        <v>N/A</v>
      </c>
      <c r="G911" s="26">
        <v>25.037037037000001</v>
      </c>
      <c r="H911" s="27" t="str">
        <f t="shared" si="257"/>
        <v>N/A</v>
      </c>
      <c r="I911" s="28">
        <v>44.75</v>
      </c>
      <c r="J911" s="28">
        <v>-52.9</v>
      </c>
      <c r="K911" s="29" t="s">
        <v>1193</v>
      </c>
      <c r="L911" s="30" t="str">
        <f t="shared" si="258"/>
        <v>No</v>
      </c>
    </row>
    <row r="912" spans="1:12">
      <c r="A912" s="46" t="s">
        <v>159</v>
      </c>
      <c r="B912" s="25" t="s">
        <v>49</v>
      </c>
      <c r="C912" s="32">
        <v>3.6330660557000001</v>
      </c>
      <c r="D912" s="27" t="str">
        <f t="shared" si="255"/>
        <v>N/A</v>
      </c>
      <c r="E912" s="32">
        <v>3.4958972548</v>
      </c>
      <c r="F912" s="27" t="str">
        <f t="shared" si="256"/>
        <v>N/A</v>
      </c>
      <c r="G912" s="32">
        <v>3.1879056387000002</v>
      </c>
      <c r="H912" s="27" t="str">
        <f t="shared" si="257"/>
        <v>N/A</v>
      </c>
      <c r="I912" s="28">
        <v>-3.78</v>
      </c>
      <c r="J912" s="28">
        <v>-8.81</v>
      </c>
      <c r="K912" s="29" t="s">
        <v>1193</v>
      </c>
      <c r="L912" s="30" t="str">
        <f t="shared" si="258"/>
        <v>Yes</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11</v>
      </c>
      <c r="D914" s="27" t="str">
        <f t="shared" ref="D914:D924" si="259">IF($B914="N/A","N/A",IF(C914&gt;10,"No",IF(C914&lt;-10,"No","Yes")))</f>
        <v>N/A</v>
      </c>
      <c r="E914" s="26">
        <v>0</v>
      </c>
      <c r="F914" s="27" t="str">
        <f t="shared" ref="F914:F924" si="260">IF($B914="N/A","N/A",IF(E914&gt;10,"No",IF(E914&lt;-10,"No","Yes")))</f>
        <v>N/A</v>
      </c>
      <c r="G914" s="26">
        <v>0</v>
      </c>
      <c r="H914" s="27" t="str">
        <f t="shared" ref="H914:H924" si="261">IF($B914="N/A","N/A",IF(G914&gt;10,"No",IF(G914&lt;-10,"No","Yes")))</f>
        <v>N/A</v>
      </c>
      <c r="I914" s="28">
        <v>-100</v>
      </c>
      <c r="J914" s="28" t="s">
        <v>1207</v>
      </c>
      <c r="K914" s="47" t="s">
        <v>49</v>
      </c>
      <c r="L914" s="30" t="str">
        <f t="shared" ref="L914:L924" si="262">IF(J914="Div by 0", "N/A", IF(K914="N/A","N/A", IF(J914&gt;VALUE(MID(K914,1,2)), "No", IF(J914&lt;-1*VALUE(MID(K914,1,2)), "No", "Yes"))))</f>
        <v>N/A</v>
      </c>
    </row>
    <row r="915" spans="1:12" ht="12.75" customHeight="1">
      <c r="A915" s="46" t="s">
        <v>741</v>
      </c>
      <c r="B915" s="25" t="s">
        <v>49</v>
      </c>
      <c r="C915" s="26">
        <v>13</v>
      </c>
      <c r="D915" s="27" t="str">
        <f t="shared" si="259"/>
        <v>N/A</v>
      </c>
      <c r="E915" s="26">
        <v>17</v>
      </c>
      <c r="F915" s="27" t="str">
        <f t="shared" si="260"/>
        <v>N/A</v>
      </c>
      <c r="G915" s="26">
        <v>14</v>
      </c>
      <c r="H915" s="27" t="str">
        <f t="shared" si="261"/>
        <v>N/A</v>
      </c>
      <c r="I915" s="28">
        <v>30.77</v>
      </c>
      <c r="J915" s="28">
        <v>-17.600000000000001</v>
      </c>
      <c r="K915" s="47" t="s">
        <v>49</v>
      </c>
      <c r="L915" s="30" t="str">
        <f t="shared" si="262"/>
        <v>N/A</v>
      </c>
    </row>
    <row r="916" spans="1:12">
      <c r="A916" s="48" t="s">
        <v>570</v>
      </c>
      <c r="B916" s="25" t="s">
        <v>49</v>
      </c>
      <c r="C916" s="26">
        <v>11</v>
      </c>
      <c r="D916" s="27" t="str">
        <f t="shared" si="259"/>
        <v>N/A</v>
      </c>
      <c r="E916" s="26">
        <v>11</v>
      </c>
      <c r="F916" s="27" t="str">
        <f t="shared" si="260"/>
        <v>N/A</v>
      </c>
      <c r="G916" s="26">
        <v>11</v>
      </c>
      <c r="H916" s="27" t="str">
        <f t="shared" si="261"/>
        <v>N/A</v>
      </c>
      <c r="I916" s="28">
        <v>100</v>
      </c>
      <c r="J916" s="28">
        <v>50</v>
      </c>
      <c r="K916" s="47" t="s">
        <v>49</v>
      </c>
      <c r="L916" s="30" t="str">
        <f t="shared" si="262"/>
        <v>N/A</v>
      </c>
    </row>
    <row r="917" spans="1:12">
      <c r="A917" s="48" t="s">
        <v>571</v>
      </c>
      <c r="B917" s="25" t="s">
        <v>49</v>
      </c>
      <c r="C917" s="26">
        <v>145</v>
      </c>
      <c r="D917" s="27" t="str">
        <f t="shared" si="259"/>
        <v>N/A</v>
      </c>
      <c r="E917" s="26">
        <v>194</v>
      </c>
      <c r="F917" s="27" t="str">
        <f t="shared" si="260"/>
        <v>N/A</v>
      </c>
      <c r="G917" s="26">
        <v>189</v>
      </c>
      <c r="H917" s="27" t="str">
        <f t="shared" si="261"/>
        <v>N/A</v>
      </c>
      <c r="I917" s="28">
        <v>33.79</v>
      </c>
      <c r="J917" s="28">
        <v>-2.58</v>
      </c>
      <c r="K917" s="47" t="s">
        <v>49</v>
      </c>
      <c r="L917" s="30" t="str">
        <f t="shared" si="262"/>
        <v>N/A</v>
      </c>
    </row>
    <row r="918" spans="1:12">
      <c r="A918" s="48" t="s">
        <v>572</v>
      </c>
      <c r="B918" s="25" t="s">
        <v>49</v>
      </c>
      <c r="C918" s="26">
        <v>12</v>
      </c>
      <c r="D918" s="27" t="str">
        <f t="shared" si="259"/>
        <v>N/A</v>
      </c>
      <c r="E918" s="26">
        <v>11</v>
      </c>
      <c r="F918" s="27" t="str">
        <f t="shared" si="260"/>
        <v>N/A</v>
      </c>
      <c r="G918" s="26">
        <v>13</v>
      </c>
      <c r="H918" s="27" t="str">
        <f t="shared" si="261"/>
        <v>N/A</v>
      </c>
      <c r="I918" s="28">
        <v>-8.33</v>
      </c>
      <c r="J918" s="28">
        <v>18.18</v>
      </c>
      <c r="K918" s="47" t="s">
        <v>49</v>
      </c>
      <c r="L918" s="30" t="str">
        <f t="shared" si="262"/>
        <v>N/A</v>
      </c>
    </row>
    <row r="919" spans="1:12">
      <c r="A919" s="48" t="s">
        <v>573</v>
      </c>
      <c r="B919" s="25" t="s">
        <v>49</v>
      </c>
      <c r="C919" s="26">
        <v>20</v>
      </c>
      <c r="D919" s="27" t="str">
        <f t="shared" si="259"/>
        <v>N/A</v>
      </c>
      <c r="E919" s="26">
        <v>24</v>
      </c>
      <c r="F919" s="27" t="str">
        <f t="shared" si="260"/>
        <v>N/A</v>
      </c>
      <c r="G919" s="26">
        <v>24</v>
      </c>
      <c r="H919" s="27" t="str">
        <f t="shared" si="261"/>
        <v>N/A</v>
      </c>
      <c r="I919" s="28">
        <v>20</v>
      </c>
      <c r="J919" s="28">
        <v>0</v>
      </c>
      <c r="K919" s="47" t="s">
        <v>49</v>
      </c>
      <c r="L919" s="30" t="str">
        <f t="shared" si="262"/>
        <v>N/A</v>
      </c>
    </row>
    <row r="920" spans="1:12">
      <c r="A920" s="46" t="s">
        <v>742</v>
      </c>
      <c r="B920" s="25" t="s">
        <v>49</v>
      </c>
      <c r="C920" s="31">
        <v>1729695</v>
      </c>
      <c r="D920" s="27" t="str">
        <f t="shared" si="259"/>
        <v>N/A</v>
      </c>
      <c r="E920" s="31">
        <v>809192</v>
      </c>
      <c r="F920" s="27" t="str">
        <f t="shared" si="260"/>
        <v>N/A</v>
      </c>
      <c r="G920" s="31">
        <v>969376</v>
      </c>
      <c r="H920" s="27" t="str">
        <f t="shared" si="261"/>
        <v>N/A</v>
      </c>
      <c r="I920" s="28">
        <v>-53.2</v>
      </c>
      <c r="J920" s="28">
        <v>19.8</v>
      </c>
      <c r="K920" s="47" t="s">
        <v>49</v>
      </c>
      <c r="L920" s="30" t="str">
        <f t="shared" si="262"/>
        <v>N/A</v>
      </c>
    </row>
    <row r="921" spans="1:12">
      <c r="A921" s="48" t="s">
        <v>574</v>
      </c>
      <c r="B921" s="25" t="s">
        <v>49</v>
      </c>
      <c r="C921" s="31">
        <v>879990</v>
      </c>
      <c r="D921" s="27" t="str">
        <f t="shared" si="259"/>
        <v>N/A</v>
      </c>
      <c r="E921" s="31">
        <v>709604</v>
      </c>
      <c r="F921" s="27" t="str">
        <f t="shared" si="260"/>
        <v>N/A</v>
      </c>
      <c r="G921" s="31">
        <v>816212</v>
      </c>
      <c r="H921" s="27" t="str">
        <f t="shared" si="261"/>
        <v>N/A</v>
      </c>
      <c r="I921" s="28">
        <v>-19.399999999999999</v>
      </c>
      <c r="J921" s="28">
        <v>15.02</v>
      </c>
      <c r="K921" s="47" t="s">
        <v>49</v>
      </c>
      <c r="L921" s="30" t="str">
        <f t="shared" si="262"/>
        <v>N/A</v>
      </c>
    </row>
    <row r="922" spans="1:12">
      <c r="A922" s="48" t="s">
        <v>568</v>
      </c>
      <c r="B922" s="25" t="s">
        <v>49</v>
      </c>
      <c r="C922" s="31">
        <v>554913</v>
      </c>
      <c r="D922" s="27" t="str">
        <f t="shared" si="259"/>
        <v>N/A</v>
      </c>
      <c r="E922" s="31">
        <v>619685</v>
      </c>
      <c r="F922" s="27" t="str">
        <f t="shared" si="260"/>
        <v>N/A</v>
      </c>
      <c r="G922" s="31">
        <v>611076</v>
      </c>
      <c r="H922" s="27" t="str">
        <f t="shared" si="261"/>
        <v>N/A</v>
      </c>
      <c r="I922" s="28">
        <v>11.67</v>
      </c>
      <c r="J922" s="28">
        <v>-1.39</v>
      </c>
      <c r="K922" s="47" t="s">
        <v>49</v>
      </c>
      <c r="L922" s="30" t="str">
        <f t="shared" si="262"/>
        <v>N/A</v>
      </c>
    </row>
    <row r="923" spans="1:12">
      <c r="A923" s="48" t="s">
        <v>221</v>
      </c>
      <c r="B923" s="25" t="s">
        <v>49</v>
      </c>
      <c r="C923" s="31">
        <v>1702751</v>
      </c>
      <c r="D923" s="27" t="str">
        <f t="shared" si="259"/>
        <v>N/A</v>
      </c>
      <c r="E923" s="31">
        <v>788031</v>
      </c>
      <c r="F923" s="27" t="str">
        <f t="shared" si="260"/>
        <v>N/A</v>
      </c>
      <c r="G923" s="31">
        <v>891392</v>
      </c>
      <c r="H923" s="27" t="str">
        <f t="shared" si="261"/>
        <v>N/A</v>
      </c>
      <c r="I923" s="28">
        <v>-53.7</v>
      </c>
      <c r="J923" s="28">
        <v>13.12</v>
      </c>
      <c r="K923" s="47" t="s">
        <v>49</v>
      </c>
      <c r="L923" s="30" t="str">
        <f t="shared" si="262"/>
        <v>N/A</v>
      </c>
    </row>
    <row r="924" spans="1:12">
      <c r="A924" s="48" t="s">
        <v>628</v>
      </c>
      <c r="B924" s="25" t="s">
        <v>49</v>
      </c>
      <c r="C924" s="31">
        <v>1729195</v>
      </c>
      <c r="D924" s="27" t="str">
        <f t="shared" si="259"/>
        <v>N/A</v>
      </c>
      <c r="E924" s="31">
        <v>775664</v>
      </c>
      <c r="F924" s="27" t="str">
        <f t="shared" si="260"/>
        <v>N/A</v>
      </c>
      <c r="G924" s="31">
        <v>560740</v>
      </c>
      <c r="H924" s="27" t="str">
        <f t="shared" si="261"/>
        <v>N/A</v>
      </c>
      <c r="I924" s="28">
        <v>-55.1</v>
      </c>
      <c r="J924" s="28">
        <v>-27.7</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7565353</v>
      </c>
      <c r="D926" s="27" t="str">
        <f t="shared" ref="D926:D940" si="263">IF($B926="N/A","N/A",IF(C926&gt;10,"No",IF(C926&lt;-10,"No","Yes")))</f>
        <v>N/A</v>
      </c>
      <c r="E926" s="31">
        <v>10155633</v>
      </c>
      <c r="F926" s="27" t="str">
        <f t="shared" ref="F926:F940" si="264">IF($B926="N/A","N/A",IF(E926&gt;10,"No",IF(E926&lt;-10,"No","Yes")))</f>
        <v>N/A</v>
      </c>
      <c r="G926" s="31">
        <v>12612122</v>
      </c>
      <c r="H926" s="27" t="str">
        <f t="shared" ref="H926:H940" si="265">IF($B926="N/A","N/A",IF(G926&gt;10,"No",IF(G926&lt;-10,"No","Yes")))</f>
        <v>N/A</v>
      </c>
      <c r="I926" s="28">
        <v>34.24</v>
      </c>
      <c r="J926" s="28">
        <v>24.19</v>
      </c>
      <c r="K926" s="29" t="s">
        <v>1193</v>
      </c>
      <c r="L926" s="30" t="str">
        <f t="shared" ref="L926:L940" si="266">IF(J926="Div by 0", "N/A", IF(K926="N/A","N/A", IF(J926&gt;VALUE(MID(K926,1,2)), "No", IF(J926&lt;-1*VALUE(MID(K926,1,2)), "No", "Yes"))))</f>
        <v>Yes</v>
      </c>
    </row>
    <row r="927" spans="1:12">
      <c r="A927" s="46" t="s">
        <v>576</v>
      </c>
      <c r="B927" s="25" t="s">
        <v>49</v>
      </c>
      <c r="C927" s="26">
        <v>27400</v>
      </c>
      <c r="D927" s="27" t="str">
        <f t="shared" si="263"/>
        <v>N/A</v>
      </c>
      <c r="E927" s="26">
        <v>35991</v>
      </c>
      <c r="F927" s="27" t="str">
        <f t="shared" si="264"/>
        <v>N/A</v>
      </c>
      <c r="G927" s="26">
        <v>40079</v>
      </c>
      <c r="H927" s="27" t="str">
        <f t="shared" si="265"/>
        <v>N/A</v>
      </c>
      <c r="I927" s="28">
        <v>31.35</v>
      </c>
      <c r="J927" s="28">
        <v>11.36</v>
      </c>
      <c r="K927" s="29" t="s">
        <v>1193</v>
      </c>
      <c r="L927" s="30" t="str">
        <f t="shared" si="266"/>
        <v>Yes</v>
      </c>
    </row>
    <row r="928" spans="1:12">
      <c r="A928" s="46" t="s">
        <v>577</v>
      </c>
      <c r="B928" s="25" t="s">
        <v>49</v>
      </c>
      <c r="C928" s="31">
        <v>276.10777372000001</v>
      </c>
      <c r="D928" s="27" t="str">
        <f t="shared" si="263"/>
        <v>N/A</v>
      </c>
      <c r="E928" s="31">
        <v>282.17145952999999</v>
      </c>
      <c r="F928" s="27" t="str">
        <f t="shared" si="264"/>
        <v>N/A</v>
      </c>
      <c r="G928" s="31">
        <v>314.68155393000001</v>
      </c>
      <c r="H928" s="27" t="str">
        <f t="shared" si="265"/>
        <v>N/A</v>
      </c>
      <c r="I928" s="28">
        <v>2.1960000000000002</v>
      </c>
      <c r="J928" s="28">
        <v>11.52</v>
      </c>
      <c r="K928" s="29" t="s">
        <v>1193</v>
      </c>
      <c r="L928" s="30" t="str">
        <f t="shared" si="266"/>
        <v>Yes</v>
      </c>
    </row>
    <row r="929" spans="1:12">
      <c r="A929" s="46" t="s">
        <v>578</v>
      </c>
      <c r="B929" s="25" t="s">
        <v>49</v>
      </c>
      <c r="C929" s="31">
        <v>9762011</v>
      </c>
      <c r="D929" s="27" t="str">
        <f t="shared" si="263"/>
        <v>N/A</v>
      </c>
      <c r="E929" s="31">
        <v>11357817</v>
      </c>
      <c r="F929" s="27" t="str">
        <f t="shared" si="264"/>
        <v>N/A</v>
      </c>
      <c r="G929" s="31">
        <v>13466814</v>
      </c>
      <c r="H929" s="27" t="str">
        <f t="shared" si="265"/>
        <v>N/A</v>
      </c>
      <c r="I929" s="28">
        <v>16.350000000000001</v>
      </c>
      <c r="J929" s="28">
        <v>18.57</v>
      </c>
      <c r="K929" s="29" t="s">
        <v>1193</v>
      </c>
      <c r="L929" s="30" t="str">
        <f t="shared" si="266"/>
        <v>Yes</v>
      </c>
    </row>
    <row r="930" spans="1:12">
      <c r="A930" s="46" t="s">
        <v>579</v>
      </c>
      <c r="B930" s="25" t="s">
        <v>49</v>
      </c>
      <c r="C930" s="26">
        <v>27740</v>
      </c>
      <c r="D930" s="27" t="str">
        <f t="shared" si="263"/>
        <v>N/A</v>
      </c>
      <c r="E930" s="26">
        <v>30712</v>
      </c>
      <c r="F930" s="27" t="str">
        <f t="shared" si="264"/>
        <v>N/A</v>
      </c>
      <c r="G930" s="26">
        <v>33268</v>
      </c>
      <c r="H930" s="27" t="str">
        <f t="shared" si="265"/>
        <v>N/A</v>
      </c>
      <c r="I930" s="28">
        <v>10.71</v>
      </c>
      <c r="J930" s="28">
        <v>8.3219999999999992</v>
      </c>
      <c r="K930" s="29" t="s">
        <v>1193</v>
      </c>
      <c r="L930" s="30" t="str">
        <f t="shared" si="266"/>
        <v>Yes</v>
      </c>
    </row>
    <row r="931" spans="1:12">
      <c r="A931" s="46" t="s">
        <v>580</v>
      </c>
      <c r="B931" s="25" t="s">
        <v>49</v>
      </c>
      <c r="C931" s="31">
        <v>351.91099494999997</v>
      </c>
      <c r="D931" s="27" t="str">
        <f t="shared" si="263"/>
        <v>N/A</v>
      </c>
      <c r="E931" s="31">
        <v>369.81691196000003</v>
      </c>
      <c r="F931" s="27" t="str">
        <f t="shared" si="264"/>
        <v>N/A</v>
      </c>
      <c r="G931" s="31">
        <v>404.79782373</v>
      </c>
      <c r="H931" s="27" t="str">
        <f t="shared" si="265"/>
        <v>N/A</v>
      </c>
      <c r="I931" s="28">
        <v>5.0880000000000001</v>
      </c>
      <c r="J931" s="28">
        <v>9.4589999999999996</v>
      </c>
      <c r="K931" s="29" t="s">
        <v>1193</v>
      </c>
      <c r="L931" s="30" t="str">
        <f t="shared" si="266"/>
        <v>Yes</v>
      </c>
    </row>
    <row r="932" spans="1:12">
      <c r="A932" s="46" t="s">
        <v>590</v>
      </c>
      <c r="B932" s="25" t="s">
        <v>49</v>
      </c>
      <c r="C932" s="31">
        <v>14085554</v>
      </c>
      <c r="D932" s="27" t="str">
        <f t="shared" si="263"/>
        <v>N/A</v>
      </c>
      <c r="E932" s="31">
        <v>17283823</v>
      </c>
      <c r="F932" s="27" t="str">
        <f t="shared" si="264"/>
        <v>N/A</v>
      </c>
      <c r="G932" s="31">
        <v>18842545</v>
      </c>
      <c r="H932" s="27" t="str">
        <f t="shared" si="265"/>
        <v>N/A</v>
      </c>
      <c r="I932" s="28">
        <v>22.71</v>
      </c>
      <c r="J932" s="28">
        <v>9.0180000000000007</v>
      </c>
      <c r="K932" s="29" t="s">
        <v>1193</v>
      </c>
      <c r="L932" s="30" t="str">
        <f t="shared" si="266"/>
        <v>Yes</v>
      </c>
    </row>
    <row r="933" spans="1:12">
      <c r="A933" s="46" t="s">
        <v>592</v>
      </c>
      <c r="B933" s="25" t="s">
        <v>49</v>
      </c>
      <c r="C933" s="26">
        <v>33673</v>
      </c>
      <c r="D933" s="27" t="str">
        <f t="shared" si="263"/>
        <v>N/A</v>
      </c>
      <c r="E933" s="26">
        <v>36404</v>
      </c>
      <c r="F933" s="27" t="str">
        <f t="shared" si="264"/>
        <v>N/A</v>
      </c>
      <c r="G933" s="26">
        <v>37409</v>
      </c>
      <c r="H933" s="27" t="str">
        <f t="shared" si="265"/>
        <v>N/A</v>
      </c>
      <c r="I933" s="28">
        <v>8.11</v>
      </c>
      <c r="J933" s="28">
        <v>2.7610000000000001</v>
      </c>
      <c r="K933" s="29" t="s">
        <v>1193</v>
      </c>
      <c r="L933" s="30" t="str">
        <f t="shared" si="266"/>
        <v>Yes</v>
      </c>
    </row>
    <row r="934" spans="1:12">
      <c r="A934" s="46" t="s">
        <v>591</v>
      </c>
      <c r="B934" s="25" t="s">
        <v>49</v>
      </c>
      <c r="C934" s="31">
        <v>418.30410121</v>
      </c>
      <c r="D934" s="27" t="str">
        <f t="shared" si="263"/>
        <v>N/A</v>
      </c>
      <c r="E934" s="31">
        <v>474.77812877999997</v>
      </c>
      <c r="F934" s="27" t="str">
        <f t="shared" si="264"/>
        <v>N/A</v>
      </c>
      <c r="G934" s="31">
        <v>503.69015478</v>
      </c>
      <c r="H934" s="27" t="str">
        <f t="shared" si="265"/>
        <v>N/A</v>
      </c>
      <c r="I934" s="28">
        <v>13.5</v>
      </c>
      <c r="J934" s="28">
        <v>6.09</v>
      </c>
      <c r="K934" s="29" t="s">
        <v>1193</v>
      </c>
      <c r="L934" s="30" t="str">
        <f t="shared" si="266"/>
        <v>Yes</v>
      </c>
    </row>
    <row r="935" spans="1:12">
      <c r="A935" s="46" t="s">
        <v>581</v>
      </c>
      <c r="B935" s="25" t="s">
        <v>49</v>
      </c>
      <c r="C935" s="31">
        <v>0</v>
      </c>
      <c r="D935" s="27" t="str">
        <f t="shared" si="263"/>
        <v>N/A</v>
      </c>
      <c r="E935" s="31">
        <v>0</v>
      </c>
      <c r="F935" s="27" t="str">
        <f t="shared" si="264"/>
        <v>N/A</v>
      </c>
      <c r="G935" s="31">
        <v>0</v>
      </c>
      <c r="H935" s="27" t="str">
        <f t="shared" si="265"/>
        <v>N/A</v>
      </c>
      <c r="I935" s="28" t="s">
        <v>1207</v>
      </c>
      <c r="J935" s="28" t="s">
        <v>1207</v>
      </c>
      <c r="K935" s="29" t="s">
        <v>1193</v>
      </c>
      <c r="L935" s="30" t="str">
        <f t="shared" si="266"/>
        <v>N/A</v>
      </c>
    </row>
    <row r="936" spans="1:12">
      <c r="A936" s="46" t="s">
        <v>582</v>
      </c>
      <c r="B936" s="25" t="s">
        <v>49</v>
      </c>
      <c r="C936" s="26">
        <v>0</v>
      </c>
      <c r="D936" s="27" t="str">
        <f t="shared" si="263"/>
        <v>N/A</v>
      </c>
      <c r="E936" s="26">
        <v>0</v>
      </c>
      <c r="F936" s="27" t="str">
        <f t="shared" si="264"/>
        <v>N/A</v>
      </c>
      <c r="G936" s="26">
        <v>0</v>
      </c>
      <c r="H936" s="27" t="str">
        <f t="shared" si="265"/>
        <v>N/A</v>
      </c>
      <c r="I936" s="28" t="s">
        <v>1207</v>
      </c>
      <c r="J936" s="28" t="s">
        <v>1207</v>
      </c>
      <c r="K936" s="29" t="s">
        <v>1193</v>
      </c>
      <c r="L936" s="30" t="str">
        <f t="shared" si="266"/>
        <v>N/A</v>
      </c>
    </row>
    <row r="937" spans="1:12">
      <c r="A937" s="46" t="s">
        <v>583</v>
      </c>
      <c r="B937" s="25" t="s">
        <v>49</v>
      </c>
      <c r="C937" s="31" t="s">
        <v>1207</v>
      </c>
      <c r="D937" s="27" t="str">
        <f t="shared" si="263"/>
        <v>N/A</v>
      </c>
      <c r="E937" s="31" t="s">
        <v>1207</v>
      </c>
      <c r="F937" s="27" t="str">
        <f t="shared" si="264"/>
        <v>N/A</v>
      </c>
      <c r="G937" s="31" t="s">
        <v>1207</v>
      </c>
      <c r="H937" s="27" t="str">
        <f t="shared" si="265"/>
        <v>N/A</v>
      </c>
      <c r="I937" s="28" t="s">
        <v>1207</v>
      </c>
      <c r="J937" s="28" t="s">
        <v>1207</v>
      </c>
      <c r="K937" s="29" t="s">
        <v>1193</v>
      </c>
      <c r="L937" s="30" t="str">
        <f t="shared" si="266"/>
        <v>N/A</v>
      </c>
    </row>
    <row r="938" spans="1:12" ht="12.75" customHeight="1">
      <c r="A938" s="46" t="s">
        <v>849</v>
      </c>
      <c r="B938" s="25" t="s">
        <v>49</v>
      </c>
      <c r="C938" s="31">
        <v>120300880</v>
      </c>
      <c r="D938" s="27" t="str">
        <f t="shared" si="263"/>
        <v>N/A</v>
      </c>
      <c r="E938" s="31">
        <v>131500553</v>
      </c>
      <c r="F938" s="27" t="str">
        <f t="shared" si="264"/>
        <v>N/A</v>
      </c>
      <c r="G938" s="31">
        <v>144834259</v>
      </c>
      <c r="H938" s="27" t="str">
        <f t="shared" si="265"/>
        <v>N/A</v>
      </c>
      <c r="I938" s="28">
        <v>9.31</v>
      </c>
      <c r="J938" s="28">
        <v>10.14</v>
      </c>
      <c r="K938" s="29" t="s">
        <v>1193</v>
      </c>
      <c r="L938" s="30" t="str">
        <f t="shared" si="266"/>
        <v>Yes</v>
      </c>
    </row>
    <row r="939" spans="1:12">
      <c r="A939" s="46" t="s">
        <v>584</v>
      </c>
      <c r="B939" s="25" t="s">
        <v>49</v>
      </c>
      <c r="C939" s="26">
        <v>8119</v>
      </c>
      <c r="D939" s="27" t="str">
        <f t="shared" si="263"/>
        <v>N/A</v>
      </c>
      <c r="E939" s="26">
        <v>8649</v>
      </c>
      <c r="F939" s="27" t="str">
        <f t="shared" si="264"/>
        <v>N/A</v>
      </c>
      <c r="G939" s="26">
        <v>8860</v>
      </c>
      <c r="H939" s="27" t="str">
        <f t="shared" si="265"/>
        <v>N/A</v>
      </c>
      <c r="I939" s="28">
        <v>6.5279999999999996</v>
      </c>
      <c r="J939" s="28">
        <v>2.44</v>
      </c>
      <c r="K939" s="29" t="s">
        <v>1193</v>
      </c>
      <c r="L939" s="30" t="str">
        <f t="shared" si="266"/>
        <v>Yes</v>
      </c>
    </row>
    <row r="940" spans="1:12">
      <c r="A940" s="46" t="s">
        <v>585</v>
      </c>
      <c r="B940" s="25" t="s">
        <v>49</v>
      </c>
      <c r="C940" s="31">
        <v>14817.204089000001</v>
      </c>
      <c r="D940" s="27" t="str">
        <f t="shared" si="263"/>
        <v>N/A</v>
      </c>
      <c r="E940" s="31">
        <v>15204.133773</v>
      </c>
      <c r="F940" s="27" t="str">
        <f t="shared" si="264"/>
        <v>N/A</v>
      </c>
      <c r="G940" s="31">
        <v>16346.981828</v>
      </c>
      <c r="H940" s="27" t="str">
        <f t="shared" si="265"/>
        <v>N/A</v>
      </c>
      <c r="I940" s="28">
        <v>2.6110000000000002</v>
      </c>
      <c r="J940" s="28">
        <v>7.5170000000000003</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155089928</v>
      </c>
      <c r="D942" s="27" t="str">
        <f t="shared" ref="D942:D965" si="267">IF($B942="N/A","N/A",IF(C942&gt;10,"No",IF(C942&lt;-10,"No","Yes")))</f>
        <v>N/A</v>
      </c>
      <c r="E942" s="53">
        <v>168020881</v>
      </c>
      <c r="F942" s="27" t="str">
        <f t="shared" ref="F942:F965" si="268">IF($B942="N/A","N/A",IF(E942&gt;10,"No",IF(E942&lt;-10,"No","Yes")))</f>
        <v>N/A</v>
      </c>
      <c r="G942" s="53">
        <v>184369809</v>
      </c>
      <c r="H942" s="27" t="str">
        <f t="shared" ref="H942:H965" si="269">IF($B942="N/A","N/A",IF(G942&gt;10,"No",IF(G942&lt;-10,"No","Yes")))</f>
        <v>N/A</v>
      </c>
      <c r="I942" s="28">
        <v>8.3379999999999992</v>
      </c>
      <c r="J942" s="28">
        <v>9.73</v>
      </c>
      <c r="K942" s="29" t="s">
        <v>1193</v>
      </c>
      <c r="L942" s="30" t="str">
        <f t="shared" ref="L942:L965" si="270">IF(J942="Div by 0", "N/A", IF(K942="N/A","N/A", IF(J942&gt;VALUE(MID(K942,1,2)), "No", IF(J942&lt;-1*VALUE(MID(K942,1,2)), "No", "Yes"))))</f>
        <v>Yes</v>
      </c>
    </row>
    <row r="943" spans="1:12" ht="12.75" customHeight="1">
      <c r="A943" s="49" t="s">
        <v>423</v>
      </c>
      <c r="B943" s="25" t="s">
        <v>49</v>
      </c>
      <c r="C943" s="37">
        <v>18725</v>
      </c>
      <c r="D943" s="27" t="str">
        <f t="shared" si="267"/>
        <v>N/A</v>
      </c>
      <c r="E943" s="37">
        <v>20581</v>
      </c>
      <c r="F943" s="27" t="str">
        <f t="shared" si="268"/>
        <v>N/A</v>
      </c>
      <c r="G943" s="37">
        <v>23215</v>
      </c>
      <c r="H943" s="27" t="str">
        <f t="shared" si="269"/>
        <v>N/A</v>
      </c>
      <c r="I943" s="28">
        <v>9.9120000000000008</v>
      </c>
      <c r="J943" s="28">
        <v>12.8</v>
      </c>
      <c r="K943" s="29" t="s">
        <v>1193</v>
      </c>
      <c r="L943" s="30" t="str">
        <f t="shared" si="270"/>
        <v>Yes</v>
      </c>
    </row>
    <row r="944" spans="1:12" ht="12.75" customHeight="1">
      <c r="A944" s="49" t="s">
        <v>744</v>
      </c>
      <c r="B944" s="25" t="s">
        <v>49</v>
      </c>
      <c r="C944" s="53">
        <v>8282.5061681999996</v>
      </c>
      <c r="D944" s="27" t="str">
        <f t="shared" si="267"/>
        <v>N/A</v>
      </c>
      <c r="E944" s="53">
        <v>8163.8832418000002</v>
      </c>
      <c r="F944" s="27" t="str">
        <f t="shared" si="268"/>
        <v>N/A</v>
      </c>
      <c r="G944" s="53">
        <v>7941.8397156999999</v>
      </c>
      <c r="H944" s="27" t="str">
        <f t="shared" si="269"/>
        <v>N/A</v>
      </c>
      <c r="I944" s="28">
        <v>-1.43</v>
      </c>
      <c r="J944" s="28">
        <v>-2.72</v>
      </c>
      <c r="K944" s="29" t="s">
        <v>1193</v>
      </c>
      <c r="L944" s="30" t="str">
        <f t="shared" si="270"/>
        <v>Yes</v>
      </c>
    </row>
    <row r="945" spans="1:12">
      <c r="A945" s="48" t="s">
        <v>524</v>
      </c>
      <c r="B945" s="25" t="s">
        <v>49</v>
      </c>
      <c r="C945" s="53">
        <v>7292.3785047000001</v>
      </c>
      <c r="D945" s="27" t="str">
        <f t="shared" si="267"/>
        <v>N/A</v>
      </c>
      <c r="E945" s="53">
        <v>9674.0288462000008</v>
      </c>
      <c r="F945" s="27" t="str">
        <f t="shared" si="268"/>
        <v>N/A</v>
      </c>
      <c r="G945" s="53">
        <v>10440.202073</v>
      </c>
      <c r="H945" s="27" t="str">
        <f t="shared" si="269"/>
        <v>N/A</v>
      </c>
      <c r="I945" s="28">
        <v>32.659999999999997</v>
      </c>
      <c r="J945" s="28">
        <v>7.92</v>
      </c>
      <c r="K945" s="29" t="s">
        <v>1193</v>
      </c>
      <c r="L945" s="30" t="str">
        <f t="shared" si="270"/>
        <v>Yes</v>
      </c>
    </row>
    <row r="946" spans="1:12">
      <c r="A946" s="48" t="s">
        <v>527</v>
      </c>
      <c r="B946" s="25" t="s">
        <v>49</v>
      </c>
      <c r="C946" s="53">
        <v>14793.096998000001</v>
      </c>
      <c r="D946" s="27" t="str">
        <f t="shared" si="267"/>
        <v>N/A</v>
      </c>
      <c r="E946" s="53">
        <v>15109.879246</v>
      </c>
      <c r="F946" s="27" t="str">
        <f t="shared" si="268"/>
        <v>N/A</v>
      </c>
      <c r="G946" s="53">
        <v>15877.624894</v>
      </c>
      <c r="H946" s="27" t="str">
        <f t="shared" si="269"/>
        <v>N/A</v>
      </c>
      <c r="I946" s="28">
        <v>2.141</v>
      </c>
      <c r="J946" s="28">
        <v>5.0810000000000004</v>
      </c>
      <c r="K946" s="29" t="s">
        <v>1193</v>
      </c>
      <c r="L946" s="30" t="str">
        <f t="shared" si="270"/>
        <v>Yes</v>
      </c>
    </row>
    <row r="947" spans="1:12">
      <c r="A947" s="48" t="s">
        <v>530</v>
      </c>
      <c r="B947" s="25" t="s">
        <v>49</v>
      </c>
      <c r="C947" s="53">
        <v>1018.7339324</v>
      </c>
      <c r="D947" s="27" t="str">
        <f t="shared" si="267"/>
        <v>N/A</v>
      </c>
      <c r="E947" s="53">
        <v>1137.7524952000001</v>
      </c>
      <c r="F947" s="27" t="str">
        <f t="shared" si="268"/>
        <v>N/A</v>
      </c>
      <c r="G947" s="53">
        <v>1102.6977263000001</v>
      </c>
      <c r="H947" s="27" t="str">
        <f t="shared" si="269"/>
        <v>N/A</v>
      </c>
      <c r="I947" s="28">
        <v>11.68</v>
      </c>
      <c r="J947" s="28">
        <v>-3.08</v>
      </c>
      <c r="K947" s="29" t="s">
        <v>1193</v>
      </c>
      <c r="L947" s="30" t="str">
        <f t="shared" si="270"/>
        <v>Yes</v>
      </c>
    </row>
    <row r="948" spans="1:12">
      <c r="A948" s="48" t="s">
        <v>532</v>
      </c>
      <c r="B948" s="25" t="s">
        <v>49</v>
      </c>
      <c r="C948" s="53">
        <v>685.58522727000002</v>
      </c>
      <c r="D948" s="27" t="str">
        <f t="shared" si="267"/>
        <v>N/A</v>
      </c>
      <c r="E948" s="53">
        <v>714.10267228999999</v>
      </c>
      <c r="F948" s="27" t="str">
        <f t="shared" si="268"/>
        <v>N/A</v>
      </c>
      <c r="G948" s="53">
        <v>839.19452054999999</v>
      </c>
      <c r="H948" s="27" t="str">
        <f t="shared" si="269"/>
        <v>N/A</v>
      </c>
      <c r="I948" s="28">
        <v>4.16</v>
      </c>
      <c r="J948" s="28">
        <v>17.52</v>
      </c>
      <c r="K948" s="29" t="s">
        <v>1193</v>
      </c>
      <c r="L948" s="30" t="str">
        <f t="shared" si="270"/>
        <v>Yes</v>
      </c>
    </row>
    <row r="949" spans="1:12" ht="12.75" customHeight="1">
      <c r="A949" s="46" t="s">
        <v>424</v>
      </c>
      <c r="B949" s="25" t="s">
        <v>49</v>
      </c>
      <c r="C949" s="27">
        <v>5.1069110347000004</v>
      </c>
      <c r="D949" s="27" t="str">
        <f t="shared" si="267"/>
        <v>N/A</v>
      </c>
      <c r="E949" s="27">
        <v>5.4231598252</v>
      </c>
      <c r="F949" s="27" t="str">
        <f t="shared" si="268"/>
        <v>N/A</v>
      </c>
      <c r="G949" s="27">
        <v>5.4650147247999996</v>
      </c>
      <c r="H949" s="27" t="str">
        <f t="shared" si="269"/>
        <v>N/A</v>
      </c>
      <c r="I949" s="28">
        <v>6.1929999999999996</v>
      </c>
      <c r="J949" s="28">
        <v>0.77180000000000004</v>
      </c>
      <c r="K949" s="29" t="s">
        <v>1193</v>
      </c>
      <c r="L949" s="30" t="str">
        <f t="shared" si="270"/>
        <v>Yes</v>
      </c>
    </row>
    <row r="950" spans="1:12">
      <c r="A950" s="48" t="s">
        <v>524</v>
      </c>
      <c r="B950" s="25" t="s">
        <v>49</v>
      </c>
      <c r="C950" s="27">
        <v>19.669117647</v>
      </c>
      <c r="D950" s="27" t="str">
        <f t="shared" si="267"/>
        <v>N/A</v>
      </c>
      <c r="E950" s="27">
        <v>21.267893660999999</v>
      </c>
      <c r="F950" s="27" t="str">
        <f t="shared" si="268"/>
        <v>N/A</v>
      </c>
      <c r="G950" s="27">
        <v>19.979296066</v>
      </c>
      <c r="H950" s="27" t="str">
        <f t="shared" si="269"/>
        <v>N/A</v>
      </c>
      <c r="I950" s="28">
        <v>8.1280000000000001</v>
      </c>
      <c r="J950" s="28">
        <v>-6.06</v>
      </c>
      <c r="K950" s="29" t="s">
        <v>1193</v>
      </c>
      <c r="L950" s="30" t="str">
        <f t="shared" si="270"/>
        <v>Yes</v>
      </c>
    </row>
    <row r="951" spans="1:12">
      <c r="A951" s="48" t="s">
        <v>527</v>
      </c>
      <c r="B951" s="25" t="s">
        <v>49</v>
      </c>
      <c r="C951" s="27">
        <v>27.886449702</v>
      </c>
      <c r="D951" s="27" t="str">
        <f t="shared" si="267"/>
        <v>N/A</v>
      </c>
      <c r="E951" s="27">
        <v>28.531639929000001</v>
      </c>
      <c r="F951" s="27" t="str">
        <f t="shared" si="268"/>
        <v>N/A</v>
      </c>
      <c r="G951" s="27">
        <v>28.352480208999999</v>
      </c>
      <c r="H951" s="27" t="str">
        <f t="shared" si="269"/>
        <v>N/A</v>
      </c>
      <c r="I951" s="28">
        <v>2.3140000000000001</v>
      </c>
      <c r="J951" s="28">
        <v>-0.628</v>
      </c>
      <c r="K951" s="29" t="s">
        <v>1193</v>
      </c>
      <c r="L951" s="30" t="str">
        <f t="shared" si="270"/>
        <v>Yes</v>
      </c>
    </row>
    <row r="952" spans="1:12">
      <c r="A952" s="48" t="s">
        <v>530</v>
      </c>
      <c r="B952" s="25" t="s">
        <v>49</v>
      </c>
      <c r="C952" s="27">
        <v>3.5645017794</v>
      </c>
      <c r="D952" s="27" t="str">
        <f t="shared" si="267"/>
        <v>N/A</v>
      </c>
      <c r="E952" s="27">
        <v>4.0748336404999996</v>
      </c>
      <c r="F952" s="27" t="str">
        <f t="shared" si="268"/>
        <v>N/A</v>
      </c>
      <c r="G952" s="27">
        <v>4.5430626205999998</v>
      </c>
      <c r="H952" s="27" t="str">
        <f t="shared" si="269"/>
        <v>N/A</v>
      </c>
      <c r="I952" s="28">
        <v>14.32</v>
      </c>
      <c r="J952" s="28">
        <v>11.49</v>
      </c>
      <c r="K952" s="29" t="s">
        <v>1193</v>
      </c>
      <c r="L952" s="30" t="str">
        <f t="shared" si="270"/>
        <v>Yes</v>
      </c>
    </row>
    <row r="953" spans="1:12">
      <c r="A953" s="48" t="s">
        <v>532</v>
      </c>
      <c r="B953" s="25" t="s">
        <v>49</v>
      </c>
      <c r="C953" s="27">
        <v>0.66634485239999997</v>
      </c>
      <c r="D953" s="27" t="str">
        <f t="shared" si="267"/>
        <v>N/A</v>
      </c>
      <c r="E953" s="27">
        <v>0.63770247729999996</v>
      </c>
      <c r="F953" s="27" t="str">
        <f t="shared" si="268"/>
        <v>N/A</v>
      </c>
      <c r="G953" s="27">
        <v>0.56255538859999998</v>
      </c>
      <c r="H953" s="27" t="str">
        <f t="shared" si="269"/>
        <v>N/A</v>
      </c>
      <c r="I953" s="28">
        <v>-4.3</v>
      </c>
      <c r="J953" s="28">
        <v>-11.8</v>
      </c>
      <c r="K953" s="29" t="s">
        <v>1193</v>
      </c>
      <c r="L953" s="30" t="str">
        <f t="shared" si="270"/>
        <v>Yes</v>
      </c>
    </row>
    <row r="954" spans="1:12" ht="12.75" customHeight="1">
      <c r="A954" s="49" t="s">
        <v>745</v>
      </c>
      <c r="B954" s="25" t="s">
        <v>49</v>
      </c>
      <c r="C954" s="53">
        <v>120300880</v>
      </c>
      <c r="D954" s="27" t="str">
        <f t="shared" si="267"/>
        <v>N/A</v>
      </c>
      <c r="E954" s="53">
        <v>131500553</v>
      </c>
      <c r="F954" s="27" t="str">
        <f t="shared" si="268"/>
        <v>N/A</v>
      </c>
      <c r="G954" s="53">
        <v>144834259</v>
      </c>
      <c r="H954" s="27" t="str">
        <f t="shared" si="269"/>
        <v>N/A</v>
      </c>
      <c r="I954" s="28">
        <v>9.31</v>
      </c>
      <c r="J954" s="28">
        <v>10.14</v>
      </c>
      <c r="K954" s="29" t="s">
        <v>1193</v>
      </c>
      <c r="L954" s="30" t="str">
        <f t="shared" si="270"/>
        <v>Yes</v>
      </c>
    </row>
    <row r="955" spans="1:12" ht="12.75" customHeight="1">
      <c r="A955" s="49" t="s">
        <v>851</v>
      </c>
      <c r="B955" s="25" t="s">
        <v>49</v>
      </c>
      <c r="C955" s="37">
        <v>8119</v>
      </c>
      <c r="D955" s="27" t="str">
        <f t="shared" si="267"/>
        <v>N/A</v>
      </c>
      <c r="E955" s="37">
        <v>8649</v>
      </c>
      <c r="F955" s="27" t="str">
        <f t="shared" si="268"/>
        <v>N/A</v>
      </c>
      <c r="G955" s="37">
        <v>8860</v>
      </c>
      <c r="H955" s="27" t="str">
        <f t="shared" si="269"/>
        <v>N/A</v>
      </c>
      <c r="I955" s="28">
        <v>6.5279999999999996</v>
      </c>
      <c r="J955" s="28">
        <v>2.44</v>
      </c>
      <c r="K955" s="29" t="s">
        <v>1193</v>
      </c>
      <c r="L955" s="30" t="str">
        <f t="shared" si="270"/>
        <v>Yes</v>
      </c>
    </row>
    <row r="956" spans="1:12" ht="25.5">
      <c r="A956" s="49" t="s">
        <v>746</v>
      </c>
      <c r="B956" s="25" t="s">
        <v>49</v>
      </c>
      <c r="C956" s="53">
        <v>14817.204089000001</v>
      </c>
      <c r="D956" s="27" t="str">
        <f t="shared" si="267"/>
        <v>N/A</v>
      </c>
      <c r="E956" s="53">
        <v>15204.133773</v>
      </c>
      <c r="F956" s="27" t="str">
        <f t="shared" si="268"/>
        <v>N/A</v>
      </c>
      <c r="G956" s="53">
        <v>16346.981828</v>
      </c>
      <c r="H956" s="27" t="str">
        <f t="shared" si="269"/>
        <v>N/A</v>
      </c>
      <c r="I956" s="28">
        <v>2.6110000000000002</v>
      </c>
      <c r="J956" s="28">
        <v>7.5170000000000003</v>
      </c>
      <c r="K956" s="29" t="s">
        <v>1193</v>
      </c>
      <c r="L956" s="30" t="str">
        <f t="shared" si="270"/>
        <v>Yes</v>
      </c>
    </row>
    <row r="957" spans="1:12">
      <c r="A957" s="48" t="s">
        <v>524</v>
      </c>
      <c r="B957" s="25" t="s">
        <v>49</v>
      </c>
      <c r="C957" s="53">
        <v>6108.4557822999996</v>
      </c>
      <c r="D957" s="27" t="str">
        <f t="shared" si="267"/>
        <v>N/A</v>
      </c>
      <c r="E957" s="53">
        <v>8546.2721087999998</v>
      </c>
      <c r="F957" s="27" t="str">
        <f t="shared" si="268"/>
        <v>N/A</v>
      </c>
      <c r="G957" s="53">
        <v>7952.8503936999996</v>
      </c>
      <c r="H957" s="27" t="str">
        <f t="shared" si="269"/>
        <v>N/A</v>
      </c>
      <c r="I957" s="28">
        <v>39.909999999999997</v>
      </c>
      <c r="J957" s="28">
        <v>-6.94</v>
      </c>
      <c r="K957" s="29" t="s">
        <v>1193</v>
      </c>
      <c r="L957" s="30" t="str">
        <f t="shared" si="270"/>
        <v>Yes</v>
      </c>
    </row>
    <row r="958" spans="1:12">
      <c r="A958" s="48" t="s">
        <v>527</v>
      </c>
      <c r="B958" s="25" t="s">
        <v>49</v>
      </c>
      <c r="C958" s="53">
        <v>15916.925192000001</v>
      </c>
      <c r="D958" s="27" t="str">
        <f t="shared" si="267"/>
        <v>N/A</v>
      </c>
      <c r="E958" s="53">
        <v>16399.158543000001</v>
      </c>
      <c r="F958" s="27" t="str">
        <f t="shared" si="268"/>
        <v>N/A</v>
      </c>
      <c r="G958" s="53">
        <v>17450.836456000001</v>
      </c>
      <c r="H958" s="27" t="str">
        <f t="shared" si="269"/>
        <v>N/A</v>
      </c>
      <c r="I958" s="28">
        <v>3.03</v>
      </c>
      <c r="J958" s="28">
        <v>6.4130000000000003</v>
      </c>
      <c r="K958" s="29" t="s">
        <v>1193</v>
      </c>
      <c r="L958" s="30" t="str">
        <f t="shared" si="270"/>
        <v>Yes</v>
      </c>
    </row>
    <row r="959" spans="1:12">
      <c r="A959" s="48" t="s">
        <v>530</v>
      </c>
      <c r="B959" s="25" t="s">
        <v>49</v>
      </c>
      <c r="C959" s="53">
        <v>6690.8410512999999</v>
      </c>
      <c r="D959" s="27" t="str">
        <f t="shared" si="267"/>
        <v>N/A</v>
      </c>
      <c r="E959" s="53">
        <v>7533.6912621000001</v>
      </c>
      <c r="F959" s="27" t="str">
        <f t="shared" si="268"/>
        <v>N/A</v>
      </c>
      <c r="G959" s="53">
        <v>9265.0967433000005</v>
      </c>
      <c r="H959" s="27" t="str">
        <f t="shared" si="269"/>
        <v>N/A</v>
      </c>
      <c r="I959" s="28">
        <v>12.6</v>
      </c>
      <c r="J959" s="28">
        <v>22.98</v>
      </c>
      <c r="K959" s="29" t="s">
        <v>1193</v>
      </c>
      <c r="L959" s="30" t="str">
        <f t="shared" si="270"/>
        <v>Yes</v>
      </c>
    </row>
    <row r="960" spans="1:12">
      <c r="A960" s="48" t="s">
        <v>532</v>
      </c>
      <c r="B960" s="25" t="s">
        <v>49</v>
      </c>
      <c r="C960" s="53">
        <v>1523.25</v>
      </c>
      <c r="D960" s="27" t="str">
        <f t="shared" si="267"/>
        <v>N/A</v>
      </c>
      <c r="E960" s="53">
        <v>3908.25</v>
      </c>
      <c r="F960" s="27" t="str">
        <f t="shared" si="268"/>
        <v>N/A</v>
      </c>
      <c r="G960" s="53">
        <v>8119</v>
      </c>
      <c r="H960" s="27" t="str">
        <f t="shared" si="269"/>
        <v>N/A</v>
      </c>
      <c r="I960" s="28">
        <v>156.6</v>
      </c>
      <c r="J960" s="28">
        <v>107.7</v>
      </c>
      <c r="K960" s="29" t="s">
        <v>1193</v>
      </c>
      <c r="L960" s="30" t="str">
        <f t="shared" si="270"/>
        <v>No</v>
      </c>
    </row>
    <row r="961" spans="1:12" ht="25.5">
      <c r="A961" s="46" t="s">
        <v>425</v>
      </c>
      <c r="B961" s="25" t="s">
        <v>49</v>
      </c>
      <c r="C961" s="27">
        <v>2.2143129875000001</v>
      </c>
      <c r="D961" s="27" t="str">
        <f t="shared" si="267"/>
        <v>N/A</v>
      </c>
      <c r="E961" s="27">
        <v>2.2790393726999998</v>
      </c>
      <c r="F961" s="27" t="str">
        <f t="shared" si="268"/>
        <v>N/A</v>
      </c>
      <c r="G961" s="27">
        <v>2.0857217514999999</v>
      </c>
      <c r="H961" s="27" t="str">
        <f t="shared" si="269"/>
        <v>N/A</v>
      </c>
      <c r="I961" s="28">
        <v>2.923</v>
      </c>
      <c r="J961" s="28">
        <v>-8.48</v>
      </c>
      <c r="K961" s="29" t="s">
        <v>1193</v>
      </c>
      <c r="L961" s="30" t="str">
        <f t="shared" si="270"/>
        <v>Yes</v>
      </c>
    </row>
    <row r="962" spans="1:12">
      <c r="A962" s="48" t="s">
        <v>524</v>
      </c>
      <c r="B962" s="25" t="s">
        <v>49</v>
      </c>
      <c r="C962" s="27">
        <v>13.511029411999999</v>
      </c>
      <c r="D962" s="27" t="str">
        <f t="shared" si="267"/>
        <v>N/A</v>
      </c>
      <c r="E962" s="27">
        <v>15.030674847</v>
      </c>
      <c r="F962" s="27" t="str">
        <f t="shared" si="268"/>
        <v>N/A</v>
      </c>
      <c r="G962" s="27">
        <v>13.146997929999999</v>
      </c>
      <c r="H962" s="27" t="str">
        <f t="shared" si="269"/>
        <v>N/A</v>
      </c>
      <c r="I962" s="28">
        <v>11.25</v>
      </c>
      <c r="J962" s="28">
        <v>-12.5</v>
      </c>
      <c r="K962" s="29" t="s">
        <v>1193</v>
      </c>
      <c r="L962" s="30" t="str">
        <f t="shared" si="270"/>
        <v>Yes</v>
      </c>
    </row>
    <row r="963" spans="1:12">
      <c r="A963" s="48" t="s">
        <v>527</v>
      </c>
      <c r="B963" s="25" t="s">
        <v>49</v>
      </c>
      <c r="C963" s="27">
        <v>20.400899747</v>
      </c>
      <c r="D963" s="27" t="str">
        <f t="shared" si="267"/>
        <v>N/A</v>
      </c>
      <c r="E963" s="27">
        <v>20.799910873000002</v>
      </c>
      <c r="F963" s="27" t="str">
        <f t="shared" si="268"/>
        <v>N/A</v>
      </c>
      <c r="G963" s="27">
        <v>20.486712690000001</v>
      </c>
      <c r="H963" s="27" t="str">
        <f t="shared" si="269"/>
        <v>N/A</v>
      </c>
      <c r="I963" s="28">
        <v>1.956</v>
      </c>
      <c r="J963" s="28">
        <v>-1.51</v>
      </c>
      <c r="K963" s="29" t="s">
        <v>1193</v>
      </c>
      <c r="L963" s="30" t="str">
        <f t="shared" si="270"/>
        <v>Yes</v>
      </c>
    </row>
    <row r="964" spans="1:12">
      <c r="A964" s="48" t="s">
        <v>530</v>
      </c>
      <c r="B964" s="25" t="s">
        <v>49</v>
      </c>
      <c r="C964" s="27">
        <v>0.35542704629999999</v>
      </c>
      <c r="D964" s="27" t="str">
        <f t="shared" si="267"/>
        <v>N/A</v>
      </c>
      <c r="E964" s="27">
        <v>0.44564436709999999</v>
      </c>
      <c r="F964" s="27" t="str">
        <f t="shared" si="268"/>
        <v>N/A</v>
      </c>
      <c r="G964" s="27">
        <v>0.40694614979999999</v>
      </c>
      <c r="H964" s="27" t="str">
        <f t="shared" si="269"/>
        <v>N/A</v>
      </c>
      <c r="I964" s="28">
        <v>25.38</v>
      </c>
      <c r="J964" s="28">
        <v>-8.68</v>
      </c>
      <c r="K964" s="29" t="s">
        <v>1193</v>
      </c>
      <c r="L964" s="30" t="str">
        <f t="shared" si="270"/>
        <v>Yes</v>
      </c>
    </row>
    <row r="965" spans="1:12">
      <c r="A965" s="48" t="s">
        <v>532</v>
      </c>
      <c r="B965" s="25" t="s">
        <v>49</v>
      </c>
      <c r="C965" s="27">
        <v>7.5721006000000002E-3</v>
      </c>
      <c r="D965" s="27" t="str">
        <f t="shared" si="267"/>
        <v>N/A</v>
      </c>
      <c r="E965" s="27">
        <v>3.5876369999999999E-3</v>
      </c>
      <c r="F965" s="27" t="str">
        <f t="shared" si="268"/>
        <v>N/A</v>
      </c>
      <c r="G965" s="27">
        <v>2.3118714999999998E-3</v>
      </c>
      <c r="H965" s="27" t="str">
        <f t="shared" si="269"/>
        <v>N/A</v>
      </c>
      <c r="I965" s="28">
        <v>-52.6</v>
      </c>
      <c r="J965" s="28">
        <v>-35.6</v>
      </c>
      <c r="K965" s="29" t="s">
        <v>1193</v>
      </c>
      <c r="L965" s="30" t="str">
        <f t="shared" si="270"/>
        <v>No</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67901</v>
      </c>
      <c r="D967" s="27" t="str">
        <f t="shared" ref="D967:D997" si="271">IF($B967="N/A","N/A",IF(C967&gt;10,"No",IF(C967&lt;-10,"No","Yes")))</f>
        <v>N/A</v>
      </c>
      <c r="E967" s="26">
        <v>69429</v>
      </c>
      <c r="F967" s="27" t="str">
        <f t="shared" ref="F967:F997" si="272">IF($B967="N/A","N/A",IF(E967&gt;10,"No",IF(E967&lt;-10,"No","Yes")))</f>
        <v>N/A</v>
      </c>
      <c r="G967" s="26">
        <v>70621</v>
      </c>
      <c r="H967" s="27" t="str">
        <f t="shared" ref="H967:H997" si="273">IF($B967="N/A","N/A",IF(G967&gt;10,"No",IF(G967&lt;-10,"No","Yes")))</f>
        <v>N/A</v>
      </c>
      <c r="I967" s="28">
        <v>2.25</v>
      </c>
      <c r="J967" s="28">
        <v>1.7170000000000001</v>
      </c>
      <c r="K967" s="29" t="s">
        <v>1193</v>
      </c>
      <c r="L967" s="30" t="str">
        <f t="shared" ref="L967:L999" si="274">IF(J967="Div by 0", "N/A", IF(K967="N/A","N/A", IF(J967&gt;VALUE(MID(K967,1,2)), "No", IF(J967&lt;-1*VALUE(MID(K967,1,2)), "No", "Yes"))))</f>
        <v>Yes</v>
      </c>
    </row>
    <row r="968" spans="1:12">
      <c r="A968" s="46" t="s">
        <v>33</v>
      </c>
      <c r="B968" s="25" t="s">
        <v>49</v>
      </c>
      <c r="C968" s="26">
        <v>65150</v>
      </c>
      <c r="D968" s="27" t="str">
        <f t="shared" si="271"/>
        <v>N/A</v>
      </c>
      <c r="E968" s="26">
        <v>66619</v>
      </c>
      <c r="F968" s="27" t="str">
        <f t="shared" si="272"/>
        <v>N/A</v>
      </c>
      <c r="G968" s="26">
        <v>67728</v>
      </c>
      <c r="H968" s="27" t="str">
        <f t="shared" si="273"/>
        <v>N/A</v>
      </c>
      <c r="I968" s="28">
        <v>2.2549999999999999</v>
      </c>
      <c r="J968" s="28">
        <v>1.665</v>
      </c>
      <c r="K968" s="29" t="s">
        <v>1193</v>
      </c>
      <c r="L968" s="30" t="str">
        <f t="shared" si="274"/>
        <v>Yes</v>
      </c>
    </row>
    <row r="969" spans="1:12">
      <c r="A969" s="49" t="s">
        <v>426</v>
      </c>
      <c r="B969" s="36" t="s">
        <v>49</v>
      </c>
      <c r="C969" s="34">
        <v>60906.01</v>
      </c>
      <c r="D969" s="33" t="str">
        <f t="shared" si="271"/>
        <v>N/A</v>
      </c>
      <c r="E969" s="34">
        <v>62433.42</v>
      </c>
      <c r="F969" s="33" t="str">
        <f t="shared" si="272"/>
        <v>N/A</v>
      </c>
      <c r="G969" s="34">
        <v>63704.66</v>
      </c>
      <c r="H969" s="33" t="str">
        <f t="shared" si="273"/>
        <v>N/A</v>
      </c>
      <c r="I969" s="28">
        <v>2.508</v>
      </c>
      <c r="J969" s="28">
        <v>2.036</v>
      </c>
      <c r="K969" s="36" t="s">
        <v>1193</v>
      </c>
      <c r="L969" s="30" t="str">
        <f t="shared" si="274"/>
        <v>Yes</v>
      </c>
    </row>
    <row r="970" spans="1:12">
      <c r="A970" s="48" t="s">
        <v>1074</v>
      </c>
      <c r="B970" s="25" t="s">
        <v>49</v>
      </c>
      <c r="C970" s="32">
        <v>1.1472585087</v>
      </c>
      <c r="D970" s="27" t="str">
        <f t="shared" si="271"/>
        <v>N/A</v>
      </c>
      <c r="E970" s="32">
        <v>1.1680997853999999</v>
      </c>
      <c r="F970" s="27" t="str">
        <f t="shared" si="272"/>
        <v>N/A</v>
      </c>
      <c r="G970" s="32">
        <v>1.0464309483000001</v>
      </c>
      <c r="H970" s="27" t="str">
        <f t="shared" si="273"/>
        <v>N/A</v>
      </c>
      <c r="I970" s="28">
        <v>1.8169999999999999</v>
      </c>
      <c r="J970" s="28">
        <v>-10.4</v>
      </c>
      <c r="K970" s="29" t="s">
        <v>1193</v>
      </c>
      <c r="L970" s="30" t="str">
        <f t="shared" si="274"/>
        <v>Yes</v>
      </c>
    </row>
    <row r="971" spans="1:12">
      <c r="A971" s="48" t="s">
        <v>674</v>
      </c>
      <c r="B971" s="25" t="s">
        <v>49</v>
      </c>
      <c r="C971" s="32">
        <v>1.1487312410999999</v>
      </c>
      <c r="D971" s="27" t="str">
        <f t="shared" si="271"/>
        <v>N/A</v>
      </c>
      <c r="E971" s="32">
        <v>1.096083769</v>
      </c>
      <c r="F971" s="27" t="str">
        <f t="shared" si="272"/>
        <v>N/A</v>
      </c>
      <c r="G971" s="32">
        <v>1.2021919826</v>
      </c>
      <c r="H971" s="27" t="str">
        <f t="shared" si="273"/>
        <v>N/A</v>
      </c>
      <c r="I971" s="28">
        <v>-4.58</v>
      </c>
      <c r="J971" s="28">
        <v>9.6809999999999992</v>
      </c>
      <c r="K971" s="29" t="s">
        <v>1193</v>
      </c>
      <c r="L971" s="30" t="str">
        <f t="shared" si="274"/>
        <v>Yes</v>
      </c>
    </row>
    <row r="972" spans="1:12">
      <c r="A972" s="48" t="s">
        <v>675</v>
      </c>
      <c r="B972" s="25" t="s">
        <v>49</v>
      </c>
      <c r="C972" s="32">
        <v>57.632435458000003</v>
      </c>
      <c r="D972" s="27" t="str">
        <f t="shared" si="271"/>
        <v>N/A</v>
      </c>
      <c r="E972" s="32">
        <v>57.208083078000001</v>
      </c>
      <c r="F972" s="27" t="str">
        <f t="shared" si="272"/>
        <v>N/A</v>
      </c>
      <c r="G972" s="32">
        <v>55.792186460000003</v>
      </c>
      <c r="H972" s="27" t="str">
        <f t="shared" si="273"/>
        <v>N/A</v>
      </c>
      <c r="I972" s="28">
        <v>-0.73599999999999999</v>
      </c>
      <c r="J972" s="28">
        <v>-2.4700000000000002</v>
      </c>
      <c r="K972" s="29" t="s">
        <v>1193</v>
      </c>
      <c r="L972" s="30" t="str">
        <f t="shared" si="274"/>
        <v>Yes</v>
      </c>
    </row>
    <row r="973" spans="1:12">
      <c r="A973" s="48" t="s">
        <v>676</v>
      </c>
      <c r="B973" s="25" t="s">
        <v>49</v>
      </c>
      <c r="C973" s="32">
        <v>0.60234753539999997</v>
      </c>
      <c r="D973" s="27" t="str">
        <f t="shared" si="271"/>
        <v>N/A</v>
      </c>
      <c r="E973" s="32">
        <v>0.51419435680000003</v>
      </c>
      <c r="F973" s="27" t="str">
        <f t="shared" si="272"/>
        <v>N/A</v>
      </c>
      <c r="G973" s="32">
        <v>0.57914784549999998</v>
      </c>
      <c r="H973" s="27" t="str">
        <f t="shared" si="273"/>
        <v>N/A</v>
      </c>
      <c r="I973" s="28">
        <v>-14.6</v>
      </c>
      <c r="J973" s="28">
        <v>12.63</v>
      </c>
      <c r="K973" s="29" t="s">
        <v>1193</v>
      </c>
      <c r="L973" s="30" t="str">
        <f t="shared" si="274"/>
        <v>Yes</v>
      </c>
    </row>
    <row r="974" spans="1:12">
      <c r="A974" s="48" t="s">
        <v>677</v>
      </c>
      <c r="B974" s="25" t="s">
        <v>49</v>
      </c>
      <c r="C974" s="32">
        <v>13.129408993</v>
      </c>
      <c r="D974" s="27" t="str">
        <f t="shared" si="271"/>
        <v>N/A</v>
      </c>
      <c r="E974" s="32">
        <v>13.490040185</v>
      </c>
      <c r="F974" s="27" t="str">
        <f t="shared" si="272"/>
        <v>N/A</v>
      </c>
      <c r="G974" s="32">
        <v>13.544129933000001</v>
      </c>
      <c r="H974" s="27" t="str">
        <f t="shared" si="273"/>
        <v>N/A</v>
      </c>
      <c r="I974" s="28">
        <v>2.7469999999999999</v>
      </c>
      <c r="J974" s="28">
        <v>0.40100000000000002</v>
      </c>
      <c r="K974" s="29" t="s">
        <v>1193</v>
      </c>
      <c r="L974" s="30" t="str">
        <f t="shared" si="274"/>
        <v>Yes</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0.28276461320000001</v>
      </c>
      <c r="D976" s="27" t="str">
        <f t="shared" si="271"/>
        <v>N/A</v>
      </c>
      <c r="E976" s="32">
        <v>0.27366086220000002</v>
      </c>
      <c r="F976" s="27" t="str">
        <f t="shared" si="272"/>
        <v>N/A</v>
      </c>
      <c r="G976" s="32">
        <v>0.3157700967</v>
      </c>
      <c r="H976" s="27" t="str">
        <f t="shared" si="273"/>
        <v>N/A</v>
      </c>
      <c r="I976" s="28">
        <v>-3.22</v>
      </c>
      <c r="J976" s="28">
        <v>15.39</v>
      </c>
      <c r="K976" s="29" t="s">
        <v>1193</v>
      </c>
      <c r="L976" s="30" t="str">
        <f t="shared" si="274"/>
        <v>Yes</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26.057053652</v>
      </c>
      <c r="D978" s="27" t="str">
        <f t="shared" si="271"/>
        <v>N/A</v>
      </c>
      <c r="E978" s="32">
        <v>26.249837964000001</v>
      </c>
      <c r="F978" s="27" t="str">
        <f t="shared" si="272"/>
        <v>N/A</v>
      </c>
      <c r="G978" s="32">
        <v>27.520142734</v>
      </c>
      <c r="H978" s="27" t="str">
        <f t="shared" si="273"/>
        <v>N/A</v>
      </c>
      <c r="I978" s="28">
        <v>0.7399</v>
      </c>
      <c r="J978" s="28">
        <v>4.8390000000000004</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97.966156609999999</v>
      </c>
      <c r="D980" s="27" t="str">
        <f t="shared" ref="D980:D981" si="275">IF($B980="N/A","N/A",IF(C980&gt;10,"No",IF(C980&lt;-10,"No","Yes")))</f>
        <v>N/A</v>
      </c>
      <c r="E980" s="32">
        <v>98.116061012000003</v>
      </c>
      <c r="F980" s="27" t="str">
        <f t="shared" ref="F980:F981" si="276">IF($B980="N/A","N/A",IF(E980&gt;10,"No",IF(E980&lt;-10,"No","Yes")))</f>
        <v>N/A</v>
      </c>
      <c r="G980" s="32">
        <v>97.902890075000002</v>
      </c>
      <c r="H980" s="27" t="str">
        <f t="shared" ref="H980:H981" si="277">IF($B980="N/A","N/A",IF(G980&gt;10,"No",IF(G980&lt;-10,"No","Yes")))</f>
        <v>N/A</v>
      </c>
      <c r="I980" s="28">
        <v>0.153</v>
      </c>
      <c r="J980" s="28">
        <v>-0.217</v>
      </c>
      <c r="K980" s="29" t="s">
        <v>1193</v>
      </c>
      <c r="L980" s="30" t="str">
        <f t="shared" ref="L980:L981" si="278">IF(J980="Div by 0", "N/A", IF(K980="N/A","N/A", IF(J980&gt;VALUE(MID(K980,1,2)), "No", IF(J980&lt;-1*VALUE(MID(K980,1,2)), "No", "Yes"))))</f>
        <v>Yes</v>
      </c>
    </row>
    <row r="981" spans="1:12" ht="12.75" customHeight="1">
      <c r="A981" s="94" t="s">
        <v>815</v>
      </c>
      <c r="B981" s="25" t="s">
        <v>49</v>
      </c>
      <c r="C981" s="32">
        <v>2.0338433895999999</v>
      </c>
      <c r="D981" s="27" t="str">
        <f t="shared" si="275"/>
        <v>N/A</v>
      </c>
      <c r="E981" s="32">
        <v>1.8839389879999999</v>
      </c>
      <c r="F981" s="27" t="str">
        <f t="shared" si="276"/>
        <v>N/A</v>
      </c>
      <c r="G981" s="32">
        <v>2.0971099247999998</v>
      </c>
      <c r="H981" s="27" t="str">
        <f t="shared" si="277"/>
        <v>N/A</v>
      </c>
      <c r="I981" s="28">
        <v>-7.37</v>
      </c>
      <c r="J981" s="28">
        <v>11.32</v>
      </c>
      <c r="K981" s="29" t="s">
        <v>1193</v>
      </c>
      <c r="L981" s="30" t="str">
        <f t="shared" si="278"/>
        <v>Yes</v>
      </c>
    </row>
    <row r="982" spans="1:12">
      <c r="A982" s="51" t="s">
        <v>525</v>
      </c>
      <c r="B982" s="25" t="s">
        <v>49</v>
      </c>
      <c r="C982" s="26">
        <v>33187</v>
      </c>
      <c r="D982" s="27" t="str">
        <f t="shared" si="271"/>
        <v>N/A</v>
      </c>
      <c r="E982" s="26">
        <v>33391</v>
      </c>
      <c r="F982" s="27" t="str">
        <f t="shared" si="272"/>
        <v>N/A</v>
      </c>
      <c r="G982" s="26">
        <v>33032</v>
      </c>
      <c r="H982" s="27" t="str">
        <f t="shared" si="273"/>
        <v>N/A</v>
      </c>
      <c r="I982" s="28">
        <v>0.61470000000000002</v>
      </c>
      <c r="J982" s="28">
        <v>-1.08</v>
      </c>
      <c r="K982" s="29" t="s">
        <v>1193</v>
      </c>
      <c r="L982" s="30" t="str">
        <f t="shared" si="274"/>
        <v>Yes</v>
      </c>
    </row>
    <row r="983" spans="1:12">
      <c r="A983" s="48" t="s">
        <v>702</v>
      </c>
      <c r="B983" s="25" t="s">
        <v>49</v>
      </c>
      <c r="C983" s="26">
        <v>5794</v>
      </c>
      <c r="D983" s="27" t="str">
        <f t="shared" si="271"/>
        <v>N/A</v>
      </c>
      <c r="E983" s="26">
        <v>5534</v>
      </c>
      <c r="F983" s="27" t="str">
        <f t="shared" si="272"/>
        <v>N/A</v>
      </c>
      <c r="G983" s="26">
        <v>5474</v>
      </c>
      <c r="H983" s="27" t="str">
        <f t="shared" si="273"/>
        <v>N/A</v>
      </c>
      <c r="I983" s="28">
        <v>-4.49</v>
      </c>
      <c r="J983" s="28">
        <v>-1.08</v>
      </c>
      <c r="K983" s="29" t="s">
        <v>1193</v>
      </c>
      <c r="L983" s="30" t="str">
        <f t="shared" si="274"/>
        <v>Yes</v>
      </c>
    </row>
    <row r="984" spans="1:12">
      <c r="A984" s="48" t="s">
        <v>703</v>
      </c>
      <c r="B984" s="25" t="s">
        <v>49</v>
      </c>
      <c r="C984" s="26">
        <v>523</v>
      </c>
      <c r="D984" s="27" t="str">
        <f t="shared" si="271"/>
        <v>N/A</v>
      </c>
      <c r="E984" s="26">
        <v>568</v>
      </c>
      <c r="F984" s="27" t="str">
        <f t="shared" si="272"/>
        <v>N/A</v>
      </c>
      <c r="G984" s="26">
        <v>426</v>
      </c>
      <c r="H984" s="27" t="str">
        <f t="shared" si="273"/>
        <v>N/A</v>
      </c>
      <c r="I984" s="28">
        <v>8.6039999999999992</v>
      </c>
      <c r="J984" s="28">
        <v>-25</v>
      </c>
      <c r="K984" s="29" t="s">
        <v>1193</v>
      </c>
      <c r="L984" s="30" t="str">
        <f t="shared" si="274"/>
        <v>Yes</v>
      </c>
    </row>
    <row r="985" spans="1:12">
      <c r="A985" s="48" t="s">
        <v>704</v>
      </c>
      <c r="B985" s="25" t="s">
        <v>49</v>
      </c>
      <c r="C985" s="26">
        <v>554</v>
      </c>
      <c r="D985" s="27" t="str">
        <f t="shared" si="271"/>
        <v>N/A</v>
      </c>
      <c r="E985" s="26">
        <v>580</v>
      </c>
      <c r="F985" s="27" t="str">
        <f t="shared" si="272"/>
        <v>N/A</v>
      </c>
      <c r="G985" s="26">
        <v>619</v>
      </c>
      <c r="H985" s="27" t="str">
        <f t="shared" si="273"/>
        <v>N/A</v>
      </c>
      <c r="I985" s="28">
        <v>4.6929999999999996</v>
      </c>
      <c r="J985" s="28">
        <v>6.7240000000000002</v>
      </c>
      <c r="K985" s="29" t="s">
        <v>1193</v>
      </c>
      <c r="L985" s="30" t="str">
        <f t="shared" si="274"/>
        <v>Yes</v>
      </c>
    </row>
    <row r="986" spans="1:12">
      <c r="A986" s="48" t="s">
        <v>705</v>
      </c>
      <c r="B986" s="25" t="s">
        <v>49</v>
      </c>
      <c r="C986" s="26">
        <v>26316</v>
      </c>
      <c r="D986" s="27" t="str">
        <f t="shared" si="271"/>
        <v>N/A</v>
      </c>
      <c r="E986" s="26">
        <v>26709</v>
      </c>
      <c r="F986" s="27" t="str">
        <f t="shared" si="272"/>
        <v>N/A</v>
      </c>
      <c r="G986" s="26">
        <v>26513</v>
      </c>
      <c r="H986" s="27" t="str">
        <f t="shared" si="273"/>
        <v>N/A</v>
      </c>
      <c r="I986" s="28">
        <v>1.4930000000000001</v>
      </c>
      <c r="J986" s="28">
        <v>-0.73399999999999999</v>
      </c>
      <c r="K986" s="29" t="s">
        <v>1193</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33515</v>
      </c>
      <c r="D988" s="27" t="str">
        <f t="shared" si="271"/>
        <v>N/A</v>
      </c>
      <c r="E988" s="26">
        <v>34612</v>
      </c>
      <c r="F988" s="27" t="str">
        <f t="shared" si="272"/>
        <v>N/A</v>
      </c>
      <c r="G988" s="26">
        <v>36167</v>
      </c>
      <c r="H988" s="27" t="str">
        <f t="shared" si="273"/>
        <v>N/A</v>
      </c>
      <c r="I988" s="28">
        <v>3.2730000000000001</v>
      </c>
      <c r="J988" s="28">
        <v>4.4930000000000003</v>
      </c>
      <c r="K988" s="29" t="s">
        <v>1193</v>
      </c>
      <c r="L988" s="30" t="str">
        <f t="shared" si="274"/>
        <v>Yes</v>
      </c>
    </row>
    <row r="989" spans="1:12">
      <c r="A989" s="48" t="s">
        <v>707</v>
      </c>
      <c r="B989" s="25" t="s">
        <v>49</v>
      </c>
      <c r="C989" s="26">
        <v>12324</v>
      </c>
      <c r="D989" s="27" t="str">
        <f t="shared" si="271"/>
        <v>N/A</v>
      </c>
      <c r="E989" s="26">
        <v>12312</v>
      </c>
      <c r="F989" s="27" t="str">
        <f t="shared" si="272"/>
        <v>N/A</v>
      </c>
      <c r="G989" s="26">
        <v>12353</v>
      </c>
      <c r="H989" s="27" t="str">
        <f t="shared" si="273"/>
        <v>N/A</v>
      </c>
      <c r="I989" s="28">
        <v>-9.7000000000000003E-2</v>
      </c>
      <c r="J989" s="28">
        <v>0.33300000000000002</v>
      </c>
      <c r="K989" s="29" t="s">
        <v>1193</v>
      </c>
      <c r="L989" s="30" t="str">
        <f t="shared" si="274"/>
        <v>Yes</v>
      </c>
    </row>
    <row r="990" spans="1:12">
      <c r="A990" s="48" t="s">
        <v>708</v>
      </c>
      <c r="B990" s="25" t="s">
        <v>49</v>
      </c>
      <c r="C990" s="26">
        <v>397</v>
      </c>
      <c r="D990" s="27" t="str">
        <f t="shared" si="271"/>
        <v>N/A</v>
      </c>
      <c r="E990" s="26">
        <v>309</v>
      </c>
      <c r="F990" s="27" t="str">
        <f t="shared" si="272"/>
        <v>N/A</v>
      </c>
      <c r="G990" s="26">
        <v>259</v>
      </c>
      <c r="H990" s="27" t="str">
        <f t="shared" si="273"/>
        <v>N/A</v>
      </c>
      <c r="I990" s="28">
        <v>-22.2</v>
      </c>
      <c r="J990" s="28">
        <v>-16.2</v>
      </c>
      <c r="K990" s="29" t="s">
        <v>1193</v>
      </c>
      <c r="L990" s="30" t="str">
        <f t="shared" si="274"/>
        <v>Yes</v>
      </c>
    </row>
    <row r="991" spans="1:12">
      <c r="A991" s="48" t="s">
        <v>791</v>
      </c>
      <c r="B991" s="25" t="s">
        <v>49</v>
      </c>
      <c r="C991" s="26">
        <v>837</v>
      </c>
      <c r="D991" s="27" t="str">
        <f t="shared" si="271"/>
        <v>N/A</v>
      </c>
      <c r="E991" s="26">
        <v>737</v>
      </c>
      <c r="F991" s="27" t="str">
        <f t="shared" si="272"/>
        <v>N/A</v>
      </c>
      <c r="G991" s="26">
        <v>881</v>
      </c>
      <c r="H991" s="27" t="str">
        <f t="shared" si="273"/>
        <v>N/A</v>
      </c>
      <c r="I991" s="28">
        <v>-11.9</v>
      </c>
      <c r="J991" s="28">
        <v>19.54</v>
      </c>
      <c r="K991" s="29" t="s">
        <v>1193</v>
      </c>
      <c r="L991" s="30" t="str">
        <f t="shared" si="274"/>
        <v>Yes</v>
      </c>
    </row>
    <row r="992" spans="1:12">
      <c r="A992" s="48" t="s">
        <v>723</v>
      </c>
      <c r="B992" s="25" t="s">
        <v>49</v>
      </c>
      <c r="C992" s="26">
        <v>19957</v>
      </c>
      <c r="D992" s="27" t="str">
        <f t="shared" si="271"/>
        <v>N/A</v>
      </c>
      <c r="E992" s="26">
        <v>21254</v>
      </c>
      <c r="F992" s="27" t="str">
        <f t="shared" si="272"/>
        <v>N/A</v>
      </c>
      <c r="G992" s="26">
        <v>22674</v>
      </c>
      <c r="H992" s="27" t="str">
        <f t="shared" si="273"/>
        <v>N/A</v>
      </c>
      <c r="I992" s="28">
        <v>6.4989999999999997</v>
      </c>
      <c r="J992" s="28">
        <v>6.681</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1087196803</v>
      </c>
      <c r="D994" s="27" t="str">
        <f t="shared" si="271"/>
        <v>N/A</v>
      </c>
      <c r="E994" s="31">
        <v>1147604559</v>
      </c>
      <c r="F994" s="27" t="str">
        <f t="shared" si="272"/>
        <v>N/A</v>
      </c>
      <c r="G994" s="31">
        <v>1225503938</v>
      </c>
      <c r="H994" s="27" t="str">
        <f t="shared" si="273"/>
        <v>N/A</v>
      </c>
      <c r="I994" s="28">
        <v>5.556</v>
      </c>
      <c r="J994" s="28">
        <v>6.7880000000000003</v>
      </c>
      <c r="K994" s="29" t="s">
        <v>1193</v>
      </c>
      <c r="L994" s="30" t="str">
        <f t="shared" si="274"/>
        <v>Yes</v>
      </c>
    </row>
    <row r="995" spans="1:12">
      <c r="A995" s="46" t="s">
        <v>427</v>
      </c>
      <c r="B995" s="25" t="s">
        <v>49</v>
      </c>
      <c r="C995" s="31">
        <v>16011.499137999999</v>
      </c>
      <c r="D995" s="27" t="str">
        <f t="shared" si="271"/>
        <v>N/A</v>
      </c>
      <c r="E995" s="31">
        <v>16529.18174</v>
      </c>
      <c r="F995" s="27" t="str">
        <f t="shared" si="272"/>
        <v>N/A</v>
      </c>
      <c r="G995" s="31">
        <v>17353.250988</v>
      </c>
      <c r="H995" s="27" t="str">
        <f t="shared" si="273"/>
        <v>N/A</v>
      </c>
      <c r="I995" s="28">
        <v>3.2330000000000001</v>
      </c>
      <c r="J995" s="28">
        <v>4.9859999999999998</v>
      </c>
      <c r="K995" s="29" t="s">
        <v>1193</v>
      </c>
      <c r="L995" s="30" t="str">
        <f t="shared" si="274"/>
        <v>Yes</v>
      </c>
    </row>
    <row r="996" spans="1:12" ht="12.75" customHeight="1">
      <c r="A996" s="46" t="s">
        <v>623</v>
      </c>
      <c r="B996" s="25" t="s">
        <v>49</v>
      </c>
      <c r="C996" s="31">
        <v>16687.594827000001</v>
      </c>
      <c r="D996" s="27" t="str">
        <f t="shared" si="271"/>
        <v>N/A</v>
      </c>
      <c r="E996" s="31">
        <v>17226.385249999999</v>
      </c>
      <c r="F996" s="27" t="str">
        <f t="shared" si="272"/>
        <v>N/A</v>
      </c>
      <c r="G996" s="31">
        <v>18094.494714</v>
      </c>
      <c r="H996" s="27" t="str">
        <f t="shared" si="273"/>
        <v>N/A</v>
      </c>
      <c r="I996" s="28">
        <v>3.2290000000000001</v>
      </c>
      <c r="J996" s="28">
        <v>5.0389999999999997</v>
      </c>
      <c r="K996" s="29" t="s">
        <v>1193</v>
      </c>
      <c r="L996" s="30" t="str">
        <f t="shared" si="274"/>
        <v>Yes</v>
      </c>
    </row>
    <row r="997" spans="1:12">
      <c r="A997" s="54" t="s">
        <v>533</v>
      </c>
      <c r="B997" s="25" t="s">
        <v>49</v>
      </c>
      <c r="C997" s="31">
        <v>21999763</v>
      </c>
      <c r="D997" s="27" t="str">
        <f t="shared" si="271"/>
        <v>N/A</v>
      </c>
      <c r="E997" s="31">
        <v>23808608</v>
      </c>
      <c r="F997" s="27" t="str">
        <f t="shared" si="272"/>
        <v>N/A</v>
      </c>
      <c r="G997" s="31">
        <v>24948951</v>
      </c>
      <c r="H997" s="27" t="str">
        <f t="shared" si="273"/>
        <v>N/A</v>
      </c>
      <c r="I997" s="28">
        <v>8.2219999999999995</v>
      </c>
      <c r="J997" s="28">
        <v>4.79</v>
      </c>
      <c r="K997" s="29" t="s">
        <v>1193</v>
      </c>
      <c r="L997" s="30" t="str">
        <f t="shared" si="274"/>
        <v>Yes</v>
      </c>
    </row>
    <row r="998" spans="1:12" ht="12.75" customHeight="1">
      <c r="A998" s="55" t="s">
        <v>850</v>
      </c>
      <c r="B998" s="36" t="s">
        <v>121</v>
      </c>
      <c r="C998" s="34">
        <v>0</v>
      </c>
      <c r="D998" s="27" t="str">
        <f>IF($B998="N/A","N/A",IF(C998&gt;0,"No",IF(C998&lt;0,"No","Yes")))</f>
        <v>Yes</v>
      </c>
      <c r="E998" s="34">
        <v>0</v>
      </c>
      <c r="F998" s="27" t="str">
        <f>IF($B998="N/A","N/A",IF(E998&gt;0,"No",IF(E998&lt;0,"No","Yes")))</f>
        <v>Yes</v>
      </c>
      <c r="G998" s="34">
        <v>0</v>
      </c>
      <c r="H998" s="27" t="str">
        <f>IF($B998="N/A","N/A",IF(G998&gt;0,"No",IF(G998&lt;0,"No","Yes")))</f>
        <v>Yes</v>
      </c>
      <c r="I998" s="28" t="s">
        <v>1207</v>
      </c>
      <c r="J998" s="28" t="s">
        <v>1207</v>
      </c>
      <c r="K998" s="29" t="s">
        <v>1193</v>
      </c>
      <c r="L998" s="30" t="str">
        <f t="shared" si="274"/>
        <v>N/A</v>
      </c>
    </row>
    <row r="999" spans="1:12">
      <c r="A999" s="55" t="s">
        <v>836</v>
      </c>
      <c r="B999" s="25" t="s">
        <v>49</v>
      </c>
      <c r="C999" s="31">
        <v>0</v>
      </c>
      <c r="D999" s="27" t="str">
        <f t="shared" ref="D999:D1000" si="279">IF($B999="N/A","N/A",IF(C999&gt;10,"No",IF(C999&lt;-10,"No","Yes")))</f>
        <v>N/A</v>
      </c>
      <c r="E999" s="31">
        <v>0</v>
      </c>
      <c r="F999" s="27" t="str">
        <f t="shared" ref="F999:F1000" si="280">IF($B999="N/A","N/A",IF(E999&gt;10,"No",IF(E999&lt;-10,"No","Yes")))</f>
        <v>N/A</v>
      </c>
      <c r="G999" s="31">
        <v>0</v>
      </c>
      <c r="H999" s="27" t="str">
        <f t="shared" ref="H999:H1000" si="281">IF($B999="N/A","N/A",IF(G999&gt;10,"No",IF(G999&lt;-10,"No","Yes")))</f>
        <v>N/A</v>
      </c>
      <c r="I999" s="28" t="s">
        <v>1207</v>
      </c>
      <c r="J999" s="28" t="s">
        <v>1207</v>
      </c>
      <c r="K999" s="29" t="s">
        <v>1193</v>
      </c>
      <c r="L999" s="30" t="str">
        <f t="shared" si="274"/>
        <v>N/A</v>
      </c>
    </row>
    <row r="1000" spans="1:12">
      <c r="A1000" s="55" t="s">
        <v>951</v>
      </c>
      <c r="B1000" s="25" t="s">
        <v>49</v>
      </c>
      <c r="C1000" s="31" t="s">
        <v>49</v>
      </c>
      <c r="D1000" s="27" t="str">
        <f t="shared" si="279"/>
        <v>N/A</v>
      </c>
      <c r="E1000" s="31" t="s">
        <v>1207</v>
      </c>
      <c r="F1000" s="27" t="str">
        <f t="shared" si="280"/>
        <v>N/A</v>
      </c>
      <c r="G1000" s="31" t="s">
        <v>1207</v>
      </c>
      <c r="H1000" s="27" t="str">
        <f t="shared" si="281"/>
        <v>N/A</v>
      </c>
      <c r="I1000" s="28" t="s">
        <v>49</v>
      </c>
      <c r="J1000" s="28" t="s">
        <v>1207</v>
      </c>
      <c r="K1000" s="29" t="s">
        <v>1193</v>
      </c>
      <c r="L1000" s="30" t="str">
        <f>IF(J1000="Div by 0", "N/A", IF(OR(J1000="N/A",K1000="N/A"),"N/A", IF(J1000&gt;VALUE(MID(K1000,1,2)), "No", IF(J1000&lt;-1*VALUE(MID(K1000,1,2)), "No", "Yes"))))</f>
        <v>N/A</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17031.554553999998</v>
      </c>
      <c r="D1002" s="27" t="str">
        <f t="shared" ref="D1002:D1013" si="282">IF($B1002="N/A","N/A",IF(C1002&gt;10,"No",IF(C1002&lt;-10,"No","Yes")))</f>
        <v>N/A</v>
      </c>
      <c r="E1002" s="31">
        <v>17599.110299</v>
      </c>
      <c r="F1002" s="27" t="str">
        <f t="shared" ref="F1002:F1013" si="283">IF($B1002="N/A","N/A",IF(E1002&gt;10,"No",IF(E1002&lt;-10,"No","Yes")))</f>
        <v>N/A</v>
      </c>
      <c r="G1002" s="31">
        <v>18648.179038999999</v>
      </c>
      <c r="H1002" s="27" t="str">
        <f t="shared" ref="H1002:H1013" si="284">IF($B1002="N/A","N/A",IF(G1002&gt;10,"No",IF(G1002&lt;-10,"No","Yes")))</f>
        <v>N/A</v>
      </c>
      <c r="I1002" s="28">
        <v>3.3319999999999999</v>
      </c>
      <c r="J1002" s="28">
        <v>5.9610000000000003</v>
      </c>
      <c r="K1002" s="29" t="s">
        <v>1193</v>
      </c>
      <c r="L1002" s="30" t="str">
        <f t="shared" ref="L1002:L1013" si="285">IF(J1002="Div by 0", "N/A", IF(K1002="N/A","N/A", IF(J1002&gt;VALUE(MID(K1002,1,2)), "No", IF(J1002&lt;-1*VALUE(MID(K1002,1,2)), "No", "Yes"))))</f>
        <v>Yes</v>
      </c>
    </row>
    <row r="1003" spans="1:12">
      <c r="A1003" s="48" t="s">
        <v>702</v>
      </c>
      <c r="B1003" s="25" t="s">
        <v>49</v>
      </c>
      <c r="C1003" s="31">
        <v>5381.4259579</v>
      </c>
      <c r="D1003" s="27" t="str">
        <f t="shared" si="282"/>
        <v>N/A</v>
      </c>
      <c r="E1003" s="31">
        <v>5691.5422841</v>
      </c>
      <c r="F1003" s="27" t="str">
        <f t="shared" si="283"/>
        <v>N/A</v>
      </c>
      <c r="G1003" s="31">
        <v>6042.6722688999998</v>
      </c>
      <c r="H1003" s="27" t="str">
        <f t="shared" si="284"/>
        <v>N/A</v>
      </c>
      <c r="I1003" s="28">
        <v>5.7629999999999999</v>
      </c>
      <c r="J1003" s="28">
        <v>6.1689999999999996</v>
      </c>
      <c r="K1003" s="29" t="s">
        <v>1193</v>
      </c>
      <c r="L1003" s="30" t="str">
        <f t="shared" si="285"/>
        <v>Yes</v>
      </c>
    </row>
    <row r="1004" spans="1:12">
      <c r="A1004" s="48" t="s">
        <v>703</v>
      </c>
      <c r="B1004" s="25" t="s">
        <v>49</v>
      </c>
      <c r="C1004" s="31">
        <v>1580.3499044</v>
      </c>
      <c r="D1004" s="27" t="str">
        <f t="shared" si="282"/>
        <v>N/A</v>
      </c>
      <c r="E1004" s="31">
        <v>1159.0492958</v>
      </c>
      <c r="F1004" s="27" t="str">
        <f t="shared" si="283"/>
        <v>N/A</v>
      </c>
      <c r="G1004" s="31">
        <v>2864.8967136000001</v>
      </c>
      <c r="H1004" s="27" t="str">
        <f t="shared" si="284"/>
        <v>N/A</v>
      </c>
      <c r="I1004" s="28">
        <v>-26.7</v>
      </c>
      <c r="J1004" s="28">
        <v>147.19999999999999</v>
      </c>
      <c r="K1004" s="29" t="s">
        <v>1193</v>
      </c>
      <c r="L1004" s="30" t="str">
        <f t="shared" si="285"/>
        <v>No</v>
      </c>
    </row>
    <row r="1005" spans="1:12">
      <c r="A1005" s="48" t="s">
        <v>704</v>
      </c>
      <c r="B1005" s="25" t="s">
        <v>49</v>
      </c>
      <c r="C1005" s="31">
        <v>1958.1624549000001</v>
      </c>
      <c r="D1005" s="27" t="str">
        <f t="shared" si="282"/>
        <v>N/A</v>
      </c>
      <c r="E1005" s="31">
        <v>2275.1827585999999</v>
      </c>
      <c r="F1005" s="27" t="str">
        <f t="shared" si="283"/>
        <v>N/A</v>
      </c>
      <c r="G1005" s="31">
        <v>2795.4232633000001</v>
      </c>
      <c r="H1005" s="27" t="str">
        <f t="shared" si="284"/>
        <v>N/A</v>
      </c>
      <c r="I1005" s="28">
        <v>16.190000000000001</v>
      </c>
      <c r="J1005" s="28">
        <v>22.87</v>
      </c>
      <c r="K1005" s="29" t="s">
        <v>1193</v>
      </c>
      <c r="L1005" s="30" t="str">
        <f t="shared" si="285"/>
        <v>Yes</v>
      </c>
    </row>
    <row r="1006" spans="1:12">
      <c r="A1006" s="48" t="s">
        <v>705</v>
      </c>
      <c r="B1006" s="25" t="s">
        <v>49</v>
      </c>
      <c r="C1006" s="31">
        <v>20220.963444000001</v>
      </c>
      <c r="D1006" s="27" t="str">
        <f t="shared" si="282"/>
        <v>N/A</v>
      </c>
      <c r="E1006" s="31">
        <v>20748.697106</v>
      </c>
      <c r="F1006" s="27" t="str">
        <f t="shared" si="283"/>
        <v>N/A</v>
      </c>
      <c r="G1006" s="31">
        <v>21874.486063</v>
      </c>
      <c r="H1006" s="27" t="str">
        <f t="shared" si="284"/>
        <v>N/A</v>
      </c>
      <c r="I1006" s="28">
        <v>2.61</v>
      </c>
      <c r="J1006" s="28">
        <v>5.4260000000000002</v>
      </c>
      <c r="K1006" s="29" t="s">
        <v>1193</v>
      </c>
      <c r="L1006" s="30" t="str">
        <f t="shared" si="285"/>
        <v>Yes</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15474.202954</v>
      </c>
      <c r="D1008" s="27" t="str">
        <f t="shared" si="282"/>
        <v>N/A</v>
      </c>
      <c r="E1008" s="31">
        <v>16069.541112999999</v>
      </c>
      <c r="F1008" s="27" t="str">
        <f t="shared" si="283"/>
        <v>N/A</v>
      </c>
      <c r="G1008" s="31">
        <v>16750.548289999999</v>
      </c>
      <c r="H1008" s="27" t="str">
        <f t="shared" si="284"/>
        <v>N/A</v>
      </c>
      <c r="I1008" s="28">
        <v>3.847</v>
      </c>
      <c r="J1008" s="28">
        <v>4.2380000000000004</v>
      </c>
      <c r="K1008" s="29" t="s">
        <v>1193</v>
      </c>
      <c r="L1008" s="30" t="str">
        <f t="shared" si="285"/>
        <v>Yes</v>
      </c>
    </row>
    <row r="1009" spans="1:12">
      <c r="A1009" s="5" t="s">
        <v>707</v>
      </c>
      <c r="B1009" s="36" t="s">
        <v>49</v>
      </c>
      <c r="C1009" s="47">
        <v>6272.7110516000002</v>
      </c>
      <c r="D1009" s="33" t="str">
        <f t="shared" si="282"/>
        <v>N/A</v>
      </c>
      <c r="E1009" s="47">
        <v>6373.9472059999998</v>
      </c>
      <c r="F1009" s="33" t="str">
        <f t="shared" si="283"/>
        <v>N/A</v>
      </c>
      <c r="G1009" s="47">
        <v>6446.1708896999999</v>
      </c>
      <c r="H1009" s="33" t="str">
        <f t="shared" si="284"/>
        <v>N/A</v>
      </c>
      <c r="I1009" s="35">
        <v>1.6140000000000001</v>
      </c>
      <c r="J1009" s="35">
        <v>1.133</v>
      </c>
      <c r="K1009" s="36" t="s">
        <v>1193</v>
      </c>
      <c r="L1009" s="30" t="str">
        <f t="shared" si="285"/>
        <v>Yes</v>
      </c>
    </row>
    <row r="1010" spans="1:12">
      <c r="A1010" s="5" t="s">
        <v>708</v>
      </c>
      <c r="B1010" s="36" t="s">
        <v>49</v>
      </c>
      <c r="C1010" s="47">
        <v>7446.4030227000003</v>
      </c>
      <c r="D1010" s="33" t="str">
        <f t="shared" si="282"/>
        <v>N/A</v>
      </c>
      <c r="E1010" s="47">
        <v>9390.3980582999993</v>
      </c>
      <c r="F1010" s="33" t="str">
        <f t="shared" si="283"/>
        <v>N/A</v>
      </c>
      <c r="G1010" s="47">
        <v>10852.459459</v>
      </c>
      <c r="H1010" s="33" t="str">
        <f t="shared" si="284"/>
        <v>N/A</v>
      </c>
      <c r="I1010" s="35">
        <v>26.11</v>
      </c>
      <c r="J1010" s="35">
        <v>15.57</v>
      </c>
      <c r="K1010" s="36" t="s">
        <v>1193</v>
      </c>
      <c r="L1010" s="30" t="str">
        <f t="shared" si="285"/>
        <v>Yes</v>
      </c>
    </row>
    <row r="1011" spans="1:12">
      <c r="A1011" s="5" t="s">
        <v>791</v>
      </c>
      <c r="B1011" s="36" t="s">
        <v>49</v>
      </c>
      <c r="C1011" s="47">
        <v>2831.4014336999999</v>
      </c>
      <c r="D1011" s="33" t="str">
        <f t="shared" si="282"/>
        <v>N/A</v>
      </c>
      <c r="E1011" s="47">
        <v>3486.9525101999998</v>
      </c>
      <c r="F1011" s="33" t="str">
        <f t="shared" si="283"/>
        <v>N/A</v>
      </c>
      <c r="G1011" s="47">
        <v>3852.2463109999999</v>
      </c>
      <c r="H1011" s="33" t="str">
        <f t="shared" si="284"/>
        <v>N/A</v>
      </c>
      <c r="I1011" s="35">
        <v>23.15</v>
      </c>
      <c r="J1011" s="35">
        <v>10.48</v>
      </c>
      <c r="K1011" s="36" t="s">
        <v>1193</v>
      </c>
      <c r="L1011" s="30" t="str">
        <f t="shared" si="285"/>
        <v>Yes</v>
      </c>
    </row>
    <row r="1012" spans="1:12">
      <c r="A1012" s="5" t="s">
        <v>723</v>
      </c>
      <c r="B1012" s="36" t="s">
        <v>49</v>
      </c>
      <c r="C1012" s="47">
        <v>21846.315377999999</v>
      </c>
      <c r="D1012" s="33" t="str">
        <f t="shared" si="282"/>
        <v>N/A</v>
      </c>
      <c r="E1012" s="47">
        <v>22219.412910999999</v>
      </c>
      <c r="F1012" s="33" t="str">
        <f t="shared" si="283"/>
        <v>N/A</v>
      </c>
      <c r="G1012" s="47">
        <v>22933.003219999999</v>
      </c>
      <c r="H1012" s="33" t="str">
        <f t="shared" si="284"/>
        <v>N/A</v>
      </c>
      <c r="I1012" s="35">
        <v>1.708</v>
      </c>
      <c r="J1012" s="35">
        <v>3.2120000000000002</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27437518</v>
      </c>
      <c r="D1015" s="27" t="str">
        <f t="shared" ref="D1015:D1084" si="286">IF($B1015="N/A","N/A",IF(C1015&gt;10,"No",IF(C1015&lt;-10,"No","Yes")))</f>
        <v>N/A</v>
      </c>
      <c r="E1015" s="31">
        <v>28601725</v>
      </c>
      <c r="F1015" s="27" t="str">
        <f t="shared" ref="F1015:F1084" si="287">IF($B1015="N/A","N/A",IF(E1015&gt;10,"No",IF(E1015&lt;-10,"No","Yes")))</f>
        <v>N/A</v>
      </c>
      <c r="G1015" s="31">
        <v>30330067</v>
      </c>
      <c r="H1015" s="27" t="str">
        <f t="shared" ref="H1015:H1084" si="288">IF($B1015="N/A","N/A",IF(G1015&gt;10,"No",IF(G1015&lt;-10,"No","Yes")))</f>
        <v>N/A</v>
      </c>
      <c r="I1015" s="28">
        <v>4.2430000000000003</v>
      </c>
      <c r="J1015" s="28">
        <v>6.0430000000000001</v>
      </c>
      <c r="K1015" s="29" t="s">
        <v>1193</v>
      </c>
      <c r="L1015" s="30" t="str">
        <f t="shared" ref="L1015:L1046" si="289">IF(J1015="Div by 0", "N/A", IF(K1015="N/A","N/A", IF(J1015&gt;VALUE(MID(K1015,1,2)), "No", IF(J1015&lt;-1*VALUE(MID(K1015,1,2)), "No", "Yes"))))</f>
        <v>Yes</v>
      </c>
    </row>
    <row r="1016" spans="1:12">
      <c r="A1016" s="46" t="s">
        <v>94</v>
      </c>
      <c r="B1016" s="25" t="s">
        <v>49</v>
      </c>
      <c r="C1016" s="26">
        <v>14215</v>
      </c>
      <c r="D1016" s="27" t="str">
        <f t="shared" si="286"/>
        <v>N/A</v>
      </c>
      <c r="E1016" s="26">
        <v>14681</v>
      </c>
      <c r="F1016" s="27" t="str">
        <f t="shared" si="287"/>
        <v>N/A</v>
      </c>
      <c r="G1016" s="26">
        <v>14490</v>
      </c>
      <c r="H1016" s="27" t="str">
        <f t="shared" si="288"/>
        <v>N/A</v>
      </c>
      <c r="I1016" s="28">
        <v>3.278</v>
      </c>
      <c r="J1016" s="28">
        <v>-1.3</v>
      </c>
      <c r="K1016" s="29" t="s">
        <v>1193</v>
      </c>
      <c r="L1016" s="30" t="str">
        <f t="shared" si="289"/>
        <v>Yes</v>
      </c>
    </row>
    <row r="1017" spans="1:12">
      <c r="A1017" s="46" t="s">
        <v>360</v>
      </c>
      <c r="B1017" s="25" t="s">
        <v>49</v>
      </c>
      <c r="C1017" s="31">
        <v>1930.1806541999999</v>
      </c>
      <c r="D1017" s="27" t="str">
        <f t="shared" si="286"/>
        <v>N/A</v>
      </c>
      <c r="E1017" s="31">
        <v>1948.2136774999999</v>
      </c>
      <c r="F1017" s="27" t="str">
        <f t="shared" si="287"/>
        <v>N/A</v>
      </c>
      <c r="G1017" s="31">
        <v>2093.1723256999999</v>
      </c>
      <c r="H1017" s="27" t="str">
        <f t="shared" si="288"/>
        <v>N/A</v>
      </c>
      <c r="I1017" s="28">
        <v>0.93430000000000002</v>
      </c>
      <c r="J1017" s="28">
        <v>7.4409999999999998</v>
      </c>
      <c r="K1017" s="29" t="s">
        <v>1193</v>
      </c>
      <c r="L1017" s="30" t="str">
        <f t="shared" si="289"/>
        <v>Yes</v>
      </c>
    </row>
    <row r="1018" spans="1:12">
      <c r="A1018" s="46" t="s">
        <v>361</v>
      </c>
      <c r="B1018" s="25" t="s">
        <v>49</v>
      </c>
      <c r="C1018" s="26">
        <v>0.3703130496</v>
      </c>
      <c r="D1018" s="27" t="str">
        <f t="shared" si="286"/>
        <v>N/A</v>
      </c>
      <c r="E1018" s="26">
        <v>0.32341121179999999</v>
      </c>
      <c r="F1018" s="27" t="str">
        <f t="shared" si="287"/>
        <v>N/A</v>
      </c>
      <c r="G1018" s="26">
        <v>0.3432712215</v>
      </c>
      <c r="H1018" s="27" t="str">
        <f t="shared" si="288"/>
        <v>N/A</v>
      </c>
      <c r="I1018" s="28">
        <v>-12.7</v>
      </c>
      <c r="J1018" s="28">
        <v>6.141</v>
      </c>
      <c r="K1018" s="29" t="s">
        <v>1193</v>
      </c>
      <c r="L1018" s="30" t="str">
        <f t="shared" si="289"/>
        <v>Yes</v>
      </c>
    </row>
    <row r="1019" spans="1:12">
      <c r="A1019" s="46" t="s">
        <v>362</v>
      </c>
      <c r="B1019" s="25" t="s">
        <v>49</v>
      </c>
      <c r="C1019" s="31">
        <v>1900937</v>
      </c>
      <c r="D1019" s="27" t="str">
        <f t="shared" si="286"/>
        <v>N/A</v>
      </c>
      <c r="E1019" s="31">
        <v>2399009</v>
      </c>
      <c r="F1019" s="27" t="str">
        <f t="shared" si="287"/>
        <v>N/A</v>
      </c>
      <c r="G1019" s="31">
        <v>3065698</v>
      </c>
      <c r="H1019" s="27" t="str">
        <f t="shared" si="288"/>
        <v>N/A</v>
      </c>
      <c r="I1019" s="28">
        <v>26.2</v>
      </c>
      <c r="J1019" s="28">
        <v>27.79</v>
      </c>
      <c r="K1019" s="29" t="s">
        <v>1193</v>
      </c>
      <c r="L1019" s="30" t="str">
        <f t="shared" si="289"/>
        <v>Yes</v>
      </c>
    </row>
    <row r="1020" spans="1:12">
      <c r="A1020" s="46" t="s">
        <v>95</v>
      </c>
      <c r="B1020" s="25" t="s">
        <v>49</v>
      </c>
      <c r="C1020" s="26">
        <v>15</v>
      </c>
      <c r="D1020" s="27" t="str">
        <f t="shared" si="286"/>
        <v>N/A</v>
      </c>
      <c r="E1020" s="26">
        <v>15</v>
      </c>
      <c r="F1020" s="27" t="str">
        <f t="shared" si="287"/>
        <v>N/A</v>
      </c>
      <c r="G1020" s="26">
        <v>14</v>
      </c>
      <c r="H1020" s="27" t="str">
        <f t="shared" si="288"/>
        <v>N/A</v>
      </c>
      <c r="I1020" s="28">
        <v>0</v>
      </c>
      <c r="J1020" s="28">
        <v>-6.67</v>
      </c>
      <c r="K1020" s="29" t="s">
        <v>1193</v>
      </c>
      <c r="L1020" s="30" t="str">
        <f t="shared" si="289"/>
        <v>Yes</v>
      </c>
    </row>
    <row r="1021" spans="1:12">
      <c r="A1021" s="46" t="s">
        <v>363</v>
      </c>
      <c r="B1021" s="25" t="s">
        <v>49</v>
      </c>
      <c r="C1021" s="31">
        <v>126729.13333</v>
      </c>
      <c r="D1021" s="27" t="str">
        <f t="shared" si="286"/>
        <v>N/A</v>
      </c>
      <c r="E1021" s="31">
        <v>159933.93333</v>
      </c>
      <c r="F1021" s="27" t="str">
        <f t="shared" si="287"/>
        <v>N/A</v>
      </c>
      <c r="G1021" s="31">
        <v>218978.42856999999</v>
      </c>
      <c r="H1021" s="27" t="str">
        <f t="shared" si="288"/>
        <v>N/A</v>
      </c>
      <c r="I1021" s="28">
        <v>26.2</v>
      </c>
      <c r="J1021" s="28">
        <v>36.92</v>
      </c>
      <c r="K1021" s="29" t="s">
        <v>1193</v>
      </c>
      <c r="L1021" s="30" t="str">
        <f t="shared" si="289"/>
        <v>No</v>
      </c>
    </row>
    <row r="1022" spans="1:12">
      <c r="A1022" s="46" t="s">
        <v>364</v>
      </c>
      <c r="B1022" s="25" t="s">
        <v>49</v>
      </c>
      <c r="C1022" s="31">
        <v>7440</v>
      </c>
      <c r="D1022" s="27" t="str">
        <f t="shared" si="286"/>
        <v>N/A</v>
      </c>
      <c r="E1022" s="31">
        <v>8704</v>
      </c>
      <c r="F1022" s="27" t="str">
        <f t="shared" si="287"/>
        <v>N/A</v>
      </c>
      <c r="G1022" s="31">
        <v>695324</v>
      </c>
      <c r="H1022" s="27" t="str">
        <f t="shared" si="288"/>
        <v>N/A</v>
      </c>
      <c r="I1022" s="28">
        <v>16.989999999999998</v>
      </c>
      <c r="J1022" s="28">
        <v>7889</v>
      </c>
      <c r="K1022" s="29" t="s">
        <v>1193</v>
      </c>
      <c r="L1022" s="30" t="str">
        <f t="shared" si="289"/>
        <v>No</v>
      </c>
    </row>
    <row r="1023" spans="1:12">
      <c r="A1023" s="49" t="s">
        <v>365</v>
      </c>
      <c r="B1023" s="36" t="s">
        <v>49</v>
      </c>
      <c r="C1023" s="34">
        <v>11</v>
      </c>
      <c r="D1023" s="33" t="str">
        <f t="shared" si="286"/>
        <v>N/A</v>
      </c>
      <c r="E1023" s="34">
        <v>11</v>
      </c>
      <c r="F1023" s="33" t="str">
        <f t="shared" si="287"/>
        <v>N/A</v>
      </c>
      <c r="G1023" s="34">
        <v>11</v>
      </c>
      <c r="H1023" s="33" t="str">
        <f t="shared" si="288"/>
        <v>N/A</v>
      </c>
      <c r="I1023" s="35">
        <v>100</v>
      </c>
      <c r="J1023" s="35">
        <v>150</v>
      </c>
      <c r="K1023" s="36" t="s">
        <v>1193</v>
      </c>
      <c r="L1023" s="30" t="str">
        <f t="shared" si="289"/>
        <v>No</v>
      </c>
    </row>
    <row r="1024" spans="1:12">
      <c r="A1024" s="49" t="s">
        <v>739</v>
      </c>
      <c r="B1024" s="36" t="s">
        <v>49</v>
      </c>
      <c r="C1024" s="47">
        <v>7440</v>
      </c>
      <c r="D1024" s="33" t="str">
        <f t="shared" si="286"/>
        <v>N/A</v>
      </c>
      <c r="E1024" s="47">
        <v>4352</v>
      </c>
      <c r="F1024" s="33" t="str">
        <f t="shared" si="287"/>
        <v>N/A</v>
      </c>
      <c r="G1024" s="47">
        <v>139064.79999999999</v>
      </c>
      <c r="H1024" s="33" t="str">
        <f t="shared" si="288"/>
        <v>N/A</v>
      </c>
      <c r="I1024" s="35">
        <v>-41.5</v>
      </c>
      <c r="J1024" s="35">
        <v>3095</v>
      </c>
      <c r="K1024" s="36" t="s">
        <v>1193</v>
      </c>
      <c r="L1024" s="30" t="str">
        <f t="shared" si="289"/>
        <v>No</v>
      </c>
    </row>
    <row r="1025" spans="1:12">
      <c r="A1025" s="49" t="s">
        <v>366</v>
      </c>
      <c r="B1025" s="36" t="s">
        <v>49</v>
      </c>
      <c r="C1025" s="47">
        <v>169538451</v>
      </c>
      <c r="D1025" s="33" t="str">
        <f t="shared" si="286"/>
        <v>N/A</v>
      </c>
      <c r="E1025" s="47">
        <v>180915231</v>
      </c>
      <c r="F1025" s="33" t="str">
        <f t="shared" si="287"/>
        <v>N/A</v>
      </c>
      <c r="G1025" s="47">
        <v>192523688</v>
      </c>
      <c r="H1025" s="33" t="str">
        <f t="shared" si="288"/>
        <v>N/A</v>
      </c>
      <c r="I1025" s="35">
        <v>6.71</v>
      </c>
      <c r="J1025" s="35">
        <v>6.4169999999999998</v>
      </c>
      <c r="K1025" s="36" t="s">
        <v>1193</v>
      </c>
      <c r="L1025" s="30" t="str">
        <f t="shared" si="289"/>
        <v>Yes</v>
      </c>
    </row>
    <row r="1026" spans="1:12">
      <c r="A1026" s="49" t="s">
        <v>96</v>
      </c>
      <c r="B1026" s="36" t="s">
        <v>49</v>
      </c>
      <c r="C1026" s="34">
        <v>1377</v>
      </c>
      <c r="D1026" s="33" t="str">
        <f t="shared" si="286"/>
        <v>N/A</v>
      </c>
      <c r="E1026" s="34">
        <v>1362</v>
      </c>
      <c r="F1026" s="33" t="str">
        <f t="shared" si="287"/>
        <v>N/A</v>
      </c>
      <c r="G1026" s="34">
        <v>1370</v>
      </c>
      <c r="H1026" s="33" t="str">
        <f t="shared" si="288"/>
        <v>N/A</v>
      </c>
      <c r="I1026" s="35">
        <v>-1.0900000000000001</v>
      </c>
      <c r="J1026" s="35">
        <v>0.58740000000000003</v>
      </c>
      <c r="K1026" s="36" t="s">
        <v>1193</v>
      </c>
      <c r="L1026" s="30" t="str">
        <f t="shared" si="289"/>
        <v>Yes</v>
      </c>
    </row>
    <row r="1027" spans="1:12">
      <c r="A1027" s="49" t="s">
        <v>367</v>
      </c>
      <c r="B1027" s="36" t="s">
        <v>49</v>
      </c>
      <c r="C1027" s="47">
        <v>123121.60566</v>
      </c>
      <c r="D1027" s="33" t="str">
        <f t="shared" si="286"/>
        <v>N/A</v>
      </c>
      <c r="E1027" s="47">
        <v>132830.56607999999</v>
      </c>
      <c r="F1027" s="33" t="str">
        <f t="shared" si="287"/>
        <v>N/A</v>
      </c>
      <c r="G1027" s="47">
        <v>140528.23942</v>
      </c>
      <c r="H1027" s="33" t="str">
        <f t="shared" si="288"/>
        <v>N/A</v>
      </c>
      <c r="I1027" s="35">
        <v>7.8860000000000001</v>
      </c>
      <c r="J1027" s="35">
        <v>5.7949999999999999</v>
      </c>
      <c r="K1027" s="36" t="s">
        <v>1193</v>
      </c>
      <c r="L1027" s="30" t="str">
        <f t="shared" si="289"/>
        <v>Yes</v>
      </c>
    </row>
    <row r="1028" spans="1:12">
      <c r="A1028" s="49" t="s">
        <v>368</v>
      </c>
      <c r="B1028" s="36" t="s">
        <v>49</v>
      </c>
      <c r="C1028" s="47">
        <v>423868287</v>
      </c>
      <c r="D1028" s="33" t="str">
        <f t="shared" si="286"/>
        <v>N/A</v>
      </c>
      <c r="E1028" s="47">
        <v>432108365</v>
      </c>
      <c r="F1028" s="33" t="str">
        <f t="shared" si="287"/>
        <v>N/A</v>
      </c>
      <c r="G1028" s="47">
        <v>429648599</v>
      </c>
      <c r="H1028" s="33" t="str">
        <f t="shared" si="288"/>
        <v>N/A</v>
      </c>
      <c r="I1028" s="35">
        <v>1.944</v>
      </c>
      <c r="J1028" s="35">
        <v>-0.56899999999999995</v>
      </c>
      <c r="K1028" s="36" t="s">
        <v>1193</v>
      </c>
      <c r="L1028" s="30" t="str">
        <f t="shared" si="289"/>
        <v>Yes</v>
      </c>
    </row>
    <row r="1029" spans="1:12">
      <c r="A1029" s="49" t="s">
        <v>369</v>
      </c>
      <c r="B1029" s="36" t="s">
        <v>49</v>
      </c>
      <c r="C1029" s="34">
        <v>17319</v>
      </c>
      <c r="D1029" s="33" t="str">
        <f t="shared" si="286"/>
        <v>N/A</v>
      </c>
      <c r="E1029" s="34">
        <v>17055</v>
      </c>
      <c r="F1029" s="33" t="str">
        <f t="shared" si="287"/>
        <v>N/A</v>
      </c>
      <c r="G1029" s="34">
        <v>16536</v>
      </c>
      <c r="H1029" s="33" t="str">
        <f t="shared" si="288"/>
        <v>N/A</v>
      </c>
      <c r="I1029" s="35">
        <v>-1.52</v>
      </c>
      <c r="J1029" s="35">
        <v>-3.04</v>
      </c>
      <c r="K1029" s="36" t="s">
        <v>1193</v>
      </c>
      <c r="L1029" s="30" t="str">
        <f t="shared" si="289"/>
        <v>Yes</v>
      </c>
    </row>
    <row r="1030" spans="1:12">
      <c r="A1030" s="49" t="s">
        <v>370</v>
      </c>
      <c r="B1030" s="36" t="s">
        <v>49</v>
      </c>
      <c r="C1030" s="47">
        <v>24474.177897000001</v>
      </c>
      <c r="D1030" s="33" t="str">
        <f t="shared" si="286"/>
        <v>N/A</v>
      </c>
      <c r="E1030" s="47">
        <v>25336.169159000001</v>
      </c>
      <c r="F1030" s="33" t="str">
        <f t="shared" si="287"/>
        <v>N/A</v>
      </c>
      <c r="G1030" s="47">
        <v>25982.619677999999</v>
      </c>
      <c r="H1030" s="33" t="str">
        <f t="shared" si="288"/>
        <v>N/A</v>
      </c>
      <c r="I1030" s="35">
        <v>3.5219999999999998</v>
      </c>
      <c r="J1030" s="35">
        <v>2.5510000000000002</v>
      </c>
      <c r="K1030" s="36" t="s">
        <v>1193</v>
      </c>
      <c r="L1030" s="30" t="str">
        <f t="shared" si="289"/>
        <v>Yes</v>
      </c>
    </row>
    <row r="1031" spans="1:12">
      <c r="A1031" s="49" t="s">
        <v>371</v>
      </c>
      <c r="B1031" s="36" t="s">
        <v>49</v>
      </c>
      <c r="C1031" s="47">
        <v>18813437</v>
      </c>
      <c r="D1031" s="33" t="str">
        <f t="shared" si="286"/>
        <v>N/A</v>
      </c>
      <c r="E1031" s="47">
        <v>19473979</v>
      </c>
      <c r="F1031" s="33" t="str">
        <f t="shared" si="287"/>
        <v>N/A</v>
      </c>
      <c r="G1031" s="47">
        <v>21482511</v>
      </c>
      <c r="H1031" s="33" t="str">
        <f t="shared" si="288"/>
        <v>N/A</v>
      </c>
      <c r="I1031" s="35">
        <v>3.5110000000000001</v>
      </c>
      <c r="J1031" s="35">
        <v>10.31</v>
      </c>
      <c r="K1031" s="36" t="s">
        <v>1193</v>
      </c>
      <c r="L1031" s="30" t="str">
        <f t="shared" si="289"/>
        <v>Yes</v>
      </c>
    </row>
    <row r="1032" spans="1:12">
      <c r="A1032" s="49" t="s">
        <v>97</v>
      </c>
      <c r="B1032" s="36" t="s">
        <v>49</v>
      </c>
      <c r="C1032" s="34">
        <v>50487</v>
      </c>
      <c r="D1032" s="33" t="str">
        <f t="shared" si="286"/>
        <v>N/A</v>
      </c>
      <c r="E1032" s="34">
        <v>52130</v>
      </c>
      <c r="F1032" s="33" t="str">
        <f t="shared" si="287"/>
        <v>N/A</v>
      </c>
      <c r="G1032" s="34">
        <v>53827</v>
      </c>
      <c r="H1032" s="33" t="str">
        <f t="shared" si="288"/>
        <v>N/A</v>
      </c>
      <c r="I1032" s="35">
        <v>3.254</v>
      </c>
      <c r="J1032" s="35">
        <v>3.2549999999999999</v>
      </c>
      <c r="K1032" s="36" t="s">
        <v>1193</v>
      </c>
      <c r="L1032" s="30" t="str">
        <f t="shared" si="289"/>
        <v>Yes</v>
      </c>
    </row>
    <row r="1033" spans="1:12">
      <c r="A1033" s="49" t="s">
        <v>372</v>
      </c>
      <c r="B1033" s="36" t="s">
        <v>49</v>
      </c>
      <c r="C1033" s="47">
        <v>372.63923385999999</v>
      </c>
      <c r="D1033" s="33" t="str">
        <f t="shared" si="286"/>
        <v>N/A</v>
      </c>
      <c r="E1033" s="47">
        <v>373.56568195</v>
      </c>
      <c r="F1033" s="33" t="str">
        <f t="shared" si="287"/>
        <v>N/A</v>
      </c>
      <c r="G1033" s="47">
        <v>399.10288516999998</v>
      </c>
      <c r="H1033" s="33" t="str">
        <f t="shared" si="288"/>
        <v>N/A</v>
      </c>
      <c r="I1033" s="35">
        <v>0.24859999999999999</v>
      </c>
      <c r="J1033" s="35">
        <v>6.8360000000000003</v>
      </c>
      <c r="K1033" s="36" t="s">
        <v>1193</v>
      </c>
      <c r="L1033" s="30" t="str">
        <f t="shared" si="289"/>
        <v>Yes</v>
      </c>
    </row>
    <row r="1034" spans="1:12">
      <c r="A1034" s="49" t="s">
        <v>373</v>
      </c>
      <c r="B1034" s="36" t="s">
        <v>49</v>
      </c>
      <c r="C1034" s="47">
        <v>7996474</v>
      </c>
      <c r="D1034" s="33" t="str">
        <f t="shared" si="286"/>
        <v>N/A</v>
      </c>
      <c r="E1034" s="47">
        <v>8263879</v>
      </c>
      <c r="F1034" s="33" t="str">
        <f t="shared" si="287"/>
        <v>N/A</v>
      </c>
      <c r="G1034" s="47">
        <v>10284712</v>
      </c>
      <c r="H1034" s="33" t="str">
        <f t="shared" si="288"/>
        <v>N/A</v>
      </c>
      <c r="I1034" s="35">
        <v>3.3439999999999999</v>
      </c>
      <c r="J1034" s="35">
        <v>24.45</v>
      </c>
      <c r="K1034" s="36" t="s">
        <v>1193</v>
      </c>
      <c r="L1034" s="30" t="str">
        <f t="shared" si="289"/>
        <v>Yes</v>
      </c>
    </row>
    <row r="1035" spans="1:12">
      <c r="A1035" s="49" t="s">
        <v>98</v>
      </c>
      <c r="B1035" s="36" t="s">
        <v>49</v>
      </c>
      <c r="C1035" s="34">
        <v>22560</v>
      </c>
      <c r="D1035" s="33" t="str">
        <f t="shared" si="286"/>
        <v>N/A</v>
      </c>
      <c r="E1035" s="34">
        <v>23124</v>
      </c>
      <c r="F1035" s="33" t="str">
        <f t="shared" si="287"/>
        <v>N/A</v>
      </c>
      <c r="G1035" s="34">
        <v>24062</v>
      </c>
      <c r="H1035" s="33" t="str">
        <f t="shared" si="288"/>
        <v>N/A</v>
      </c>
      <c r="I1035" s="35">
        <v>2.5</v>
      </c>
      <c r="J1035" s="35">
        <v>4.056</v>
      </c>
      <c r="K1035" s="36" t="s">
        <v>1193</v>
      </c>
      <c r="L1035" s="30" t="str">
        <f t="shared" si="289"/>
        <v>Yes</v>
      </c>
    </row>
    <row r="1036" spans="1:12">
      <c r="A1036" s="49" t="s">
        <v>374</v>
      </c>
      <c r="B1036" s="36" t="s">
        <v>49</v>
      </c>
      <c r="C1036" s="47">
        <v>354.45363474999999</v>
      </c>
      <c r="D1036" s="33" t="str">
        <f t="shared" si="286"/>
        <v>N/A</v>
      </c>
      <c r="E1036" s="47">
        <v>357.37238366999998</v>
      </c>
      <c r="F1036" s="33" t="str">
        <f t="shared" si="287"/>
        <v>N/A</v>
      </c>
      <c r="G1036" s="47">
        <v>427.42548417</v>
      </c>
      <c r="H1036" s="33" t="str">
        <f t="shared" si="288"/>
        <v>N/A</v>
      </c>
      <c r="I1036" s="35">
        <v>0.82350000000000001</v>
      </c>
      <c r="J1036" s="35">
        <v>19.600000000000001</v>
      </c>
      <c r="K1036" s="36" t="s">
        <v>1193</v>
      </c>
      <c r="L1036" s="30" t="str">
        <f t="shared" si="289"/>
        <v>Yes</v>
      </c>
    </row>
    <row r="1037" spans="1:12">
      <c r="A1037" s="49" t="s">
        <v>375</v>
      </c>
      <c r="B1037" s="36" t="s">
        <v>49</v>
      </c>
      <c r="C1037" s="47">
        <v>2351260</v>
      </c>
      <c r="D1037" s="33" t="str">
        <f t="shared" si="286"/>
        <v>N/A</v>
      </c>
      <c r="E1037" s="47">
        <v>2534363</v>
      </c>
      <c r="F1037" s="33" t="str">
        <f t="shared" si="287"/>
        <v>N/A</v>
      </c>
      <c r="G1037" s="47">
        <v>2766254</v>
      </c>
      <c r="H1037" s="33" t="str">
        <f t="shared" si="288"/>
        <v>N/A</v>
      </c>
      <c r="I1037" s="35">
        <v>7.7869999999999999</v>
      </c>
      <c r="J1037" s="35">
        <v>9.15</v>
      </c>
      <c r="K1037" s="36" t="s">
        <v>1193</v>
      </c>
      <c r="L1037" s="30" t="str">
        <f t="shared" si="289"/>
        <v>Yes</v>
      </c>
    </row>
    <row r="1038" spans="1:12">
      <c r="A1038" s="46" t="s">
        <v>99</v>
      </c>
      <c r="B1038" s="25" t="s">
        <v>49</v>
      </c>
      <c r="C1038" s="26">
        <v>30145</v>
      </c>
      <c r="D1038" s="27" t="str">
        <f t="shared" si="286"/>
        <v>N/A</v>
      </c>
      <c r="E1038" s="26">
        <v>31675</v>
      </c>
      <c r="F1038" s="27" t="str">
        <f t="shared" si="287"/>
        <v>N/A</v>
      </c>
      <c r="G1038" s="26">
        <v>33250</v>
      </c>
      <c r="H1038" s="27" t="str">
        <f t="shared" si="288"/>
        <v>N/A</v>
      </c>
      <c r="I1038" s="28">
        <v>5.0750000000000002</v>
      </c>
      <c r="J1038" s="28">
        <v>4.9720000000000004</v>
      </c>
      <c r="K1038" s="29" t="s">
        <v>1193</v>
      </c>
      <c r="L1038" s="30" t="str">
        <f t="shared" si="289"/>
        <v>Yes</v>
      </c>
    </row>
    <row r="1039" spans="1:12">
      <c r="A1039" s="46" t="s">
        <v>376</v>
      </c>
      <c r="B1039" s="25" t="s">
        <v>49</v>
      </c>
      <c r="C1039" s="31">
        <v>77.998341350000004</v>
      </c>
      <c r="D1039" s="27" t="str">
        <f t="shared" si="286"/>
        <v>N/A</v>
      </c>
      <c r="E1039" s="31">
        <v>80.011460142000004</v>
      </c>
      <c r="F1039" s="27" t="str">
        <f t="shared" si="287"/>
        <v>N/A</v>
      </c>
      <c r="G1039" s="31">
        <v>83.195609023000003</v>
      </c>
      <c r="H1039" s="27" t="str">
        <f t="shared" si="288"/>
        <v>N/A</v>
      </c>
      <c r="I1039" s="28">
        <v>2.581</v>
      </c>
      <c r="J1039" s="28">
        <v>3.98</v>
      </c>
      <c r="K1039" s="29" t="s">
        <v>1193</v>
      </c>
      <c r="L1039" s="30" t="str">
        <f t="shared" si="289"/>
        <v>Yes</v>
      </c>
    </row>
    <row r="1040" spans="1:12">
      <c r="A1040" s="46" t="s">
        <v>377</v>
      </c>
      <c r="B1040" s="25" t="s">
        <v>49</v>
      </c>
      <c r="C1040" s="31">
        <v>19139425</v>
      </c>
      <c r="D1040" s="27" t="str">
        <f t="shared" si="286"/>
        <v>N/A</v>
      </c>
      <c r="E1040" s="31">
        <v>21062897</v>
      </c>
      <c r="F1040" s="27" t="str">
        <f t="shared" si="287"/>
        <v>N/A</v>
      </c>
      <c r="G1040" s="31">
        <v>23251184</v>
      </c>
      <c r="H1040" s="27" t="str">
        <f t="shared" si="288"/>
        <v>N/A</v>
      </c>
      <c r="I1040" s="28">
        <v>10.050000000000001</v>
      </c>
      <c r="J1040" s="28">
        <v>10.39</v>
      </c>
      <c r="K1040" s="29" t="s">
        <v>1193</v>
      </c>
      <c r="L1040" s="30" t="str">
        <f t="shared" si="289"/>
        <v>Yes</v>
      </c>
    </row>
    <row r="1041" spans="1:12">
      <c r="A1041" s="46" t="s">
        <v>378</v>
      </c>
      <c r="B1041" s="25" t="s">
        <v>49</v>
      </c>
      <c r="C1041" s="26">
        <v>35252</v>
      </c>
      <c r="D1041" s="27" t="str">
        <f t="shared" si="286"/>
        <v>N/A</v>
      </c>
      <c r="E1041" s="26">
        <v>36907</v>
      </c>
      <c r="F1041" s="27" t="str">
        <f t="shared" si="287"/>
        <v>N/A</v>
      </c>
      <c r="G1041" s="26">
        <v>38446</v>
      </c>
      <c r="H1041" s="27" t="str">
        <f t="shared" si="288"/>
        <v>N/A</v>
      </c>
      <c r="I1041" s="28">
        <v>4.6950000000000003</v>
      </c>
      <c r="J1041" s="28">
        <v>4.17</v>
      </c>
      <c r="K1041" s="29" t="s">
        <v>1193</v>
      </c>
      <c r="L1041" s="30" t="str">
        <f t="shared" si="289"/>
        <v>Yes</v>
      </c>
    </row>
    <row r="1042" spans="1:12">
      <c r="A1042" s="46" t="s">
        <v>379</v>
      </c>
      <c r="B1042" s="25" t="s">
        <v>49</v>
      </c>
      <c r="C1042" s="31">
        <v>542.93160671999999</v>
      </c>
      <c r="D1042" s="27" t="str">
        <f t="shared" si="286"/>
        <v>N/A</v>
      </c>
      <c r="E1042" s="31">
        <v>570.70195355999999</v>
      </c>
      <c r="F1042" s="27" t="str">
        <f t="shared" si="287"/>
        <v>N/A</v>
      </c>
      <c r="G1042" s="31">
        <v>604.77511315000004</v>
      </c>
      <c r="H1042" s="27" t="str">
        <f t="shared" si="288"/>
        <v>N/A</v>
      </c>
      <c r="I1042" s="28">
        <v>5.1150000000000002</v>
      </c>
      <c r="J1042" s="28">
        <v>5.97</v>
      </c>
      <c r="K1042" s="29" t="s">
        <v>1193</v>
      </c>
      <c r="L1042" s="30" t="str">
        <f t="shared" si="289"/>
        <v>Yes</v>
      </c>
    </row>
    <row r="1043" spans="1:12">
      <c r="A1043" s="46" t="s">
        <v>380</v>
      </c>
      <c r="B1043" s="25" t="s">
        <v>49</v>
      </c>
      <c r="C1043" s="31">
        <v>2458933</v>
      </c>
      <c r="D1043" s="27" t="str">
        <f t="shared" si="286"/>
        <v>N/A</v>
      </c>
      <c r="E1043" s="31">
        <v>1929260</v>
      </c>
      <c r="F1043" s="27" t="str">
        <f t="shared" si="287"/>
        <v>N/A</v>
      </c>
      <c r="G1043" s="31">
        <v>2427958</v>
      </c>
      <c r="H1043" s="27" t="str">
        <f t="shared" si="288"/>
        <v>N/A</v>
      </c>
      <c r="I1043" s="28">
        <v>-21.5</v>
      </c>
      <c r="J1043" s="28">
        <v>25.85</v>
      </c>
      <c r="K1043" s="29" t="s">
        <v>1193</v>
      </c>
      <c r="L1043" s="30" t="str">
        <f t="shared" si="289"/>
        <v>Yes</v>
      </c>
    </row>
    <row r="1044" spans="1:12">
      <c r="A1044" s="46" t="s">
        <v>100</v>
      </c>
      <c r="B1044" s="25" t="s">
        <v>49</v>
      </c>
      <c r="C1044" s="26">
        <v>10005</v>
      </c>
      <c r="D1044" s="27" t="str">
        <f t="shared" si="286"/>
        <v>N/A</v>
      </c>
      <c r="E1044" s="26">
        <v>9371</v>
      </c>
      <c r="F1044" s="27" t="str">
        <f t="shared" si="287"/>
        <v>N/A</v>
      </c>
      <c r="G1044" s="26">
        <v>10137</v>
      </c>
      <c r="H1044" s="27" t="str">
        <f t="shared" si="288"/>
        <v>N/A</v>
      </c>
      <c r="I1044" s="28">
        <v>-6.34</v>
      </c>
      <c r="J1044" s="28">
        <v>8.1739999999999995</v>
      </c>
      <c r="K1044" s="29" t="s">
        <v>1193</v>
      </c>
      <c r="L1044" s="30" t="str">
        <f t="shared" si="289"/>
        <v>Yes</v>
      </c>
    </row>
    <row r="1045" spans="1:12">
      <c r="A1045" s="46" t="s">
        <v>381</v>
      </c>
      <c r="B1045" s="25" t="s">
        <v>49</v>
      </c>
      <c r="C1045" s="31">
        <v>245.77041478999999</v>
      </c>
      <c r="D1045" s="27" t="str">
        <f t="shared" si="286"/>
        <v>N/A</v>
      </c>
      <c r="E1045" s="31">
        <v>205.87557358000001</v>
      </c>
      <c r="F1045" s="27" t="str">
        <f t="shared" si="287"/>
        <v>N/A</v>
      </c>
      <c r="G1045" s="31">
        <v>239.51445201000001</v>
      </c>
      <c r="H1045" s="27" t="str">
        <f t="shared" si="288"/>
        <v>N/A</v>
      </c>
      <c r="I1045" s="28">
        <v>-16.2</v>
      </c>
      <c r="J1045" s="28">
        <v>16.34</v>
      </c>
      <c r="K1045" s="29" t="s">
        <v>1193</v>
      </c>
      <c r="L1045" s="30" t="str">
        <f t="shared" si="289"/>
        <v>Yes</v>
      </c>
    </row>
    <row r="1046" spans="1:12">
      <c r="A1046" s="46" t="s">
        <v>382</v>
      </c>
      <c r="B1046" s="25" t="s">
        <v>49</v>
      </c>
      <c r="C1046" s="31">
        <v>67066716</v>
      </c>
      <c r="D1046" s="27" t="str">
        <f t="shared" si="286"/>
        <v>N/A</v>
      </c>
      <c r="E1046" s="31">
        <v>72780946</v>
      </c>
      <c r="F1046" s="27" t="str">
        <f t="shared" si="287"/>
        <v>N/A</v>
      </c>
      <c r="G1046" s="31">
        <v>93313473</v>
      </c>
      <c r="H1046" s="27" t="str">
        <f t="shared" si="288"/>
        <v>N/A</v>
      </c>
      <c r="I1046" s="28">
        <v>8.52</v>
      </c>
      <c r="J1046" s="28">
        <v>28.21</v>
      </c>
      <c r="K1046" s="29" t="s">
        <v>1193</v>
      </c>
      <c r="L1046" s="30" t="str">
        <f t="shared" si="289"/>
        <v>Yes</v>
      </c>
    </row>
    <row r="1047" spans="1:12">
      <c r="A1047" s="46" t="s">
        <v>383</v>
      </c>
      <c r="B1047" s="25" t="s">
        <v>49</v>
      </c>
      <c r="C1047" s="26">
        <v>17411</v>
      </c>
      <c r="D1047" s="27" t="str">
        <f t="shared" si="286"/>
        <v>N/A</v>
      </c>
      <c r="E1047" s="26">
        <v>18879</v>
      </c>
      <c r="F1047" s="27" t="str">
        <f t="shared" si="287"/>
        <v>N/A</v>
      </c>
      <c r="G1047" s="26">
        <v>19092</v>
      </c>
      <c r="H1047" s="27" t="str">
        <f t="shared" si="288"/>
        <v>N/A</v>
      </c>
      <c r="I1047" s="28">
        <v>8.4309999999999992</v>
      </c>
      <c r="J1047" s="28">
        <v>1.1279999999999999</v>
      </c>
      <c r="K1047" s="29" t="s">
        <v>1193</v>
      </c>
      <c r="L1047" s="30" t="str">
        <f t="shared" ref="L1047:L1084" si="290">IF(J1047="Div by 0", "N/A", IF(K1047="N/A","N/A", IF(J1047&gt;VALUE(MID(K1047,1,2)), "No", IF(J1047&lt;-1*VALUE(MID(K1047,1,2)), "No", "Yes"))))</f>
        <v>Yes</v>
      </c>
    </row>
    <row r="1048" spans="1:12">
      <c r="A1048" s="46" t="s">
        <v>384</v>
      </c>
      <c r="B1048" s="25" t="s">
        <v>49</v>
      </c>
      <c r="C1048" s="31">
        <v>3851.9738096999999</v>
      </c>
      <c r="D1048" s="27" t="str">
        <f t="shared" si="286"/>
        <v>N/A</v>
      </c>
      <c r="E1048" s="31">
        <v>3855.1271783000002</v>
      </c>
      <c r="F1048" s="27" t="str">
        <f t="shared" si="287"/>
        <v>N/A</v>
      </c>
      <c r="G1048" s="31">
        <v>4887.5692959999997</v>
      </c>
      <c r="H1048" s="27" t="str">
        <f t="shared" si="288"/>
        <v>N/A</v>
      </c>
      <c r="I1048" s="28">
        <v>8.1900000000000001E-2</v>
      </c>
      <c r="J1048" s="28">
        <v>26.78</v>
      </c>
      <c r="K1048" s="29" t="s">
        <v>1193</v>
      </c>
      <c r="L1048" s="30" t="str">
        <f t="shared" si="290"/>
        <v>Yes</v>
      </c>
    </row>
    <row r="1049" spans="1:12">
      <c r="A1049" s="46" t="s">
        <v>385</v>
      </c>
      <c r="B1049" s="25" t="s">
        <v>49</v>
      </c>
      <c r="C1049" s="31">
        <v>10475344</v>
      </c>
      <c r="D1049" s="27" t="str">
        <f t="shared" si="286"/>
        <v>N/A</v>
      </c>
      <c r="E1049" s="31">
        <v>11373368</v>
      </c>
      <c r="F1049" s="27" t="str">
        <f t="shared" si="287"/>
        <v>N/A</v>
      </c>
      <c r="G1049" s="31">
        <v>12918088</v>
      </c>
      <c r="H1049" s="27" t="str">
        <f t="shared" si="288"/>
        <v>N/A</v>
      </c>
      <c r="I1049" s="28">
        <v>8.5730000000000004</v>
      </c>
      <c r="J1049" s="28">
        <v>13.58</v>
      </c>
      <c r="K1049" s="29" t="s">
        <v>1193</v>
      </c>
      <c r="L1049" s="30" t="str">
        <f t="shared" si="290"/>
        <v>Yes</v>
      </c>
    </row>
    <row r="1050" spans="1:12">
      <c r="A1050" s="46" t="s">
        <v>101</v>
      </c>
      <c r="B1050" s="25" t="s">
        <v>49</v>
      </c>
      <c r="C1050" s="26">
        <v>41809</v>
      </c>
      <c r="D1050" s="27" t="str">
        <f t="shared" si="286"/>
        <v>N/A</v>
      </c>
      <c r="E1050" s="26">
        <v>43630</v>
      </c>
      <c r="F1050" s="27" t="str">
        <f t="shared" si="287"/>
        <v>N/A</v>
      </c>
      <c r="G1050" s="26">
        <v>45311</v>
      </c>
      <c r="H1050" s="27" t="str">
        <f t="shared" si="288"/>
        <v>N/A</v>
      </c>
      <c r="I1050" s="28">
        <v>4.3559999999999999</v>
      </c>
      <c r="J1050" s="28">
        <v>3.8530000000000002</v>
      </c>
      <c r="K1050" s="29" t="s">
        <v>1193</v>
      </c>
      <c r="L1050" s="30" t="str">
        <f t="shared" si="290"/>
        <v>Yes</v>
      </c>
    </row>
    <row r="1051" spans="1:12">
      <c r="A1051" s="46" t="s">
        <v>386</v>
      </c>
      <c r="B1051" s="25" t="s">
        <v>49</v>
      </c>
      <c r="C1051" s="31">
        <v>250.55236911</v>
      </c>
      <c r="D1051" s="27" t="str">
        <f t="shared" si="286"/>
        <v>N/A</v>
      </c>
      <c r="E1051" s="31">
        <v>260.67769883</v>
      </c>
      <c r="F1051" s="27" t="str">
        <f t="shared" si="287"/>
        <v>N/A</v>
      </c>
      <c r="G1051" s="31">
        <v>285.09827636</v>
      </c>
      <c r="H1051" s="27" t="str">
        <f t="shared" si="288"/>
        <v>N/A</v>
      </c>
      <c r="I1051" s="28">
        <v>4.0410000000000004</v>
      </c>
      <c r="J1051" s="28">
        <v>9.3680000000000003</v>
      </c>
      <c r="K1051" s="29" t="s">
        <v>1193</v>
      </c>
      <c r="L1051" s="30" t="str">
        <f t="shared" si="290"/>
        <v>Yes</v>
      </c>
    </row>
    <row r="1052" spans="1:12">
      <c r="A1052" s="46" t="s">
        <v>387</v>
      </c>
      <c r="B1052" s="25" t="s">
        <v>49</v>
      </c>
      <c r="C1052" s="31">
        <v>12314749</v>
      </c>
      <c r="D1052" s="27" t="str">
        <f t="shared" si="286"/>
        <v>N/A</v>
      </c>
      <c r="E1052" s="31">
        <v>11261261</v>
      </c>
      <c r="F1052" s="27" t="str">
        <f t="shared" si="287"/>
        <v>N/A</v>
      </c>
      <c r="G1052" s="31">
        <v>11281296</v>
      </c>
      <c r="H1052" s="27" t="str">
        <f t="shared" si="288"/>
        <v>N/A</v>
      </c>
      <c r="I1052" s="28">
        <v>-8.5500000000000007</v>
      </c>
      <c r="J1052" s="28">
        <v>0.1779</v>
      </c>
      <c r="K1052" s="29" t="s">
        <v>1193</v>
      </c>
      <c r="L1052" s="30" t="str">
        <f t="shared" si="290"/>
        <v>Yes</v>
      </c>
    </row>
    <row r="1053" spans="1:12">
      <c r="A1053" s="46" t="s">
        <v>102</v>
      </c>
      <c r="B1053" s="25" t="s">
        <v>49</v>
      </c>
      <c r="C1053" s="26">
        <v>40579</v>
      </c>
      <c r="D1053" s="27" t="str">
        <f t="shared" si="286"/>
        <v>N/A</v>
      </c>
      <c r="E1053" s="26">
        <v>40405</v>
      </c>
      <c r="F1053" s="27" t="str">
        <f t="shared" si="287"/>
        <v>N/A</v>
      </c>
      <c r="G1053" s="26">
        <v>38378</v>
      </c>
      <c r="H1053" s="27" t="str">
        <f t="shared" si="288"/>
        <v>N/A</v>
      </c>
      <c r="I1053" s="28">
        <v>-0.42899999999999999</v>
      </c>
      <c r="J1053" s="28">
        <v>-5.0199999999999996</v>
      </c>
      <c r="K1053" s="29" t="s">
        <v>1193</v>
      </c>
      <c r="L1053" s="30" t="str">
        <f t="shared" si="290"/>
        <v>Yes</v>
      </c>
    </row>
    <row r="1054" spans="1:12">
      <c r="A1054" s="46" t="s">
        <v>388</v>
      </c>
      <c r="B1054" s="25" t="s">
        <v>49</v>
      </c>
      <c r="C1054" s="31">
        <v>303.47591118999998</v>
      </c>
      <c r="D1054" s="27" t="str">
        <f t="shared" si="286"/>
        <v>N/A</v>
      </c>
      <c r="E1054" s="31">
        <v>278.70959040000002</v>
      </c>
      <c r="F1054" s="27" t="str">
        <f t="shared" si="287"/>
        <v>N/A</v>
      </c>
      <c r="G1054" s="31">
        <v>293.95216009000001</v>
      </c>
      <c r="H1054" s="27" t="str">
        <f t="shared" si="288"/>
        <v>N/A</v>
      </c>
      <c r="I1054" s="28">
        <v>-8.16</v>
      </c>
      <c r="J1054" s="28">
        <v>5.4690000000000003</v>
      </c>
      <c r="K1054" s="29" t="s">
        <v>1193</v>
      </c>
      <c r="L1054" s="30" t="str">
        <f t="shared" si="290"/>
        <v>Yes</v>
      </c>
    </row>
    <row r="1055" spans="1:12">
      <c r="A1055" s="46" t="s">
        <v>389</v>
      </c>
      <c r="B1055" s="25" t="s">
        <v>49</v>
      </c>
      <c r="C1055" s="31">
        <v>107625897</v>
      </c>
      <c r="D1055" s="27" t="str">
        <f t="shared" si="286"/>
        <v>N/A</v>
      </c>
      <c r="E1055" s="31">
        <v>118126823</v>
      </c>
      <c r="F1055" s="27" t="str">
        <f t="shared" si="287"/>
        <v>N/A</v>
      </c>
      <c r="G1055" s="31">
        <v>136158263</v>
      </c>
      <c r="H1055" s="27" t="str">
        <f t="shared" si="288"/>
        <v>N/A</v>
      </c>
      <c r="I1055" s="28">
        <v>9.7569999999999997</v>
      </c>
      <c r="J1055" s="28">
        <v>15.26</v>
      </c>
      <c r="K1055" s="29" t="s">
        <v>1193</v>
      </c>
      <c r="L1055" s="30" t="str">
        <f t="shared" si="290"/>
        <v>Yes</v>
      </c>
    </row>
    <row r="1056" spans="1:12">
      <c r="A1056" s="93" t="s">
        <v>625</v>
      </c>
      <c r="B1056" s="26" t="s">
        <v>49</v>
      </c>
      <c r="C1056" s="26">
        <v>28003</v>
      </c>
      <c r="D1056" s="27" t="str">
        <f t="shared" si="286"/>
        <v>N/A</v>
      </c>
      <c r="E1056" s="26">
        <v>29791</v>
      </c>
      <c r="F1056" s="27" t="str">
        <f t="shared" si="287"/>
        <v>N/A</v>
      </c>
      <c r="G1056" s="26">
        <v>30621</v>
      </c>
      <c r="H1056" s="27" t="str">
        <f t="shared" si="288"/>
        <v>N/A</v>
      </c>
      <c r="I1056" s="28">
        <v>6.3849999999999998</v>
      </c>
      <c r="J1056" s="28">
        <v>2.786</v>
      </c>
      <c r="K1056" s="37" t="s">
        <v>1193</v>
      </c>
      <c r="L1056" s="30" t="str">
        <f t="shared" si="290"/>
        <v>Yes</v>
      </c>
    </row>
    <row r="1057" spans="1:12">
      <c r="A1057" s="46" t="s">
        <v>390</v>
      </c>
      <c r="B1057" s="25" t="s">
        <v>49</v>
      </c>
      <c r="C1057" s="31">
        <v>3843.370246</v>
      </c>
      <c r="D1057" s="27" t="str">
        <f t="shared" si="286"/>
        <v>N/A</v>
      </c>
      <c r="E1057" s="31">
        <v>3965.1848881000001</v>
      </c>
      <c r="F1057" s="27" t="str">
        <f t="shared" si="287"/>
        <v>N/A</v>
      </c>
      <c r="G1057" s="31">
        <v>4446.5648738</v>
      </c>
      <c r="H1057" s="27" t="str">
        <f t="shared" si="288"/>
        <v>N/A</v>
      </c>
      <c r="I1057" s="28">
        <v>3.169</v>
      </c>
      <c r="J1057" s="28">
        <v>12.14</v>
      </c>
      <c r="K1057" s="29" t="s">
        <v>1193</v>
      </c>
      <c r="L1057" s="30" t="str">
        <f t="shared" si="290"/>
        <v>Yes</v>
      </c>
    </row>
    <row r="1058" spans="1:12">
      <c r="A1058" s="46" t="s">
        <v>391</v>
      </c>
      <c r="B1058" s="25" t="s">
        <v>49</v>
      </c>
      <c r="C1058" s="31">
        <v>1462002</v>
      </c>
      <c r="D1058" s="27" t="str">
        <f t="shared" si="286"/>
        <v>N/A</v>
      </c>
      <c r="E1058" s="31">
        <v>1642417</v>
      </c>
      <c r="F1058" s="27" t="str">
        <f t="shared" si="287"/>
        <v>N/A</v>
      </c>
      <c r="G1058" s="31">
        <v>1788197</v>
      </c>
      <c r="H1058" s="27" t="str">
        <f t="shared" si="288"/>
        <v>N/A</v>
      </c>
      <c r="I1058" s="28">
        <v>12.34</v>
      </c>
      <c r="J1058" s="28">
        <v>8.8759999999999994</v>
      </c>
      <c r="K1058" s="29" t="s">
        <v>1193</v>
      </c>
      <c r="L1058" s="30" t="str">
        <f t="shared" si="290"/>
        <v>Yes</v>
      </c>
    </row>
    <row r="1059" spans="1:12">
      <c r="A1059" s="46" t="s">
        <v>38</v>
      </c>
      <c r="B1059" s="25" t="s">
        <v>49</v>
      </c>
      <c r="C1059" s="26">
        <v>8205</v>
      </c>
      <c r="D1059" s="27" t="str">
        <f t="shared" si="286"/>
        <v>N/A</v>
      </c>
      <c r="E1059" s="26">
        <v>8911</v>
      </c>
      <c r="F1059" s="27" t="str">
        <f t="shared" si="287"/>
        <v>N/A</v>
      </c>
      <c r="G1059" s="26">
        <v>9119</v>
      </c>
      <c r="H1059" s="27" t="str">
        <f t="shared" si="288"/>
        <v>N/A</v>
      </c>
      <c r="I1059" s="28">
        <v>8.6050000000000004</v>
      </c>
      <c r="J1059" s="28">
        <v>2.3340000000000001</v>
      </c>
      <c r="K1059" s="29" t="s">
        <v>1193</v>
      </c>
      <c r="L1059" s="30" t="str">
        <f t="shared" si="290"/>
        <v>Yes</v>
      </c>
    </row>
    <row r="1060" spans="1:12">
      <c r="A1060" s="46" t="s">
        <v>392</v>
      </c>
      <c r="B1060" s="25" t="s">
        <v>49</v>
      </c>
      <c r="C1060" s="31">
        <v>178.18427788</v>
      </c>
      <c r="D1060" s="27" t="str">
        <f t="shared" si="286"/>
        <v>N/A</v>
      </c>
      <c r="E1060" s="31">
        <v>184.31343283999999</v>
      </c>
      <c r="F1060" s="27" t="str">
        <f t="shared" si="287"/>
        <v>N/A</v>
      </c>
      <c r="G1060" s="31">
        <v>196.09573417999999</v>
      </c>
      <c r="H1060" s="27" t="str">
        <f t="shared" si="288"/>
        <v>N/A</v>
      </c>
      <c r="I1060" s="28">
        <v>3.44</v>
      </c>
      <c r="J1060" s="28">
        <v>6.3929999999999998</v>
      </c>
      <c r="K1060" s="29" t="s">
        <v>1193</v>
      </c>
      <c r="L1060" s="30" t="str">
        <f t="shared" si="290"/>
        <v>Yes</v>
      </c>
    </row>
    <row r="1061" spans="1:12" ht="12.75" customHeight="1">
      <c r="A1061" s="46" t="s">
        <v>393</v>
      </c>
      <c r="B1061" s="25" t="s">
        <v>49</v>
      </c>
      <c r="C1061" s="31">
        <v>0</v>
      </c>
      <c r="D1061" s="27" t="str">
        <f t="shared" si="286"/>
        <v>N/A</v>
      </c>
      <c r="E1061" s="31">
        <v>0</v>
      </c>
      <c r="F1061" s="27" t="str">
        <f t="shared" si="287"/>
        <v>N/A</v>
      </c>
      <c r="G1061" s="31">
        <v>0</v>
      </c>
      <c r="H1061" s="27" t="str">
        <f t="shared" si="288"/>
        <v>N/A</v>
      </c>
      <c r="I1061" s="28" t="s">
        <v>1207</v>
      </c>
      <c r="J1061" s="28" t="s">
        <v>1207</v>
      </c>
      <c r="K1061" s="29" t="s">
        <v>1193</v>
      </c>
      <c r="L1061" s="30" t="str">
        <f t="shared" si="290"/>
        <v>N/A</v>
      </c>
    </row>
    <row r="1062" spans="1:12">
      <c r="A1062" s="46" t="s">
        <v>394</v>
      </c>
      <c r="B1062" s="25" t="s">
        <v>49</v>
      </c>
      <c r="C1062" s="26">
        <v>0</v>
      </c>
      <c r="D1062" s="27" t="str">
        <f t="shared" si="286"/>
        <v>N/A</v>
      </c>
      <c r="E1062" s="26">
        <v>0</v>
      </c>
      <c r="F1062" s="27" t="str">
        <f t="shared" si="287"/>
        <v>N/A</v>
      </c>
      <c r="G1062" s="26">
        <v>0</v>
      </c>
      <c r="H1062" s="27" t="str">
        <f t="shared" si="288"/>
        <v>N/A</v>
      </c>
      <c r="I1062" s="28" t="s">
        <v>1207</v>
      </c>
      <c r="J1062" s="28" t="s">
        <v>1207</v>
      </c>
      <c r="K1062" s="29" t="s">
        <v>1193</v>
      </c>
      <c r="L1062" s="30" t="str">
        <f t="shared" si="290"/>
        <v>N/A</v>
      </c>
    </row>
    <row r="1063" spans="1:12">
      <c r="A1063" s="46" t="s">
        <v>395</v>
      </c>
      <c r="B1063" s="25" t="s">
        <v>49</v>
      </c>
      <c r="C1063" s="31" t="s">
        <v>1207</v>
      </c>
      <c r="D1063" s="27" t="str">
        <f t="shared" si="286"/>
        <v>N/A</v>
      </c>
      <c r="E1063" s="31" t="s">
        <v>1207</v>
      </c>
      <c r="F1063" s="27" t="str">
        <f t="shared" si="287"/>
        <v>N/A</v>
      </c>
      <c r="G1063" s="31" t="s">
        <v>1207</v>
      </c>
      <c r="H1063" s="27" t="str">
        <f t="shared" si="288"/>
        <v>N/A</v>
      </c>
      <c r="I1063" s="28" t="s">
        <v>1207</v>
      </c>
      <c r="J1063" s="28" t="s">
        <v>1207</v>
      </c>
      <c r="K1063" s="29" t="s">
        <v>1193</v>
      </c>
      <c r="L1063" s="30" t="str">
        <f t="shared" si="290"/>
        <v>N/A</v>
      </c>
    </row>
    <row r="1064" spans="1:12" ht="12.75" customHeight="1">
      <c r="A1064" s="46" t="s">
        <v>396</v>
      </c>
      <c r="B1064" s="25" t="s">
        <v>49</v>
      </c>
      <c r="C1064" s="31">
        <v>16226639</v>
      </c>
      <c r="D1064" s="27" t="str">
        <f t="shared" si="286"/>
        <v>N/A</v>
      </c>
      <c r="E1064" s="31">
        <v>17017957</v>
      </c>
      <c r="F1064" s="27" t="str">
        <f t="shared" si="287"/>
        <v>N/A</v>
      </c>
      <c r="G1064" s="31">
        <v>17520388</v>
      </c>
      <c r="H1064" s="27" t="str">
        <f t="shared" si="288"/>
        <v>N/A</v>
      </c>
      <c r="I1064" s="28">
        <v>4.8769999999999998</v>
      </c>
      <c r="J1064" s="28">
        <v>2.952</v>
      </c>
      <c r="K1064" s="29" t="s">
        <v>1193</v>
      </c>
      <c r="L1064" s="30" t="str">
        <f t="shared" si="290"/>
        <v>Yes</v>
      </c>
    </row>
    <row r="1065" spans="1:12">
      <c r="A1065" s="46" t="s">
        <v>397</v>
      </c>
      <c r="B1065" s="25" t="s">
        <v>49</v>
      </c>
      <c r="C1065" s="26">
        <v>6009</v>
      </c>
      <c r="D1065" s="27" t="str">
        <f t="shared" si="286"/>
        <v>N/A</v>
      </c>
      <c r="E1065" s="26">
        <v>6005</v>
      </c>
      <c r="F1065" s="27" t="str">
        <f t="shared" si="287"/>
        <v>N/A</v>
      </c>
      <c r="G1065" s="26">
        <v>6091</v>
      </c>
      <c r="H1065" s="27" t="str">
        <f t="shared" si="288"/>
        <v>N/A</v>
      </c>
      <c r="I1065" s="28">
        <v>-6.7000000000000004E-2</v>
      </c>
      <c r="J1065" s="28">
        <v>1.4319999999999999</v>
      </c>
      <c r="K1065" s="29" t="s">
        <v>1193</v>
      </c>
      <c r="L1065" s="30" t="str">
        <f t="shared" si="290"/>
        <v>Yes</v>
      </c>
    </row>
    <row r="1066" spans="1:12">
      <c r="A1066" s="46" t="s">
        <v>398</v>
      </c>
      <c r="B1066" s="25" t="s">
        <v>49</v>
      </c>
      <c r="C1066" s="31">
        <v>2700.3892495</v>
      </c>
      <c r="D1066" s="27" t="str">
        <f t="shared" si="286"/>
        <v>N/A</v>
      </c>
      <c r="E1066" s="31">
        <v>2833.9645295999999</v>
      </c>
      <c r="F1066" s="27" t="str">
        <f t="shared" si="287"/>
        <v>N/A</v>
      </c>
      <c r="G1066" s="31">
        <v>2876.4386800000002</v>
      </c>
      <c r="H1066" s="27" t="str">
        <f t="shared" si="288"/>
        <v>N/A</v>
      </c>
      <c r="I1066" s="28">
        <v>4.9470000000000001</v>
      </c>
      <c r="J1066" s="28">
        <v>1.4990000000000001</v>
      </c>
      <c r="K1066" s="29" t="s">
        <v>1193</v>
      </c>
      <c r="L1066" s="30" t="str">
        <f t="shared" si="290"/>
        <v>Yes</v>
      </c>
    </row>
    <row r="1067" spans="1:12">
      <c r="A1067" s="46" t="s">
        <v>399</v>
      </c>
      <c r="B1067" s="25" t="s">
        <v>49</v>
      </c>
      <c r="C1067" s="31">
        <v>99692</v>
      </c>
      <c r="D1067" s="27" t="str">
        <f t="shared" si="286"/>
        <v>N/A</v>
      </c>
      <c r="E1067" s="31">
        <v>114126</v>
      </c>
      <c r="F1067" s="27" t="str">
        <f t="shared" si="287"/>
        <v>N/A</v>
      </c>
      <c r="G1067" s="31">
        <v>100475</v>
      </c>
      <c r="H1067" s="27" t="str">
        <f t="shared" si="288"/>
        <v>N/A</v>
      </c>
      <c r="I1067" s="28">
        <v>14.48</v>
      </c>
      <c r="J1067" s="28">
        <v>-12</v>
      </c>
      <c r="K1067" s="29" t="s">
        <v>1193</v>
      </c>
      <c r="L1067" s="30" t="str">
        <f t="shared" si="290"/>
        <v>Yes</v>
      </c>
    </row>
    <row r="1068" spans="1:12">
      <c r="A1068" s="46" t="s">
        <v>400</v>
      </c>
      <c r="B1068" s="25" t="s">
        <v>49</v>
      </c>
      <c r="C1068" s="26">
        <v>223</v>
      </c>
      <c r="D1068" s="27" t="str">
        <f t="shared" si="286"/>
        <v>N/A</v>
      </c>
      <c r="E1068" s="26">
        <v>232</v>
      </c>
      <c r="F1068" s="27" t="str">
        <f t="shared" si="287"/>
        <v>N/A</v>
      </c>
      <c r="G1068" s="26">
        <v>206</v>
      </c>
      <c r="H1068" s="27" t="str">
        <f t="shared" si="288"/>
        <v>N/A</v>
      </c>
      <c r="I1068" s="28">
        <v>4.0359999999999996</v>
      </c>
      <c r="J1068" s="28">
        <v>-11.2</v>
      </c>
      <c r="K1068" s="29" t="s">
        <v>1193</v>
      </c>
      <c r="L1068" s="30" t="str">
        <f t="shared" si="290"/>
        <v>Yes</v>
      </c>
    </row>
    <row r="1069" spans="1:12">
      <c r="A1069" s="46" t="s">
        <v>401</v>
      </c>
      <c r="B1069" s="25" t="s">
        <v>49</v>
      </c>
      <c r="C1069" s="31">
        <v>447.04932735</v>
      </c>
      <c r="D1069" s="27" t="str">
        <f t="shared" si="286"/>
        <v>N/A</v>
      </c>
      <c r="E1069" s="31">
        <v>491.92241379000001</v>
      </c>
      <c r="F1069" s="27" t="str">
        <f t="shared" si="287"/>
        <v>N/A</v>
      </c>
      <c r="G1069" s="31">
        <v>487.74271844999998</v>
      </c>
      <c r="H1069" s="27" t="str">
        <f t="shared" si="288"/>
        <v>N/A</v>
      </c>
      <c r="I1069" s="28">
        <v>10.039999999999999</v>
      </c>
      <c r="J1069" s="28">
        <v>-0.85</v>
      </c>
      <c r="K1069" s="29" t="s">
        <v>1193</v>
      </c>
      <c r="L1069" s="30" t="str">
        <f t="shared" si="290"/>
        <v>Yes</v>
      </c>
    </row>
    <row r="1070" spans="1:12" ht="12.75" customHeight="1">
      <c r="A1070" s="46" t="s">
        <v>402</v>
      </c>
      <c r="B1070" s="25" t="s">
        <v>49</v>
      </c>
      <c r="C1070" s="31">
        <v>196211</v>
      </c>
      <c r="D1070" s="27" t="str">
        <f t="shared" si="286"/>
        <v>N/A</v>
      </c>
      <c r="E1070" s="31">
        <v>213286</v>
      </c>
      <c r="F1070" s="27" t="str">
        <f t="shared" si="287"/>
        <v>N/A</v>
      </c>
      <c r="G1070" s="31">
        <v>300443</v>
      </c>
      <c r="H1070" s="27" t="str">
        <f t="shared" si="288"/>
        <v>N/A</v>
      </c>
      <c r="I1070" s="28">
        <v>8.702</v>
      </c>
      <c r="J1070" s="28">
        <v>40.86</v>
      </c>
      <c r="K1070" s="29" t="s">
        <v>1193</v>
      </c>
      <c r="L1070" s="30" t="str">
        <f t="shared" si="290"/>
        <v>No</v>
      </c>
    </row>
    <row r="1071" spans="1:12">
      <c r="A1071" s="46" t="s">
        <v>626</v>
      </c>
      <c r="B1071" s="25" t="s">
        <v>49</v>
      </c>
      <c r="C1071" s="26">
        <v>2186</v>
      </c>
      <c r="D1071" s="27" t="str">
        <f t="shared" si="286"/>
        <v>N/A</v>
      </c>
      <c r="E1071" s="26">
        <v>2333</v>
      </c>
      <c r="F1071" s="27" t="str">
        <f t="shared" si="287"/>
        <v>N/A</v>
      </c>
      <c r="G1071" s="26">
        <v>2778</v>
      </c>
      <c r="H1071" s="27" t="str">
        <f t="shared" si="288"/>
        <v>N/A</v>
      </c>
      <c r="I1071" s="28">
        <v>6.7249999999999996</v>
      </c>
      <c r="J1071" s="28">
        <v>19.07</v>
      </c>
      <c r="K1071" s="29" t="s">
        <v>1193</v>
      </c>
      <c r="L1071" s="30" t="str">
        <f t="shared" si="290"/>
        <v>Yes</v>
      </c>
    </row>
    <row r="1072" spans="1:12">
      <c r="A1072" s="46" t="s">
        <v>403</v>
      </c>
      <c r="B1072" s="25" t="s">
        <v>49</v>
      </c>
      <c r="C1072" s="31">
        <v>89.758005488999999</v>
      </c>
      <c r="D1072" s="27" t="str">
        <f t="shared" si="286"/>
        <v>N/A</v>
      </c>
      <c r="E1072" s="31">
        <v>91.421345907000003</v>
      </c>
      <c r="F1072" s="27" t="str">
        <f t="shared" si="287"/>
        <v>N/A</v>
      </c>
      <c r="G1072" s="31">
        <v>108.15082793000001</v>
      </c>
      <c r="H1072" s="27" t="str">
        <f t="shared" si="288"/>
        <v>N/A</v>
      </c>
      <c r="I1072" s="28">
        <v>1.853</v>
      </c>
      <c r="J1072" s="28">
        <v>18.3</v>
      </c>
      <c r="K1072" s="29" t="s">
        <v>1193</v>
      </c>
      <c r="L1072" s="30" t="str">
        <f t="shared" si="290"/>
        <v>Yes</v>
      </c>
    </row>
    <row r="1073" spans="1:12">
      <c r="A1073" s="46" t="s">
        <v>404</v>
      </c>
      <c r="B1073" s="25" t="s">
        <v>49</v>
      </c>
      <c r="C1073" s="31">
        <v>0</v>
      </c>
      <c r="D1073" s="27" t="str">
        <f t="shared" si="286"/>
        <v>N/A</v>
      </c>
      <c r="E1073" s="31">
        <v>0</v>
      </c>
      <c r="F1073" s="27" t="str">
        <f t="shared" si="287"/>
        <v>N/A</v>
      </c>
      <c r="G1073" s="31">
        <v>0</v>
      </c>
      <c r="H1073" s="27" t="str">
        <f t="shared" si="288"/>
        <v>N/A</v>
      </c>
      <c r="I1073" s="28" t="s">
        <v>1207</v>
      </c>
      <c r="J1073" s="28" t="s">
        <v>1207</v>
      </c>
      <c r="K1073" s="29" t="s">
        <v>1193</v>
      </c>
      <c r="L1073" s="30" t="str">
        <f t="shared" si="290"/>
        <v>N/A</v>
      </c>
    </row>
    <row r="1074" spans="1:12">
      <c r="A1074" s="46" t="s">
        <v>135</v>
      </c>
      <c r="B1074" s="25" t="s">
        <v>49</v>
      </c>
      <c r="C1074" s="26">
        <v>0</v>
      </c>
      <c r="D1074" s="27" t="str">
        <f t="shared" si="286"/>
        <v>N/A</v>
      </c>
      <c r="E1074" s="26">
        <v>0</v>
      </c>
      <c r="F1074" s="27" t="str">
        <f t="shared" si="287"/>
        <v>N/A</v>
      </c>
      <c r="G1074" s="26">
        <v>0</v>
      </c>
      <c r="H1074" s="27" t="str">
        <f t="shared" si="288"/>
        <v>N/A</v>
      </c>
      <c r="I1074" s="28" t="s">
        <v>1207</v>
      </c>
      <c r="J1074" s="28" t="s">
        <v>1207</v>
      </c>
      <c r="K1074" s="29" t="s">
        <v>1193</v>
      </c>
      <c r="L1074" s="30" t="str">
        <f t="shared" si="290"/>
        <v>N/A</v>
      </c>
    </row>
    <row r="1075" spans="1:12">
      <c r="A1075" s="46" t="s">
        <v>405</v>
      </c>
      <c r="B1075" s="25" t="s">
        <v>49</v>
      </c>
      <c r="C1075" s="31" t="s">
        <v>1207</v>
      </c>
      <c r="D1075" s="27" t="str">
        <f t="shared" si="286"/>
        <v>N/A</v>
      </c>
      <c r="E1075" s="31" t="s">
        <v>1207</v>
      </c>
      <c r="F1075" s="27" t="str">
        <f t="shared" si="287"/>
        <v>N/A</v>
      </c>
      <c r="G1075" s="31" t="s">
        <v>1207</v>
      </c>
      <c r="H1075" s="27" t="str">
        <f t="shared" si="288"/>
        <v>N/A</v>
      </c>
      <c r="I1075" s="28" t="s">
        <v>1207</v>
      </c>
      <c r="J1075" s="28" t="s">
        <v>1207</v>
      </c>
      <c r="K1075" s="29" t="s">
        <v>1193</v>
      </c>
      <c r="L1075" s="30" t="str">
        <f t="shared" si="290"/>
        <v>N/A</v>
      </c>
    </row>
    <row r="1076" spans="1:12">
      <c r="A1076" s="46" t="s">
        <v>952</v>
      </c>
      <c r="B1076" s="25" t="s">
        <v>49</v>
      </c>
      <c r="C1076" s="31" t="s">
        <v>49</v>
      </c>
      <c r="D1076" s="27" t="str">
        <f t="shared" si="286"/>
        <v>N/A</v>
      </c>
      <c r="E1076" s="31">
        <v>196125</v>
      </c>
      <c r="F1076" s="27" t="str">
        <f t="shared" si="287"/>
        <v>N/A</v>
      </c>
      <c r="G1076" s="31">
        <v>243571</v>
      </c>
      <c r="H1076" s="27" t="str">
        <f t="shared" si="288"/>
        <v>N/A</v>
      </c>
      <c r="I1076" s="28" t="s">
        <v>49</v>
      </c>
      <c r="J1076" s="28">
        <v>24.19</v>
      </c>
      <c r="K1076" s="29" t="s">
        <v>1193</v>
      </c>
      <c r="L1076" s="30" t="str">
        <f>IF(J1076="Div by 0", "N/A", IF(OR(J1076="N/A",K1076="N/A"),"N/A", IF(J1076&gt;VALUE(MID(K1076,1,2)), "No", IF(J1076&lt;-1*VALUE(MID(K1076,1,2)), "No", "Yes"))))</f>
        <v>Yes</v>
      </c>
    </row>
    <row r="1077" spans="1:12">
      <c r="A1077" s="46" t="s">
        <v>953</v>
      </c>
      <c r="B1077" s="25" t="s">
        <v>49</v>
      </c>
      <c r="C1077" s="26" t="s">
        <v>49</v>
      </c>
      <c r="D1077" s="27" t="str">
        <f t="shared" si="286"/>
        <v>N/A</v>
      </c>
      <c r="E1077" s="26">
        <v>2658</v>
      </c>
      <c r="F1077" s="27" t="str">
        <f t="shared" si="287"/>
        <v>N/A</v>
      </c>
      <c r="G1077" s="26">
        <v>3150</v>
      </c>
      <c r="H1077" s="27" t="str">
        <f t="shared" si="288"/>
        <v>N/A</v>
      </c>
      <c r="I1077" s="28" t="s">
        <v>49</v>
      </c>
      <c r="J1077" s="28">
        <v>18.510000000000002</v>
      </c>
      <c r="K1077" s="29" t="s">
        <v>1193</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73.786681716000004</v>
      </c>
      <c r="F1078" s="27" t="str">
        <f t="shared" si="287"/>
        <v>N/A</v>
      </c>
      <c r="G1078" s="31">
        <v>77.324126984000003</v>
      </c>
      <c r="H1078" s="27" t="str">
        <f t="shared" si="288"/>
        <v>N/A</v>
      </c>
      <c r="I1078" s="28" t="s">
        <v>49</v>
      </c>
      <c r="J1078" s="28">
        <v>4.7939999999999996</v>
      </c>
      <c r="K1078" s="29" t="s">
        <v>1193</v>
      </c>
      <c r="L1078" s="30" t="str">
        <f t="shared" si="291"/>
        <v>Yes</v>
      </c>
    </row>
    <row r="1079" spans="1:12">
      <c r="A1079" s="46" t="s">
        <v>955</v>
      </c>
      <c r="B1079" s="25" t="s">
        <v>49</v>
      </c>
      <c r="C1079" s="31" t="s">
        <v>49</v>
      </c>
      <c r="D1079" s="27" t="str">
        <f t="shared" si="286"/>
        <v>N/A</v>
      </c>
      <c r="E1079" s="31">
        <v>0</v>
      </c>
      <c r="F1079" s="27" t="str">
        <f t="shared" si="287"/>
        <v>N/A</v>
      </c>
      <c r="G1079" s="31">
        <v>0</v>
      </c>
      <c r="H1079" s="27" t="str">
        <f t="shared" si="288"/>
        <v>N/A</v>
      </c>
      <c r="I1079" s="28" t="s">
        <v>49</v>
      </c>
      <c r="J1079" s="28" t="s">
        <v>1207</v>
      </c>
      <c r="K1079" s="29" t="s">
        <v>1193</v>
      </c>
      <c r="L1079" s="30" t="str">
        <f t="shared" si="291"/>
        <v>N/A</v>
      </c>
    </row>
    <row r="1080" spans="1:12">
      <c r="A1080" s="46" t="s">
        <v>956</v>
      </c>
      <c r="B1080" s="25" t="s">
        <v>49</v>
      </c>
      <c r="C1080" s="26" t="s">
        <v>49</v>
      </c>
      <c r="D1080" s="27" t="str">
        <f t="shared" si="286"/>
        <v>N/A</v>
      </c>
      <c r="E1080" s="26">
        <v>0</v>
      </c>
      <c r="F1080" s="27" t="str">
        <f t="shared" si="287"/>
        <v>N/A</v>
      </c>
      <c r="G1080" s="26">
        <v>0</v>
      </c>
      <c r="H1080" s="27" t="str">
        <f t="shared" si="288"/>
        <v>N/A</v>
      </c>
      <c r="I1080" s="28" t="s">
        <v>49</v>
      </c>
      <c r="J1080" s="28" t="s">
        <v>1207</v>
      </c>
      <c r="K1080" s="29" t="s">
        <v>1193</v>
      </c>
      <c r="L1080" s="30" t="str">
        <f t="shared" si="291"/>
        <v>N/A</v>
      </c>
    </row>
    <row r="1081" spans="1:12">
      <c r="A1081" s="46" t="s">
        <v>957</v>
      </c>
      <c r="B1081" s="25" t="s">
        <v>49</v>
      </c>
      <c r="C1081" s="31" t="s">
        <v>49</v>
      </c>
      <c r="D1081" s="27" t="str">
        <f t="shared" si="286"/>
        <v>N/A</v>
      </c>
      <c r="E1081" s="31" t="s">
        <v>1207</v>
      </c>
      <c r="F1081" s="27" t="str">
        <f t="shared" si="287"/>
        <v>N/A</v>
      </c>
      <c r="G1081" s="31" t="s">
        <v>1207</v>
      </c>
      <c r="H1081" s="27" t="str">
        <f t="shared" si="288"/>
        <v>N/A</v>
      </c>
      <c r="I1081" s="28" t="s">
        <v>49</v>
      </c>
      <c r="J1081" s="28" t="s">
        <v>1207</v>
      </c>
      <c r="K1081" s="29" t="s">
        <v>1193</v>
      </c>
      <c r="L1081" s="30" t="str">
        <f t="shared" si="291"/>
        <v>N/A</v>
      </c>
    </row>
    <row r="1082" spans="1:12" ht="12.75" customHeight="1">
      <c r="A1082" s="46" t="s">
        <v>406</v>
      </c>
      <c r="B1082" s="25" t="s">
        <v>49</v>
      </c>
      <c r="C1082" s="31">
        <v>17071014</v>
      </c>
      <c r="D1082" s="27" t="str">
        <f t="shared" si="286"/>
        <v>N/A</v>
      </c>
      <c r="E1082" s="31">
        <v>18888227</v>
      </c>
      <c r="F1082" s="27" t="str">
        <f t="shared" si="287"/>
        <v>N/A</v>
      </c>
      <c r="G1082" s="31">
        <v>20038783</v>
      </c>
      <c r="H1082" s="27" t="str">
        <f t="shared" si="288"/>
        <v>N/A</v>
      </c>
      <c r="I1082" s="28">
        <v>10.65</v>
      </c>
      <c r="J1082" s="28">
        <v>6.0910000000000002</v>
      </c>
      <c r="K1082" s="29" t="s">
        <v>1193</v>
      </c>
      <c r="L1082" s="30" t="str">
        <f t="shared" si="290"/>
        <v>Yes</v>
      </c>
    </row>
    <row r="1083" spans="1:12">
      <c r="A1083" s="46" t="s">
        <v>407</v>
      </c>
      <c r="B1083" s="25" t="s">
        <v>49</v>
      </c>
      <c r="C1083" s="26">
        <v>38024</v>
      </c>
      <c r="D1083" s="27" t="str">
        <f t="shared" si="286"/>
        <v>N/A</v>
      </c>
      <c r="E1083" s="26">
        <v>39900</v>
      </c>
      <c r="F1083" s="27" t="str">
        <f t="shared" si="287"/>
        <v>N/A</v>
      </c>
      <c r="G1083" s="26">
        <v>41181</v>
      </c>
      <c r="H1083" s="27" t="str">
        <f t="shared" si="288"/>
        <v>N/A</v>
      </c>
      <c r="I1083" s="28">
        <v>4.9340000000000002</v>
      </c>
      <c r="J1083" s="28">
        <v>3.2109999999999999</v>
      </c>
      <c r="K1083" s="29" t="s">
        <v>1193</v>
      </c>
      <c r="L1083" s="30" t="str">
        <f t="shared" si="290"/>
        <v>Yes</v>
      </c>
    </row>
    <row r="1084" spans="1:12">
      <c r="A1084" s="46" t="s">
        <v>408</v>
      </c>
      <c r="B1084" s="25" t="s">
        <v>49</v>
      </c>
      <c r="C1084" s="31">
        <v>448.95366085000001</v>
      </c>
      <c r="D1084" s="27" t="str">
        <f t="shared" si="286"/>
        <v>N/A</v>
      </c>
      <c r="E1084" s="31">
        <v>473.38914786999999</v>
      </c>
      <c r="F1084" s="27" t="str">
        <f t="shared" si="287"/>
        <v>N/A</v>
      </c>
      <c r="G1084" s="31">
        <v>486.60263228000002</v>
      </c>
      <c r="H1084" s="27" t="str">
        <f t="shared" si="288"/>
        <v>N/A</v>
      </c>
      <c r="I1084" s="28">
        <v>5.4429999999999996</v>
      </c>
      <c r="J1084" s="28">
        <v>2.7909999999999999</v>
      </c>
      <c r="K1084" s="29" t="s">
        <v>1193</v>
      </c>
      <c r="L1084" s="30" t="str">
        <f t="shared" si="290"/>
        <v>Yes</v>
      </c>
    </row>
    <row r="1085" spans="1:12">
      <c r="A1085" s="46" t="s">
        <v>409</v>
      </c>
      <c r="B1085" s="25" t="s">
        <v>49</v>
      </c>
      <c r="C1085" s="31">
        <v>156592795</v>
      </c>
      <c r="D1085" s="27" t="str">
        <f t="shared" ref="D1085:D1093" si="292">IF($B1085="N/A","N/A",IF(C1085&gt;10,"No",IF(C1085&lt;-10,"No","Yes")))</f>
        <v>N/A</v>
      </c>
      <c r="E1085" s="31">
        <v>171544017</v>
      </c>
      <c r="F1085" s="27" t="str">
        <f t="shared" ref="F1085:F1093" si="293">IF($B1085="N/A","N/A",IF(E1085&gt;10,"No",IF(E1085&lt;-10,"No","Yes")))</f>
        <v>N/A</v>
      </c>
      <c r="G1085" s="31">
        <v>183530709</v>
      </c>
      <c r="H1085" s="27" t="str">
        <f t="shared" ref="H1085:H1093" si="294">IF($B1085="N/A","N/A",IF(G1085&gt;10,"No",IF(G1085&lt;-10,"No","Yes")))</f>
        <v>N/A</v>
      </c>
      <c r="I1085" s="28">
        <v>9.548</v>
      </c>
      <c r="J1085" s="28">
        <v>6.9880000000000004</v>
      </c>
      <c r="K1085" s="29" t="s">
        <v>1193</v>
      </c>
      <c r="L1085" s="30" t="str">
        <f t="shared" ref="L1085:L1093" si="295">IF(J1085="Div by 0", "N/A", IF(K1085="N/A","N/A", IF(J1085&gt;VALUE(MID(K1085,1,2)), "No", IF(J1085&lt;-1*VALUE(MID(K1085,1,2)), "No", "Yes"))))</f>
        <v>Yes</v>
      </c>
    </row>
    <row r="1086" spans="1:12">
      <c r="A1086" s="46" t="s">
        <v>136</v>
      </c>
      <c r="B1086" s="25" t="s">
        <v>49</v>
      </c>
      <c r="C1086" s="26">
        <v>9405</v>
      </c>
      <c r="D1086" s="27" t="str">
        <f t="shared" si="292"/>
        <v>N/A</v>
      </c>
      <c r="E1086" s="26">
        <v>11675</v>
      </c>
      <c r="F1086" s="27" t="str">
        <f t="shared" si="293"/>
        <v>N/A</v>
      </c>
      <c r="G1086" s="26">
        <v>11821</v>
      </c>
      <c r="H1086" s="27" t="str">
        <f t="shared" si="294"/>
        <v>N/A</v>
      </c>
      <c r="I1086" s="28">
        <v>24.14</v>
      </c>
      <c r="J1086" s="28">
        <v>1.2509999999999999</v>
      </c>
      <c r="K1086" s="29" t="s">
        <v>1193</v>
      </c>
      <c r="L1086" s="30" t="str">
        <f t="shared" si="295"/>
        <v>Yes</v>
      </c>
    </row>
    <row r="1087" spans="1:12">
      <c r="A1087" s="46" t="s">
        <v>410</v>
      </c>
      <c r="B1087" s="25" t="s">
        <v>49</v>
      </c>
      <c r="C1087" s="31">
        <v>16649.951621</v>
      </c>
      <c r="D1087" s="27" t="str">
        <f t="shared" si="292"/>
        <v>N/A</v>
      </c>
      <c r="E1087" s="31">
        <v>14693.277687</v>
      </c>
      <c r="F1087" s="27" t="str">
        <f t="shared" si="293"/>
        <v>N/A</v>
      </c>
      <c r="G1087" s="31">
        <v>15525.819219999999</v>
      </c>
      <c r="H1087" s="27" t="str">
        <f t="shared" si="294"/>
        <v>N/A</v>
      </c>
      <c r="I1087" s="28">
        <v>-11.8</v>
      </c>
      <c r="J1087" s="28">
        <v>5.6660000000000004</v>
      </c>
      <c r="K1087" s="29" t="s">
        <v>1193</v>
      </c>
      <c r="L1087" s="30" t="str">
        <f t="shared" si="295"/>
        <v>Yes</v>
      </c>
    </row>
    <row r="1088" spans="1:12">
      <c r="A1088" s="46" t="s">
        <v>411</v>
      </c>
      <c r="B1088" s="25" t="s">
        <v>49</v>
      </c>
      <c r="C1088" s="31">
        <v>4796788</v>
      </c>
      <c r="D1088" s="27" t="str">
        <f t="shared" si="292"/>
        <v>N/A</v>
      </c>
      <c r="E1088" s="31">
        <v>5093183</v>
      </c>
      <c r="F1088" s="27" t="str">
        <f t="shared" si="293"/>
        <v>N/A</v>
      </c>
      <c r="G1088" s="31">
        <v>5492625</v>
      </c>
      <c r="H1088" s="27" t="str">
        <f t="shared" si="294"/>
        <v>N/A</v>
      </c>
      <c r="I1088" s="28">
        <v>6.1790000000000003</v>
      </c>
      <c r="J1088" s="28">
        <v>7.843</v>
      </c>
      <c r="K1088" s="29" t="s">
        <v>1193</v>
      </c>
      <c r="L1088" s="30" t="str">
        <f t="shared" si="295"/>
        <v>Yes</v>
      </c>
    </row>
    <row r="1089" spans="1:12">
      <c r="A1089" s="46" t="s">
        <v>412</v>
      </c>
      <c r="B1089" s="25" t="s">
        <v>49</v>
      </c>
      <c r="C1089" s="26">
        <v>21668</v>
      </c>
      <c r="D1089" s="27" t="str">
        <f t="shared" si="292"/>
        <v>N/A</v>
      </c>
      <c r="E1089" s="26">
        <v>22665</v>
      </c>
      <c r="F1089" s="27" t="str">
        <f t="shared" si="293"/>
        <v>N/A</v>
      </c>
      <c r="G1089" s="26">
        <v>23613</v>
      </c>
      <c r="H1089" s="27" t="str">
        <f t="shared" si="294"/>
        <v>N/A</v>
      </c>
      <c r="I1089" s="28">
        <v>4.601</v>
      </c>
      <c r="J1089" s="28">
        <v>4.1829999999999998</v>
      </c>
      <c r="K1089" s="29" t="s">
        <v>1193</v>
      </c>
      <c r="L1089" s="30" t="str">
        <f t="shared" si="295"/>
        <v>Yes</v>
      </c>
    </row>
    <row r="1090" spans="1:12">
      <c r="A1090" s="46" t="s">
        <v>413</v>
      </c>
      <c r="B1090" s="25" t="s">
        <v>49</v>
      </c>
      <c r="C1090" s="31">
        <v>221.37659221000001</v>
      </c>
      <c r="D1090" s="27" t="str">
        <f t="shared" si="292"/>
        <v>N/A</v>
      </c>
      <c r="E1090" s="31">
        <v>224.71577321999999</v>
      </c>
      <c r="F1090" s="27" t="str">
        <f t="shared" si="293"/>
        <v>N/A</v>
      </c>
      <c r="G1090" s="31">
        <v>232.61021471000001</v>
      </c>
      <c r="H1090" s="27" t="str">
        <f t="shared" si="294"/>
        <v>N/A</v>
      </c>
      <c r="I1090" s="28">
        <v>1.508</v>
      </c>
      <c r="J1090" s="28">
        <v>3.5129999999999999</v>
      </c>
      <c r="K1090" s="29" t="s">
        <v>1193</v>
      </c>
      <c r="L1090" s="30" t="str">
        <f t="shared" si="295"/>
        <v>Yes</v>
      </c>
    </row>
    <row r="1091" spans="1:12">
      <c r="A1091" s="46" t="s">
        <v>414</v>
      </c>
      <c r="B1091" s="25" t="s">
        <v>49</v>
      </c>
      <c r="C1091" s="31">
        <v>18958366</v>
      </c>
      <c r="D1091" s="27" t="str">
        <f t="shared" si="292"/>
        <v>N/A</v>
      </c>
      <c r="E1091" s="31">
        <v>21240010</v>
      </c>
      <c r="F1091" s="27" t="str">
        <f t="shared" si="293"/>
        <v>N/A</v>
      </c>
      <c r="G1091" s="31">
        <v>25434398</v>
      </c>
      <c r="H1091" s="27" t="str">
        <f t="shared" si="294"/>
        <v>N/A</v>
      </c>
      <c r="I1091" s="28">
        <v>12.04</v>
      </c>
      <c r="J1091" s="28">
        <v>19.75</v>
      </c>
      <c r="K1091" s="29" t="s">
        <v>1193</v>
      </c>
      <c r="L1091" s="30" t="str">
        <f t="shared" si="295"/>
        <v>Yes</v>
      </c>
    </row>
    <row r="1092" spans="1:12">
      <c r="A1092" s="46" t="s">
        <v>137</v>
      </c>
      <c r="B1092" s="25" t="s">
        <v>49</v>
      </c>
      <c r="C1092" s="26">
        <v>3389</v>
      </c>
      <c r="D1092" s="27" t="str">
        <f t="shared" si="292"/>
        <v>N/A</v>
      </c>
      <c r="E1092" s="26">
        <v>3552</v>
      </c>
      <c r="F1092" s="27" t="str">
        <f t="shared" si="293"/>
        <v>N/A</v>
      </c>
      <c r="G1092" s="26">
        <v>4010</v>
      </c>
      <c r="H1092" s="27" t="str">
        <f t="shared" si="294"/>
        <v>N/A</v>
      </c>
      <c r="I1092" s="28">
        <v>4.8099999999999996</v>
      </c>
      <c r="J1092" s="28">
        <v>12.89</v>
      </c>
      <c r="K1092" s="29" t="s">
        <v>1193</v>
      </c>
      <c r="L1092" s="30" t="str">
        <f t="shared" si="295"/>
        <v>Yes</v>
      </c>
    </row>
    <row r="1093" spans="1:12">
      <c r="A1093" s="46" t="s">
        <v>415</v>
      </c>
      <c r="B1093" s="25" t="s">
        <v>49</v>
      </c>
      <c r="C1093" s="31">
        <v>5594.0885216999995</v>
      </c>
      <c r="D1093" s="27" t="str">
        <f t="shared" si="292"/>
        <v>N/A</v>
      </c>
      <c r="E1093" s="31">
        <v>5979.7325449999998</v>
      </c>
      <c r="F1093" s="27" t="str">
        <f t="shared" si="293"/>
        <v>N/A</v>
      </c>
      <c r="G1093" s="31">
        <v>6342.7426433999999</v>
      </c>
      <c r="H1093" s="27" t="str">
        <f t="shared" si="294"/>
        <v>N/A</v>
      </c>
      <c r="I1093" s="28">
        <v>6.8940000000000001</v>
      </c>
      <c r="J1093" s="28">
        <v>6.0709999999999997</v>
      </c>
      <c r="K1093" s="29" t="s">
        <v>1193</v>
      </c>
      <c r="L1093" s="30" t="str">
        <f t="shared" si="295"/>
        <v>Yes</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404.08120645999998</v>
      </c>
      <c r="D1095" s="27" t="str">
        <f t="shared" ref="D1095:D1106" si="296">IF($B1095="N/A","N/A",IF(C1095&gt;10,"No",IF(C1095&lt;-10,"No","Yes")))</f>
        <v>N/A</v>
      </c>
      <c r="E1095" s="31">
        <v>411.95645911999998</v>
      </c>
      <c r="F1095" s="27" t="str">
        <f t="shared" ref="F1095:F1106" si="297">IF($B1095="N/A","N/A",IF(E1095&gt;10,"No",IF(E1095&lt;-10,"No","Yes")))</f>
        <v>N/A</v>
      </c>
      <c r="G1095" s="31">
        <v>429.47660044000003</v>
      </c>
      <c r="H1095" s="27" t="str">
        <f t="shared" ref="H1095:H1106" si="298">IF($B1095="N/A","N/A",IF(G1095&gt;10,"No",IF(G1095&lt;-10,"No","Yes")))</f>
        <v>N/A</v>
      </c>
      <c r="I1095" s="28">
        <v>1.9490000000000001</v>
      </c>
      <c r="J1095" s="28">
        <v>4.2530000000000001</v>
      </c>
      <c r="K1095" s="29" t="s">
        <v>1193</v>
      </c>
      <c r="L1095" s="30" t="str">
        <f t="shared" ref="L1095:L1106" si="299">IF(J1095="Div by 0", "N/A", IF(K1095="N/A","N/A", IF(J1095&gt;VALUE(MID(K1095,1,2)), "No", IF(J1095&lt;-1*VALUE(MID(K1095,1,2)), "No", "Yes"))))</f>
        <v>Yes</v>
      </c>
    </row>
    <row r="1096" spans="1:12">
      <c r="A1096" s="48" t="s">
        <v>524</v>
      </c>
      <c r="B1096" s="25" t="s">
        <v>49</v>
      </c>
      <c r="C1096" s="31">
        <v>346.01084761999999</v>
      </c>
      <c r="D1096" s="27" t="str">
        <f t="shared" si="296"/>
        <v>N/A</v>
      </c>
      <c r="E1096" s="31">
        <v>382.420233</v>
      </c>
      <c r="F1096" s="27" t="str">
        <f t="shared" si="297"/>
        <v>N/A</v>
      </c>
      <c r="G1096" s="31">
        <v>409.16329619999999</v>
      </c>
      <c r="H1096" s="27" t="str">
        <f t="shared" si="298"/>
        <v>N/A</v>
      </c>
      <c r="I1096" s="28">
        <v>10.52</v>
      </c>
      <c r="J1096" s="28">
        <v>6.9930000000000003</v>
      </c>
      <c r="K1096" s="29" t="s">
        <v>1193</v>
      </c>
      <c r="L1096" s="30" t="str">
        <f t="shared" si="299"/>
        <v>Yes</v>
      </c>
    </row>
    <row r="1097" spans="1:12">
      <c r="A1097" s="48" t="s">
        <v>527</v>
      </c>
      <c r="B1097" s="25" t="s">
        <v>49</v>
      </c>
      <c r="C1097" s="31">
        <v>456.16890943999999</v>
      </c>
      <c r="D1097" s="27" t="str">
        <f t="shared" si="296"/>
        <v>N/A</v>
      </c>
      <c r="E1097" s="31">
        <v>437.11860049000001</v>
      </c>
      <c r="F1097" s="27" t="str">
        <f t="shared" si="297"/>
        <v>N/A</v>
      </c>
      <c r="G1097" s="31">
        <v>451.45425388000001</v>
      </c>
      <c r="H1097" s="27" t="str">
        <f t="shared" si="298"/>
        <v>N/A</v>
      </c>
      <c r="I1097" s="28">
        <v>-4.18</v>
      </c>
      <c r="J1097" s="28">
        <v>3.28</v>
      </c>
      <c r="K1097" s="29" t="s">
        <v>1193</v>
      </c>
      <c r="L1097" s="30" t="str">
        <f t="shared" si="299"/>
        <v>Yes</v>
      </c>
    </row>
    <row r="1098" spans="1:12">
      <c r="A1098" s="46" t="s">
        <v>568</v>
      </c>
      <c r="B1098" s="25" t="s">
        <v>49</v>
      </c>
      <c r="C1098" s="31">
        <v>8767.3983446000002</v>
      </c>
      <c r="D1098" s="27" t="str">
        <f t="shared" si="296"/>
        <v>N/A</v>
      </c>
      <c r="E1098" s="31">
        <v>8864.1822436999992</v>
      </c>
      <c r="F1098" s="27" t="str">
        <f t="shared" si="297"/>
        <v>N/A</v>
      </c>
      <c r="G1098" s="31">
        <v>8863.2745075999992</v>
      </c>
      <c r="H1098" s="27" t="str">
        <f t="shared" si="298"/>
        <v>N/A</v>
      </c>
      <c r="I1098" s="28">
        <v>1.1040000000000001</v>
      </c>
      <c r="J1098" s="28">
        <v>-0.01</v>
      </c>
      <c r="K1098" s="29" t="s">
        <v>1193</v>
      </c>
      <c r="L1098" s="30" t="str">
        <f t="shared" si="299"/>
        <v>Yes</v>
      </c>
    </row>
    <row r="1099" spans="1:12">
      <c r="A1099" s="48" t="s">
        <v>524</v>
      </c>
      <c r="B1099" s="25" t="s">
        <v>49</v>
      </c>
      <c r="C1099" s="31">
        <v>11785.479254</v>
      </c>
      <c r="D1099" s="27" t="str">
        <f t="shared" si="296"/>
        <v>N/A</v>
      </c>
      <c r="E1099" s="31">
        <v>11883.916175</v>
      </c>
      <c r="F1099" s="27" t="str">
        <f t="shared" si="297"/>
        <v>N/A</v>
      </c>
      <c r="G1099" s="31">
        <v>11941.128602999999</v>
      </c>
      <c r="H1099" s="27" t="str">
        <f t="shared" si="298"/>
        <v>N/A</v>
      </c>
      <c r="I1099" s="28">
        <v>0.83520000000000005</v>
      </c>
      <c r="J1099" s="28">
        <v>0.48139999999999999</v>
      </c>
      <c r="K1099" s="29" t="s">
        <v>1193</v>
      </c>
      <c r="L1099" s="30" t="str">
        <f t="shared" si="299"/>
        <v>Yes</v>
      </c>
    </row>
    <row r="1100" spans="1:12">
      <c r="A1100" s="48" t="s">
        <v>527</v>
      </c>
      <c r="B1100" s="25" t="s">
        <v>49</v>
      </c>
      <c r="C1100" s="31">
        <v>6092.3454871000004</v>
      </c>
      <c r="D1100" s="27" t="str">
        <f t="shared" si="296"/>
        <v>N/A</v>
      </c>
      <c r="E1100" s="31">
        <v>6314.4755286999998</v>
      </c>
      <c r="F1100" s="27" t="str">
        <f t="shared" si="297"/>
        <v>N/A</v>
      </c>
      <c r="G1100" s="31">
        <v>6391.7394033</v>
      </c>
      <c r="H1100" s="27" t="str">
        <f t="shared" si="298"/>
        <v>N/A</v>
      </c>
      <c r="I1100" s="28">
        <v>3.6459999999999999</v>
      </c>
      <c r="J1100" s="28">
        <v>1.224</v>
      </c>
      <c r="K1100" s="29" t="s">
        <v>1193</v>
      </c>
      <c r="L1100" s="30" t="str">
        <f t="shared" si="299"/>
        <v>Yes</v>
      </c>
    </row>
    <row r="1101" spans="1:12">
      <c r="A1101" s="46" t="s">
        <v>221</v>
      </c>
      <c r="B1101" s="25" t="s">
        <v>49</v>
      </c>
      <c r="C1101" s="31">
        <v>181.36329362000001</v>
      </c>
      <c r="D1101" s="27" t="str">
        <f t="shared" si="296"/>
        <v>N/A</v>
      </c>
      <c r="E1101" s="31">
        <v>162.19823129</v>
      </c>
      <c r="F1101" s="27" t="str">
        <f t="shared" si="297"/>
        <v>N/A</v>
      </c>
      <c r="G1101" s="31">
        <v>159.74421206</v>
      </c>
      <c r="H1101" s="27" t="str">
        <f t="shared" si="298"/>
        <v>N/A</v>
      </c>
      <c r="I1101" s="28">
        <v>-10.6</v>
      </c>
      <c r="J1101" s="28">
        <v>-1.51</v>
      </c>
      <c r="K1101" s="29" t="s">
        <v>1193</v>
      </c>
      <c r="L1101" s="30" t="str">
        <f t="shared" si="299"/>
        <v>Yes</v>
      </c>
    </row>
    <row r="1102" spans="1:12">
      <c r="A1102" s="48" t="s">
        <v>524</v>
      </c>
      <c r="B1102" s="25" t="s">
        <v>49</v>
      </c>
      <c r="C1102" s="31">
        <v>103.99734836</v>
      </c>
      <c r="D1102" s="27" t="str">
        <f t="shared" si="296"/>
        <v>N/A</v>
      </c>
      <c r="E1102" s="31">
        <v>85.135695247000001</v>
      </c>
      <c r="F1102" s="27" t="str">
        <f t="shared" si="297"/>
        <v>N/A</v>
      </c>
      <c r="G1102" s="31">
        <v>84.981805522000002</v>
      </c>
      <c r="H1102" s="27" t="str">
        <f t="shared" si="298"/>
        <v>N/A</v>
      </c>
      <c r="I1102" s="28">
        <v>-18.100000000000001</v>
      </c>
      <c r="J1102" s="28">
        <v>-0.18099999999999999</v>
      </c>
      <c r="K1102" s="29" t="s">
        <v>1193</v>
      </c>
      <c r="L1102" s="30" t="str">
        <f t="shared" si="299"/>
        <v>Yes</v>
      </c>
    </row>
    <row r="1103" spans="1:12">
      <c r="A1103" s="48" t="s">
        <v>527</v>
      </c>
      <c r="B1103" s="25" t="s">
        <v>49</v>
      </c>
      <c r="C1103" s="31">
        <v>230.68646874999999</v>
      </c>
      <c r="D1103" s="27" t="str">
        <f t="shared" si="296"/>
        <v>N/A</v>
      </c>
      <c r="E1103" s="31">
        <v>208.68430024</v>
      </c>
      <c r="F1103" s="27" t="str">
        <f t="shared" si="297"/>
        <v>N/A</v>
      </c>
      <c r="G1103" s="31">
        <v>206.15074515000001</v>
      </c>
      <c r="H1103" s="27" t="str">
        <f t="shared" si="298"/>
        <v>N/A</v>
      </c>
      <c r="I1103" s="28">
        <v>-9.5399999999999991</v>
      </c>
      <c r="J1103" s="28">
        <v>-1.21</v>
      </c>
      <c r="K1103" s="29" t="s">
        <v>1193</v>
      </c>
      <c r="L1103" s="30" t="str">
        <f t="shared" si="299"/>
        <v>Yes</v>
      </c>
    </row>
    <row r="1104" spans="1:12">
      <c r="A1104" s="46" t="s">
        <v>628</v>
      </c>
      <c r="B1104" s="25" t="s">
        <v>49</v>
      </c>
      <c r="C1104" s="31">
        <v>6658.6562936999999</v>
      </c>
      <c r="D1104" s="27" t="str">
        <f t="shared" si="296"/>
        <v>N/A</v>
      </c>
      <c r="E1104" s="31">
        <v>7090.8448054999999</v>
      </c>
      <c r="F1104" s="27" t="str">
        <f t="shared" si="297"/>
        <v>N/A</v>
      </c>
      <c r="G1104" s="31">
        <v>7900.7556676000004</v>
      </c>
      <c r="H1104" s="27" t="str">
        <f t="shared" si="298"/>
        <v>N/A</v>
      </c>
      <c r="I1104" s="28">
        <v>6.4909999999999997</v>
      </c>
      <c r="J1104" s="28">
        <v>11.42</v>
      </c>
      <c r="K1104" s="29" t="s">
        <v>1193</v>
      </c>
      <c r="L1104" s="30" t="str">
        <f t="shared" si="299"/>
        <v>Yes</v>
      </c>
    </row>
    <row r="1105" spans="1:12">
      <c r="A1105" s="48" t="s">
        <v>524</v>
      </c>
      <c r="B1105" s="25" t="s">
        <v>49</v>
      </c>
      <c r="C1105" s="31">
        <v>4796.0671045999998</v>
      </c>
      <c r="D1105" s="27" t="str">
        <f t="shared" si="296"/>
        <v>N/A</v>
      </c>
      <c r="E1105" s="31">
        <v>5247.6381959</v>
      </c>
      <c r="F1105" s="27" t="str">
        <f t="shared" si="297"/>
        <v>N/A</v>
      </c>
      <c r="G1105" s="31">
        <v>6212.9053341999997</v>
      </c>
      <c r="H1105" s="27" t="str">
        <f t="shared" si="298"/>
        <v>N/A</v>
      </c>
      <c r="I1105" s="28">
        <v>9.4149999999999991</v>
      </c>
      <c r="J1105" s="28">
        <v>18.39</v>
      </c>
      <c r="K1105" s="29" t="s">
        <v>1193</v>
      </c>
      <c r="L1105" s="30" t="str">
        <f t="shared" si="299"/>
        <v>Yes</v>
      </c>
    </row>
    <row r="1106" spans="1:12">
      <c r="A1106" s="48" t="s">
        <v>527</v>
      </c>
      <c r="B1106" s="25" t="s">
        <v>49</v>
      </c>
      <c r="C1106" s="31">
        <v>8695.0020886000002</v>
      </c>
      <c r="D1106" s="27" t="str">
        <f t="shared" si="296"/>
        <v>N/A</v>
      </c>
      <c r="E1106" s="31">
        <v>9109.2626834999992</v>
      </c>
      <c r="F1106" s="27" t="str">
        <f t="shared" si="297"/>
        <v>N/A</v>
      </c>
      <c r="G1106" s="31">
        <v>9701.2038874999998</v>
      </c>
      <c r="H1106" s="27" t="str">
        <f t="shared" si="298"/>
        <v>N/A</v>
      </c>
      <c r="I1106" s="28">
        <v>4.7640000000000002</v>
      </c>
      <c r="J1106" s="28">
        <v>6.4980000000000002</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20.934890501999998</v>
      </c>
      <c r="D1108" s="27" t="str">
        <f t="shared" ref="D1108:D1125" si="300">IF($B1108="N/A","N/A",IF(C1108&gt;10,"No",IF(C1108&lt;-10,"No","Yes")))</f>
        <v>N/A</v>
      </c>
      <c r="E1108" s="32">
        <v>21.145342723999999</v>
      </c>
      <c r="F1108" s="27" t="str">
        <f t="shared" ref="F1108:F1125" si="301">IF($B1108="N/A","N/A",IF(E1108&gt;10,"No",IF(E1108&lt;-10,"No","Yes")))</f>
        <v>N/A</v>
      </c>
      <c r="G1108" s="32">
        <v>20.517976238999999</v>
      </c>
      <c r="H1108" s="27" t="str">
        <f t="shared" ref="H1108:H1125" si="302">IF($B1108="N/A","N/A",IF(G1108&gt;10,"No",IF(G1108&lt;-10,"No","Yes")))</f>
        <v>N/A</v>
      </c>
      <c r="I1108" s="28">
        <v>1.0049999999999999</v>
      </c>
      <c r="J1108" s="28">
        <v>-2.97</v>
      </c>
      <c r="K1108" s="29" t="s">
        <v>1193</v>
      </c>
      <c r="L1108" s="30" t="str">
        <f t="shared" ref="L1108:L1125" si="303">IF(J1108="Div by 0", "N/A", IF(K1108="N/A","N/A", IF(J1108&gt;VALUE(MID(K1108,1,2)), "No", IF(J1108&lt;-1*VALUE(MID(K1108,1,2)), "No", "Yes"))))</f>
        <v>Yes</v>
      </c>
    </row>
    <row r="1109" spans="1:12">
      <c r="A1109" s="48" t="s">
        <v>524</v>
      </c>
      <c r="B1109" s="25" t="s">
        <v>49</v>
      </c>
      <c r="C1109" s="32">
        <v>21.195046253000001</v>
      </c>
      <c r="D1109" s="27" t="str">
        <f t="shared" si="300"/>
        <v>N/A</v>
      </c>
      <c r="E1109" s="32">
        <v>22.071815759</v>
      </c>
      <c r="F1109" s="27" t="str">
        <f t="shared" si="301"/>
        <v>N/A</v>
      </c>
      <c r="G1109" s="32">
        <v>21.173407605000001</v>
      </c>
      <c r="H1109" s="27" t="str">
        <f t="shared" si="302"/>
        <v>N/A</v>
      </c>
      <c r="I1109" s="28">
        <v>4.1369999999999996</v>
      </c>
      <c r="J1109" s="28">
        <v>-4.07</v>
      </c>
      <c r="K1109" s="29" t="s">
        <v>1193</v>
      </c>
      <c r="L1109" s="30" t="str">
        <f t="shared" si="303"/>
        <v>Yes</v>
      </c>
    </row>
    <row r="1110" spans="1:12">
      <c r="A1110" s="48" t="s">
        <v>527</v>
      </c>
      <c r="B1110" s="25" t="s">
        <v>49</v>
      </c>
      <c r="C1110" s="32">
        <v>21.083097121000002</v>
      </c>
      <c r="D1110" s="27" t="str">
        <f t="shared" si="300"/>
        <v>N/A</v>
      </c>
      <c r="E1110" s="32">
        <v>20.752918062999999</v>
      </c>
      <c r="F1110" s="27" t="str">
        <f t="shared" si="301"/>
        <v>N/A</v>
      </c>
      <c r="G1110" s="32">
        <v>20.388752177000001</v>
      </c>
      <c r="H1110" s="27" t="str">
        <f t="shared" si="302"/>
        <v>N/A</v>
      </c>
      <c r="I1110" s="28">
        <v>-1.57</v>
      </c>
      <c r="J1110" s="28">
        <v>-1.75</v>
      </c>
      <c r="K1110" s="29" t="s">
        <v>1193</v>
      </c>
      <c r="L1110" s="30" t="str">
        <f t="shared" si="303"/>
        <v>Yes</v>
      </c>
    </row>
    <row r="1111" spans="1:12">
      <c r="A1111" s="46" t="s">
        <v>432</v>
      </c>
      <c r="B1111" s="25" t="s">
        <v>49</v>
      </c>
      <c r="C1111" s="32">
        <v>27.532731476999999</v>
      </c>
      <c r="D1111" s="27" t="str">
        <f t="shared" si="300"/>
        <v>N/A</v>
      </c>
      <c r="E1111" s="32">
        <v>26.504774661999999</v>
      </c>
      <c r="F1111" s="27" t="str">
        <f t="shared" si="301"/>
        <v>N/A</v>
      </c>
      <c r="G1111" s="32">
        <v>25.338072244999999</v>
      </c>
      <c r="H1111" s="27" t="str">
        <f t="shared" si="302"/>
        <v>N/A</v>
      </c>
      <c r="I1111" s="28">
        <v>-3.73</v>
      </c>
      <c r="J1111" s="28">
        <v>-4.4000000000000004</v>
      </c>
      <c r="K1111" s="29" t="s">
        <v>1193</v>
      </c>
      <c r="L1111" s="30" t="str">
        <f t="shared" si="303"/>
        <v>Yes</v>
      </c>
    </row>
    <row r="1112" spans="1:12">
      <c r="A1112" s="48" t="s">
        <v>524</v>
      </c>
      <c r="B1112" s="25" t="s">
        <v>49</v>
      </c>
      <c r="C1112" s="32">
        <v>47.732545876000003</v>
      </c>
      <c r="D1112" s="27" t="str">
        <f t="shared" si="300"/>
        <v>N/A</v>
      </c>
      <c r="E1112" s="32">
        <v>46.56344524</v>
      </c>
      <c r="F1112" s="27" t="str">
        <f t="shared" si="301"/>
        <v>N/A</v>
      </c>
      <c r="G1112" s="32">
        <v>45.413538387000003</v>
      </c>
      <c r="H1112" s="27" t="str">
        <f t="shared" si="302"/>
        <v>N/A</v>
      </c>
      <c r="I1112" s="28">
        <v>-2.4500000000000002</v>
      </c>
      <c r="J1112" s="28">
        <v>-2.4700000000000002</v>
      </c>
      <c r="K1112" s="29" t="s">
        <v>1193</v>
      </c>
      <c r="L1112" s="30" t="str">
        <f t="shared" si="303"/>
        <v>Yes</v>
      </c>
    </row>
    <row r="1113" spans="1:12">
      <c r="A1113" s="48" t="s">
        <v>527</v>
      </c>
      <c r="B1113" s="25" t="s">
        <v>49</v>
      </c>
      <c r="C1113" s="32">
        <v>8.5126062956999995</v>
      </c>
      <c r="D1113" s="27" t="str">
        <f t="shared" si="300"/>
        <v>N/A</v>
      </c>
      <c r="E1113" s="32">
        <v>8.2312492776999999</v>
      </c>
      <c r="F1113" s="27" t="str">
        <f t="shared" si="301"/>
        <v>N/A</v>
      </c>
      <c r="G1113" s="32">
        <v>7.9962396660000001</v>
      </c>
      <c r="H1113" s="27" t="str">
        <f t="shared" si="302"/>
        <v>N/A</v>
      </c>
      <c r="I1113" s="28">
        <v>-3.31</v>
      </c>
      <c r="J1113" s="28">
        <v>-2.86</v>
      </c>
      <c r="K1113" s="29" t="s">
        <v>1193</v>
      </c>
      <c r="L1113" s="30" t="str">
        <f t="shared" si="303"/>
        <v>Yes</v>
      </c>
    </row>
    <row r="1114" spans="1:12">
      <c r="A1114" s="46" t="s">
        <v>433</v>
      </c>
      <c r="B1114" s="25" t="s">
        <v>49</v>
      </c>
      <c r="C1114" s="32">
        <v>59.762006450999998</v>
      </c>
      <c r="D1114" s="27" t="str">
        <f t="shared" si="300"/>
        <v>N/A</v>
      </c>
      <c r="E1114" s="32">
        <v>58.196142821999999</v>
      </c>
      <c r="F1114" s="27" t="str">
        <f t="shared" si="301"/>
        <v>N/A</v>
      </c>
      <c r="G1114" s="32">
        <v>54.343608842000002</v>
      </c>
      <c r="H1114" s="27" t="str">
        <f t="shared" si="302"/>
        <v>N/A</v>
      </c>
      <c r="I1114" s="28">
        <v>-2.62</v>
      </c>
      <c r="J1114" s="28">
        <v>-6.62</v>
      </c>
      <c r="K1114" s="29" t="s">
        <v>1193</v>
      </c>
      <c r="L1114" s="30" t="str">
        <f t="shared" si="303"/>
        <v>Yes</v>
      </c>
    </row>
    <row r="1115" spans="1:12">
      <c r="A1115" s="48" t="s">
        <v>524</v>
      </c>
      <c r="B1115" s="25" t="s">
        <v>49</v>
      </c>
      <c r="C1115" s="32">
        <v>63.985898093000003</v>
      </c>
      <c r="D1115" s="27" t="str">
        <f t="shared" si="300"/>
        <v>N/A</v>
      </c>
      <c r="E1115" s="32">
        <v>62.642628252999998</v>
      </c>
      <c r="F1115" s="27" t="str">
        <f t="shared" si="301"/>
        <v>N/A</v>
      </c>
      <c r="G1115" s="32">
        <v>58.991281182000002</v>
      </c>
      <c r="H1115" s="27" t="str">
        <f t="shared" si="302"/>
        <v>N/A</v>
      </c>
      <c r="I1115" s="28">
        <v>-2.1</v>
      </c>
      <c r="J1115" s="28">
        <v>-5.83</v>
      </c>
      <c r="K1115" s="29" t="s">
        <v>1193</v>
      </c>
      <c r="L1115" s="30" t="str">
        <f t="shared" si="303"/>
        <v>Yes</v>
      </c>
    </row>
    <row r="1116" spans="1:12">
      <c r="A1116" s="48" t="s">
        <v>527</v>
      </c>
      <c r="B1116" s="25" t="s">
        <v>49</v>
      </c>
      <c r="C1116" s="32">
        <v>56.702968820000002</v>
      </c>
      <c r="D1116" s="27" t="str">
        <f t="shared" si="300"/>
        <v>N/A</v>
      </c>
      <c r="E1116" s="32">
        <v>55.252513579000002</v>
      </c>
      <c r="F1116" s="27" t="str">
        <f t="shared" si="301"/>
        <v>N/A</v>
      </c>
      <c r="G1116" s="32">
        <v>51.300909668999999</v>
      </c>
      <c r="H1116" s="27" t="str">
        <f t="shared" si="302"/>
        <v>N/A</v>
      </c>
      <c r="I1116" s="28">
        <v>-2.56</v>
      </c>
      <c r="J1116" s="28">
        <v>-7.15</v>
      </c>
      <c r="K1116" s="29" t="s">
        <v>1193</v>
      </c>
      <c r="L1116" s="30" t="str">
        <f t="shared" si="303"/>
        <v>Yes</v>
      </c>
    </row>
    <row r="1117" spans="1:12">
      <c r="A1117" s="46" t="s">
        <v>629</v>
      </c>
      <c r="B1117" s="25" t="s">
        <v>49</v>
      </c>
      <c r="C1117" s="32">
        <v>91.453734112999996</v>
      </c>
      <c r="D1117" s="27" t="str">
        <f t="shared" si="300"/>
        <v>N/A</v>
      </c>
      <c r="E1117" s="32">
        <v>92.130089732000002</v>
      </c>
      <c r="F1117" s="27" t="str">
        <f t="shared" si="301"/>
        <v>N/A</v>
      </c>
      <c r="G1117" s="32">
        <v>92.578694722999998</v>
      </c>
      <c r="H1117" s="27" t="str">
        <f t="shared" si="302"/>
        <v>N/A</v>
      </c>
      <c r="I1117" s="28">
        <v>0.73960000000000004</v>
      </c>
      <c r="J1117" s="28">
        <v>0.4869</v>
      </c>
      <c r="K1117" s="29" t="s">
        <v>1193</v>
      </c>
      <c r="L1117" s="30" t="str">
        <f t="shared" si="303"/>
        <v>Yes</v>
      </c>
    </row>
    <row r="1118" spans="1:12">
      <c r="A1118" s="48" t="s">
        <v>524</v>
      </c>
      <c r="B1118" s="25" t="s">
        <v>49</v>
      </c>
      <c r="C1118" s="32">
        <v>88.727513786000003</v>
      </c>
      <c r="D1118" s="27" t="str">
        <f t="shared" si="300"/>
        <v>N/A</v>
      </c>
      <c r="E1118" s="32">
        <v>90.135066335000005</v>
      </c>
      <c r="F1118" s="27" t="str">
        <f t="shared" si="301"/>
        <v>N/A</v>
      </c>
      <c r="G1118" s="32">
        <v>91.123758778999999</v>
      </c>
      <c r="H1118" s="27" t="str">
        <f t="shared" si="302"/>
        <v>N/A</v>
      </c>
      <c r="I1118" s="28">
        <v>1.5860000000000001</v>
      </c>
      <c r="J1118" s="28">
        <v>1.097</v>
      </c>
      <c r="K1118" s="29" t="s">
        <v>1193</v>
      </c>
      <c r="L1118" s="30" t="str">
        <f t="shared" si="303"/>
        <v>Yes</v>
      </c>
    </row>
    <row r="1119" spans="1:12">
      <c r="A1119" s="48" t="s">
        <v>527</v>
      </c>
      <c r="B1119" s="25" t="s">
        <v>49</v>
      </c>
      <c r="C1119" s="32">
        <v>96.100253617999996</v>
      </c>
      <c r="D1119" s="27" t="str">
        <f t="shared" si="300"/>
        <v>N/A</v>
      </c>
      <c r="E1119" s="32">
        <v>96.339419853999999</v>
      </c>
      <c r="F1119" s="27" t="str">
        <f t="shared" si="301"/>
        <v>N/A</v>
      </c>
      <c r="G1119" s="32">
        <v>96.223076285000005</v>
      </c>
      <c r="H1119" s="27" t="str">
        <f t="shared" si="302"/>
        <v>N/A</v>
      </c>
      <c r="I1119" s="28">
        <v>0.24890000000000001</v>
      </c>
      <c r="J1119" s="28">
        <v>-0.121</v>
      </c>
      <c r="K1119" s="29" t="s">
        <v>1193</v>
      </c>
      <c r="L1119" s="30" t="str">
        <f t="shared" si="303"/>
        <v>Yes</v>
      </c>
    </row>
    <row r="1120" spans="1:12">
      <c r="A1120" s="46" t="s">
        <v>434</v>
      </c>
      <c r="B1120" s="25" t="s">
        <v>49</v>
      </c>
      <c r="C1120" s="26">
        <v>0.3703130496</v>
      </c>
      <c r="D1120" s="27" t="str">
        <f t="shared" si="300"/>
        <v>N/A</v>
      </c>
      <c r="E1120" s="26">
        <v>0.32341121179999999</v>
      </c>
      <c r="F1120" s="27" t="str">
        <f t="shared" si="301"/>
        <v>N/A</v>
      </c>
      <c r="G1120" s="26">
        <v>0.3432712215</v>
      </c>
      <c r="H1120" s="27" t="str">
        <f t="shared" si="302"/>
        <v>N/A</v>
      </c>
      <c r="I1120" s="28">
        <v>-12.7</v>
      </c>
      <c r="J1120" s="28">
        <v>6.141</v>
      </c>
      <c r="K1120" s="29" t="s">
        <v>1193</v>
      </c>
      <c r="L1120" s="30" t="str">
        <f t="shared" si="303"/>
        <v>Yes</v>
      </c>
    </row>
    <row r="1121" spans="1:12">
      <c r="A1121" s="48" t="s">
        <v>524</v>
      </c>
      <c r="B1121" s="25" t="s">
        <v>49</v>
      </c>
      <c r="C1121" s="26">
        <v>0.23343758889999999</v>
      </c>
      <c r="D1121" s="27" t="str">
        <f t="shared" si="300"/>
        <v>N/A</v>
      </c>
      <c r="E1121" s="26">
        <v>0.23907734059999999</v>
      </c>
      <c r="F1121" s="27" t="str">
        <f t="shared" si="301"/>
        <v>N/A</v>
      </c>
      <c r="G1121" s="26">
        <v>0.25264512439999998</v>
      </c>
      <c r="H1121" s="27" t="str">
        <f t="shared" si="302"/>
        <v>N/A</v>
      </c>
      <c r="I1121" s="28">
        <v>2.4159999999999999</v>
      </c>
      <c r="J1121" s="28">
        <v>5.6749999999999998</v>
      </c>
      <c r="K1121" s="29" t="s">
        <v>1193</v>
      </c>
      <c r="L1121" s="30" t="str">
        <f t="shared" si="303"/>
        <v>Yes</v>
      </c>
    </row>
    <row r="1122" spans="1:12">
      <c r="A1122" s="48" t="s">
        <v>527</v>
      </c>
      <c r="B1122" s="25" t="s">
        <v>49</v>
      </c>
      <c r="C1122" s="26">
        <v>0.4653269176</v>
      </c>
      <c r="D1122" s="27" t="str">
        <f t="shared" si="300"/>
        <v>N/A</v>
      </c>
      <c r="E1122" s="26">
        <v>0.36628149799999998</v>
      </c>
      <c r="F1122" s="27" t="str">
        <f t="shared" si="301"/>
        <v>N/A</v>
      </c>
      <c r="G1122" s="26">
        <v>0.41008950370000002</v>
      </c>
      <c r="H1122" s="27" t="str">
        <f t="shared" si="302"/>
        <v>N/A</v>
      </c>
      <c r="I1122" s="28">
        <v>-21.3</v>
      </c>
      <c r="J1122" s="28">
        <v>11.96</v>
      </c>
      <c r="K1122" s="29" t="s">
        <v>1193</v>
      </c>
      <c r="L1122" s="30" t="str">
        <f t="shared" si="303"/>
        <v>Yes</v>
      </c>
    </row>
    <row r="1123" spans="1:12" ht="12.75" customHeight="1">
      <c r="A1123" s="46" t="s">
        <v>435</v>
      </c>
      <c r="B1123" s="25" t="s">
        <v>49</v>
      </c>
      <c r="C1123" s="26">
        <v>261.74640277999998</v>
      </c>
      <c r="D1123" s="27" t="str">
        <f t="shared" si="300"/>
        <v>N/A</v>
      </c>
      <c r="E1123" s="26">
        <v>258.73926747000002</v>
      </c>
      <c r="F1123" s="27" t="str">
        <f t="shared" si="301"/>
        <v>N/A</v>
      </c>
      <c r="G1123" s="26">
        <v>258.89773108000003</v>
      </c>
      <c r="H1123" s="27" t="str">
        <f t="shared" si="302"/>
        <v>N/A</v>
      </c>
      <c r="I1123" s="28">
        <v>-1.1499999999999999</v>
      </c>
      <c r="J1123" s="28">
        <v>6.1199999999999997E-2</v>
      </c>
      <c r="K1123" s="29" t="s">
        <v>1193</v>
      </c>
      <c r="L1123" s="30" t="str">
        <f t="shared" si="303"/>
        <v>Yes</v>
      </c>
    </row>
    <row r="1124" spans="1:12">
      <c r="A1124" s="48" t="s">
        <v>524</v>
      </c>
      <c r="B1124" s="25" t="s">
        <v>49</v>
      </c>
      <c r="C1124" s="26">
        <v>255.77147907</v>
      </c>
      <c r="D1124" s="27" t="str">
        <f t="shared" si="300"/>
        <v>N/A</v>
      </c>
      <c r="E1124" s="26">
        <v>251.77739901999999</v>
      </c>
      <c r="F1124" s="27" t="str">
        <f t="shared" si="301"/>
        <v>N/A</v>
      </c>
      <c r="G1124" s="26">
        <v>251.9959336</v>
      </c>
      <c r="H1124" s="27" t="str">
        <f t="shared" si="302"/>
        <v>N/A</v>
      </c>
      <c r="I1124" s="28">
        <v>-1.56</v>
      </c>
      <c r="J1124" s="28">
        <v>8.6800000000000002E-2</v>
      </c>
      <c r="K1124" s="29" t="s">
        <v>1193</v>
      </c>
      <c r="L1124" s="30" t="str">
        <f t="shared" si="303"/>
        <v>Yes</v>
      </c>
    </row>
    <row r="1125" spans="1:12">
      <c r="A1125" s="48" t="s">
        <v>527</v>
      </c>
      <c r="B1125" s="25" t="s">
        <v>49</v>
      </c>
      <c r="C1125" s="26">
        <v>295.01331930999999</v>
      </c>
      <c r="D1125" s="27" t="str">
        <f t="shared" si="300"/>
        <v>N/A</v>
      </c>
      <c r="E1125" s="26">
        <v>297.06949807000001</v>
      </c>
      <c r="F1125" s="27" t="str">
        <f t="shared" si="301"/>
        <v>N/A</v>
      </c>
      <c r="G1125" s="26">
        <v>294.69398339999998</v>
      </c>
      <c r="H1125" s="27" t="str">
        <f t="shared" si="302"/>
        <v>N/A</v>
      </c>
      <c r="I1125" s="28">
        <v>0.69699999999999995</v>
      </c>
      <c r="J1125" s="28">
        <v>-0.8</v>
      </c>
      <c r="K1125" s="29" t="s">
        <v>1193</v>
      </c>
      <c r="L1125" s="30" t="str">
        <f t="shared" si="303"/>
        <v>Yes</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1207</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11</v>
      </c>
      <c r="D1128" s="27" t="str">
        <f t="shared" si="304"/>
        <v>N/A</v>
      </c>
      <c r="E1128" s="26">
        <v>11</v>
      </c>
      <c r="F1128" s="27" t="str">
        <f t="shared" si="305"/>
        <v>N/A</v>
      </c>
      <c r="G1128" s="26">
        <v>11</v>
      </c>
      <c r="H1128" s="27" t="str">
        <f t="shared" si="306"/>
        <v>N/A</v>
      </c>
      <c r="I1128" s="28">
        <v>-33.299999999999997</v>
      </c>
      <c r="J1128" s="28">
        <v>0</v>
      </c>
      <c r="K1128" s="47" t="s">
        <v>49</v>
      </c>
      <c r="L1128" s="30" t="str">
        <f t="shared" si="307"/>
        <v>N/A</v>
      </c>
    </row>
    <row r="1129" spans="1:12">
      <c r="A1129" s="48" t="s">
        <v>570</v>
      </c>
      <c r="B1129" s="25" t="s">
        <v>49</v>
      </c>
      <c r="C1129" s="26">
        <v>0</v>
      </c>
      <c r="D1129" s="27" t="str">
        <f t="shared" si="304"/>
        <v>N/A</v>
      </c>
      <c r="E1129" s="26">
        <v>0</v>
      </c>
      <c r="F1129" s="27" t="str">
        <f t="shared" si="305"/>
        <v>N/A</v>
      </c>
      <c r="G1129" s="26">
        <v>0</v>
      </c>
      <c r="H1129" s="27" t="str">
        <f t="shared" si="306"/>
        <v>N/A</v>
      </c>
      <c r="I1129" s="28" t="s">
        <v>1207</v>
      </c>
      <c r="J1129" s="28" t="s">
        <v>1207</v>
      </c>
      <c r="K1129" s="47" t="s">
        <v>49</v>
      </c>
      <c r="L1129" s="30" t="str">
        <f t="shared" si="307"/>
        <v>N/A</v>
      </c>
    </row>
    <row r="1130" spans="1:12">
      <c r="A1130" s="48" t="s">
        <v>571</v>
      </c>
      <c r="B1130" s="25" t="s">
        <v>49</v>
      </c>
      <c r="C1130" s="26">
        <v>256</v>
      </c>
      <c r="D1130" s="27" t="str">
        <f t="shared" si="304"/>
        <v>N/A</v>
      </c>
      <c r="E1130" s="26">
        <v>391</v>
      </c>
      <c r="F1130" s="27" t="str">
        <f t="shared" si="305"/>
        <v>N/A</v>
      </c>
      <c r="G1130" s="26">
        <v>382</v>
      </c>
      <c r="H1130" s="27" t="str">
        <f t="shared" si="306"/>
        <v>N/A</v>
      </c>
      <c r="I1130" s="28">
        <v>52.73</v>
      </c>
      <c r="J1130" s="28">
        <v>-2.2999999999999998</v>
      </c>
      <c r="K1130" s="47" t="s">
        <v>49</v>
      </c>
      <c r="L1130" s="30" t="str">
        <f t="shared" si="307"/>
        <v>N/A</v>
      </c>
    </row>
    <row r="1131" spans="1:12">
      <c r="A1131" s="48" t="s">
        <v>572</v>
      </c>
      <c r="B1131" s="25" t="s">
        <v>49</v>
      </c>
      <c r="C1131" s="26">
        <v>11</v>
      </c>
      <c r="D1131" s="27" t="str">
        <f t="shared" si="304"/>
        <v>N/A</v>
      </c>
      <c r="E1131" s="26">
        <v>0</v>
      </c>
      <c r="F1131" s="27" t="str">
        <f t="shared" si="305"/>
        <v>N/A</v>
      </c>
      <c r="G1131" s="26">
        <v>11</v>
      </c>
      <c r="H1131" s="27" t="str">
        <f t="shared" si="306"/>
        <v>N/A</v>
      </c>
      <c r="I1131" s="28">
        <v>-100</v>
      </c>
      <c r="J1131" s="28" t="s">
        <v>1207</v>
      </c>
      <c r="K1131" s="47" t="s">
        <v>49</v>
      </c>
      <c r="L1131" s="30" t="str">
        <f t="shared" si="307"/>
        <v>N/A</v>
      </c>
    </row>
    <row r="1132" spans="1:12">
      <c r="A1132" s="48" t="s">
        <v>573</v>
      </c>
      <c r="B1132" s="25" t="s">
        <v>49</v>
      </c>
      <c r="C1132" s="26">
        <v>11</v>
      </c>
      <c r="D1132" s="27" t="str">
        <f t="shared" si="304"/>
        <v>N/A</v>
      </c>
      <c r="E1132" s="26">
        <v>11</v>
      </c>
      <c r="F1132" s="27" t="str">
        <f t="shared" si="305"/>
        <v>N/A</v>
      </c>
      <c r="G1132" s="26">
        <v>11</v>
      </c>
      <c r="H1132" s="27" t="str">
        <f t="shared" si="306"/>
        <v>N/A</v>
      </c>
      <c r="I1132" s="28">
        <v>0</v>
      </c>
      <c r="J1132" s="28">
        <v>300</v>
      </c>
      <c r="K1132" s="47" t="s">
        <v>49</v>
      </c>
      <c r="L1132" s="30" t="str">
        <f t="shared" si="307"/>
        <v>N/A</v>
      </c>
    </row>
    <row r="1133" spans="1:12">
      <c r="A1133" s="46" t="s">
        <v>742</v>
      </c>
      <c r="B1133" s="25" t="s">
        <v>49</v>
      </c>
      <c r="C1133" s="31">
        <v>832596</v>
      </c>
      <c r="D1133" s="27" t="str">
        <f t="shared" si="304"/>
        <v>N/A</v>
      </c>
      <c r="E1133" s="31">
        <v>629199</v>
      </c>
      <c r="F1133" s="27" t="str">
        <f t="shared" si="305"/>
        <v>N/A</v>
      </c>
      <c r="G1133" s="31">
        <v>681663</v>
      </c>
      <c r="H1133" s="27" t="str">
        <f t="shared" si="306"/>
        <v>N/A</v>
      </c>
      <c r="I1133" s="28">
        <v>-24.4</v>
      </c>
      <c r="J1133" s="28">
        <v>8.3379999999999992</v>
      </c>
      <c r="K1133" s="47" t="s">
        <v>49</v>
      </c>
      <c r="L1133" s="30" t="str">
        <f t="shared" si="307"/>
        <v>N/A</v>
      </c>
    </row>
    <row r="1134" spans="1:12">
      <c r="A1134" s="48" t="s">
        <v>574</v>
      </c>
      <c r="B1134" s="25" t="s">
        <v>49</v>
      </c>
      <c r="C1134" s="31">
        <v>320406</v>
      </c>
      <c r="D1134" s="27" t="str">
        <f t="shared" si="304"/>
        <v>N/A</v>
      </c>
      <c r="E1134" s="31">
        <v>271397</v>
      </c>
      <c r="F1134" s="27" t="str">
        <f t="shared" si="305"/>
        <v>N/A</v>
      </c>
      <c r="G1134" s="31">
        <v>142410</v>
      </c>
      <c r="H1134" s="27" t="str">
        <f t="shared" si="306"/>
        <v>N/A</v>
      </c>
      <c r="I1134" s="28">
        <v>-15.3</v>
      </c>
      <c r="J1134" s="28">
        <v>-47.5</v>
      </c>
      <c r="K1134" s="47" t="s">
        <v>49</v>
      </c>
      <c r="L1134" s="30" t="str">
        <f t="shared" si="307"/>
        <v>N/A</v>
      </c>
    </row>
    <row r="1135" spans="1:12">
      <c r="A1135" s="48" t="s">
        <v>568</v>
      </c>
      <c r="B1135" s="25" t="s">
        <v>49</v>
      </c>
      <c r="C1135" s="31">
        <v>830061</v>
      </c>
      <c r="D1135" s="27" t="str">
        <f t="shared" si="304"/>
        <v>N/A</v>
      </c>
      <c r="E1135" s="31">
        <v>629199</v>
      </c>
      <c r="F1135" s="27" t="str">
        <f t="shared" si="305"/>
        <v>N/A</v>
      </c>
      <c r="G1135" s="31">
        <v>681663</v>
      </c>
      <c r="H1135" s="27" t="str">
        <f t="shared" si="306"/>
        <v>N/A</v>
      </c>
      <c r="I1135" s="28">
        <v>-24.2</v>
      </c>
      <c r="J1135" s="28">
        <v>8.3379999999999992</v>
      </c>
      <c r="K1135" s="47" t="s">
        <v>49</v>
      </c>
      <c r="L1135" s="30" t="str">
        <f t="shared" si="307"/>
        <v>N/A</v>
      </c>
    </row>
    <row r="1136" spans="1:12">
      <c r="A1136" s="48" t="s">
        <v>221</v>
      </c>
      <c r="B1136" s="25" t="s">
        <v>49</v>
      </c>
      <c r="C1136" s="31">
        <v>261988</v>
      </c>
      <c r="D1136" s="27" t="str">
        <f t="shared" si="304"/>
        <v>N/A</v>
      </c>
      <c r="E1136" s="31">
        <v>153299</v>
      </c>
      <c r="F1136" s="27" t="str">
        <f t="shared" si="305"/>
        <v>N/A</v>
      </c>
      <c r="G1136" s="31">
        <v>222838</v>
      </c>
      <c r="H1136" s="27" t="str">
        <f t="shared" si="306"/>
        <v>N/A</v>
      </c>
      <c r="I1136" s="28">
        <v>-41.5</v>
      </c>
      <c r="J1136" s="28">
        <v>45.36</v>
      </c>
      <c r="K1136" s="47" t="s">
        <v>49</v>
      </c>
      <c r="L1136" s="30" t="str">
        <f t="shared" si="307"/>
        <v>N/A</v>
      </c>
    </row>
    <row r="1137" spans="1:12">
      <c r="A1137" s="48" t="s">
        <v>569</v>
      </c>
      <c r="B1137" s="25" t="s">
        <v>49</v>
      </c>
      <c r="C1137" s="31">
        <v>252625</v>
      </c>
      <c r="D1137" s="27" t="str">
        <f t="shared" si="304"/>
        <v>N/A</v>
      </c>
      <c r="E1137" s="31">
        <v>286043</v>
      </c>
      <c r="F1137" s="27" t="str">
        <f t="shared" si="305"/>
        <v>N/A</v>
      </c>
      <c r="G1137" s="31">
        <v>312649</v>
      </c>
      <c r="H1137" s="27" t="str">
        <f t="shared" si="306"/>
        <v>N/A</v>
      </c>
      <c r="I1137" s="28">
        <v>13.23</v>
      </c>
      <c r="J1137" s="28">
        <v>9.3010000000000002</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201451</v>
      </c>
      <c r="D1139" s="27" t="str">
        <f t="shared" ref="D1139:D1153" si="308">IF($B1139="N/A","N/A",IF(C1139&gt;10,"No",IF(C1139&lt;-10,"No","Yes")))</f>
        <v>N/A</v>
      </c>
      <c r="E1139" s="31">
        <v>219170</v>
      </c>
      <c r="F1139" s="27" t="str">
        <f t="shared" ref="F1139:F1153" si="309">IF($B1139="N/A","N/A",IF(E1139&gt;10,"No",IF(E1139&lt;-10,"No","Yes")))</f>
        <v>N/A</v>
      </c>
      <c r="G1139" s="31">
        <v>250824</v>
      </c>
      <c r="H1139" s="27" t="str">
        <f t="shared" ref="H1139:H1153" si="310">IF($B1139="N/A","N/A",IF(G1139&gt;10,"No",IF(G1139&lt;-10,"No","Yes")))</f>
        <v>N/A</v>
      </c>
      <c r="I1139" s="28">
        <v>8.7959999999999994</v>
      </c>
      <c r="J1139" s="28">
        <v>14.44</v>
      </c>
      <c r="K1139" s="29" t="s">
        <v>1193</v>
      </c>
      <c r="L1139" s="30" t="str">
        <f t="shared" ref="L1139:L1153" si="311">IF(J1139="Div by 0", "N/A", IF(K1139="N/A","N/A", IF(J1139&gt;VALUE(MID(K1139,1,2)), "No", IF(J1139&lt;-1*VALUE(MID(K1139,1,2)), "No", "Yes"))))</f>
        <v>Yes</v>
      </c>
    </row>
    <row r="1140" spans="1:12">
      <c r="A1140" s="46" t="s">
        <v>576</v>
      </c>
      <c r="B1140" s="25" t="s">
        <v>49</v>
      </c>
      <c r="C1140" s="26">
        <v>1266</v>
      </c>
      <c r="D1140" s="27" t="str">
        <f t="shared" si="308"/>
        <v>N/A</v>
      </c>
      <c r="E1140" s="26">
        <v>1311</v>
      </c>
      <c r="F1140" s="27" t="str">
        <f t="shared" si="309"/>
        <v>N/A</v>
      </c>
      <c r="G1140" s="26">
        <v>1256</v>
      </c>
      <c r="H1140" s="27" t="str">
        <f t="shared" si="310"/>
        <v>N/A</v>
      </c>
      <c r="I1140" s="28">
        <v>3.5550000000000002</v>
      </c>
      <c r="J1140" s="28">
        <v>-4.2</v>
      </c>
      <c r="K1140" s="29" t="s">
        <v>1193</v>
      </c>
      <c r="L1140" s="30" t="str">
        <f t="shared" si="311"/>
        <v>Yes</v>
      </c>
    </row>
    <row r="1141" spans="1:12">
      <c r="A1141" s="46" t="s">
        <v>577</v>
      </c>
      <c r="B1141" s="25" t="s">
        <v>49</v>
      </c>
      <c r="C1141" s="31">
        <v>159.12401263999999</v>
      </c>
      <c r="D1141" s="27" t="str">
        <f t="shared" si="308"/>
        <v>N/A</v>
      </c>
      <c r="E1141" s="31">
        <v>167.17772693000001</v>
      </c>
      <c r="F1141" s="27" t="str">
        <f t="shared" si="309"/>
        <v>N/A</v>
      </c>
      <c r="G1141" s="31">
        <v>199.70063694000001</v>
      </c>
      <c r="H1141" s="27" t="str">
        <f t="shared" si="310"/>
        <v>N/A</v>
      </c>
      <c r="I1141" s="28">
        <v>5.0609999999999999</v>
      </c>
      <c r="J1141" s="28">
        <v>19.45</v>
      </c>
      <c r="K1141" s="29" t="s">
        <v>1193</v>
      </c>
      <c r="L1141" s="30" t="str">
        <f t="shared" si="311"/>
        <v>Yes</v>
      </c>
    </row>
    <row r="1142" spans="1:12">
      <c r="A1142" s="46" t="s">
        <v>578</v>
      </c>
      <c r="B1142" s="25" t="s">
        <v>49</v>
      </c>
      <c r="C1142" s="31">
        <v>545950</v>
      </c>
      <c r="D1142" s="27" t="str">
        <f t="shared" si="308"/>
        <v>N/A</v>
      </c>
      <c r="E1142" s="31">
        <v>309867</v>
      </c>
      <c r="F1142" s="27" t="str">
        <f t="shared" si="309"/>
        <v>N/A</v>
      </c>
      <c r="G1142" s="31">
        <v>312301</v>
      </c>
      <c r="H1142" s="27" t="str">
        <f t="shared" si="310"/>
        <v>N/A</v>
      </c>
      <c r="I1142" s="28">
        <v>-43.2</v>
      </c>
      <c r="J1142" s="28">
        <v>0.78549999999999998</v>
      </c>
      <c r="K1142" s="29" t="s">
        <v>1193</v>
      </c>
      <c r="L1142" s="30" t="str">
        <f t="shared" si="311"/>
        <v>Yes</v>
      </c>
    </row>
    <row r="1143" spans="1:12">
      <c r="A1143" s="46" t="s">
        <v>579</v>
      </c>
      <c r="B1143" s="25" t="s">
        <v>49</v>
      </c>
      <c r="C1143" s="26">
        <v>4361</v>
      </c>
      <c r="D1143" s="27" t="str">
        <f t="shared" si="308"/>
        <v>N/A</v>
      </c>
      <c r="E1143" s="26">
        <v>2728</v>
      </c>
      <c r="F1143" s="27" t="str">
        <f t="shared" si="309"/>
        <v>N/A</v>
      </c>
      <c r="G1143" s="26">
        <v>2677</v>
      </c>
      <c r="H1143" s="27" t="str">
        <f t="shared" si="310"/>
        <v>N/A</v>
      </c>
      <c r="I1143" s="28">
        <v>-37.4</v>
      </c>
      <c r="J1143" s="28">
        <v>-1.87</v>
      </c>
      <c r="K1143" s="29" t="s">
        <v>1193</v>
      </c>
      <c r="L1143" s="30" t="str">
        <f t="shared" si="311"/>
        <v>Yes</v>
      </c>
    </row>
    <row r="1144" spans="1:12">
      <c r="A1144" s="46" t="s">
        <v>580</v>
      </c>
      <c r="B1144" s="25" t="s">
        <v>49</v>
      </c>
      <c r="C1144" s="31">
        <v>125.18917679</v>
      </c>
      <c r="D1144" s="27" t="str">
        <f t="shared" si="308"/>
        <v>N/A</v>
      </c>
      <c r="E1144" s="31">
        <v>113.58760997</v>
      </c>
      <c r="F1144" s="27" t="str">
        <f t="shared" si="309"/>
        <v>N/A</v>
      </c>
      <c r="G1144" s="31">
        <v>116.66081434</v>
      </c>
      <c r="H1144" s="27" t="str">
        <f t="shared" si="310"/>
        <v>N/A</v>
      </c>
      <c r="I1144" s="28">
        <v>-9.27</v>
      </c>
      <c r="J1144" s="28">
        <v>2.706</v>
      </c>
      <c r="K1144" s="29" t="s">
        <v>1193</v>
      </c>
      <c r="L1144" s="30" t="str">
        <f t="shared" si="311"/>
        <v>Yes</v>
      </c>
    </row>
    <row r="1145" spans="1:12">
      <c r="A1145" s="46" t="s">
        <v>590</v>
      </c>
      <c r="B1145" s="25" t="s">
        <v>49</v>
      </c>
      <c r="C1145" s="31">
        <v>793046</v>
      </c>
      <c r="D1145" s="27" t="str">
        <f t="shared" si="308"/>
        <v>N/A</v>
      </c>
      <c r="E1145" s="31">
        <v>966673</v>
      </c>
      <c r="F1145" s="27" t="str">
        <f t="shared" si="309"/>
        <v>N/A</v>
      </c>
      <c r="G1145" s="31">
        <v>1098002</v>
      </c>
      <c r="H1145" s="27" t="str">
        <f t="shared" si="310"/>
        <v>N/A</v>
      </c>
      <c r="I1145" s="28">
        <v>21.89</v>
      </c>
      <c r="J1145" s="28">
        <v>13.59</v>
      </c>
      <c r="K1145" s="29" t="s">
        <v>1193</v>
      </c>
      <c r="L1145" s="30" t="str">
        <f t="shared" si="311"/>
        <v>Yes</v>
      </c>
    </row>
    <row r="1146" spans="1:12">
      <c r="A1146" s="46" t="s">
        <v>592</v>
      </c>
      <c r="B1146" s="25" t="s">
        <v>49</v>
      </c>
      <c r="C1146" s="26">
        <v>3546</v>
      </c>
      <c r="D1146" s="27" t="str">
        <f t="shared" si="308"/>
        <v>N/A</v>
      </c>
      <c r="E1146" s="26">
        <v>4344</v>
      </c>
      <c r="F1146" s="27" t="str">
        <f t="shared" si="309"/>
        <v>N/A</v>
      </c>
      <c r="G1146" s="26">
        <v>4696</v>
      </c>
      <c r="H1146" s="27" t="str">
        <f t="shared" si="310"/>
        <v>N/A</v>
      </c>
      <c r="I1146" s="28">
        <v>22.5</v>
      </c>
      <c r="J1146" s="28">
        <v>8.1029999999999998</v>
      </c>
      <c r="K1146" s="29" t="s">
        <v>1193</v>
      </c>
      <c r="L1146" s="30" t="str">
        <f t="shared" si="311"/>
        <v>Yes</v>
      </c>
    </row>
    <row r="1147" spans="1:12">
      <c r="A1147" s="46" t="s">
        <v>591</v>
      </c>
      <c r="B1147" s="25" t="s">
        <v>49</v>
      </c>
      <c r="C1147" s="31">
        <v>223.64523406999999</v>
      </c>
      <c r="D1147" s="27" t="str">
        <f t="shared" si="308"/>
        <v>N/A</v>
      </c>
      <c r="E1147" s="31">
        <v>222.53061693999999</v>
      </c>
      <c r="F1147" s="27" t="str">
        <f t="shared" si="309"/>
        <v>N/A</v>
      </c>
      <c r="G1147" s="31">
        <v>233.81643951999999</v>
      </c>
      <c r="H1147" s="27" t="str">
        <f t="shared" si="310"/>
        <v>N/A</v>
      </c>
      <c r="I1147" s="28">
        <v>-0.498</v>
      </c>
      <c r="J1147" s="28">
        <v>5.0720000000000001</v>
      </c>
      <c r="K1147" s="29" t="s">
        <v>1193</v>
      </c>
      <c r="L1147" s="30" t="str">
        <f t="shared" si="311"/>
        <v>Yes</v>
      </c>
    </row>
    <row r="1148" spans="1:12">
      <c r="A1148" s="46" t="s">
        <v>581</v>
      </c>
      <c r="B1148" s="25" t="s">
        <v>49</v>
      </c>
      <c r="C1148" s="31">
        <v>0</v>
      </c>
      <c r="D1148" s="27" t="str">
        <f t="shared" si="308"/>
        <v>N/A</v>
      </c>
      <c r="E1148" s="31">
        <v>0</v>
      </c>
      <c r="F1148" s="27" t="str">
        <f t="shared" si="309"/>
        <v>N/A</v>
      </c>
      <c r="G1148" s="31">
        <v>0</v>
      </c>
      <c r="H1148" s="27" t="str">
        <f t="shared" si="310"/>
        <v>N/A</v>
      </c>
      <c r="I1148" s="28" t="s">
        <v>1207</v>
      </c>
      <c r="J1148" s="28" t="s">
        <v>1207</v>
      </c>
      <c r="K1148" s="29" t="s">
        <v>1193</v>
      </c>
      <c r="L1148" s="30" t="str">
        <f t="shared" si="311"/>
        <v>N/A</v>
      </c>
    </row>
    <row r="1149" spans="1:12">
      <c r="A1149" s="46" t="s">
        <v>582</v>
      </c>
      <c r="B1149" s="25" t="s">
        <v>49</v>
      </c>
      <c r="C1149" s="26">
        <v>0</v>
      </c>
      <c r="D1149" s="27" t="str">
        <f t="shared" si="308"/>
        <v>N/A</v>
      </c>
      <c r="E1149" s="26">
        <v>0</v>
      </c>
      <c r="F1149" s="27" t="str">
        <f t="shared" si="309"/>
        <v>N/A</v>
      </c>
      <c r="G1149" s="26">
        <v>0</v>
      </c>
      <c r="H1149" s="27" t="str">
        <f t="shared" si="310"/>
        <v>N/A</v>
      </c>
      <c r="I1149" s="28" t="s">
        <v>1207</v>
      </c>
      <c r="J1149" s="28" t="s">
        <v>1207</v>
      </c>
      <c r="K1149" s="29" t="s">
        <v>1193</v>
      </c>
      <c r="L1149" s="30" t="str">
        <f t="shared" si="311"/>
        <v>N/A</v>
      </c>
    </row>
    <row r="1150" spans="1:12">
      <c r="A1150" s="46" t="s">
        <v>583</v>
      </c>
      <c r="B1150" s="25" t="s">
        <v>49</v>
      </c>
      <c r="C1150" s="31" t="s">
        <v>1207</v>
      </c>
      <c r="D1150" s="27" t="str">
        <f t="shared" si="308"/>
        <v>N/A</v>
      </c>
      <c r="E1150" s="31" t="s">
        <v>1207</v>
      </c>
      <c r="F1150" s="27" t="str">
        <f t="shared" si="309"/>
        <v>N/A</v>
      </c>
      <c r="G1150" s="31" t="s">
        <v>1207</v>
      </c>
      <c r="H1150" s="27" t="str">
        <f t="shared" si="310"/>
        <v>N/A</v>
      </c>
      <c r="I1150" s="28" t="s">
        <v>1207</v>
      </c>
      <c r="J1150" s="28" t="s">
        <v>1207</v>
      </c>
      <c r="K1150" s="29" t="s">
        <v>1193</v>
      </c>
      <c r="L1150" s="30" t="str">
        <f t="shared" si="311"/>
        <v>N/A</v>
      </c>
    </row>
    <row r="1151" spans="1:12" ht="12.75" customHeight="1">
      <c r="A1151" s="46" t="s">
        <v>849</v>
      </c>
      <c r="B1151" s="25" t="s">
        <v>49</v>
      </c>
      <c r="C1151" s="31">
        <v>255118430</v>
      </c>
      <c r="D1151" s="27" t="str">
        <f t="shared" si="308"/>
        <v>N/A</v>
      </c>
      <c r="E1151" s="31">
        <v>278755957</v>
      </c>
      <c r="F1151" s="27" t="str">
        <f t="shared" si="309"/>
        <v>N/A</v>
      </c>
      <c r="G1151" s="31">
        <v>303436574</v>
      </c>
      <c r="H1151" s="27" t="str">
        <f t="shared" si="310"/>
        <v>N/A</v>
      </c>
      <c r="I1151" s="28">
        <v>9.2650000000000006</v>
      </c>
      <c r="J1151" s="28">
        <v>8.8539999999999992</v>
      </c>
      <c r="K1151" s="29" t="s">
        <v>1193</v>
      </c>
      <c r="L1151" s="30" t="str">
        <f t="shared" si="311"/>
        <v>Yes</v>
      </c>
    </row>
    <row r="1152" spans="1:12">
      <c r="A1152" s="46" t="s">
        <v>584</v>
      </c>
      <c r="B1152" s="25" t="s">
        <v>49</v>
      </c>
      <c r="C1152" s="26">
        <v>18764</v>
      </c>
      <c r="D1152" s="27" t="str">
        <f t="shared" si="308"/>
        <v>N/A</v>
      </c>
      <c r="E1152" s="26">
        <v>19805</v>
      </c>
      <c r="F1152" s="27" t="str">
        <f t="shared" si="309"/>
        <v>N/A</v>
      </c>
      <c r="G1152" s="26">
        <v>20186</v>
      </c>
      <c r="H1152" s="27" t="str">
        <f t="shared" si="310"/>
        <v>N/A</v>
      </c>
      <c r="I1152" s="28">
        <v>5.548</v>
      </c>
      <c r="J1152" s="28">
        <v>1.9239999999999999</v>
      </c>
      <c r="K1152" s="29" t="s">
        <v>1193</v>
      </c>
      <c r="L1152" s="30" t="str">
        <f t="shared" si="311"/>
        <v>Yes</v>
      </c>
    </row>
    <row r="1153" spans="1:12">
      <c r="A1153" s="46" t="s">
        <v>585</v>
      </c>
      <c r="B1153" s="25" t="s">
        <v>49</v>
      </c>
      <c r="C1153" s="31">
        <v>13596.164463999999</v>
      </c>
      <c r="D1153" s="27" t="str">
        <f t="shared" si="308"/>
        <v>N/A</v>
      </c>
      <c r="E1153" s="31">
        <v>14075.029387</v>
      </c>
      <c r="F1153" s="27" t="str">
        <f t="shared" si="309"/>
        <v>N/A</v>
      </c>
      <c r="G1153" s="31">
        <v>15032.030812999999</v>
      </c>
      <c r="H1153" s="27" t="str">
        <f t="shared" si="310"/>
        <v>N/A</v>
      </c>
      <c r="I1153" s="28">
        <v>3.5219999999999998</v>
      </c>
      <c r="J1153" s="28">
        <v>6.7990000000000004</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325940192</v>
      </c>
      <c r="D1155" s="27" t="str">
        <f t="shared" ref="D1155:D1170" si="312">IF($B1155="N/A","N/A",IF(C1155&gt;10,"No",IF(C1155&lt;-10,"No","Yes")))</f>
        <v>N/A</v>
      </c>
      <c r="E1155" s="31">
        <v>355943829</v>
      </c>
      <c r="F1155" s="27" t="str">
        <f t="shared" ref="F1155:F1170" si="313">IF($B1155="N/A","N/A",IF(E1155&gt;10,"No",IF(E1155&lt;-10,"No","Yes")))</f>
        <v>N/A</v>
      </c>
      <c r="G1155" s="31">
        <v>401556812</v>
      </c>
      <c r="H1155" s="27" t="str">
        <f t="shared" ref="H1155:H1170" si="314">IF($B1155="N/A","N/A",IF(G1155&gt;10,"No",IF(G1155&lt;-10,"No","Yes")))</f>
        <v>N/A</v>
      </c>
      <c r="I1155" s="28">
        <v>9.2050000000000001</v>
      </c>
      <c r="J1155" s="28">
        <v>12.81</v>
      </c>
      <c r="K1155" s="29" t="s">
        <v>1193</v>
      </c>
      <c r="L1155" s="30" t="str">
        <f t="shared" ref="L1155:L1170" si="315">IF(J1155="Div by 0", "N/A", IF(K1155="N/A","N/A", IF(J1155&gt;VALUE(MID(K1155,1,2)), "No", IF(J1155&lt;-1*VALUE(MID(K1155,1,2)), "No", "Yes"))))</f>
        <v>Yes</v>
      </c>
    </row>
    <row r="1156" spans="1:12">
      <c r="A1156" s="49" t="s">
        <v>437</v>
      </c>
      <c r="B1156" s="25" t="s">
        <v>49</v>
      </c>
      <c r="C1156" s="26">
        <v>27825</v>
      </c>
      <c r="D1156" s="27" t="str">
        <f t="shared" si="312"/>
        <v>N/A</v>
      </c>
      <c r="E1156" s="26">
        <v>29800</v>
      </c>
      <c r="F1156" s="27" t="str">
        <f t="shared" si="313"/>
        <v>N/A</v>
      </c>
      <c r="G1156" s="26">
        <v>30447</v>
      </c>
      <c r="H1156" s="27" t="str">
        <f t="shared" si="314"/>
        <v>N/A</v>
      </c>
      <c r="I1156" s="28">
        <v>7.0979999999999999</v>
      </c>
      <c r="J1156" s="28">
        <v>2.1709999999999998</v>
      </c>
      <c r="K1156" s="29" t="s">
        <v>1193</v>
      </c>
      <c r="L1156" s="30" t="str">
        <f t="shared" si="315"/>
        <v>Yes</v>
      </c>
    </row>
    <row r="1157" spans="1:12" ht="12.75" customHeight="1">
      <c r="A1157" s="49" t="s">
        <v>749</v>
      </c>
      <c r="B1157" s="25" t="s">
        <v>49</v>
      </c>
      <c r="C1157" s="31">
        <v>11713.933225999999</v>
      </c>
      <c r="D1157" s="27" t="str">
        <f t="shared" si="312"/>
        <v>N/A</v>
      </c>
      <c r="E1157" s="31">
        <v>11944.423792</v>
      </c>
      <c r="F1157" s="27" t="str">
        <f t="shared" si="313"/>
        <v>N/A</v>
      </c>
      <c r="G1157" s="31">
        <v>13188.71521</v>
      </c>
      <c r="H1157" s="27" t="str">
        <f t="shared" si="314"/>
        <v>N/A</v>
      </c>
      <c r="I1157" s="28">
        <v>1.968</v>
      </c>
      <c r="J1157" s="28">
        <v>10.42</v>
      </c>
      <c r="K1157" s="29" t="s">
        <v>1193</v>
      </c>
      <c r="L1157" s="30" t="str">
        <f t="shared" si="315"/>
        <v>Yes</v>
      </c>
    </row>
    <row r="1158" spans="1:12">
      <c r="A1158" s="48" t="s">
        <v>524</v>
      </c>
      <c r="B1158" s="25" t="s">
        <v>49</v>
      </c>
      <c r="C1158" s="31">
        <v>7627.2470096999996</v>
      </c>
      <c r="D1158" s="27" t="str">
        <f t="shared" si="312"/>
        <v>N/A</v>
      </c>
      <c r="E1158" s="31">
        <v>7912.8344659000004</v>
      </c>
      <c r="F1158" s="27" t="str">
        <f t="shared" si="313"/>
        <v>N/A</v>
      </c>
      <c r="G1158" s="31">
        <v>9339.2177695999999</v>
      </c>
      <c r="H1158" s="27" t="str">
        <f t="shared" si="314"/>
        <v>N/A</v>
      </c>
      <c r="I1158" s="28">
        <v>3.7440000000000002</v>
      </c>
      <c r="J1158" s="28">
        <v>18.03</v>
      </c>
      <c r="K1158" s="29" t="s">
        <v>1193</v>
      </c>
      <c r="L1158" s="30" t="str">
        <f t="shared" si="315"/>
        <v>Yes</v>
      </c>
    </row>
    <row r="1159" spans="1:12">
      <c r="A1159" s="48" t="s">
        <v>527</v>
      </c>
      <c r="B1159" s="25" t="s">
        <v>49</v>
      </c>
      <c r="C1159" s="31">
        <v>17334.380464999998</v>
      </c>
      <c r="D1159" s="27" t="str">
        <f t="shared" si="312"/>
        <v>N/A</v>
      </c>
      <c r="E1159" s="31">
        <v>17522.308269000001</v>
      </c>
      <c r="F1159" s="27" t="str">
        <f t="shared" si="313"/>
        <v>N/A</v>
      </c>
      <c r="G1159" s="31">
        <v>18406.973267000001</v>
      </c>
      <c r="H1159" s="27" t="str">
        <f t="shared" si="314"/>
        <v>N/A</v>
      </c>
      <c r="I1159" s="28">
        <v>1.0840000000000001</v>
      </c>
      <c r="J1159" s="28">
        <v>5.0490000000000004</v>
      </c>
      <c r="K1159" s="29" t="s">
        <v>1193</v>
      </c>
      <c r="L1159" s="30" t="str">
        <f t="shared" si="315"/>
        <v>Yes</v>
      </c>
    </row>
    <row r="1160" spans="1:12" ht="12.75" customHeight="1">
      <c r="A1160" s="46" t="s">
        <v>438</v>
      </c>
      <c r="B1160" s="25" t="s">
        <v>49</v>
      </c>
      <c r="C1160" s="30">
        <v>40.978777927000003</v>
      </c>
      <c r="D1160" s="27" t="str">
        <f t="shared" si="312"/>
        <v>N/A</v>
      </c>
      <c r="E1160" s="30">
        <v>42.921545752</v>
      </c>
      <c r="F1160" s="27" t="str">
        <f t="shared" si="313"/>
        <v>N/A</v>
      </c>
      <c r="G1160" s="30">
        <v>43.113238271999997</v>
      </c>
      <c r="H1160" s="27" t="str">
        <f t="shared" si="314"/>
        <v>N/A</v>
      </c>
      <c r="I1160" s="28">
        <v>4.7409999999999997</v>
      </c>
      <c r="J1160" s="28">
        <v>0.4466</v>
      </c>
      <c r="K1160" s="29" t="s">
        <v>1193</v>
      </c>
      <c r="L1160" s="30" t="str">
        <f t="shared" si="315"/>
        <v>Yes</v>
      </c>
    </row>
    <row r="1161" spans="1:12">
      <c r="A1161" s="48" t="s">
        <v>524</v>
      </c>
      <c r="B1161" s="25" t="s">
        <v>49</v>
      </c>
      <c r="C1161" s="30">
        <v>48.368336999</v>
      </c>
      <c r="D1161" s="27" t="str">
        <f t="shared" si="312"/>
        <v>N/A</v>
      </c>
      <c r="E1161" s="30">
        <v>51.561798089</v>
      </c>
      <c r="F1161" s="27" t="str">
        <f t="shared" si="313"/>
        <v>N/A</v>
      </c>
      <c r="G1161" s="30">
        <v>52.882053765999999</v>
      </c>
      <c r="H1161" s="27" t="str">
        <f t="shared" si="314"/>
        <v>N/A</v>
      </c>
      <c r="I1161" s="28">
        <v>6.6020000000000003</v>
      </c>
      <c r="J1161" s="28">
        <v>2.5609999999999999</v>
      </c>
      <c r="K1161" s="29" t="s">
        <v>1193</v>
      </c>
      <c r="L1161" s="30" t="str">
        <f t="shared" si="315"/>
        <v>Yes</v>
      </c>
    </row>
    <row r="1162" spans="1:12">
      <c r="A1162" s="48" t="s">
        <v>527</v>
      </c>
      <c r="B1162" s="25" t="s">
        <v>49</v>
      </c>
      <c r="C1162" s="30">
        <v>35.008205281000002</v>
      </c>
      <c r="D1162" s="27" t="str">
        <f t="shared" si="312"/>
        <v>N/A</v>
      </c>
      <c r="E1162" s="30">
        <v>36.195539119000003</v>
      </c>
      <c r="F1162" s="27" t="str">
        <f t="shared" si="313"/>
        <v>N/A</v>
      </c>
      <c r="G1162" s="30">
        <v>35.786766942</v>
      </c>
      <c r="H1162" s="27" t="str">
        <f t="shared" si="314"/>
        <v>N/A</v>
      </c>
      <c r="I1162" s="28">
        <v>3.3919999999999999</v>
      </c>
      <c r="J1162" s="28">
        <v>-1.1299999999999999</v>
      </c>
      <c r="K1162" s="29" t="s">
        <v>1193</v>
      </c>
      <c r="L1162" s="30" t="str">
        <f t="shared" si="315"/>
        <v>Yes</v>
      </c>
    </row>
    <row r="1163" spans="1:12" ht="12.75" customHeight="1">
      <c r="A1163" s="49" t="s">
        <v>745</v>
      </c>
      <c r="B1163" s="25" t="s">
        <v>49</v>
      </c>
      <c r="C1163" s="31">
        <v>255118430</v>
      </c>
      <c r="D1163" s="27" t="str">
        <f t="shared" si="312"/>
        <v>N/A</v>
      </c>
      <c r="E1163" s="31">
        <v>278755957</v>
      </c>
      <c r="F1163" s="27" t="str">
        <f t="shared" si="313"/>
        <v>N/A</v>
      </c>
      <c r="G1163" s="31">
        <v>303436574</v>
      </c>
      <c r="H1163" s="27" t="str">
        <f t="shared" si="314"/>
        <v>N/A</v>
      </c>
      <c r="I1163" s="28">
        <v>9.2650000000000006</v>
      </c>
      <c r="J1163" s="28">
        <v>8.8539999999999992</v>
      </c>
      <c r="K1163" s="29" t="s">
        <v>1193</v>
      </c>
      <c r="L1163" s="30" t="str">
        <f t="shared" si="315"/>
        <v>Yes</v>
      </c>
    </row>
    <row r="1164" spans="1:12" ht="13.5" customHeight="1">
      <c r="A1164" s="49" t="s">
        <v>852</v>
      </c>
      <c r="B1164" s="25" t="s">
        <v>49</v>
      </c>
      <c r="C1164" s="26">
        <v>18764</v>
      </c>
      <c r="D1164" s="27" t="str">
        <f t="shared" si="312"/>
        <v>N/A</v>
      </c>
      <c r="E1164" s="26">
        <v>19805</v>
      </c>
      <c r="F1164" s="27" t="str">
        <f t="shared" si="313"/>
        <v>N/A</v>
      </c>
      <c r="G1164" s="26">
        <v>20186</v>
      </c>
      <c r="H1164" s="27" t="str">
        <f t="shared" si="314"/>
        <v>N/A</v>
      </c>
      <c r="I1164" s="28">
        <v>5.548</v>
      </c>
      <c r="J1164" s="28">
        <v>1.9239999999999999</v>
      </c>
      <c r="K1164" s="29" t="s">
        <v>1193</v>
      </c>
      <c r="L1164" s="30" t="str">
        <f t="shared" si="315"/>
        <v>Yes</v>
      </c>
    </row>
    <row r="1165" spans="1:12" ht="25.5">
      <c r="A1165" s="49" t="s">
        <v>750</v>
      </c>
      <c r="B1165" s="25" t="s">
        <v>49</v>
      </c>
      <c r="C1165" s="31">
        <v>13596.164463999999</v>
      </c>
      <c r="D1165" s="27" t="str">
        <f t="shared" si="312"/>
        <v>N/A</v>
      </c>
      <c r="E1165" s="31">
        <v>14075.029387</v>
      </c>
      <c r="F1165" s="27" t="str">
        <f t="shared" si="313"/>
        <v>N/A</v>
      </c>
      <c r="G1165" s="31">
        <v>15032.030812999999</v>
      </c>
      <c r="H1165" s="27" t="str">
        <f t="shared" si="314"/>
        <v>N/A</v>
      </c>
      <c r="I1165" s="28">
        <v>3.5219999999999998</v>
      </c>
      <c r="J1165" s="28">
        <v>6.7990000000000004</v>
      </c>
      <c r="K1165" s="29" t="s">
        <v>1193</v>
      </c>
      <c r="L1165" s="30" t="str">
        <f t="shared" si="315"/>
        <v>Yes</v>
      </c>
    </row>
    <row r="1166" spans="1:12">
      <c r="A1166" s="48" t="s">
        <v>586</v>
      </c>
      <c r="B1166" s="25" t="s">
        <v>49</v>
      </c>
      <c r="C1166" s="31">
        <v>6394.7453883999997</v>
      </c>
      <c r="D1166" s="27" t="str">
        <f t="shared" si="312"/>
        <v>N/A</v>
      </c>
      <c r="E1166" s="31">
        <v>6759.6112278000001</v>
      </c>
      <c r="F1166" s="27" t="str">
        <f t="shared" si="313"/>
        <v>N/A</v>
      </c>
      <c r="G1166" s="31">
        <v>7334.6750576000004</v>
      </c>
      <c r="H1166" s="27" t="str">
        <f t="shared" si="314"/>
        <v>N/A</v>
      </c>
      <c r="I1166" s="28">
        <v>5.7060000000000004</v>
      </c>
      <c r="J1166" s="28">
        <v>8.5069999999999997</v>
      </c>
      <c r="K1166" s="29" t="s">
        <v>1193</v>
      </c>
      <c r="L1166" s="30" t="str">
        <f t="shared" si="315"/>
        <v>Yes</v>
      </c>
    </row>
    <row r="1167" spans="1:12">
      <c r="A1167" s="48" t="s">
        <v>587</v>
      </c>
      <c r="B1167" s="25" t="s">
        <v>49</v>
      </c>
      <c r="C1167" s="31">
        <v>25137.528922000001</v>
      </c>
      <c r="D1167" s="27" t="str">
        <f t="shared" si="312"/>
        <v>N/A</v>
      </c>
      <c r="E1167" s="31">
        <v>26281.710338000001</v>
      </c>
      <c r="F1167" s="27" t="str">
        <f t="shared" si="313"/>
        <v>N/A</v>
      </c>
      <c r="G1167" s="31">
        <v>27803.519378000001</v>
      </c>
      <c r="H1167" s="27" t="str">
        <f t="shared" si="314"/>
        <v>N/A</v>
      </c>
      <c r="I1167" s="28">
        <v>4.5519999999999996</v>
      </c>
      <c r="J1167" s="28">
        <v>5.79</v>
      </c>
      <c r="K1167" s="29" t="s">
        <v>1193</v>
      </c>
      <c r="L1167" s="30" t="str">
        <f t="shared" si="315"/>
        <v>Yes</v>
      </c>
    </row>
    <row r="1168" spans="1:12" ht="25.5">
      <c r="A1168" s="46" t="s">
        <v>439</v>
      </c>
      <c r="B1168" s="25" t="s">
        <v>49</v>
      </c>
      <c r="C1168" s="30">
        <v>27.634350009999999</v>
      </c>
      <c r="D1168" s="27" t="str">
        <f t="shared" si="312"/>
        <v>N/A</v>
      </c>
      <c r="E1168" s="30">
        <v>28.525544081</v>
      </c>
      <c r="F1168" s="27" t="str">
        <f t="shared" si="313"/>
        <v>N/A</v>
      </c>
      <c r="G1168" s="30">
        <v>28.583565794999998</v>
      </c>
      <c r="H1168" s="27" t="str">
        <f t="shared" si="314"/>
        <v>N/A</v>
      </c>
      <c r="I1168" s="28">
        <v>3.2250000000000001</v>
      </c>
      <c r="J1168" s="28">
        <v>0.2034</v>
      </c>
      <c r="K1168" s="29" t="s">
        <v>1193</v>
      </c>
      <c r="L1168" s="30" t="str">
        <f t="shared" si="315"/>
        <v>Yes</v>
      </c>
    </row>
    <row r="1169" spans="1:12">
      <c r="A1169" s="48" t="s">
        <v>524</v>
      </c>
      <c r="B1169" s="25" t="s">
        <v>49</v>
      </c>
      <c r="C1169" s="30">
        <v>34.793744539000002</v>
      </c>
      <c r="D1169" s="27" t="str">
        <f t="shared" si="312"/>
        <v>N/A</v>
      </c>
      <c r="E1169" s="30">
        <v>37.075858764000003</v>
      </c>
      <c r="F1169" s="27" t="str">
        <f t="shared" si="313"/>
        <v>N/A</v>
      </c>
      <c r="G1169" s="30">
        <v>38.123637684999998</v>
      </c>
      <c r="H1169" s="27" t="str">
        <f t="shared" si="314"/>
        <v>N/A</v>
      </c>
      <c r="I1169" s="28">
        <v>6.5590000000000002</v>
      </c>
      <c r="J1169" s="28">
        <v>2.8260000000000001</v>
      </c>
      <c r="K1169" s="29" t="s">
        <v>1193</v>
      </c>
      <c r="L1169" s="30" t="str">
        <f t="shared" si="315"/>
        <v>Yes</v>
      </c>
    </row>
    <row r="1170" spans="1:12">
      <c r="A1170" s="48" t="s">
        <v>527</v>
      </c>
      <c r="B1170" s="25" t="s">
        <v>49</v>
      </c>
      <c r="C1170" s="30">
        <v>21.509771743999998</v>
      </c>
      <c r="D1170" s="27" t="str">
        <f t="shared" si="312"/>
        <v>N/A</v>
      </c>
      <c r="E1170" s="30">
        <v>21.434762509999999</v>
      </c>
      <c r="F1170" s="27" t="str">
        <f t="shared" si="313"/>
        <v>N/A</v>
      </c>
      <c r="G1170" s="30">
        <v>20.974921890000001</v>
      </c>
      <c r="H1170" s="27" t="str">
        <f t="shared" si="314"/>
        <v>N/A</v>
      </c>
      <c r="I1170" s="28">
        <v>-0.34899999999999998</v>
      </c>
      <c r="J1170" s="28">
        <v>-2.15</v>
      </c>
      <c r="K1170" s="29" t="s">
        <v>1193</v>
      </c>
      <c r="L1170" s="30" t="str">
        <f t="shared" si="315"/>
        <v>Yes</v>
      </c>
    </row>
    <row r="1171" spans="1:12" ht="38.25" customHeight="1">
      <c r="A1171" s="224" t="s">
        <v>1212</v>
      </c>
      <c r="B1171" s="225"/>
      <c r="C1171" s="225"/>
      <c r="D1171" s="225"/>
      <c r="E1171" s="225"/>
      <c r="F1171" s="225"/>
      <c r="G1171" s="225"/>
      <c r="H1171" s="225"/>
      <c r="I1171" s="225"/>
      <c r="J1171" s="225"/>
      <c r="K1171" s="225"/>
      <c r="L1171" s="225"/>
    </row>
    <row r="1172" spans="1:12">
      <c r="A1172" s="51" t="s">
        <v>36</v>
      </c>
      <c r="B1172" s="25" t="s">
        <v>49</v>
      </c>
      <c r="C1172" s="26">
        <v>434561</v>
      </c>
      <c r="D1172" s="27" t="str">
        <f>IF($B1172="N/A","N/A",IF(C1172&gt;10,"No",IF(C1172&lt;-10,"No","Yes")))</f>
        <v>N/A</v>
      </c>
      <c r="E1172" s="26">
        <v>448931</v>
      </c>
      <c r="F1172" s="27" t="str">
        <f>IF($B1172="N/A","N/A",IF(E1172&gt;10,"No",IF(E1172&lt;-10,"No","Yes")))</f>
        <v>N/A</v>
      </c>
      <c r="G1172" s="26">
        <v>495414</v>
      </c>
      <c r="H1172" s="27" t="str">
        <f>IF($B1172="N/A","N/A",IF(G1172&gt;10,"No",IF(G1172&lt;-10,"No","Yes")))</f>
        <v>N/A</v>
      </c>
      <c r="I1172" s="28">
        <v>3.3069999999999999</v>
      </c>
      <c r="J1172" s="28">
        <v>10.35</v>
      </c>
      <c r="K1172" s="29" t="s">
        <v>1193</v>
      </c>
      <c r="L1172" s="30" t="str">
        <f t="shared" ref="L1172:L1212" si="316">IF(J1172="Div by 0", "N/A", IF(K1172="N/A","N/A", IF(J1172&gt;VALUE(MID(K1172,1,2)), "No", IF(J1172&lt;-1*VALUE(MID(K1172,1,2)), "No", "Yes"))))</f>
        <v>Yes</v>
      </c>
    </row>
    <row r="1173" spans="1:12">
      <c r="A1173" s="46" t="s">
        <v>37</v>
      </c>
      <c r="B1173" s="25" t="s">
        <v>49</v>
      </c>
      <c r="C1173" s="26">
        <v>362584</v>
      </c>
      <c r="D1173" s="27" t="str">
        <f>IF($B1173="N/A","N/A",IF(C1173&gt;10,"No",IF(C1173&lt;-10,"No","Yes")))</f>
        <v>N/A</v>
      </c>
      <c r="E1173" s="26">
        <v>372861</v>
      </c>
      <c r="F1173" s="27" t="str">
        <f>IF($B1173="N/A","N/A",IF(E1173&gt;10,"No",IF(E1173&lt;-10,"No","Yes")))</f>
        <v>N/A</v>
      </c>
      <c r="G1173" s="26">
        <v>402322</v>
      </c>
      <c r="H1173" s="27" t="str">
        <f>IF($B1173="N/A","N/A",IF(G1173&gt;10,"No",IF(G1173&lt;-10,"No","Yes")))</f>
        <v>N/A</v>
      </c>
      <c r="I1173" s="28">
        <v>2.8340000000000001</v>
      </c>
      <c r="J1173" s="28">
        <v>7.9009999999999998</v>
      </c>
      <c r="K1173" s="29" t="s">
        <v>1193</v>
      </c>
      <c r="L1173" s="30" t="str">
        <f t="shared" si="316"/>
        <v>Yes</v>
      </c>
    </row>
    <row r="1174" spans="1:12">
      <c r="A1174" s="46" t="s">
        <v>440</v>
      </c>
      <c r="B1174" s="30" t="s">
        <v>104</v>
      </c>
      <c r="C1174" s="32">
        <v>83.436847760999996</v>
      </c>
      <c r="D1174" s="27" t="str">
        <f>IF($B1174="N/A","N/A",IF(C1174&gt;90,"No",IF(C1174&lt;65,"No","Yes")))</f>
        <v>Yes</v>
      </c>
      <c r="E1174" s="32">
        <v>83.055302484999999</v>
      </c>
      <c r="F1174" s="27" t="str">
        <f>IF($B1174="N/A","N/A",IF(E1174&gt;90,"No",IF(E1174&lt;65,"No","Yes")))</f>
        <v>Yes</v>
      </c>
      <c r="G1174" s="32">
        <v>81.209251252000001</v>
      </c>
      <c r="H1174" s="27" t="str">
        <f>IF($B1174="N/A","N/A",IF(G1174&gt;90,"No",IF(G1174&lt;65,"No","Yes")))</f>
        <v>Yes</v>
      </c>
      <c r="I1174" s="28">
        <v>-0.45700000000000002</v>
      </c>
      <c r="J1174" s="28">
        <v>-2.2200000000000002</v>
      </c>
      <c r="K1174" s="29" t="s">
        <v>1193</v>
      </c>
      <c r="L1174" s="30" t="str">
        <f t="shared" si="316"/>
        <v>Yes</v>
      </c>
    </row>
    <row r="1175" spans="1:12">
      <c r="A1175" s="46" t="s">
        <v>441</v>
      </c>
      <c r="B1175" s="30" t="s">
        <v>103</v>
      </c>
      <c r="C1175" s="32">
        <v>95.959153901999997</v>
      </c>
      <c r="D1175" s="27" t="str">
        <f>IF($B1175="N/A","N/A",IF(C1175&gt;100,"No",IF(C1175&lt;90,"No","Yes")))</f>
        <v>Yes</v>
      </c>
      <c r="E1175" s="32">
        <v>96.461927900000006</v>
      </c>
      <c r="F1175" s="27" t="str">
        <f>IF($B1175="N/A","N/A",IF(E1175&gt;100,"No",IF(E1175&lt;90,"No","Yes")))</f>
        <v>Yes</v>
      </c>
      <c r="G1175" s="32">
        <v>96.538031649000004</v>
      </c>
      <c r="H1175" s="27" t="str">
        <f>IF($B1175="N/A","N/A",IF(G1175&gt;100,"No",IF(G1175&lt;90,"No","Yes")))</f>
        <v>Yes</v>
      </c>
      <c r="I1175" s="28">
        <v>0.52390000000000003</v>
      </c>
      <c r="J1175" s="28">
        <v>7.8899999999999998E-2</v>
      </c>
      <c r="K1175" s="29" t="s">
        <v>1193</v>
      </c>
      <c r="L1175" s="30" t="str">
        <f t="shared" si="316"/>
        <v>Yes</v>
      </c>
    </row>
    <row r="1176" spans="1:12">
      <c r="A1176" s="46" t="s">
        <v>442</v>
      </c>
      <c r="B1176" s="30" t="s">
        <v>105</v>
      </c>
      <c r="C1176" s="32">
        <v>95.573751384000005</v>
      </c>
      <c r="D1176" s="27" t="str">
        <f>IF($B1176="N/A","N/A",IF(C1176&gt;100,"No",IF(C1176&lt;85,"No","Yes")))</f>
        <v>Yes</v>
      </c>
      <c r="E1176" s="32">
        <v>95.691757898999995</v>
      </c>
      <c r="F1176" s="27" t="str">
        <f>IF($B1176="N/A","N/A",IF(E1176&gt;100,"No",IF(E1176&lt;85,"No","Yes")))</f>
        <v>Yes</v>
      </c>
      <c r="G1176" s="32">
        <v>95.468487053000004</v>
      </c>
      <c r="H1176" s="27" t="str">
        <f>IF($B1176="N/A","N/A",IF(G1176&gt;100,"No",IF(G1176&lt;85,"No","Yes")))</f>
        <v>Yes</v>
      </c>
      <c r="I1176" s="28">
        <v>0.1235</v>
      </c>
      <c r="J1176" s="28">
        <v>-0.23300000000000001</v>
      </c>
      <c r="K1176" s="29" t="s">
        <v>1193</v>
      </c>
      <c r="L1176" s="30" t="str">
        <f t="shared" si="316"/>
        <v>Yes</v>
      </c>
    </row>
    <row r="1177" spans="1:12">
      <c r="A1177" s="46" t="s">
        <v>443</v>
      </c>
      <c r="B1177" s="30" t="s">
        <v>106</v>
      </c>
      <c r="C1177" s="32">
        <v>86.368448208000004</v>
      </c>
      <c r="D1177" s="27" t="str">
        <f>IF($B1177="N/A","N/A",IF(C1177&gt;100,"No",IF(C1177&lt;80,"No","Yes")))</f>
        <v>Yes</v>
      </c>
      <c r="E1177" s="32">
        <v>86.710736365000002</v>
      </c>
      <c r="F1177" s="27" t="str">
        <f>IF($B1177="N/A","N/A",IF(E1177&gt;100,"No",IF(E1177&lt;80,"No","Yes")))</f>
        <v>Yes</v>
      </c>
      <c r="G1177" s="32">
        <v>85.775309363999995</v>
      </c>
      <c r="H1177" s="27" t="str">
        <f>IF($B1177="N/A","N/A",IF(G1177&gt;100,"No",IF(G1177&lt;80,"No","Yes")))</f>
        <v>Yes</v>
      </c>
      <c r="I1177" s="28">
        <v>0.39629999999999999</v>
      </c>
      <c r="J1177" s="28">
        <v>-1.08</v>
      </c>
      <c r="K1177" s="29" t="s">
        <v>1193</v>
      </c>
      <c r="L1177" s="30" t="str">
        <f t="shared" si="316"/>
        <v>Yes</v>
      </c>
    </row>
    <row r="1178" spans="1:12">
      <c r="A1178" s="46" t="s">
        <v>444</v>
      </c>
      <c r="B1178" s="30" t="s">
        <v>106</v>
      </c>
      <c r="C1178" s="32">
        <v>65.451294629000003</v>
      </c>
      <c r="D1178" s="27" t="str">
        <f>IF($B1178="N/A","N/A",IF(C1178&gt;100,"No",IF(C1178&lt;80,"No","Yes")))</f>
        <v>No</v>
      </c>
      <c r="E1178" s="32">
        <v>63.596906914999998</v>
      </c>
      <c r="F1178" s="27" t="str">
        <f>IF($B1178="N/A","N/A",IF(E1178&gt;100,"No",IF(E1178&lt;80,"No","Yes")))</f>
        <v>No</v>
      </c>
      <c r="G1178" s="32">
        <v>60.292626394000003</v>
      </c>
      <c r="H1178" s="27" t="str">
        <f>IF($B1178="N/A","N/A",IF(G1178&gt;100,"No",IF(G1178&lt;80,"No","Yes")))</f>
        <v>No</v>
      </c>
      <c r="I1178" s="28">
        <v>-2.83</v>
      </c>
      <c r="J1178" s="28">
        <v>-5.2</v>
      </c>
      <c r="K1178" s="29" t="s">
        <v>1193</v>
      </c>
      <c r="L1178" s="30" t="str">
        <f t="shared" si="316"/>
        <v>Yes</v>
      </c>
    </row>
    <row r="1179" spans="1:12">
      <c r="A1179" s="51" t="s">
        <v>445</v>
      </c>
      <c r="B1179" s="25" t="s">
        <v>49</v>
      </c>
      <c r="C1179" s="26">
        <v>336497.84</v>
      </c>
      <c r="D1179" s="27" t="str">
        <f t="shared" ref="D1179:D1210" si="317">IF($B1179="N/A","N/A",IF(C1179&gt;10,"No",IF(C1179&lt;-10,"No","Yes")))</f>
        <v>N/A</v>
      </c>
      <c r="E1179" s="26">
        <v>357549.8</v>
      </c>
      <c r="F1179" s="27" t="str">
        <f t="shared" ref="F1179:F1210" si="318">IF($B1179="N/A","N/A",IF(E1179&gt;10,"No",IF(E1179&lt;-10,"No","Yes")))</f>
        <v>N/A</v>
      </c>
      <c r="G1179" s="26">
        <v>397785.02</v>
      </c>
      <c r="H1179" s="27" t="str">
        <f t="shared" ref="H1179:H1210" si="319">IF($B1179="N/A","N/A",IF(G1179&gt;10,"No",IF(G1179&lt;-10,"No","Yes")))</f>
        <v>N/A</v>
      </c>
      <c r="I1179" s="28">
        <v>6.2560000000000002</v>
      </c>
      <c r="J1179" s="28">
        <v>11.25</v>
      </c>
      <c r="K1179" s="29" t="s">
        <v>1193</v>
      </c>
      <c r="L1179" s="30" t="str">
        <f t="shared" si="316"/>
        <v>Yes</v>
      </c>
    </row>
    <row r="1180" spans="1:12">
      <c r="A1180" s="51" t="s">
        <v>523</v>
      </c>
      <c r="B1180" s="25" t="s">
        <v>49</v>
      </c>
      <c r="C1180" s="26">
        <v>34275</v>
      </c>
      <c r="D1180" s="27" t="str">
        <f t="shared" si="317"/>
        <v>N/A</v>
      </c>
      <c r="E1180" s="26">
        <v>34369</v>
      </c>
      <c r="F1180" s="27" t="str">
        <f t="shared" si="318"/>
        <v>N/A</v>
      </c>
      <c r="G1180" s="26">
        <v>33998</v>
      </c>
      <c r="H1180" s="27" t="str">
        <f t="shared" si="319"/>
        <v>N/A</v>
      </c>
      <c r="I1180" s="28">
        <v>0.27429999999999999</v>
      </c>
      <c r="J1180" s="28">
        <v>-1.08</v>
      </c>
      <c r="K1180" s="29" t="s">
        <v>1193</v>
      </c>
      <c r="L1180" s="30" t="str">
        <f t="shared" si="316"/>
        <v>Yes</v>
      </c>
    </row>
    <row r="1181" spans="1:12">
      <c r="A1181" s="48" t="s">
        <v>702</v>
      </c>
      <c r="B1181" s="25" t="s">
        <v>49</v>
      </c>
      <c r="C1181" s="26">
        <v>6018</v>
      </c>
      <c r="D1181" s="27" t="str">
        <f t="shared" si="317"/>
        <v>N/A</v>
      </c>
      <c r="E1181" s="26">
        <v>5757</v>
      </c>
      <c r="F1181" s="27" t="str">
        <f t="shared" si="318"/>
        <v>N/A</v>
      </c>
      <c r="G1181" s="26">
        <v>5678</v>
      </c>
      <c r="H1181" s="27" t="str">
        <f t="shared" si="319"/>
        <v>N/A</v>
      </c>
      <c r="I1181" s="28">
        <v>-4.34</v>
      </c>
      <c r="J1181" s="28">
        <v>-1.37</v>
      </c>
      <c r="K1181" s="29" t="s">
        <v>1193</v>
      </c>
      <c r="L1181" s="30" t="str">
        <f t="shared" si="316"/>
        <v>Yes</v>
      </c>
    </row>
    <row r="1182" spans="1:12">
      <c r="A1182" s="48" t="s">
        <v>703</v>
      </c>
      <c r="B1182" s="25" t="s">
        <v>49</v>
      </c>
      <c r="C1182" s="26">
        <v>629</v>
      </c>
      <c r="D1182" s="27" t="str">
        <f t="shared" si="317"/>
        <v>N/A</v>
      </c>
      <c r="E1182" s="26">
        <v>680</v>
      </c>
      <c r="F1182" s="27" t="str">
        <f t="shared" si="318"/>
        <v>N/A</v>
      </c>
      <c r="G1182" s="26">
        <v>536</v>
      </c>
      <c r="H1182" s="27" t="str">
        <f t="shared" si="319"/>
        <v>N/A</v>
      </c>
      <c r="I1182" s="28">
        <v>8.1080000000000005</v>
      </c>
      <c r="J1182" s="28">
        <v>-21.2</v>
      </c>
      <c r="K1182" s="29" t="s">
        <v>1193</v>
      </c>
      <c r="L1182" s="30" t="str">
        <f t="shared" si="316"/>
        <v>Yes</v>
      </c>
    </row>
    <row r="1183" spans="1:12">
      <c r="A1183" s="48" t="s">
        <v>704</v>
      </c>
      <c r="B1183" s="25" t="s">
        <v>49</v>
      </c>
      <c r="C1183" s="26">
        <v>653</v>
      </c>
      <c r="D1183" s="27" t="str">
        <f t="shared" si="317"/>
        <v>N/A</v>
      </c>
      <c r="E1183" s="26">
        <v>651</v>
      </c>
      <c r="F1183" s="27" t="str">
        <f t="shared" si="318"/>
        <v>N/A</v>
      </c>
      <c r="G1183" s="26">
        <v>621</v>
      </c>
      <c r="H1183" s="27" t="str">
        <f t="shared" si="319"/>
        <v>N/A</v>
      </c>
      <c r="I1183" s="28">
        <v>-0.30599999999999999</v>
      </c>
      <c r="J1183" s="28">
        <v>-4.6100000000000003</v>
      </c>
      <c r="K1183" s="29" t="s">
        <v>1193</v>
      </c>
      <c r="L1183" s="30" t="str">
        <f t="shared" si="316"/>
        <v>Yes</v>
      </c>
    </row>
    <row r="1184" spans="1:12">
      <c r="A1184" s="48" t="s">
        <v>705</v>
      </c>
      <c r="B1184" s="25" t="s">
        <v>49</v>
      </c>
      <c r="C1184" s="26">
        <v>26975</v>
      </c>
      <c r="D1184" s="27" t="str">
        <f t="shared" si="317"/>
        <v>N/A</v>
      </c>
      <c r="E1184" s="26">
        <v>27281</v>
      </c>
      <c r="F1184" s="27" t="str">
        <f t="shared" si="318"/>
        <v>N/A</v>
      </c>
      <c r="G1184" s="26">
        <v>27163</v>
      </c>
      <c r="H1184" s="27" t="str">
        <f t="shared" si="319"/>
        <v>N/A</v>
      </c>
      <c r="I1184" s="28">
        <v>1.1339999999999999</v>
      </c>
      <c r="J1184" s="28">
        <v>-0.433</v>
      </c>
      <c r="K1184" s="29" t="s">
        <v>1193</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68636</v>
      </c>
      <c r="D1186" s="27" t="str">
        <f t="shared" si="317"/>
        <v>N/A</v>
      </c>
      <c r="E1186" s="26">
        <v>70516</v>
      </c>
      <c r="F1186" s="27" t="str">
        <f t="shared" si="318"/>
        <v>N/A</v>
      </c>
      <c r="G1186" s="26">
        <v>73684</v>
      </c>
      <c r="H1186" s="27" t="str">
        <f t="shared" si="319"/>
        <v>N/A</v>
      </c>
      <c r="I1186" s="28">
        <v>2.7389999999999999</v>
      </c>
      <c r="J1186" s="28">
        <v>4.4930000000000003</v>
      </c>
      <c r="K1186" s="29" t="s">
        <v>1193</v>
      </c>
      <c r="L1186" s="30" t="str">
        <f t="shared" si="316"/>
        <v>Yes</v>
      </c>
    </row>
    <row r="1187" spans="1:12">
      <c r="A1187" s="48" t="s">
        <v>707</v>
      </c>
      <c r="B1187" s="25" t="s">
        <v>49</v>
      </c>
      <c r="C1187" s="26">
        <v>37888</v>
      </c>
      <c r="D1187" s="27" t="str">
        <f t="shared" si="317"/>
        <v>N/A</v>
      </c>
      <c r="E1187" s="26">
        <v>38233</v>
      </c>
      <c r="F1187" s="27" t="str">
        <f t="shared" si="318"/>
        <v>N/A</v>
      </c>
      <c r="G1187" s="26">
        <v>39108</v>
      </c>
      <c r="H1187" s="27" t="str">
        <f t="shared" si="319"/>
        <v>N/A</v>
      </c>
      <c r="I1187" s="28">
        <v>0.91059999999999997</v>
      </c>
      <c r="J1187" s="28">
        <v>2.2890000000000001</v>
      </c>
      <c r="K1187" s="29" t="s">
        <v>1193</v>
      </c>
      <c r="L1187" s="30" t="str">
        <f t="shared" si="316"/>
        <v>Yes</v>
      </c>
    </row>
    <row r="1188" spans="1:12">
      <c r="A1188" s="48" t="s">
        <v>708</v>
      </c>
      <c r="B1188" s="25" t="s">
        <v>49</v>
      </c>
      <c r="C1188" s="26">
        <v>700</v>
      </c>
      <c r="D1188" s="27" t="str">
        <f t="shared" si="317"/>
        <v>N/A</v>
      </c>
      <c r="E1188" s="26">
        <v>561</v>
      </c>
      <c r="F1188" s="27" t="str">
        <f t="shared" si="318"/>
        <v>N/A</v>
      </c>
      <c r="G1188" s="26">
        <v>531</v>
      </c>
      <c r="H1188" s="27" t="str">
        <f t="shared" si="319"/>
        <v>N/A</v>
      </c>
      <c r="I1188" s="28">
        <v>-19.899999999999999</v>
      </c>
      <c r="J1188" s="28">
        <v>-5.35</v>
      </c>
      <c r="K1188" s="29" t="s">
        <v>1193</v>
      </c>
      <c r="L1188" s="30" t="str">
        <f t="shared" si="316"/>
        <v>Yes</v>
      </c>
    </row>
    <row r="1189" spans="1:12">
      <c r="A1189" s="48" t="s">
        <v>791</v>
      </c>
      <c r="B1189" s="25" t="s">
        <v>49</v>
      </c>
      <c r="C1189" s="26">
        <v>1167</v>
      </c>
      <c r="D1189" s="27" t="str">
        <f t="shared" si="317"/>
        <v>N/A</v>
      </c>
      <c r="E1189" s="26">
        <v>1072</v>
      </c>
      <c r="F1189" s="27" t="str">
        <f t="shared" si="318"/>
        <v>N/A</v>
      </c>
      <c r="G1189" s="26">
        <v>1287</v>
      </c>
      <c r="H1189" s="27" t="str">
        <f t="shared" si="319"/>
        <v>N/A</v>
      </c>
      <c r="I1189" s="28">
        <v>-8.14</v>
      </c>
      <c r="J1189" s="28">
        <v>20.059999999999999</v>
      </c>
      <c r="K1189" s="29" t="s">
        <v>1193</v>
      </c>
      <c r="L1189" s="30" t="str">
        <f t="shared" si="316"/>
        <v>Yes</v>
      </c>
    </row>
    <row r="1190" spans="1:12">
      <c r="A1190" s="48" t="s">
        <v>723</v>
      </c>
      <c r="B1190" s="25" t="s">
        <v>49</v>
      </c>
      <c r="C1190" s="26">
        <v>28881</v>
      </c>
      <c r="D1190" s="27" t="str">
        <f t="shared" si="317"/>
        <v>N/A</v>
      </c>
      <c r="E1190" s="26">
        <v>30650</v>
      </c>
      <c r="F1190" s="27" t="str">
        <f t="shared" si="318"/>
        <v>N/A</v>
      </c>
      <c r="G1190" s="26">
        <v>32758</v>
      </c>
      <c r="H1190" s="27" t="str">
        <f t="shared" si="319"/>
        <v>N/A</v>
      </c>
      <c r="I1190" s="28">
        <v>6.125</v>
      </c>
      <c r="J1190" s="28">
        <v>6.8780000000000001</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224824</v>
      </c>
      <c r="D1192" s="27" t="str">
        <f t="shared" si="317"/>
        <v>N/A</v>
      </c>
      <c r="E1192" s="26">
        <v>231149</v>
      </c>
      <c r="F1192" s="27" t="str">
        <f t="shared" si="318"/>
        <v>N/A</v>
      </c>
      <c r="G1192" s="26">
        <v>256575</v>
      </c>
      <c r="H1192" s="27" t="str">
        <f t="shared" si="319"/>
        <v>N/A</v>
      </c>
      <c r="I1192" s="28">
        <v>2.8130000000000002</v>
      </c>
      <c r="J1192" s="28">
        <v>11</v>
      </c>
      <c r="K1192" s="29" t="s">
        <v>1193</v>
      </c>
      <c r="L1192" s="30" t="str">
        <f t="shared" si="316"/>
        <v>Yes</v>
      </c>
    </row>
    <row r="1193" spans="1:12">
      <c r="A1193" s="48" t="s">
        <v>710</v>
      </c>
      <c r="B1193" s="25" t="s">
        <v>49</v>
      </c>
      <c r="C1193" s="26">
        <v>58933</v>
      </c>
      <c r="D1193" s="27" t="str">
        <f t="shared" si="317"/>
        <v>N/A</v>
      </c>
      <c r="E1193" s="26">
        <v>62111</v>
      </c>
      <c r="F1193" s="27" t="str">
        <f t="shared" si="318"/>
        <v>N/A</v>
      </c>
      <c r="G1193" s="26">
        <v>67407</v>
      </c>
      <c r="H1193" s="27" t="str">
        <f t="shared" si="319"/>
        <v>N/A</v>
      </c>
      <c r="I1193" s="28">
        <v>5.3929999999999998</v>
      </c>
      <c r="J1193" s="28">
        <v>8.5269999999999992</v>
      </c>
      <c r="K1193" s="29" t="s">
        <v>1193</v>
      </c>
      <c r="L1193" s="30" t="str">
        <f t="shared" si="316"/>
        <v>Yes</v>
      </c>
    </row>
    <row r="1194" spans="1:12">
      <c r="A1194" s="48" t="s">
        <v>711</v>
      </c>
      <c r="B1194" s="25" t="s">
        <v>49</v>
      </c>
      <c r="C1194" s="26">
        <v>3377</v>
      </c>
      <c r="D1194" s="27" t="str">
        <f t="shared" si="317"/>
        <v>N/A</v>
      </c>
      <c r="E1194" s="26">
        <v>3097</v>
      </c>
      <c r="F1194" s="27" t="str">
        <f t="shared" si="318"/>
        <v>N/A</v>
      </c>
      <c r="G1194" s="26">
        <v>4026</v>
      </c>
      <c r="H1194" s="27" t="str">
        <f t="shared" si="319"/>
        <v>N/A</v>
      </c>
      <c r="I1194" s="28">
        <v>-8.2899999999999991</v>
      </c>
      <c r="J1194" s="28">
        <v>30</v>
      </c>
      <c r="K1194" s="29" t="s">
        <v>1193</v>
      </c>
      <c r="L1194" s="30" t="str">
        <f t="shared" si="316"/>
        <v>Yes</v>
      </c>
    </row>
    <row r="1195" spans="1:12">
      <c r="A1195" s="48" t="s">
        <v>712</v>
      </c>
      <c r="B1195" s="25" t="s">
        <v>49</v>
      </c>
      <c r="C1195" s="26">
        <v>1021</v>
      </c>
      <c r="D1195" s="27" t="str">
        <f t="shared" si="317"/>
        <v>N/A</v>
      </c>
      <c r="E1195" s="26">
        <v>826</v>
      </c>
      <c r="F1195" s="27" t="str">
        <f t="shared" si="318"/>
        <v>N/A</v>
      </c>
      <c r="G1195" s="26">
        <v>804</v>
      </c>
      <c r="H1195" s="27" t="str">
        <f t="shared" si="319"/>
        <v>N/A</v>
      </c>
      <c r="I1195" s="28">
        <v>-19.100000000000001</v>
      </c>
      <c r="J1195" s="28">
        <v>-2.66</v>
      </c>
      <c r="K1195" s="29" t="s">
        <v>1193</v>
      </c>
      <c r="L1195" s="30" t="str">
        <f t="shared" si="316"/>
        <v>Yes</v>
      </c>
    </row>
    <row r="1196" spans="1:12">
      <c r="A1196" s="48" t="s">
        <v>713</v>
      </c>
      <c r="B1196" s="25" t="s">
        <v>49</v>
      </c>
      <c r="C1196" s="26">
        <v>118967</v>
      </c>
      <c r="D1196" s="27" t="str">
        <f t="shared" si="317"/>
        <v>N/A</v>
      </c>
      <c r="E1196" s="26">
        <v>122451</v>
      </c>
      <c r="F1196" s="27" t="str">
        <f t="shared" si="318"/>
        <v>N/A</v>
      </c>
      <c r="G1196" s="26">
        <v>139698</v>
      </c>
      <c r="H1196" s="27" t="str">
        <f t="shared" si="319"/>
        <v>N/A</v>
      </c>
      <c r="I1196" s="28">
        <v>2.9289999999999998</v>
      </c>
      <c r="J1196" s="28">
        <v>14.08</v>
      </c>
      <c r="K1196" s="29" t="s">
        <v>1193</v>
      </c>
      <c r="L1196" s="30" t="str">
        <f t="shared" si="316"/>
        <v>Yes</v>
      </c>
    </row>
    <row r="1197" spans="1:12">
      <c r="A1197" s="48" t="s">
        <v>714</v>
      </c>
      <c r="B1197" s="25" t="s">
        <v>49</v>
      </c>
      <c r="C1197" s="26">
        <v>30467</v>
      </c>
      <c r="D1197" s="27" t="str">
        <f t="shared" si="317"/>
        <v>N/A</v>
      </c>
      <c r="E1197" s="26">
        <v>30893</v>
      </c>
      <c r="F1197" s="27" t="str">
        <f t="shared" si="318"/>
        <v>N/A</v>
      </c>
      <c r="G1197" s="26">
        <v>33216</v>
      </c>
      <c r="H1197" s="27" t="str">
        <f t="shared" si="319"/>
        <v>N/A</v>
      </c>
      <c r="I1197" s="28">
        <v>1.3979999999999999</v>
      </c>
      <c r="J1197" s="28">
        <v>7.52</v>
      </c>
      <c r="K1197" s="29" t="s">
        <v>1193</v>
      </c>
      <c r="L1197" s="30" t="str">
        <f t="shared" si="316"/>
        <v>Yes</v>
      </c>
    </row>
    <row r="1198" spans="1:12">
      <c r="A1198" s="48" t="s">
        <v>715</v>
      </c>
      <c r="B1198" s="25" t="s">
        <v>49</v>
      </c>
      <c r="C1198" s="26">
        <v>11862</v>
      </c>
      <c r="D1198" s="27" t="str">
        <f t="shared" si="317"/>
        <v>N/A</v>
      </c>
      <c r="E1198" s="26">
        <v>11581</v>
      </c>
      <c r="F1198" s="27" t="str">
        <f t="shared" si="318"/>
        <v>N/A</v>
      </c>
      <c r="G1198" s="26">
        <v>11266</v>
      </c>
      <c r="H1198" s="27" t="str">
        <f t="shared" si="319"/>
        <v>N/A</v>
      </c>
      <c r="I1198" s="28">
        <v>-2.37</v>
      </c>
      <c r="J1198" s="28">
        <v>-2.72</v>
      </c>
      <c r="K1198" s="29" t="s">
        <v>1193</v>
      </c>
      <c r="L1198" s="30" t="str">
        <f t="shared" si="316"/>
        <v>Yes</v>
      </c>
    </row>
    <row r="1199" spans="1:12">
      <c r="A1199" s="48" t="s">
        <v>716</v>
      </c>
      <c r="B1199" s="25" t="s">
        <v>49</v>
      </c>
      <c r="C1199" s="26">
        <v>197</v>
      </c>
      <c r="D1199" s="27" t="str">
        <f t="shared" si="317"/>
        <v>N/A</v>
      </c>
      <c r="E1199" s="26">
        <v>190</v>
      </c>
      <c r="F1199" s="27" t="str">
        <f t="shared" si="318"/>
        <v>N/A</v>
      </c>
      <c r="G1199" s="26">
        <v>158</v>
      </c>
      <c r="H1199" s="27" t="str">
        <f t="shared" si="319"/>
        <v>N/A</v>
      </c>
      <c r="I1199" s="28">
        <v>-3.55</v>
      </c>
      <c r="J1199" s="28">
        <v>-16.8</v>
      </c>
      <c r="K1199" s="29" t="s">
        <v>1193</v>
      </c>
      <c r="L1199" s="30" t="str">
        <f t="shared" si="316"/>
        <v>Yes</v>
      </c>
    </row>
    <row r="1200" spans="1:12">
      <c r="A1200" s="51" t="s">
        <v>531</v>
      </c>
      <c r="B1200" s="25" t="s">
        <v>49</v>
      </c>
      <c r="C1200" s="26">
        <v>106826</v>
      </c>
      <c r="D1200" s="27" t="str">
        <f t="shared" si="317"/>
        <v>N/A</v>
      </c>
      <c r="E1200" s="26">
        <v>112897</v>
      </c>
      <c r="F1200" s="27" t="str">
        <f t="shared" si="318"/>
        <v>N/A</v>
      </c>
      <c r="G1200" s="26">
        <v>131157</v>
      </c>
      <c r="H1200" s="27" t="str">
        <f t="shared" si="319"/>
        <v>N/A</v>
      </c>
      <c r="I1200" s="28">
        <v>5.6829999999999998</v>
      </c>
      <c r="J1200" s="28">
        <v>16.170000000000002</v>
      </c>
      <c r="K1200" s="29" t="s">
        <v>1193</v>
      </c>
      <c r="L1200" s="30" t="str">
        <f t="shared" si="316"/>
        <v>Yes</v>
      </c>
    </row>
    <row r="1201" spans="1:12">
      <c r="A1201" s="48" t="s">
        <v>717</v>
      </c>
      <c r="B1201" s="25" t="s">
        <v>49</v>
      </c>
      <c r="C1201" s="26">
        <v>38373</v>
      </c>
      <c r="D1201" s="27" t="str">
        <f t="shared" si="317"/>
        <v>N/A</v>
      </c>
      <c r="E1201" s="26">
        <v>40141</v>
      </c>
      <c r="F1201" s="27" t="str">
        <f t="shared" si="318"/>
        <v>N/A</v>
      </c>
      <c r="G1201" s="26">
        <v>44395</v>
      </c>
      <c r="H1201" s="27" t="str">
        <f t="shared" si="319"/>
        <v>N/A</v>
      </c>
      <c r="I1201" s="28">
        <v>4.6070000000000002</v>
      </c>
      <c r="J1201" s="28">
        <v>10.6</v>
      </c>
      <c r="K1201" s="29" t="s">
        <v>1193</v>
      </c>
      <c r="L1201" s="30" t="str">
        <f t="shared" si="316"/>
        <v>Yes</v>
      </c>
    </row>
    <row r="1202" spans="1:12">
      <c r="A1202" s="48" t="s">
        <v>718</v>
      </c>
      <c r="B1202" s="25" t="s">
        <v>49</v>
      </c>
      <c r="C1202" s="26">
        <v>3479</v>
      </c>
      <c r="D1202" s="27" t="str">
        <f t="shared" si="317"/>
        <v>N/A</v>
      </c>
      <c r="E1202" s="26">
        <v>3116</v>
      </c>
      <c r="F1202" s="27" t="str">
        <f t="shared" si="318"/>
        <v>N/A</v>
      </c>
      <c r="G1202" s="26">
        <v>3995</v>
      </c>
      <c r="H1202" s="27" t="str">
        <f t="shared" si="319"/>
        <v>N/A</v>
      </c>
      <c r="I1202" s="28">
        <v>-10.4</v>
      </c>
      <c r="J1202" s="28">
        <v>28.21</v>
      </c>
      <c r="K1202" s="29" t="s">
        <v>1193</v>
      </c>
      <c r="L1202" s="30" t="str">
        <f t="shared" si="316"/>
        <v>Yes</v>
      </c>
    </row>
    <row r="1203" spans="1:12">
      <c r="A1203" s="48" t="s">
        <v>719</v>
      </c>
      <c r="B1203" s="25" t="s">
        <v>49</v>
      </c>
      <c r="C1203" s="26">
        <v>4746</v>
      </c>
      <c r="D1203" s="27" t="str">
        <f t="shared" si="317"/>
        <v>N/A</v>
      </c>
      <c r="E1203" s="26">
        <v>4472</v>
      </c>
      <c r="F1203" s="27" t="str">
        <f t="shared" si="318"/>
        <v>N/A</v>
      </c>
      <c r="G1203" s="26">
        <v>4805</v>
      </c>
      <c r="H1203" s="27" t="str">
        <f t="shared" si="319"/>
        <v>N/A</v>
      </c>
      <c r="I1203" s="28">
        <v>-5.77</v>
      </c>
      <c r="J1203" s="28">
        <v>7.4459999999999997</v>
      </c>
      <c r="K1203" s="29" t="s">
        <v>1193</v>
      </c>
      <c r="L1203" s="30" t="str">
        <f t="shared" si="316"/>
        <v>Yes</v>
      </c>
    </row>
    <row r="1204" spans="1:12">
      <c r="A1204" s="48" t="s">
        <v>720</v>
      </c>
      <c r="B1204" s="25" t="s">
        <v>49</v>
      </c>
      <c r="C1204" s="26">
        <v>12368</v>
      </c>
      <c r="D1204" s="27" t="str">
        <f t="shared" si="317"/>
        <v>N/A</v>
      </c>
      <c r="E1204" s="26">
        <v>11711</v>
      </c>
      <c r="F1204" s="27" t="str">
        <f t="shared" si="318"/>
        <v>N/A</v>
      </c>
      <c r="G1204" s="26">
        <v>12066</v>
      </c>
      <c r="H1204" s="27" t="str">
        <f t="shared" si="319"/>
        <v>N/A</v>
      </c>
      <c r="I1204" s="28">
        <v>-5.31</v>
      </c>
      <c r="J1204" s="28">
        <v>3.0310000000000001</v>
      </c>
      <c r="K1204" s="29" t="s">
        <v>1193</v>
      </c>
      <c r="L1204" s="30" t="str">
        <f t="shared" si="316"/>
        <v>Yes</v>
      </c>
    </row>
    <row r="1205" spans="1:12">
      <c r="A1205" s="48" t="s">
        <v>721</v>
      </c>
      <c r="B1205" s="25" t="s">
        <v>49</v>
      </c>
      <c r="C1205" s="26">
        <v>13460</v>
      </c>
      <c r="D1205" s="27" t="str">
        <f t="shared" si="317"/>
        <v>N/A</v>
      </c>
      <c r="E1205" s="26">
        <v>12571</v>
      </c>
      <c r="F1205" s="27" t="str">
        <f t="shared" si="318"/>
        <v>N/A</v>
      </c>
      <c r="G1205" s="26">
        <v>11786</v>
      </c>
      <c r="H1205" s="27" t="str">
        <f t="shared" si="319"/>
        <v>N/A</v>
      </c>
      <c r="I1205" s="28">
        <v>-6.6</v>
      </c>
      <c r="J1205" s="28">
        <v>-6.24</v>
      </c>
      <c r="K1205" s="29" t="s">
        <v>1193</v>
      </c>
      <c r="L1205" s="30" t="str">
        <f t="shared" si="316"/>
        <v>Yes</v>
      </c>
    </row>
    <row r="1206" spans="1:12">
      <c r="A1206" s="48" t="s">
        <v>722</v>
      </c>
      <c r="B1206" s="25" t="s">
        <v>49</v>
      </c>
      <c r="C1206" s="26">
        <v>34400</v>
      </c>
      <c r="D1206" s="27" t="str">
        <f t="shared" si="317"/>
        <v>N/A</v>
      </c>
      <c r="E1206" s="26">
        <v>40886</v>
      </c>
      <c r="F1206" s="27" t="str">
        <f t="shared" si="318"/>
        <v>N/A</v>
      </c>
      <c r="G1206" s="26">
        <v>54110</v>
      </c>
      <c r="H1206" s="27" t="str">
        <f t="shared" si="319"/>
        <v>N/A</v>
      </c>
      <c r="I1206" s="28">
        <v>18.850000000000001</v>
      </c>
      <c r="J1206" s="28">
        <v>32.340000000000003</v>
      </c>
      <c r="K1206" s="29" t="s">
        <v>1193</v>
      </c>
      <c r="L1206" s="30" t="str">
        <f t="shared" si="316"/>
        <v>No</v>
      </c>
    </row>
    <row r="1207" spans="1:12">
      <c r="A1207" s="46" t="s">
        <v>354</v>
      </c>
      <c r="B1207" s="25" t="s">
        <v>49</v>
      </c>
      <c r="C1207" s="31">
        <v>2341387111</v>
      </c>
      <c r="D1207" s="27" t="str">
        <f t="shared" si="317"/>
        <v>N/A</v>
      </c>
      <c r="E1207" s="31">
        <v>2509116275</v>
      </c>
      <c r="F1207" s="27" t="str">
        <f t="shared" si="318"/>
        <v>N/A</v>
      </c>
      <c r="G1207" s="31">
        <v>2780998454</v>
      </c>
      <c r="H1207" s="27" t="str">
        <f t="shared" si="319"/>
        <v>N/A</v>
      </c>
      <c r="I1207" s="28">
        <v>7.1639999999999997</v>
      </c>
      <c r="J1207" s="28">
        <v>10.84</v>
      </c>
      <c r="K1207" s="29" t="s">
        <v>1193</v>
      </c>
      <c r="L1207" s="30" t="str">
        <f t="shared" si="316"/>
        <v>Yes</v>
      </c>
    </row>
    <row r="1208" spans="1:12">
      <c r="A1208" s="46" t="s">
        <v>446</v>
      </c>
      <c r="B1208" s="25" t="s">
        <v>49</v>
      </c>
      <c r="C1208" s="31">
        <v>5387.9365865999998</v>
      </c>
      <c r="D1208" s="27" t="str">
        <f t="shared" si="317"/>
        <v>N/A</v>
      </c>
      <c r="E1208" s="31">
        <v>5589.0911409999999</v>
      </c>
      <c r="F1208" s="27" t="str">
        <f t="shared" si="318"/>
        <v>N/A</v>
      </c>
      <c r="G1208" s="31">
        <v>5613.4837811999996</v>
      </c>
      <c r="H1208" s="27" t="str">
        <f t="shared" si="319"/>
        <v>N/A</v>
      </c>
      <c r="I1208" s="28">
        <v>3.7330000000000001</v>
      </c>
      <c r="J1208" s="28">
        <v>0.43640000000000001</v>
      </c>
      <c r="K1208" s="29" t="s">
        <v>1193</v>
      </c>
      <c r="L1208" s="30" t="str">
        <f t="shared" si="316"/>
        <v>Yes</v>
      </c>
    </row>
    <row r="1209" spans="1:12" ht="12.75" customHeight="1">
      <c r="A1209" s="46" t="s">
        <v>447</v>
      </c>
      <c r="B1209" s="25" t="s">
        <v>49</v>
      </c>
      <c r="C1209" s="31">
        <v>6457.5025677000003</v>
      </c>
      <c r="D1209" s="27" t="str">
        <f t="shared" si="317"/>
        <v>N/A</v>
      </c>
      <c r="E1209" s="31">
        <v>6729.3610085</v>
      </c>
      <c r="F1209" s="27" t="str">
        <f t="shared" si="318"/>
        <v>N/A</v>
      </c>
      <c r="G1209" s="31">
        <v>6912.3698280999997</v>
      </c>
      <c r="H1209" s="27" t="str">
        <f t="shared" si="319"/>
        <v>N/A</v>
      </c>
      <c r="I1209" s="28">
        <v>4.21</v>
      </c>
      <c r="J1209" s="28">
        <v>2.72</v>
      </c>
      <c r="K1209" s="29" t="s">
        <v>1193</v>
      </c>
      <c r="L1209" s="30" t="str">
        <f t="shared" si="316"/>
        <v>Yes</v>
      </c>
    </row>
    <row r="1210" spans="1:12">
      <c r="A1210" s="54" t="s">
        <v>533</v>
      </c>
      <c r="B1210" s="25" t="s">
        <v>49</v>
      </c>
      <c r="C1210" s="31">
        <v>108485876</v>
      </c>
      <c r="D1210" s="27" t="str">
        <f t="shared" si="317"/>
        <v>N/A</v>
      </c>
      <c r="E1210" s="31">
        <v>117175766</v>
      </c>
      <c r="F1210" s="27" t="str">
        <f t="shared" si="318"/>
        <v>N/A</v>
      </c>
      <c r="G1210" s="31">
        <v>124674610</v>
      </c>
      <c r="H1210" s="27" t="str">
        <f t="shared" si="319"/>
        <v>N/A</v>
      </c>
      <c r="I1210" s="28">
        <v>8.01</v>
      </c>
      <c r="J1210" s="28">
        <v>6.4</v>
      </c>
      <c r="K1210" s="29" t="s">
        <v>1193</v>
      </c>
      <c r="L1210" s="30" t="str">
        <f t="shared" si="316"/>
        <v>Yes</v>
      </c>
    </row>
    <row r="1211" spans="1:12" ht="12.75" customHeight="1">
      <c r="A1211" s="55" t="s">
        <v>850</v>
      </c>
      <c r="B1211" s="36" t="s">
        <v>121</v>
      </c>
      <c r="C1211" s="34">
        <v>0</v>
      </c>
      <c r="D1211" s="27" t="str">
        <f>IF($B1211="N/A","N/A",IF(C1211&gt;0,"No",IF(C1211&lt;0,"No","Yes")))</f>
        <v>Yes</v>
      </c>
      <c r="E1211" s="34">
        <v>0</v>
      </c>
      <c r="F1211" s="27" t="str">
        <f>IF($B1211="N/A","N/A",IF(E1211&gt;0,"No",IF(E1211&lt;0,"No","Yes")))</f>
        <v>Yes</v>
      </c>
      <c r="G1211" s="34">
        <v>0</v>
      </c>
      <c r="H1211" s="27" t="str">
        <f>IF($B1211="N/A","N/A",IF(G1211&gt;0,"No",IF(G1211&lt;0,"No","Yes")))</f>
        <v>Yes</v>
      </c>
      <c r="I1211" s="28" t="s">
        <v>1207</v>
      </c>
      <c r="J1211" s="28" t="s">
        <v>1207</v>
      </c>
      <c r="K1211" s="29" t="s">
        <v>1193</v>
      </c>
      <c r="L1211" s="30" t="str">
        <f t="shared" si="316"/>
        <v>N/A</v>
      </c>
    </row>
    <row r="1212" spans="1:12">
      <c r="A1212" s="55" t="s">
        <v>836</v>
      </c>
      <c r="B1212" s="25" t="s">
        <v>49</v>
      </c>
      <c r="C1212" s="31">
        <v>0</v>
      </c>
      <c r="D1212" s="27" t="str">
        <f t="shared" ref="D1212:D1213" si="320">IF($B1212="N/A","N/A",IF(C1212&gt;10,"No",IF(C1212&lt;-10,"No","Yes")))</f>
        <v>N/A</v>
      </c>
      <c r="E1212" s="31">
        <v>0</v>
      </c>
      <c r="F1212" s="27" t="str">
        <f t="shared" ref="F1212:F1213" si="321">IF($B1212="N/A","N/A",IF(E1212&gt;10,"No",IF(E1212&lt;-10,"No","Yes")))</f>
        <v>N/A</v>
      </c>
      <c r="G1212" s="31">
        <v>0</v>
      </c>
      <c r="H1212" s="27" t="str">
        <f t="shared" ref="H1212:H1213" si="322">IF($B1212="N/A","N/A",IF(G1212&gt;10,"No",IF(G1212&lt;-10,"No","Yes")))</f>
        <v>N/A</v>
      </c>
      <c r="I1212" s="28" t="s">
        <v>1207</v>
      </c>
      <c r="J1212" s="28" t="s">
        <v>1207</v>
      </c>
      <c r="K1212" s="29" t="s">
        <v>1193</v>
      </c>
      <c r="L1212" s="30" t="str">
        <f t="shared" si="316"/>
        <v>N/A</v>
      </c>
    </row>
    <row r="1213" spans="1:12">
      <c r="A1213" s="55" t="s">
        <v>951</v>
      </c>
      <c r="B1213" s="25" t="s">
        <v>49</v>
      </c>
      <c r="C1213" s="31" t="s">
        <v>49</v>
      </c>
      <c r="D1213" s="27" t="str">
        <f t="shared" si="320"/>
        <v>N/A</v>
      </c>
      <c r="E1213" s="31" t="s">
        <v>1207</v>
      </c>
      <c r="F1213" s="27" t="str">
        <f t="shared" si="321"/>
        <v>N/A</v>
      </c>
      <c r="G1213" s="31" t="s">
        <v>1207</v>
      </c>
      <c r="H1213" s="27" t="str">
        <f t="shared" si="322"/>
        <v>N/A</v>
      </c>
      <c r="I1213" s="28" t="s">
        <v>49</v>
      </c>
      <c r="J1213" s="28" t="s">
        <v>1207</v>
      </c>
      <c r="K1213" s="29" t="s">
        <v>1193</v>
      </c>
      <c r="L1213" s="30" t="str">
        <f>IF(J1213="Div by 0", "N/A", IF(OR(J1213="N/A",K1213="N/A"),"N/A", IF(J1213&gt;VALUE(MID(K1213,1,2)), "No", IF(J1213&lt;-1*VALUE(MID(K1213,1,2)), "No", "Yes"))))</f>
        <v>N/A</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16742.497797</v>
      </c>
      <c r="D1215" s="27" t="str">
        <f t="shared" ref="D1215:D1241" si="323">IF($B1215="N/A","N/A",IF(C1215&gt;10,"No",IF(C1215&lt;-10,"No","Yes")))</f>
        <v>N/A</v>
      </c>
      <c r="E1215" s="31">
        <v>17357.482469999999</v>
      </c>
      <c r="F1215" s="27" t="str">
        <f t="shared" ref="F1215:F1241" si="324">IF($B1215="N/A","N/A",IF(E1215&gt;10,"No",IF(E1215&lt;-10,"No","Yes")))</f>
        <v>N/A</v>
      </c>
      <c r="G1215" s="31">
        <v>18385.256427</v>
      </c>
      <c r="H1215" s="27" t="str">
        <f t="shared" ref="H1215:H1241" si="325">IF($B1215="N/A","N/A",IF(G1215&gt;10,"No",IF(G1215&lt;-10,"No","Yes")))</f>
        <v>N/A</v>
      </c>
      <c r="I1215" s="28">
        <v>3.673</v>
      </c>
      <c r="J1215" s="28">
        <v>5.9210000000000003</v>
      </c>
      <c r="K1215" s="29" t="s">
        <v>1193</v>
      </c>
      <c r="L1215" s="30" t="str">
        <f t="shared" ref="L1215:L1241" si="326">IF(J1215="Div by 0", "N/A", IF(K1215="N/A","N/A", IF(J1215&gt;VALUE(MID(K1215,1,2)), "No", IF(J1215&lt;-1*VALUE(MID(K1215,1,2)), "No", "Yes"))))</f>
        <v>Yes</v>
      </c>
    </row>
    <row r="1216" spans="1:12">
      <c r="A1216" s="48" t="s">
        <v>702</v>
      </c>
      <c r="B1216" s="25" t="s">
        <v>49</v>
      </c>
      <c r="C1216" s="31">
        <v>5551.7520771</v>
      </c>
      <c r="D1216" s="27" t="str">
        <f t="shared" si="323"/>
        <v>N/A</v>
      </c>
      <c r="E1216" s="31">
        <v>5841.8697238000004</v>
      </c>
      <c r="F1216" s="27" t="str">
        <f t="shared" si="324"/>
        <v>N/A</v>
      </c>
      <c r="G1216" s="31">
        <v>6145.2743923999997</v>
      </c>
      <c r="H1216" s="27" t="str">
        <f t="shared" si="325"/>
        <v>N/A</v>
      </c>
      <c r="I1216" s="28">
        <v>5.226</v>
      </c>
      <c r="J1216" s="28">
        <v>5.194</v>
      </c>
      <c r="K1216" s="29" t="s">
        <v>1193</v>
      </c>
      <c r="L1216" s="30" t="str">
        <f t="shared" si="326"/>
        <v>Yes</v>
      </c>
    </row>
    <row r="1217" spans="1:12">
      <c r="A1217" s="48" t="s">
        <v>703</v>
      </c>
      <c r="B1217" s="25" t="s">
        <v>49</v>
      </c>
      <c r="C1217" s="31">
        <v>1983.3306835999999</v>
      </c>
      <c r="D1217" s="27" t="str">
        <f t="shared" si="323"/>
        <v>N/A</v>
      </c>
      <c r="E1217" s="31">
        <v>1883.8367647</v>
      </c>
      <c r="F1217" s="27" t="str">
        <f t="shared" si="324"/>
        <v>N/A</v>
      </c>
      <c r="G1217" s="31">
        <v>3362.9570896</v>
      </c>
      <c r="H1217" s="27" t="str">
        <f t="shared" si="325"/>
        <v>N/A</v>
      </c>
      <c r="I1217" s="28">
        <v>-5.0199999999999996</v>
      </c>
      <c r="J1217" s="28">
        <v>78.52</v>
      </c>
      <c r="K1217" s="29" t="s">
        <v>1193</v>
      </c>
      <c r="L1217" s="30" t="str">
        <f t="shared" si="326"/>
        <v>No</v>
      </c>
    </row>
    <row r="1218" spans="1:12">
      <c r="A1218" s="48" t="s">
        <v>704</v>
      </c>
      <c r="B1218" s="25" t="s">
        <v>49</v>
      </c>
      <c r="C1218" s="31">
        <v>1685.4165390999999</v>
      </c>
      <c r="D1218" s="27" t="str">
        <f t="shared" si="323"/>
        <v>N/A</v>
      </c>
      <c r="E1218" s="31">
        <v>2073.3287249999998</v>
      </c>
      <c r="F1218" s="27" t="str">
        <f t="shared" si="324"/>
        <v>N/A</v>
      </c>
      <c r="G1218" s="31">
        <v>2788.6714975999998</v>
      </c>
      <c r="H1218" s="27" t="str">
        <f t="shared" si="325"/>
        <v>N/A</v>
      </c>
      <c r="I1218" s="28">
        <v>23.02</v>
      </c>
      <c r="J1218" s="28">
        <v>34.5</v>
      </c>
      <c r="K1218" s="29" t="s">
        <v>1193</v>
      </c>
      <c r="L1218" s="30" t="str">
        <f t="shared" si="326"/>
        <v>No</v>
      </c>
    </row>
    <row r="1219" spans="1:12">
      <c r="A1219" s="48" t="s">
        <v>705</v>
      </c>
      <c r="B1219" s="25" t="s">
        <v>49</v>
      </c>
      <c r="C1219" s="31">
        <v>19947.750732</v>
      </c>
      <c r="D1219" s="27" t="str">
        <f t="shared" si="323"/>
        <v>N/A</v>
      </c>
      <c r="E1219" s="31">
        <v>20537.990726</v>
      </c>
      <c r="F1219" s="27" t="str">
        <f t="shared" si="324"/>
        <v>N/A</v>
      </c>
      <c r="G1219" s="31">
        <v>21596.832824000001</v>
      </c>
      <c r="H1219" s="27" t="str">
        <f t="shared" si="325"/>
        <v>N/A</v>
      </c>
      <c r="I1219" s="28">
        <v>2.9590000000000001</v>
      </c>
      <c r="J1219" s="28">
        <v>5.1559999999999997</v>
      </c>
      <c r="K1219" s="29" t="s">
        <v>1193</v>
      </c>
      <c r="L1219" s="30" t="str">
        <f t="shared" si="326"/>
        <v>Yes</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17118.218164999998</v>
      </c>
      <c r="D1221" s="27" t="str">
        <f t="shared" si="323"/>
        <v>N/A</v>
      </c>
      <c r="E1221" s="31">
        <v>17919.914047999999</v>
      </c>
      <c r="F1221" s="27" t="str">
        <f t="shared" si="324"/>
        <v>N/A</v>
      </c>
      <c r="G1221" s="31">
        <v>18895.093399000001</v>
      </c>
      <c r="H1221" s="27" t="str">
        <f t="shared" si="325"/>
        <v>N/A</v>
      </c>
      <c r="I1221" s="28">
        <v>4.6829999999999998</v>
      </c>
      <c r="J1221" s="28">
        <v>5.4420000000000002</v>
      </c>
      <c r="K1221" s="29" t="s">
        <v>1193</v>
      </c>
      <c r="L1221" s="30" t="str">
        <f t="shared" si="326"/>
        <v>Yes</v>
      </c>
    </row>
    <row r="1222" spans="1:12">
      <c r="A1222" s="48" t="s">
        <v>707</v>
      </c>
      <c r="B1222" s="25" t="s">
        <v>49</v>
      </c>
      <c r="C1222" s="31">
        <v>11690.41042</v>
      </c>
      <c r="D1222" s="27" t="str">
        <f t="shared" si="323"/>
        <v>N/A</v>
      </c>
      <c r="E1222" s="31">
        <v>12264.96809</v>
      </c>
      <c r="F1222" s="27" t="str">
        <f t="shared" si="324"/>
        <v>N/A</v>
      </c>
      <c r="G1222" s="31">
        <v>12936.607011</v>
      </c>
      <c r="H1222" s="27" t="str">
        <f t="shared" si="325"/>
        <v>N/A</v>
      </c>
      <c r="I1222" s="28">
        <v>4.915</v>
      </c>
      <c r="J1222" s="28">
        <v>5.476</v>
      </c>
      <c r="K1222" s="29" t="s">
        <v>1193</v>
      </c>
      <c r="L1222" s="30" t="str">
        <f t="shared" si="326"/>
        <v>Yes</v>
      </c>
    </row>
    <row r="1223" spans="1:12">
      <c r="A1223" s="48" t="s">
        <v>708</v>
      </c>
      <c r="B1223" s="25" t="s">
        <v>49</v>
      </c>
      <c r="C1223" s="31">
        <v>11764.781429000001</v>
      </c>
      <c r="D1223" s="27" t="str">
        <f t="shared" si="323"/>
        <v>N/A</v>
      </c>
      <c r="E1223" s="31">
        <v>13011.15508</v>
      </c>
      <c r="F1223" s="27" t="str">
        <f t="shared" si="324"/>
        <v>N/A</v>
      </c>
      <c r="G1223" s="31">
        <v>16656.821091999998</v>
      </c>
      <c r="H1223" s="27" t="str">
        <f t="shared" si="325"/>
        <v>N/A</v>
      </c>
      <c r="I1223" s="28">
        <v>10.59</v>
      </c>
      <c r="J1223" s="28">
        <v>28.02</v>
      </c>
      <c r="K1223" s="29" t="s">
        <v>1193</v>
      </c>
      <c r="L1223" s="30" t="str">
        <f t="shared" si="326"/>
        <v>Yes</v>
      </c>
    </row>
    <row r="1224" spans="1:12">
      <c r="A1224" s="48" t="s">
        <v>791</v>
      </c>
      <c r="B1224" s="25" t="s">
        <v>49</v>
      </c>
      <c r="C1224" s="31">
        <v>5792.7257926000002</v>
      </c>
      <c r="D1224" s="27" t="str">
        <f t="shared" si="323"/>
        <v>N/A</v>
      </c>
      <c r="E1224" s="31">
        <v>7167.3731342999999</v>
      </c>
      <c r="F1224" s="27" t="str">
        <f t="shared" si="324"/>
        <v>N/A</v>
      </c>
      <c r="G1224" s="31">
        <v>7594.5345765000002</v>
      </c>
      <c r="H1224" s="27" t="str">
        <f t="shared" si="325"/>
        <v>N/A</v>
      </c>
      <c r="I1224" s="28">
        <v>23.73</v>
      </c>
      <c r="J1224" s="28">
        <v>5.96</v>
      </c>
      <c r="K1224" s="29" t="s">
        <v>1193</v>
      </c>
      <c r="L1224" s="30" t="str">
        <f t="shared" si="326"/>
        <v>Yes</v>
      </c>
    </row>
    <row r="1225" spans="1:12">
      <c r="A1225" s="48" t="s">
        <v>723</v>
      </c>
      <c r="B1225" s="25" t="s">
        <v>49</v>
      </c>
      <c r="C1225" s="31">
        <v>24826.158858999999</v>
      </c>
      <c r="D1225" s="27" t="str">
        <f t="shared" si="323"/>
        <v>N/A</v>
      </c>
      <c r="E1225" s="31">
        <v>25439.851615</v>
      </c>
      <c r="F1225" s="27" t="str">
        <f t="shared" si="324"/>
        <v>N/A</v>
      </c>
      <c r="G1225" s="31">
        <v>26488.866750000001</v>
      </c>
      <c r="H1225" s="27" t="str">
        <f t="shared" si="325"/>
        <v>N/A</v>
      </c>
      <c r="I1225" s="28">
        <v>2.472</v>
      </c>
      <c r="J1225" s="28">
        <v>4.1239999999999997</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1575.8975866000001</v>
      </c>
      <c r="D1227" s="27" t="str">
        <f t="shared" si="323"/>
        <v>N/A</v>
      </c>
      <c r="E1227" s="31">
        <v>1703.1754323</v>
      </c>
      <c r="F1227" s="27" t="str">
        <f t="shared" si="324"/>
        <v>N/A</v>
      </c>
      <c r="G1227" s="31">
        <v>1813.3989008999999</v>
      </c>
      <c r="H1227" s="27" t="str">
        <f t="shared" si="325"/>
        <v>N/A</v>
      </c>
      <c r="I1227" s="28">
        <v>8.077</v>
      </c>
      <c r="J1227" s="28">
        <v>6.4720000000000004</v>
      </c>
      <c r="K1227" s="29" t="s">
        <v>1193</v>
      </c>
      <c r="L1227" s="30" t="str">
        <f t="shared" si="326"/>
        <v>Yes</v>
      </c>
    </row>
    <row r="1228" spans="1:12">
      <c r="A1228" s="48" t="s">
        <v>710</v>
      </c>
      <c r="B1228" s="25" t="s">
        <v>49</v>
      </c>
      <c r="C1228" s="31">
        <v>1578.7462032999999</v>
      </c>
      <c r="D1228" s="27" t="str">
        <f t="shared" si="323"/>
        <v>N/A</v>
      </c>
      <c r="E1228" s="31">
        <v>1665.6669188999999</v>
      </c>
      <c r="F1228" s="27" t="str">
        <f t="shared" si="324"/>
        <v>N/A</v>
      </c>
      <c r="G1228" s="31">
        <v>1810.4317949000001</v>
      </c>
      <c r="H1228" s="27" t="str">
        <f t="shared" si="325"/>
        <v>N/A</v>
      </c>
      <c r="I1228" s="28">
        <v>5.5060000000000002</v>
      </c>
      <c r="J1228" s="28">
        <v>8.6910000000000007</v>
      </c>
      <c r="K1228" s="29" t="s">
        <v>1193</v>
      </c>
      <c r="L1228" s="30" t="str">
        <f t="shared" si="326"/>
        <v>Yes</v>
      </c>
    </row>
    <row r="1229" spans="1:12">
      <c r="A1229" s="48" t="s">
        <v>711</v>
      </c>
      <c r="B1229" s="25" t="s">
        <v>49</v>
      </c>
      <c r="C1229" s="31">
        <v>1636.1533906</v>
      </c>
      <c r="D1229" s="27" t="str">
        <f t="shared" si="323"/>
        <v>N/A</v>
      </c>
      <c r="E1229" s="31">
        <v>1670.6900226</v>
      </c>
      <c r="F1229" s="27" t="str">
        <f t="shared" si="324"/>
        <v>N/A</v>
      </c>
      <c r="G1229" s="31">
        <v>1963.1758569000001</v>
      </c>
      <c r="H1229" s="27" t="str">
        <f t="shared" si="325"/>
        <v>N/A</v>
      </c>
      <c r="I1229" s="28">
        <v>2.1110000000000002</v>
      </c>
      <c r="J1229" s="28">
        <v>17.510000000000002</v>
      </c>
      <c r="K1229" s="29" t="s">
        <v>1193</v>
      </c>
      <c r="L1229" s="30" t="str">
        <f t="shared" si="326"/>
        <v>Yes</v>
      </c>
    </row>
    <row r="1230" spans="1:12">
      <c r="A1230" s="48" t="s">
        <v>712</v>
      </c>
      <c r="B1230" s="25" t="s">
        <v>49</v>
      </c>
      <c r="C1230" s="31">
        <v>1543.8050929999999</v>
      </c>
      <c r="D1230" s="27" t="str">
        <f t="shared" si="323"/>
        <v>N/A</v>
      </c>
      <c r="E1230" s="31">
        <v>1522.1319613000001</v>
      </c>
      <c r="F1230" s="27" t="str">
        <f t="shared" si="324"/>
        <v>N/A</v>
      </c>
      <c r="G1230" s="31">
        <v>1529.7922885999999</v>
      </c>
      <c r="H1230" s="27" t="str">
        <f t="shared" si="325"/>
        <v>N/A</v>
      </c>
      <c r="I1230" s="28">
        <v>-1.4</v>
      </c>
      <c r="J1230" s="28">
        <v>0.50329999999999997</v>
      </c>
      <c r="K1230" s="29" t="s">
        <v>1193</v>
      </c>
      <c r="L1230" s="30" t="str">
        <f t="shared" si="326"/>
        <v>Yes</v>
      </c>
    </row>
    <row r="1231" spans="1:12">
      <c r="A1231" s="48" t="s">
        <v>713</v>
      </c>
      <c r="B1231" s="25" t="s">
        <v>49</v>
      </c>
      <c r="C1231" s="31">
        <v>1152.8907091999999</v>
      </c>
      <c r="D1231" s="27" t="str">
        <f t="shared" si="323"/>
        <v>N/A</v>
      </c>
      <c r="E1231" s="31">
        <v>1257.8652032</v>
      </c>
      <c r="F1231" s="27" t="str">
        <f t="shared" si="324"/>
        <v>N/A</v>
      </c>
      <c r="G1231" s="31">
        <v>1342.7389940999999</v>
      </c>
      <c r="H1231" s="27" t="str">
        <f t="shared" si="325"/>
        <v>N/A</v>
      </c>
      <c r="I1231" s="28">
        <v>9.1050000000000004</v>
      </c>
      <c r="J1231" s="28">
        <v>6.7469999999999999</v>
      </c>
      <c r="K1231" s="29" t="s">
        <v>1193</v>
      </c>
      <c r="L1231" s="30" t="str">
        <f t="shared" si="326"/>
        <v>Yes</v>
      </c>
    </row>
    <row r="1232" spans="1:12">
      <c r="A1232" s="48" t="s">
        <v>714</v>
      </c>
      <c r="B1232" s="25" t="s">
        <v>49</v>
      </c>
      <c r="C1232" s="31">
        <v>2366.5387796999998</v>
      </c>
      <c r="D1232" s="27" t="str">
        <f t="shared" si="323"/>
        <v>N/A</v>
      </c>
      <c r="E1232" s="31">
        <v>2587.8242968</v>
      </c>
      <c r="F1232" s="27" t="str">
        <f t="shared" si="324"/>
        <v>N/A</v>
      </c>
      <c r="G1232" s="31">
        <v>2728.2416606000002</v>
      </c>
      <c r="H1232" s="27" t="str">
        <f t="shared" si="325"/>
        <v>N/A</v>
      </c>
      <c r="I1232" s="28">
        <v>9.3510000000000009</v>
      </c>
      <c r="J1232" s="28">
        <v>5.4260000000000002</v>
      </c>
      <c r="K1232" s="29" t="s">
        <v>1193</v>
      </c>
      <c r="L1232" s="30" t="str">
        <f t="shared" si="326"/>
        <v>Yes</v>
      </c>
    </row>
    <row r="1233" spans="1:12">
      <c r="A1233" s="48" t="s">
        <v>715</v>
      </c>
      <c r="B1233" s="25" t="s">
        <v>49</v>
      </c>
      <c r="C1233" s="31">
        <v>3763.1971843000001</v>
      </c>
      <c r="D1233" s="27" t="str">
        <f t="shared" si="323"/>
        <v>N/A</v>
      </c>
      <c r="E1233" s="31">
        <v>4271.2622399000002</v>
      </c>
      <c r="F1233" s="27" t="str">
        <f t="shared" si="324"/>
        <v>N/A</v>
      </c>
      <c r="G1233" s="31">
        <v>4933.8363216999996</v>
      </c>
      <c r="H1233" s="27" t="str">
        <f t="shared" si="325"/>
        <v>N/A</v>
      </c>
      <c r="I1233" s="28">
        <v>13.5</v>
      </c>
      <c r="J1233" s="28">
        <v>15.51</v>
      </c>
      <c r="K1233" s="29" t="s">
        <v>1193</v>
      </c>
      <c r="L1233" s="30" t="str">
        <f t="shared" si="326"/>
        <v>Yes</v>
      </c>
    </row>
    <row r="1234" spans="1:12">
      <c r="A1234" s="48" t="s">
        <v>716</v>
      </c>
      <c r="B1234" s="25" t="s">
        <v>49</v>
      </c>
      <c r="C1234" s="31">
        <v>1327.4263959</v>
      </c>
      <c r="D1234" s="27" t="str">
        <f t="shared" si="323"/>
        <v>N/A</v>
      </c>
      <c r="E1234" s="31">
        <v>1903.4526315999999</v>
      </c>
      <c r="F1234" s="27" t="str">
        <f t="shared" si="324"/>
        <v>N/A</v>
      </c>
      <c r="G1234" s="31">
        <v>2022.2848101</v>
      </c>
      <c r="H1234" s="27" t="str">
        <f t="shared" si="325"/>
        <v>N/A</v>
      </c>
      <c r="I1234" s="28">
        <v>43.39</v>
      </c>
      <c r="J1234" s="28">
        <v>6.2430000000000003</v>
      </c>
      <c r="K1234" s="29" t="s">
        <v>1193</v>
      </c>
      <c r="L1234" s="30" t="str">
        <f t="shared" si="326"/>
        <v>Yes</v>
      </c>
    </row>
    <row r="1235" spans="1:12">
      <c r="A1235" s="46" t="s">
        <v>532</v>
      </c>
      <c r="B1235" s="25" t="s">
        <v>49</v>
      </c>
      <c r="C1235" s="31">
        <v>2230.8462172</v>
      </c>
      <c r="D1235" s="27" t="str">
        <f t="shared" si="323"/>
        <v>N/A</v>
      </c>
      <c r="E1235" s="31">
        <v>2260.7244037</v>
      </c>
      <c r="F1235" s="27" t="str">
        <f t="shared" si="324"/>
        <v>N/A</v>
      </c>
      <c r="G1235" s="31">
        <v>2275.1177673000002</v>
      </c>
      <c r="H1235" s="27" t="str">
        <f t="shared" si="325"/>
        <v>N/A</v>
      </c>
      <c r="I1235" s="28">
        <v>1.339</v>
      </c>
      <c r="J1235" s="28">
        <v>0.63670000000000004</v>
      </c>
      <c r="K1235" s="29" t="s">
        <v>1193</v>
      </c>
      <c r="L1235" s="30" t="str">
        <f t="shared" si="326"/>
        <v>Yes</v>
      </c>
    </row>
    <row r="1236" spans="1:12">
      <c r="A1236" s="48" t="s">
        <v>717</v>
      </c>
      <c r="B1236" s="25" t="s">
        <v>49</v>
      </c>
      <c r="C1236" s="31">
        <v>3162.4746826999999</v>
      </c>
      <c r="D1236" s="27" t="str">
        <f t="shared" si="323"/>
        <v>N/A</v>
      </c>
      <c r="E1236" s="31">
        <v>3265.1909021000001</v>
      </c>
      <c r="F1236" s="27" t="str">
        <f t="shared" si="324"/>
        <v>N/A</v>
      </c>
      <c r="G1236" s="31">
        <v>3452.7085256999999</v>
      </c>
      <c r="H1236" s="27" t="str">
        <f t="shared" si="325"/>
        <v>N/A</v>
      </c>
      <c r="I1236" s="28">
        <v>3.2480000000000002</v>
      </c>
      <c r="J1236" s="28">
        <v>5.7430000000000003</v>
      </c>
      <c r="K1236" s="29" t="s">
        <v>1193</v>
      </c>
      <c r="L1236" s="30" t="str">
        <f t="shared" si="326"/>
        <v>Yes</v>
      </c>
    </row>
    <row r="1237" spans="1:12">
      <c r="A1237" s="48" t="s">
        <v>718</v>
      </c>
      <c r="B1237" s="25" t="s">
        <v>49</v>
      </c>
      <c r="C1237" s="31">
        <v>3221.9824662000001</v>
      </c>
      <c r="D1237" s="27" t="str">
        <f t="shared" si="323"/>
        <v>N/A</v>
      </c>
      <c r="E1237" s="31">
        <v>3370.0962773000001</v>
      </c>
      <c r="F1237" s="27" t="str">
        <f t="shared" si="324"/>
        <v>N/A</v>
      </c>
      <c r="G1237" s="31">
        <v>3450.1784730999998</v>
      </c>
      <c r="H1237" s="27" t="str">
        <f t="shared" si="325"/>
        <v>N/A</v>
      </c>
      <c r="I1237" s="28">
        <v>4.5970000000000004</v>
      </c>
      <c r="J1237" s="28">
        <v>2.3759999999999999</v>
      </c>
      <c r="K1237" s="29" t="s">
        <v>1193</v>
      </c>
      <c r="L1237" s="30" t="str">
        <f t="shared" si="326"/>
        <v>Yes</v>
      </c>
    </row>
    <row r="1238" spans="1:12">
      <c r="A1238" s="48" t="s">
        <v>719</v>
      </c>
      <c r="B1238" s="25" t="s">
        <v>49</v>
      </c>
      <c r="C1238" s="31">
        <v>2927.0130635999999</v>
      </c>
      <c r="D1238" s="27" t="str">
        <f t="shared" si="323"/>
        <v>N/A</v>
      </c>
      <c r="E1238" s="31">
        <v>3348.5339893</v>
      </c>
      <c r="F1238" s="27" t="str">
        <f t="shared" si="324"/>
        <v>N/A</v>
      </c>
      <c r="G1238" s="31">
        <v>4066.4591051000002</v>
      </c>
      <c r="H1238" s="27" t="str">
        <f t="shared" si="325"/>
        <v>N/A</v>
      </c>
      <c r="I1238" s="28">
        <v>14.4</v>
      </c>
      <c r="J1238" s="28">
        <v>21.44</v>
      </c>
      <c r="K1238" s="29" t="s">
        <v>1193</v>
      </c>
      <c r="L1238" s="30" t="str">
        <f t="shared" si="326"/>
        <v>Yes</v>
      </c>
    </row>
    <row r="1239" spans="1:12">
      <c r="A1239" s="48" t="s">
        <v>720</v>
      </c>
      <c r="B1239" s="25" t="s">
        <v>49</v>
      </c>
      <c r="C1239" s="31">
        <v>3055.6803848999998</v>
      </c>
      <c r="D1239" s="27" t="str">
        <f t="shared" si="323"/>
        <v>N/A</v>
      </c>
      <c r="E1239" s="31">
        <v>3282.6153189000001</v>
      </c>
      <c r="F1239" s="27" t="str">
        <f t="shared" si="324"/>
        <v>N/A</v>
      </c>
      <c r="G1239" s="31">
        <v>3251.1297862000001</v>
      </c>
      <c r="H1239" s="27" t="str">
        <f t="shared" si="325"/>
        <v>N/A</v>
      </c>
      <c r="I1239" s="28">
        <v>7.4269999999999996</v>
      </c>
      <c r="J1239" s="28">
        <v>-0.95899999999999996</v>
      </c>
      <c r="K1239" s="29" t="s">
        <v>1193</v>
      </c>
      <c r="L1239" s="30" t="str">
        <f t="shared" si="326"/>
        <v>Yes</v>
      </c>
    </row>
    <row r="1240" spans="1:12">
      <c r="A1240" s="48" t="s">
        <v>721</v>
      </c>
      <c r="B1240" s="25" t="s">
        <v>49</v>
      </c>
      <c r="C1240" s="31">
        <v>2231.1626299999998</v>
      </c>
      <c r="D1240" s="27" t="str">
        <f t="shared" si="323"/>
        <v>N/A</v>
      </c>
      <c r="E1240" s="31">
        <v>2428.5098241999999</v>
      </c>
      <c r="F1240" s="27" t="str">
        <f t="shared" si="324"/>
        <v>N/A</v>
      </c>
      <c r="G1240" s="31">
        <v>2646.4460377</v>
      </c>
      <c r="H1240" s="27" t="str">
        <f t="shared" si="325"/>
        <v>N/A</v>
      </c>
      <c r="I1240" s="28">
        <v>8.8450000000000006</v>
      </c>
      <c r="J1240" s="28">
        <v>8.9740000000000002</v>
      </c>
      <c r="K1240" s="29" t="s">
        <v>1193</v>
      </c>
      <c r="L1240" s="30" t="str">
        <f t="shared" si="326"/>
        <v>Yes</v>
      </c>
    </row>
    <row r="1241" spans="1:12">
      <c r="A1241" s="48" t="s">
        <v>722</v>
      </c>
      <c r="B1241" s="25" t="s">
        <v>49</v>
      </c>
      <c r="C1241" s="31">
        <v>698.65558139999996</v>
      </c>
      <c r="D1241" s="27" t="str">
        <f t="shared" si="323"/>
        <v>N/A</v>
      </c>
      <c r="E1241" s="31">
        <v>726.74279705000004</v>
      </c>
      <c r="F1241" s="27" t="str">
        <f t="shared" si="324"/>
        <v>N/A</v>
      </c>
      <c r="G1241" s="31">
        <v>764.60325263000004</v>
      </c>
      <c r="H1241" s="27" t="str">
        <f t="shared" si="325"/>
        <v>N/A</v>
      </c>
      <c r="I1241" s="28">
        <v>4.0199999999999996</v>
      </c>
      <c r="J1241" s="28">
        <v>5.21</v>
      </c>
      <c r="K1241" s="29" t="s">
        <v>1193</v>
      </c>
      <c r="L1241" s="30" t="str">
        <f t="shared" si="326"/>
        <v>Yes</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243927649</v>
      </c>
      <c r="D1243" s="27" t="str">
        <f t="shared" ref="D1243:D1312" si="327">IF($B1243="N/A","N/A",IF(C1243&gt;10,"No",IF(C1243&lt;-10,"No","Yes")))</f>
        <v>N/A</v>
      </c>
      <c r="E1243" s="31">
        <v>262717326</v>
      </c>
      <c r="F1243" s="27" t="str">
        <f t="shared" ref="F1243:F1312" si="328">IF($B1243="N/A","N/A",IF(E1243&gt;10,"No",IF(E1243&lt;-10,"No","Yes")))</f>
        <v>N/A</v>
      </c>
      <c r="G1243" s="31">
        <v>293355065</v>
      </c>
      <c r="H1243" s="27" t="str">
        <f t="shared" ref="H1243:H1312" si="329">IF($B1243="N/A","N/A",IF(G1243&gt;10,"No",IF(G1243&lt;-10,"No","Yes")))</f>
        <v>N/A</v>
      </c>
      <c r="I1243" s="28">
        <v>7.7030000000000003</v>
      </c>
      <c r="J1243" s="28">
        <v>11.66</v>
      </c>
      <c r="K1243" s="29" t="s">
        <v>1193</v>
      </c>
      <c r="L1243" s="30" t="str">
        <f t="shared" ref="L1243:L1274" si="330">IF(J1243="Div by 0", "N/A", IF(K1243="N/A","N/A", IF(J1243&gt;VALUE(MID(K1243,1,2)), "No", IF(J1243&lt;-1*VALUE(MID(K1243,1,2)), "No", "Yes"))))</f>
        <v>Yes</v>
      </c>
    </row>
    <row r="1244" spans="1:12">
      <c r="A1244" s="46" t="s">
        <v>94</v>
      </c>
      <c r="B1244" s="25" t="s">
        <v>49</v>
      </c>
      <c r="C1244" s="26">
        <v>54312</v>
      </c>
      <c r="D1244" s="27" t="str">
        <f t="shared" si="327"/>
        <v>N/A</v>
      </c>
      <c r="E1244" s="26">
        <v>54850</v>
      </c>
      <c r="F1244" s="27" t="str">
        <f t="shared" si="328"/>
        <v>N/A</v>
      </c>
      <c r="G1244" s="26">
        <v>56908</v>
      </c>
      <c r="H1244" s="27" t="str">
        <f t="shared" si="329"/>
        <v>N/A</v>
      </c>
      <c r="I1244" s="28">
        <v>0.99060000000000004</v>
      </c>
      <c r="J1244" s="28">
        <v>3.7519999999999998</v>
      </c>
      <c r="K1244" s="29" t="s">
        <v>1193</v>
      </c>
      <c r="L1244" s="30" t="str">
        <f t="shared" si="330"/>
        <v>Yes</v>
      </c>
    </row>
    <row r="1245" spans="1:12">
      <c r="A1245" s="46" t="s">
        <v>360</v>
      </c>
      <c r="B1245" s="25" t="s">
        <v>49</v>
      </c>
      <c r="C1245" s="31">
        <v>4491.2293600000003</v>
      </c>
      <c r="D1245" s="27" t="str">
        <f t="shared" si="327"/>
        <v>N/A</v>
      </c>
      <c r="E1245" s="31">
        <v>4789.7415860999999</v>
      </c>
      <c r="F1245" s="27" t="str">
        <f t="shared" si="328"/>
        <v>N/A</v>
      </c>
      <c r="G1245" s="31">
        <v>5154.9002775999998</v>
      </c>
      <c r="H1245" s="27" t="str">
        <f t="shared" si="329"/>
        <v>N/A</v>
      </c>
      <c r="I1245" s="28">
        <v>6.6470000000000002</v>
      </c>
      <c r="J1245" s="28">
        <v>7.6239999999999997</v>
      </c>
      <c r="K1245" s="29" t="s">
        <v>1193</v>
      </c>
      <c r="L1245" s="30" t="str">
        <f t="shared" si="330"/>
        <v>Yes</v>
      </c>
    </row>
    <row r="1246" spans="1:12">
      <c r="A1246" s="46" t="s">
        <v>361</v>
      </c>
      <c r="B1246" s="25" t="s">
        <v>49</v>
      </c>
      <c r="C1246" s="26">
        <v>3.5136433936999998</v>
      </c>
      <c r="D1246" s="27" t="str">
        <f t="shared" si="327"/>
        <v>N/A</v>
      </c>
      <c r="E1246" s="26">
        <v>3.4904831357999999</v>
      </c>
      <c r="F1246" s="27" t="str">
        <f t="shared" si="328"/>
        <v>N/A</v>
      </c>
      <c r="G1246" s="26">
        <v>3.5227735994999998</v>
      </c>
      <c r="H1246" s="27" t="str">
        <f t="shared" si="329"/>
        <v>N/A</v>
      </c>
      <c r="I1246" s="28">
        <v>-0.65900000000000003</v>
      </c>
      <c r="J1246" s="28">
        <v>0.92510000000000003</v>
      </c>
      <c r="K1246" s="29" t="s">
        <v>1193</v>
      </c>
      <c r="L1246" s="30" t="str">
        <f t="shared" si="330"/>
        <v>Yes</v>
      </c>
    </row>
    <row r="1247" spans="1:12">
      <c r="A1247" s="46" t="s">
        <v>362</v>
      </c>
      <c r="B1247" s="25" t="s">
        <v>49</v>
      </c>
      <c r="C1247" s="31">
        <v>2871983</v>
      </c>
      <c r="D1247" s="27" t="str">
        <f t="shared" si="327"/>
        <v>N/A</v>
      </c>
      <c r="E1247" s="31">
        <v>3337031</v>
      </c>
      <c r="F1247" s="27" t="str">
        <f t="shared" si="328"/>
        <v>N/A</v>
      </c>
      <c r="G1247" s="31">
        <v>4230821</v>
      </c>
      <c r="H1247" s="27" t="str">
        <f t="shared" si="329"/>
        <v>N/A</v>
      </c>
      <c r="I1247" s="28">
        <v>16.190000000000001</v>
      </c>
      <c r="J1247" s="28">
        <v>26.78</v>
      </c>
      <c r="K1247" s="29" t="s">
        <v>1193</v>
      </c>
      <c r="L1247" s="30" t="str">
        <f t="shared" si="330"/>
        <v>Yes</v>
      </c>
    </row>
    <row r="1248" spans="1:12">
      <c r="A1248" s="46" t="s">
        <v>95</v>
      </c>
      <c r="B1248" s="25" t="s">
        <v>49</v>
      </c>
      <c r="C1248" s="26">
        <v>19</v>
      </c>
      <c r="D1248" s="27" t="str">
        <f t="shared" si="327"/>
        <v>N/A</v>
      </c>
      <c r="E1248" s="26">
        <v>20</v>
      </c>
      <c r="F1248" s="27" t="str">
        <f t="shared" si="328"/>
        <v>N/A</v>
      </c>
      <c r="G1248" s="26">
        <v>19</v>
      </c>
      <c r="H1248" s="27" t="str">
        <f t="shared" si="329"/>
        <v>N/A</v>
      </c>
      <c r="I1248" s="28">
        <v>5.2629999999999999</v>
      </c>
      <c r="J1248" s="28">
        <v>-5</v>
      </c>
      <c r="K1248" s="29" t="s">
        <v>1193</v>
      </c>
      <c r="L1248" s="30" t="str">
        <f t="shared" si="330"/>
        <v>Yes</v>
      </c>
    </row>
    <row r="1249" spans="1:12">
      <c r="A1249" s="46" t="s">
        <v>363</v>
      </c>
      <c r="B1249" s="25" t="s">
        <v>49</v>
      </c>
      <c r="C1249" s="31">
        <v>151157</v>
      </c>
      <c r="D1249" s="27" t="str">
        <f t="shared" si="327"/>
        <v>N/A</v>
      </c>
      <c r="E1249" s="31">
        <v>166851.54999999999</v>
      </c>
      <c r="F1249" s="27" t="str">
        <f t="shared" si="328"/>
        <v>N/A</v>
      </c>
      <c r="G1249" s="31">
        <v>222674.78946999999</v>
      </c>
      <c r="H1249" s="27" t="str">
        <f t="shared" si="329"/>
        <v>N/A</v>
      </c>
      <c r="I1249" s="28">
        <v>10.38</v>
      </c>
      <c r="J1249" s="28">
        <v>33.46</v>
      </c>
      <c r="K1249" s="29" t="s">
        <v>1193</v>
      </c>
      <c r="L1249" s="30" t="str">
        <f t="shared" si="330"/>
        <v>No</v>
      </c>
    </row>
    <row r="1250" spans="1:12">
      <c r="A1250" s="46" t="s">
        <v>364</v>
      </c>
      <c r="B1250" s="25" t="s">
        <v>49</v>
      </c>
      <c r="C1250" s="31">
        <v>27605634</v>
      </c>
      <c r="D1250" s="27" t="str">
        <f t="shared" si="327"/>
        <v>N/A</v>
      </c>
      <c r="E1250" s="31">
        <v>28143506</v>
      </c>
      <c r="F1250" s="27" t="str">
        <f t="shared" si="328"/>
        <v>N/A</v>
      </c>
      <c r="G1250" s="31">
        <v>29304017</v>
      </c>
      <c r="H1250" s="27" t="str">
        <f t="shared" si="329"/>
        <v>N/A</v>
      </c>
      <c r="I1250" s="28">
        <v>1.948</v>
      </c>
      <c r="J1250" s="28">
        <v>4.1239999999999997</v>
      </c>
      <c r="K1250" s="29" t="s">
        <v>1193</v>
      </c>
      <c r="L1250" s="30" t="str">
        <f t="shared" si="330"/>
        <v>Yes</v>
      </c>
    </row>
    <row r="1251" spans="1:12">
      <c r="A1251" s="46" t="s">
        <v>365</v>
      </c>
      <c r="B1251" s="25" t="s">
        <v>49</v>
      </c>
      <c r="C1251" s="26">
        <v>991</v>
      </c>
      <c r="D1251" s="27" t="str">
        <f t="shared" si="327"/>
        <v>N/A</v>
      </c>
      <c r="E1251" s="26">
        <v>990</v>
      </c>
      <c r="F1251" s="27" t="str">
        <f t="shared" si="328"/>
        <v>N/A</v>
      </c>
      <c r="G1251" s="26">
        <v>958</v>
      </c>
      <c r="H1251" s="27" t="str">
        <f t="shared" si="329"/>
        <v>N/A</v>
      </c>
      <c r="I1251" s="28">
        <v>-0.10100000000000001</v>
      </c>
      <c r="J1251" s="28">
        <v>-3.23</v>
      </c>
      <c r="K1251" s="29" t="s">
        <v>1193</v>
      </c>
      <c r="L1251" s="30" t="str">
        <f t="shared" si="330"/>
        <v>Yes</v>
      </c>
    </row>
    <row r="1252" spans="1:12">
      <c r="A1252" s="46" t="s">
        <v>739</v>
      </c>
      <c r="B1252" s="25" t="s">
        <v>49</v>
      </c>
      <c r="C1252" s="31">
        <v>27856.341069999999</v>
      </c>
      <c r="D1252" s="27" t="str">
        <f t="shared" si="327"/>
        <v>N/A</v>
      </c>
      <c r="E1252" s="31">
        <v>28427.783837999999</v>
      </c>
      <c r="F1252" s="27" t="str">
        <f t="shared" si="328"/>
        <v>N/A</v>
      </c>
      <c r="G1252" s="31">
        <v>30588.744258999999</v>
      </c>
      <c r="H1252" s="27" t="str">
        <f t="shared" si="329"/>
        <v>N/A</v>
      </c>
      <c r="I1252" s="28">
        <v>2.0510000000000002</v>
      </c>
      <c r="J1252" s="28">
        <v>7.6020000000000003</v>
      </c>
      <c r="K1252" s="29" t="s">
        <v>1193</v>
      </c>
      <c r="L1252" s="30" t="str">
        <f t="shared" si="330"/>
        <v>Yes</v>
      </c>
    </row>
    <row r="1253" spans="1:12">
      <c r="A1253" s="46" t="s">
        <v>366</v>
      </c>
      <c r="B1253" s="25" t="s">
        <v>49</v>
      </c>
      <c r="C1253" s="31">
        <v>276749315</v>
      </c>
      <c r="D1253" s="27" t="str">
        <f t="shared" si="327"/>
        <v>N/A</v>
      </c>
      <c r="E1253" s="31">
        <v>291158672</v>
      </c>
      <c r="F1253" s="27" t="str">
        <f t="shared" si="328"/>
        <v>N/A</v>
      </c>
      <c r="G1253" s="31">
        <v>305366076</v>
      </c>
      <c r="H1253" s="27" t="str">
        <f t="shared" si="329"/>
        <v>N/A</v>
      </c>
      <c r="I1253" s="28">
        <v>5.2069999999999999</v>
      </c>
      <c r="J1253" s="28">
        <v>4.88</v>
      </c>
      <c r="K1253" s="29" t="s">
        <v>1193</v>
      </c>
      <c r="L1253" s="30" t="str">
        <f t="shared" si="330"/>
        <v>Yes</v>
      </c>
    </row>
    <row r="1254" spans="1:12">
      <c r="A1254" s="46" t="s">
        <v>96</v>
      </c>
      <c r="B1254" s="25" t="s">
        <v>49</v>
      </c>
      <c r="C1254" s="26">
        <v>2288</v>
      </c>
      <c r="D1254" s="27" t="str">
        <f t="shared" si="327"/>
        <v>N/A</v>
      </c>
      <c r="E1254" s="26">
        <v>2248</v>
      </c>
      <c r="F1254" s="27" t="str">
        <f t="shared" si="328"/>
        <v>N/A</v>
      </c>
      <c r="G1254" s="26">
        <v>2239</v>
      </c>
      <c r="H1254" s="27" t="str">
        <f t="shared" si="329"/>
        <v>N/A</v>
      </c>
      <c r="I1254" s="28">
        <v>-1.75</v>
      </c>
      <c r="J1254" s="28">
        <v>-0.4</v>
      </c>
      <c r="K1254" s="29" t="s">
        <v>1193</v>
      </c>
      <c r="L1254" s="30" t="str">
        <f t="shared" si="330"/>
        <v>Yes</v>
      </c>
    </row>
    <row r="1255" spans="1:12">
      <c r="A1255" s="46" t="s">
        <v>367</v>
      </c>
      <c r="B1255" s="25" t="s">
        <v>49</v>
      </c>
      <c r="C1255" s="31">
        <v>120956.86844000001</v>
      </c>
      <c r="D1255" s="27" t="str">
        <f t="shared" si="327"/>
        <v>N/A</v>
      </c>
      <c r="E1255" s="31">
        <v>129518.98221</v>
      </c>
      <c r="F1255" s="27" t="str">
        <f t="shared" si="328"/>
        <v>N/A</v>
      </c>
      <c r="G1255" s="31">
        <v>136385.02724</v>
      </c>
      <c r="H1255" s="27" t="str">
        <f t="shared" si="329"/>
        <v>N/A</v>
      </c>
      <c r="I1255" s="28">
        <v>7.0789999999999997</v>
      </c>
      <c r="J1255" s="28">
        <v>5.3010000000000002</v>
      </c>
      <c r="K1255" s="29" t="s">
        <v>1193</v>
      </c>
      <c r="L1255" s="30" t="str">
        <f t="shared" si="330"/>
        <v>Yes</v>
      </c>
    </row>
    <row r="1256" spans="1:12">
      <c r="A1256" s="46" t="s">
        <v>368</v>
      </c>
      <c r="B1256" s="25" t="s">
        <v>49</v>
      </c>
      <c r="C1256" s="31">
        <v>458149015</v>
      </c>
      <c r="D1256" s="27" t="str">
        <f t="shared" si="327"/>
        <v>N/A</v>
      </c>
      <c r="E1256" s="31">
        <v>469058234</v>
      </c>
      <c r="F1256" s="27" t="str">
        <f t="shared" si="328"/>
        <v>N/A</v>
      </c>
      <c r="G1256" s="31">
        <v>470364285</v>
      </c>
      <c r="H1256" s="27" t="str">
        <f t="shared" si="329"/>
        <v>N/A</v>
      </c>
      <c r="I1256" s="28">
        <v>2.3809999999999998</v>
      </c>
      <c r="J1256" s="28">
        <v>0.27839999999999998</v>
      </c>
      <c r="K1256" s="29" t="s">
        <v>1193</v>
      </c>
      <c r="L1256" s="30" t="str">
        <f t="shared" si="330"/>
        <v>Yes</v>
      </c>
    </row>
    <row r="1257" spans="1:12">
      <c r="A1257" s="93" t="s">
        <v>369</v>
      </c>
      <c r="B1257" s="26" t="s">
        <v>49</v>
      </c>
      <c r="C1257" s="26">
        <v>18370</v>
      </c>
      <c r="D1257" s="27" t="str">
        <f t="shared" si="327"/>
        <v>N/A</v>
      </c>
      <c r="E1257" s="26">
        <v>18076</v>
      </c>
      <c r="F1257" s="27" t="str">
        <f t="shared" si="328"/>
        <v>N/A</v>
      </c>
      <c r="G1257" s="26">
        <v>17628</v>
      </c>
      <c r="H1257" s="27" t="str">
        <f t="shared" si="329"/>
        <v>N/A</v>
      </c>
      <c r="I1257" s="28">
        <v>-1.6</v>
      </c>
      <c r="J1257" s="28">
        <v>-2.48</v>
      </c>
      <c r="K1257" s="37" t="s">
        <v>1193</v>
      </c>
      <c r="L1257" s="30" t="str">
        <f t="shared" si="330"/>
        <v>Yes</v>
      </c>
    </row>
    <row r="1258" spans="1:12">
      <c r="A1258" s="46" t="s">
        <v>370</v>
      </c>
      <c r="B1258" s="25" t="s">
        <v>49</v>
      </c>
      <c r="C1258" s="31">
        <v>24940.066139999999</v>
      </c>
      <c r="D1258" s="27" t="str">
        <f t="shared" si="327"/>
        <v>N/A</v>
      </c>
      <c r="E1258" s="31">
        <v>25949.227373000002</v>
      </c>
      <c r="F1258" s="27" t="str">
        <f t="shared" si="328"/>
        <v>N/A</v>
      </c>
      <c r="G1258" s="31">
        <v>26682.793567000001</v>
      </c>
      <c r="H1258" s="27" t="str">
        <f t="shared" si="329"/>
        <v>N/A</v>
      </c>
      <c r="I1258" s="28">
        <v>4.0460000000000003</v>
      </c>
      <c r="J1258" s="28">
        <v>2.827</v>
      </c>
      <c r="K1258" s="29" t="s">
        <v>1193</v>
      </c>
      <c r="L1258" s="30" t="str">
        <f t="shared" si="330"/>
        <v>Yes</v>
      </c>
    </row>
    <row r="1259" spans="1:12">
      <c r="A1259" s="46" t="s">
        <v>371</v>
      </c>
      <c r="B1259" s="25" t="s">
        <v>49</v>
      </c>
      <c r="C1259" s="31">
        <v>153177612</v>
      </c>
      <c r="D1259" s="27" t="str">
        <f t="shared" si="327"/>
        <v>N/A</v>
      </c>
      <c r="E1259" s="31">
        <v>159672186</v>
      </c>
      <c r="F1259" s="27" t="str">
        <f t="shared" si="328"/>
        <v>N/A</v>
      </c>
      <c r="G1259" s="31">
        <v>177183375</v>
      </c>
      <c r="H1259" s="27" t="str">
        <f t="shared" si="329"/>
        <v>N/A</v>
      </c>
      <c r="I1259" s="28">
        <v>4.24</v>
      </c>
      <c r="J1259" s="28">
        <v>10.97</v>
      </c>
      <c r="K1259" s="29" t="s">
        <v>1193</v>
      </c>
      <c r="L1259" s="30" t="str">
        <f t="shared" si="330"/>
        <v>Yes</v>
      </c>
    </row>
    <row r="1260" spans="1:12">
      <c r="A1260" s="46" t="s">
        <v>97</v>
      </c>
      <c r="B1260" s="25" t="s">
        <v>49</v>
      </c>
      <c r="C1260" s="26">
        <v>278194</v>
      </c>
      <c r="D1260" s="27" t="str">
        <f t="shared" si="327"/>
        <v>N/A</v>
      </c>
      <c r="E1260" s="26">
        <v>284862</v>
      </c>
      <c r="F1260" s="27" t="str">
        <f t="shared" si="328"/>
        <v>N/A</v>
      </c>
      <c r="G1260" s="26">
        <v>313701</v>
      </c>
      <c r="H1260" s="27" t="str">
        <f t="shared" si="329"/>
        <v>N/A</v>
      </c>
      <c r="I1260" s="28">
        <v>2.3969999999999998</v>
      </c>
      <c r="J1260" s="28">
        <v>10.119999999999999</v>
      </c>
      <c r="K1260" s="29" t="s">
        <v>1193</v>
      </c>
      <c r="L1260" s="30" t="str">
        <f t="shared" si="330"/>
        <v>Yes</v>
      </c>
    </row>
    <row r="1261" spans="1:12">
      <c r="A1261" s="46" t="s">
        <v>372</v>
      </c>
      <c r="B1261" s="25" t="s">
        <v>49</v>
      </c>
      <c r="C1261" s="31">
        <v>550.61436263999997</v>
      </c>
      <c r="D1261" s="27" t="str">
        <f t="shared" si="327"/>
        <v>N/A</v>
      </c>
      <c r="E1261" s="31">
        <v>560.52469616999997</v>
      </c>
      <c r="F1261" s="27" t="str">
        <f t="shared" si="328"/>
        <v>N/A</v>
      </c>
      <c r="G1261" s="31">
        <v>564.81609877000005</v>
      </c>
      <c r="H1261" s="27" t="str">
        <f t="shared" si="329"/>
        <v>N/A</v>
      </c>
      <c r="I1261" s="28">
        <v>1.8</v>
      </c>
      <c r="J1261" s="28">
        <v>0.76559999999999995</v>
      </c>
      <c r="K1261" s="29" t="s">
        <v>1193</v>
      </c>
      <c r="L1261" s="30" t="str">
        <f t="shared" si="330"/>
        <v>Yes</v>
      </c>
    </row>
    <row r="1262" spans="1:12">
      <c r="A1262" s="46" t="s">
        <v>373</v>
      </c>
      <c r="B1262" s="25" t="s">
        <v>49</v>
      </c>
      <c r="C1262" s="31">
        <v>41256271</v>
      </c>
      <c r="D1262" s="27" t="str">
        <f t="shared" si="327"/>
        <v>N/A</v>
      </c>
      <c r="E1262" s="31">
        <v>44204670</v>
      </c>
      <c r="F1262" s="27" t="str">
        <f t="shared" si="328"/>
        <v>N/A</v>
      </c>
      <c r="G1262" s="31">
        <v>55122152</v>
      </c>
      <c r="H1262" s="27" t="str">
        <f t="shared" si="329"/>
        <v>N/A</v>
      </c>
      <c r="I1262" s="28">
        <v>7.1470000000000002</v>
      </c>
      <c r="J1262" s="28">
        <v>24.7</v>
      </c>
      <c r="K1262" s="29" t="s">
        <v>1193</v>
      </c>
      <c r="L1262" s="30" t="str">
        <f t="shared" si="330"/>
        <v>Yes</v>
      </c>
    </row>
    <row r="1263" spans="1:12">
      <c r="A1263" s="46" t="s">
        <v>98</v>
      </c>
      <c r="B1263" s="25" t="s">
        <v>49</v>
      </c>
      <c r="C1263" s="26">
        <v>129565</v>
      </c>
      <c r="D1263" s="27" t="str">
        <f t="shared" si="327"/>
        <v>N/A</v>
      </c>
      <c r="E1263" s="26">
        <v>136141</v>
      </c>
      <c r="F1263" s="27" t="str">
        <f t="shared" si="328"/>
        <v>N/A</v>
      </c>
      <c r="G1263" s="26">
        <v>154816</v>
      </c>
      <c r="H1263" s="27" t="str">
        <f t="shared" si="329"/>
        <v>N/A</v>
      </c>
      <c r="I1263" s="28">
        <v>5.0750000000000002</v>
      </c>
      <c r="J1263" s="28">
        <v>13.72</v>
      </c>
      <c r="K1263" s="29" t="s">
        <v>1193</v>
      </c>
      <c r="L1263" s="30" t="str">
        <f t="shared" si="330"/>
        <v>Yes</v>
      </c>
    </row>
    <row r="1264" spans="1:12">
      <c r="A1264" s="46" t="s">
        <v>374</v>
      </c>
      <c r="B1264" s="25" t="s">
        <v>49</v>
      </c>
      <c r="C1264" s="31">
        <v>318.42141781999999</v>
      </c>
      <c r="D1264" s="27" t="str">
        <f t="shared" si="327"/>
        <v>N/A</v>
      </c>
      <c r="E1264" s="31">
        <v>324.69770312000003</v>
      </c>
      <c r="F1264" s="27" t="str">
        <f t="shared" si="328"/>
        <v>N/A</v>
      </c>
      <c r="G1264" s="31">
        <v>356.04945225</v>
      </c>
      <c r="H1264" s="27" t="str">
        <f t="shared" si="329"/>
        <v>N/A</v>
      </c>
      <c r="I1264" s="28">
        <v>1.9710000000000001</v>
      </c>
      <c r="J1264" s="28">
        <v>9.6560000000000006</v>
      </c>
      <c r="K1264" s="29" t="s">
        <v>1193</v>
      </c>
      <c r="L1264" s="30" t="str">
        <f t="shared" si="330"/>
        <v>Yes</v>
      </c>
    </row>
    <row r="1265" spans="1:12">
      <c r="A1265" s="46" t="s">
        <v>375</v>
      </c>
      <c r="B1265" s="25" t="s">
        <v>49</v>
      </c>
      <c r="C1265" s="31">
        <v>13396007</v>
      </c>
      <c r="D1265" s="27" t="str">
        <f t="shared" si="327"/>
        <v>N/A</v>
      </c>
      <c r="E1265" s="31">
        <v>14468323</v>
      </c>
      <c r="F1265" s="27" t="str">
        <f t="shared" si="328"/>
        <v>N/A</v>
      </c>
      <c r="G1265" s="31">
        <v>16444142</v>
      </c>
      <c r="H1265" s="27" t="str">
        <f t="shared" si="329"/>
        <v>N/A</v>
      </c>
      <c r="I1265" s="28">
        <v>8.0050000000000008</v>
      </c>
      <c r="J1265" s="28">
        <v>13.66</v>
      </c>
      <c r="K1265" s="29" t="s">
        <v>1193</v>
      </c>
      <c r="L1265" s="30" t="str">
        <f t="shared" si="330"/>
        <v>Yes</v>
      </c>
    </row>
    <row r="1266" spans="1:12">
      <c r="A1266" s="46" t="s">
        <v>99</v>
      </c>
      <c r="B1266" s="25" t="s">
        <v>49</v>
      </c>
      <c r="C1266" s="26">
        <v>103915</v>
      </c>
      <c r="D1266" s="27" t="str">
        <f t="shared" si="327"/>
        <v>N/A</v>
      </c>
      <c r="E1266" s="26">
        <v>110915</v>
      </c>
      <c r="F1266" s="27" t="str">
        <f t="shared" si="328"/>
        <v>N/A</v>
      </c>
      <c r="G1266" s="26">
        <v>124122</v>
      </c>
      <c r="H1266" s="27" t="str">
        <f t="shared" si="329"/>
        <v>N/A</v>
      </c>
      <c r="I1266" s="28">
        <v>6.7359999999999998</v>
      </c>
      <c r="J1266" s="28">
        <v>11.91</v>
      </c>
      <c r="K1266" s="29" t="s">
        <v>1193</v>
      </c>
      <c r="L1266" s="30" t="str">
        <f t="shared" si="330"/>
        <v>Yes</v>
      </c>
    </row>
    <row r="1267" spans="1:12">
      <c r="A1267" s="46" t="s">
        <v>376</v>
      </c>
      <c r="B1267" s="25" t="s">
        <v>49</v>
      </c>
      <c r="C1267" s="31">
        <v>128.9131213</v>
      </c>
      <c r="D1267" s="27" t="str">
        <f t="shared" si="327"/>
        <v>N/A</v>
      </c>
      <c r="E1267" s="31">
        <v>130.44514268</v>
      </c>
      <c r="F1267" s="27" t="str">
        <f t="shared" si="328"/>
        <v>N/A</v>
      </c>
      <c r="G1267" s="31">
        <v>132.48370152000001</v>
      </c>
      <c r="H1267" s="27" t="str">
        <f t="shared" si="329"/>
        <v>N/A</v>
      </c>
      <c r="I1267" s="28">
        <v>1.1879999999999999</v>
      </c>
      <c r="J1267" s="28">
        <v>1.5629999999999999</v>
      </c>
      <c r="K1267" s="29" t="s">
        <v>1193</v>
      </c>
      <c r="L1267" s="30" t="str">
        <f t="shared" si="330"/>
        <v>Yes</v>
      </c>
    </row>
    <row r="1268" spans="1:12">
      <c r="A1268" s="46" t="s">
        <v>377</v>
      </c>
      <c r="B1268" s="25" t="s">
        <v>49</v>
      </c>
      <c r="C1268" s="31">
        <v>102790489</v>
      </c>
      <c r="D1268" s="27" t="str">
        <f t="shared" si="327"/>
        <v>N/A</v>
      </c>
      <c r="E1268" s="31">
        <v>111125554</v>
      </c>
      <c r="F1268" s="27" t="str">
        <f t="shared" si="328"/>
        <v>N/A</v>
      </c>
      <c r="G1268" s="31">
        <v>142456068</v>
      </c>
      <c r="H1268" s="27" t="str">
        <f t="shared" si="329"/>
        <v>N/A</v>
      </c>
      <c r="I1268" s="28">
        <v>8.109</v>
      </c>
      <c r="J1268" s="28">
        <v>28.19</v>
      </c>
      <c r="K1268" s="29" t="s">
        <v>1193</v>
      </c>
      <c r="L1268" s="30" t="str">
        <f t="shared" si="330"/>
        <v>Yes</v>
      </c>
    </row>
    <row r="1269" spans="1:12">
      <c r="A1269" s="46" t="s">
        <v>378</v>
      </c>
      <c r="B1269" s="25" t="s">
        <v>49</v>
      </c>
      <c r="C1269" s="26">
        <v>168580</v>
      </c>
      <c r="D1269" s="27" t="str">
        <f t="shared" si="327"/>
        <v>N/A</v>
      </c>
      <c r="E1269" s="26">
        <v>176053</v>
      </c>
      <c r="F1269" s="27" t="str">
        <f t="shared" si="328"/>
        <v>N/A</v>
      </c>
      <c r="G1269" s="26">
        <v>196835</v>
      </c>
      <c r="H1269" s="27" t="str">
        <f t="shared" si="329"/>
        <v>N/A</v>
      </c>
      <c r="I1269" s="28">
        <v>4.4329999999999998</v>
      </c>
      <c r="J1269" s="28">
        <v>11.8</v>
      </c>
      <c r="K1269" s="29" t="s">
        <v>1193</v>
      </c>
      <c r="L1269" s="30" t="str">
        <f t="shared" si="330"/>
        <v>Yes</v>
      </c>
    </row>
    <row r="1270" spans="1:12">
      <c r="A1270" s="46" t="s">
        <v>379</v>
      </c>
      <c r="B1270" s="25" t="s">
        <v>49</v>
      </c>
      <c r="C1270" s="31">
        <v>609.74308340000005</v>
      </c>
      <c r="D1270" s="27" t="str">
        <f t="shared" si="327"/>
        <v>N/A</v>
      </c>
      <c r="E1270" s="31">
        <v>631.20511437000005</v>
      </c>
      <c r="F1270" s="27" t="str">
        <f t="shared" si="328"/>
        <v>N/A</v>
      </c>
      <c r="G1270" s="31">
        <v>723.73342138999999</v>
      </c>
      <c r="H1270" s="27" t="str">
        <f t="shared" si="329"/>
        <v>N/A</v>
      </c>
      <c r="I1270" s="28">
        <v>3.52</v>
      </c>
      <c r="J1270" s="28">
        <v>14.66</v>
      </c>
      <c r="K1270" s="29" t="s">
        <v>1193</v>
      </c>
      <c r="L1270" s="30" t="str">
        <f t="shared" si="330"/>
        <v>Yes</v>
      </c>
    </row>
    <row r="1271" spans="1:12">
      <c r="A1271" s="46" t="s">
        <v>380</v>
      </c>
      <c r="B1271" s="25" t="s">
        <v>49</v>
      </c>
      <c r="C1271" s="31">
        <v>36835100</v>
      </c>
      <c r="D1271" s="27" t="str">
        <f t="shared" si="327"/>
        <v>N/A</v>
      </c>
      <c r="E1271" s="31">
        <v>43040311</v>
      </c>
      <c r="F1271" s="27" t="str">
        <f t="shared" si="328"/>
        <v>N/A</v>
      </c>
      <c r="G1271" s="31">
        <v>47362041</v>
      </c>
      <c r="H1271" s="27" t="str">
        <f t="shared" si="329"/>
        <v>N/A</v>
      </c>
      <c r="I1271" s="28">
        <v>16.850000000000001</v>
      </c>
      <c r="J1271" s="28">
        <v>10.039999999999999</v>
      </c>
      <c r="K1271" s="29" t="s">
        <v>1193</v>
      </c>
      <c r="L1271" s="30" t="str">
        <f t="shared" si="330"/>
        <v>Yes</v>
      </c>
    </row>
    <row r="1272" spans="1:12">
      <c r="A1272" s="46" t="s">
        <v>100</v>
      </c>
      <c r="B1272" s="25" t="s">
        <v>49</v>
      </c>
      <c r="C1272" s="26">
        <v>149816</v>
      </c>
      <c r="D1272" s="27" t="str">
        <f t="shared" si="327"/>
        <v>N/A</v>
      </c>
      <c r="E1272" s="26">
        <v>154006</v>
      </c>
      <c r="F1272" s="27" t="str">
        <f t="shared" si="328"/>
        <v>N/A</v>
      </c>
      <c r="G1272" s="26">
        <v>128301</v>
      </c>
      <c r="H1272" s="27" t="str">
        <f t="shared" si="329"/>
        <v>N/A</v>
      </c>
      <c r="I1272" s="28">
        <v>2.7970000000000002</v>
      </c>
      <c r="J1272" s="28">
        <v>-16.7</v>
      </c>
      <c r="K1272" s="29" t="s">
        <v>1193</v>
      </c>
      <c r="L1272" s="30" t="str">
        <f t="shared" si="330"/>
        <v>Yes</v>
      </c>
    </row>
    <row r="1273" spans="1:12">
      <c r="A1273" s="46" t="s">
        <v>381</v>
      </c>
      <c r="B1273" s="25" t="s">
        <v>49</v>
      </c>
      <c r="C1273" s="31">
        <v>245.86893255999999</v>
      </c>
      <c r="D1273" s="27" t="str">
        <f t="shared" si="327"/>
        <v>N/A</v>
      </c>
      <c r="E1273" s="31">
        <v>279.47165045999998</v>
      </c>
      <c r="F1273" s="27" t="str">
        <f t="shared" si="328"/>
        <v>N/A</v>
      </c>
      <c r="G1273" s="31">
        <v>369.14787102000003</v>
      </c>
      <c r="H1273" s="27" t="str">
        <f t="shared" si="329"/>
        <v>N/A</v>
      </c>
      <c r="I1273" s="28">
        <v>13.67</v>
      </c>
      <c r="J1273" s="28">
        <v>32.090000000000003</v>
      </c>
      <c r="K1273" s="29" t="s">
        <v>1193</v>
      </c>
      <c r="L1273" s="30" t="str">
        <f t="shared" si="330"/>
        <v>No</v>
      </c>
    </row>
    <row r="1274" spans="1:12">
      <c r="A1274" s="46" t="s">
        <v>382</v>
      </c>
      <c r="B1274" s="25" t="s">
        <v>49</v>
      </c>
      <c r="C1274" s="31">
        <v>100172452</v>
      </c>
      <c r="D1274" s="27" t="str">
        <f t="shared" si="327"/>
        <v>N/A</v>
      </c>
      <c r="E1274" s="31">
        <v>107320015</v>
      </c>
      <c r="F1274" s="27" t="str">
        <f t="shared" si="328"/>
        <v>N/A</v>
      </c>
      <c r="G1274" s="31">
        <v>130726507</v>
      </c>
      <c r="H1274" s="27" t="str">
        <f t="shared" si="329"/>
        <v>N/A</v>
      </c>
      <c r="I1274" s="28">
        <v>7.1349999999999998</v>
      </c>
      <c r="J1274" s="28">
        <v>21.81</v>
      </c>
      <c r="K1274" s="29" t="s">
        <v>1193</v>
      </c>
      <c r="L1274" s="30" t="str">
        <f t="shared" si="330"/>
        <v>Yes</v>
      </c>
    </row>
    <row r="1275" spans="1:12">
      <c r="A1275" s="46" t="s">
        <v>383</v>
      </c>
      <c r="B1275" s="25" t="s">
        <v>49</v>
      </c>
      <c r="C1275" s="26">
        <v>29474</v>
      </c>
      <c r="D1275" s="27" t="str">
        <f t="shared" si="327"/>
        <v>N/A</v>
      </c>
      <c r="E1275" s="26">
        <v>32213</v>
      </c>
      <c r="F1275" s="27" t="str">
        <f t="shared" si="328"/>
        <v>N/A</v>
      </c>
      <c r="G1275" s="26">
        <v>34809</v>
      </c>
      <c r="H1275" s="27" t="str">
        <f t="shared" si="329"/>
        <v>N/A</v>
      </c>
      <c r="I1275" s="28">
        <v>9.2929999999999993</v>
      </c>
      <c r="J1275" s="28">
        <v>8.0589999999999993</v>
      </c>
      <c r="K1275" s="29" t="s">
        <v>1193</v>
      </c>
      <c r="L1275" s="30" t="str">
        <f t="shared" ref="L1275:L1312" si="331">IF(J1275="Div by 0", "N/A", IF(K1275="N/A","N/A", IF(J1275&gt;VALUE(MID(K1275,1,2)), "No", IF(J1275&lt;-1*VALUE(MID(K1275,1,2)), "No", "Yes"))))</f>
        <v>Yes</v>
      </c>
    </row>
    <row r="1276" spans="1:12">
      <c r="A1276" s="46" t="s">
        <v>384</v>
      </c>
      <c r="B1276" s="25" t="s">
        <v>49</v>
      </c>
      <c r="C1276" s="31">
        <v>3398.6717785000001</v>
      </c>
      <c r="D1276" s="27" t="str">
        <f t="shared" si="327"/>
        <v>N/A</v>
      </c>
      <c r="E1276" s="31">
        <v>3331.5746748000001</v>
      </c>
      <c r="F1276" s="27" t="str">
        <f t="shared" si="328"/>
        <v>N/A</v>
      </c>
      <c r="G1276" s="31">
        <v>3755.5375620999998</v>
      </c>
      <c r="H1276" s="27" t="str">
        <f t="shared" si="329"/>
        <v>N/A</v>
      </c>
      <c r="I1276" s="28">
        <v>-1.97</v>
      </c>
      <c r="J1276" s="28">
        <v>12.73</v>
      </c>
      <c r="K1276" s="29" t="s">
        <v>1193</v>
      </c>
      <c r="L1276" s="30" t="str">
        <f t="shared" si="331"/>
        <v>Yes</v>
      </c>
    </row>
    <row r="1277" spans="1:12">
      <c r="A1277" s="46" t="s">
        <v>385</v>
      </c>
      <c r="B1277" s="25" t="s">
        <v>49</v>
      </c>
      <c r="C1277" s="31">
        <v>82981542</v>
      </c>
      <c r="D1277" s="27" t="str">
        <f t="shared" si="327"/>
        <v>N/A</v>
      </c>
      <c r="E1277" s="31">
        <v>91484013</v>
      </c>
      <c r="F1277" s="27" t="str">
        <f t="shared" si="328"/>
        <v>N/A</v>
      </c>
      <c r="G1277" s="31">
        <v>109722559</v>
      </c>
      <c r="H1277" s="27" t="str">
        <f t="shared" si="329"/>
        <v>N/A</v>
      </c>
      <c r="I1277" s="28">
        <v>10.25</v>
      </c>
      <c r="J1277" s="28">
        <v>19.940000000000001</v>
      </c>
      <c r="K1277" s="29" t="s">
        <v>1193</v>
      </c>
      <c r="L1277" s="30" t="str">
        <f t="shared" si="331"/>
        <v>Yes</v>
      </c>
    </row>
    <row r="1278" spans="1:12">
      <c r="A1278" s="46" t="s">
        <v>101</v>
      </c>
      <c r="B1278" s="25" t="s">
        <v>49</v>
      </c>
      <c r="C1278" s="26">
        <v>228950</v>
      </c>
      <c r="D1278" s="27" t="str">
        <f t="shared" si="327"/>
        <v>N/A</v>
      </c>
      <c r="E1278" s="26">
        <v>240298</v>
      </c>
      <c r="F1278" s="27" t="str">
        <f t="shared" si="328"/>
        <v>N/A</v>
      </c>
      <c r="G1278" s="26">
        <v>266618</v>
      </c>
      <c r="H1278" s="27" t="str">
        <f t="shared" si="329"/>
        <v>N/A</v>
      </c>
      <c r="I1278" s="28">
        <v>4.9569999999999999</v>
      </c>
      <c r="J1278" s="28">
        <v>10.95</v>
      </c>
      <c r="K1278" s="29" t="s">
        <v>1193</v>
      </c>
      <c r="L1278" s="30" t="str">
        <f t="shared" si="331"/>
        <v>Yes</v>
      </c>
    </row>
    <row r="1279" spans="1:12">
      <c r="A1279" s="46" t="s">
        <v>386</v>
      </c>
      <c r="B1279" s="25" t="s">
        <v>49</v>
      </c>
      <c r="C1279" s="31">
        <v>362.44394846</v>
      </c>
      <c r="D1279" s="27" t="str">
        <f t="shared" si="327"/>
        <v>N/A</v>
      </c>
      <c r="E1279" s="31">
        <v>380.71067175000002</v>
      </c>
      <c r="F1279" s="27" t="str">
        <f t="shared" si="328"/>
        <v>N/A</v>
      </c>
      <c r="G1279" s="31">
        <v>411.53470133000002</v>
      </c>
      <c r="H1279" s="27" t="str">
        <f t="shared" si="329"/>
        <v>N/A</v>
      </c>
      <c r="I1279" s="28">
        <v>5.04</v>
      </c>
      <c r="J1279" s="28">
        <v>8.0960000000000001</v>
      </c>
      <c r="K1279" s="29" t="s">
        <v>1193</v>
      </c>
      <c r="L1279" s="30" t="str">
        <f t="shared" si="331"/>
        <v>Yes</v>
      </c>
    </row>
    <row r="1280" spans="1:12">
      <c r="A1280" s="46" t="s">
        <v>387</v>
      </c>
      <c r="B1280" s="25" t="s">
        <v>49</v>
      </c>
      <c r="C1280" s="31">
        <v>223849177</v>
      </c>
      <c r="D1280" s="27" t="str">
        <f t="shared" si="327"/>
        <v>N/A</v>
      </c>
      <c r="E1280" s="31">
        <v>228670872</v>
      </c>
      <c r="F1280" s="27" t="str">
        <f t="shared" si="328"/>
        <v>N/A</v>
      </c>
      <c r="G1280" s="31">
        <v>242735334</v>
      </c>
      <c r="H1280" s="27" t="str">
        <f t="shared" si="329"/>
        <v>N/A</v>
      </c>
      <c r="I1280" s="28">
        <v>2.1539999999999999</v>
      </c>
      <c r="J1280" s="28">
        <v>6.1509999999999998</v>
      </c>
      <c r="K1280" s="29" t="s">
        <v>1193</v>
      </c>
      <c r="L1280" s="30" t="str">
        <f t="shared" si="331"/>
        <v>Yes</v>
      </c>
    </row>
    <row r="1281" spans="1:12">
      <c r="A1281" s="46" t="s">
        <v>102</v>
      </c>
      <c r="B1281" s="25" t="s">
        <v>49</v>
      </c>
      <c r="C1281" s="26">
        <v>272270</v>
      </c>
      <c r="D1281" s="27" t="str">
        <f t="shared" si="327"/>
        <v>N/A</v>
      </c>
      <c r="E1281" s="26">
        <v>278166</v>
      </c>
      <c r="F1281" s="27" t="str">
        <f t="shared" si="328"/>
        <v>N/A</v>
      </c>
      <c r="G1281" s="26">
        <v>297120</v>
      </c>
      <c r="H1281" s="27" t="str">
        <f t="shared" si="329"/>
        <v>N/A</v>
      </c>
      <c r="I1281" s="28">
        <v>2.165</v>
      </c>
      <c r="J1281" s="28">
        <v>6.8140000000000001</v>
      </c>
      <c r="K1281" s="29" t="s">
        <v>1193</v>
      </c>
      <c r="L1281" s="30" t="str">
        <f t="shared" si="331"/>
        <v>Yes</v>
      </c>
    </row>
    <row r="1282" spans="1:12">
      <c r="A1282" s="46" t="s">
        <v>388</v>
      </c>
      <c r="B1282" s="25" t="s">
        <v>49</v>
      </c>
      <c r="C1282" s="31">
        <v>822.15880191999997</v>
      </c>
      <c r="D1282" s="27" t="str">
        <f t="shared" si="327"/>
        <v>N/A</v>
      </c>
      <c r="E1282" s="31">
        <v>822.06621944999995</v>
      </c>
      <c r="F1282" s="27" t="str">
        <f t="shared" si="328"/>
        <v>N/A</v>
      </c>
      <c r="G1282" s="31">
        <v>816.96060178000005</v>
      </c>
      <c r="H1282" s="27" t="str">
        <f t="shared" si="329"/>
        <v>N/A</v>
      </c>
      <c r="I1282" s="28">
        <v>-1.0999999999999999E-2</v>
      </c>
      <c r="J1282" s="28">
        <v>-0.621</v>
      </c>
      <c r="K1282" s="29" t="s">
        <v>1193</v>
      </c>
      <c r="L1282" s="30" t="str">
        <f t="shared" si="331"/>
        <v>Yes</v>
      </c>
    </row>
    <row r="1283" spans="1:12">
      <c r="A1283" s="46" t="s">
        <v>389</v>
      </c>
      <c r="B1283" s="25" t="s">
        <v>49</v>
      </c>
      <c r="C1283" s="31">
        <v>175211861</v>
      </c>
      <c r="D1283" s="27" t="str">
        <f t="shared" si="327"/>
        <v>N/A</v>
      </c>
      <c r="E1283" s="31">
        <v>197456275</v>
      </c>
      <c r="F1283" s="27" t="str">
        <f t="shared" si="328"/>
        <v>N/A</v>
      </c>
      <c r="G1283" s="31">
        <v>236330341</v>
      </c>
      <c r="H1283" s="27" t="str">
        <f t="shared" si="329"/>
        <v>N/A</v>
      </c>
      <c r="I1283" s="28">
        <v>12.7</v>
      </c>
      <c r="J1283" s="28">
        <v>19.690000000000001</v>
      </c>
      <c r="K1283" s="29" t="s">
        <v>1193</v>
      </c>
      <c r="L1283" s="30" t="str">
        <f t="shared" si="331"/>
        <v>Yes</v>
      </c>
    </row>
    <row r="1284" spans="1:12">
      <c r="A1284" s="93" t="s">
        <v>625</v>
      </c>
      <c r="B1284" s="26" t="s">
        <v>49</v>
      </c>
      <c r="C1284" s="26">
        <v>49549</v>
      </c>
      <c r="D1284" s="27" t="str">
        <f t="shared" si="327"/>
        <v>N/A</v>
      </c>
      <c r="E1284" s="26">
        <v>51122</v>
      </c>
      <c r="F1284" s="27" t="str">
        <f t="shared" si="328"/>
        <v>N/A</v>
      </c>
      <c r="G1284" s="26">
        <v>50283</v>
      </c>
      <c r="H1284" s="27" t="str">
        <f t="shared" si="329"/>
        <v>N/A</v>
      </c>
      <c r="I1284" s="28">
        <v>3.1749999999999998</v>
      </c>
      <c r="J1284" s="28">
        <v>-1.64</v>
      </c>
      <c r="K1284" s="37" t="s">
        <v>1193</v>
      </c>
      <c r="L1284" s="30" t="str">
        <f t="shared" si="331"/>
        <v>Yes</v>
      </c>
    </row>
    <row r="1285" spans="1:12">
      <c r="A1285" s="46" t="s">
        <v>390</v>
      </c>
      <c r="B1285" s="25" t="s">
        <v>49</v>
      </c>
      <c r="C1285" s="31">
        <v>3536.1331408999999</v>
      </c>
      <c r="D1285" s="27" t="str">
        <f t="shared" si="327"/>
        <v>N/A</v>
      </c>
      <c r="E1285" s="31">
        <v>3862.4520754</v>
      </c>
      <c r="F1285" s="27" t="str">
        <f t="shared" si="328"/>
        <v>N/A</v>
      </c>
      <c r="G1285" s="31">
        <v>4700.0047929000002</v>
      </c>
      <c r="H1285" s="27" t="str">
        <f t="shared" si="329"/>
        <v>N/A</v>
      </c>
      <c r="I1285" s="28">
        <v>9.2279999999999998</v>
      </c>
      <c r="J1285" s="28">
        <v>21.68</v>
      </c>
      <c r="K1285" s="29" t="s">
        <v>1193</v>
      </c>
      <c r="L1285" s="30" t="str">
        <f t="shared" si="331"/>
        <v>Yes</v>
      </c>
    </row>
    <row r="1286" spans="1:12">
      <c r="A1286" s="46" t="s">
        <v>391</v>
      </c>
      <c r="B1286" s="25" t="s">
        <v>49</v>
      </c>
      <c r="C1286" s="31">
        <v>3639774</v>
      </c>
      <c r="D1286" s="27" t="str">
        <f t="shared" si="327"/>
        <v>N/A</v>
      </c>
      <c r="E1286" s="31">
        <v>4039502</v>
      </c>
      <c r="F1286" s="27" t="str">
        <f t="shared" si="328"/>
        <v>N/A</v>
      </c>
      <c r="G1286" s="31">
        <v>4376736</v>
      </c>
      <c r="H1286" s="27" t="str">
        <f t="shared" si="329"/>
        <v>N/A</v>
      </c>
      <c r="I1286" s="28">
        <v>10.98</v>
      </c>
      <c r="J1286" s="28">
        <v>8.3480000000000008</v>
      </c>
      <c r="K1286" s="29" t="s">
        <v>1193</v>
      </c>
      <c r="L1286" s="30" t="str">
        <f t="shared" si="331"/>
        <v>Yes</v>
      </c>
    </row>
    <row r="1287" spans="1:12">
      <c r="A1287" s="46" t="s">
        <v>38</v>
      </c>
      <c r="B1287" s="25" t="s">
        <v>49</v>
      </c>
      <c r="C1287" s="26">
        <v>17518</v>
      </c>
      <c r="D1287" s="27" t="str">
        <f t="shared" si="327"/>
        <v>N/A</v>
      </c>
      <c r="E1287" s="26">
        <v>19131</v>
      </c>
      <c r="F1287" s="27" t="str">
        <f t="shared" si="328"/>
        <v>N/A</v>
      </c>
      <c r="G1287" s="26">
        <v>20517</v>
      </c>
      <c r="H1287" s="27" t="str">
        <f t="shared" si="329"/>
        <v>N/A</v>
      </c>
      <c r="I1287" s="28">
        <v>9.2080000000000002</v>
      </c>
      <c r="J1287" s="28">
        <v>7.2450000000000001</v>
      </c>
      <c r="K1287" s="29" t="s">
        <v>1193</v>
      </c>
      <c r="L1287" s="30" t="str">
        <f t="shared" si="331"/>
        <v>Yes</v>
      </c>
    </row>
    <row r="1288" spans="1:12">
      <c r="A1288" s="46" t="s">
        <v>392</v>
      </c>
      <c r="B1288" s="25" t="s">
        <v>49</v>
      </c>
      <c r="C1288" s="31">
        <v>207.77337596000001</v>
      </c>
      <c r="D1288" s="27" t="str">
        <f t="shared" si="327"/>
        <v>N/A</v>
      </c>
      <c r="E1288" s="31">
        <v>211.14954785</v>
      </c>
      <c r="F1288" s="27" t="str">
        <f t="shared" si="328"/>
        <v>N/A</v>
      </c>
      <c r="G1288" s="31">
        <v>213.32241556</v>
      </c>
      <c r="H1288" s="27" t="str">
        <f t="shared" si="329"/>
        <v>N/A</v>
      </c>
      <c r="I1288" s="28">
        <v>1.625</v>
      </c>
      <c r="J1288" s="28">
        <v>1.0289999999999999</v>
      </c>
      <c r="K1288" s="29" t="s">
        <v>1193</v>
      </c>
      <c r="L1288" s="30" t="str">
        <f t="shared" si="331"/>
        <v>Yes</v>
      </c>
    </row>
    <row r="1289" spans="1:12" ht="12.75" customHeight="1">
      <c r="A1289" s="46" t="s">
        <v>393</v>
      </c>
      <c r="B1289" s="25" t="s">
        <v>49</v>
      </c>
      <c r="C1289" s="31">
        <v>0</v>
      </c>
      <c r="D1289" s="27" t="str">
        <f t="shared" si="327"/>
        <v>N/A</v>
      </c>
      <c r="E1289" s="31">
        <v>0</v>
      </c>
      <c r="F1289" s="27" t="str">
        <f t="shared" si="328"/>
        <v>N/A</v>
      </c>
      <c r="G1289" s="31">
        <v>0</v>
      </c>
      <c r="H1289" s="27" t="str">
        <f t="shared" si="329"/>
        <v>N/A</v>
      </c>
      <c r="I1289" s="28" t="s">
        <v>1207</v>
      </c>
      <c r="J1289" s="28" t="s">
        <v>1207</v>
      </c>
      <c r="K1289" s="29" t="s">
        <v>1193</v>
      </c>
      <c r="L1289" s="30" t="str">
        <f t="shared" si="331"/>
        <v>N/A</v>
      </c>
    </row>
    <row r="1290" spans="1:12">
      <c r="A1290" s="46" t="s">
        <v>394</v>
      </c>
      <c r="B1290" s="25" t="s">
        <v>49</v>
      </c>
      <c r="C1290" s="26">
        <v>0</v>
      </c>
      <c r="D1290" s="27" t="str">
        <f t="shared" si="327"/>
        <v>N/A</v>
      </c>
      <c r="E1290" s="26">
        <v>0</v>
      </c>
      <c r="F1290" s="27" t="str">
        <f t="shared" si="328"/>
        <v>N/A</v>
      </c>
      <c r="G1290" s="26">
        <v>0</v>
      </c>
      <c r="H1290" s="27" t="str">
        <f t="shared" si="329"/>
        <v>N/A</v>
      </c>
      <c r="I1290" s="28" t="s">
        <v>1207</v>
      </c>
      <c r="J1290" s="28" t="s">
        <v>1207</v>
      </c>
      <c r="K1290" s="29" t="s">
        <v>1193</v>
      </c>
      <c r="L1290" s="30" t="str">
        <f t="shared" si="331"/>
        <v>N/A</v>
      </c>
    </row>
    <row r="1291" spans="1:12">
      <c r="A1291" s="46" t="s">
        <v>395</v>
      </c>
      <c r="B1291" s="25" t="s">
        <v>49</v>
      </c>
      <c r="C1291" s="31" t="s">
        <v>1207</v>
      </c>
      <c r="D1291" s="27" t="str">
        <f t="shared" si="327"/>
        <v>N/A</v>
      </c>
      <c r="E1291" s="31" t="s">
        <v>1207</v>
      </c>
      <c r="F1291" s="27" t="str">
        <f t="shared" si="328"/>
        <v>N/A</v>
      </c>
      <c r="G1291" s="31" t="s">
        <v>1207</v>
      </c>
      <c r="H1291" s="27" t="str">
        <f t="shared" si="329"/>
        <v>N/A</v>
      </c>
      <c r="I1291" s="28" t="s">
        <v>1207</v>
      </c>
      <c r="J1291" s="28" t="s">
        <v>1207</v>
      </c>
      <c r="K1291" s="29" t="s">
        <v>1193</v>
      </c>
      <c r="L1291" s="30" t="str">
        <f t="shared" si="331"/>
        <v>N/A</v>
      </c>
    </row>
    <row r="1292" spans="1:12" ht="12.75" customHeight="1">
      <c r="A1292" s="46" t="s">
        <v>396</v>
      </c>
      <c r="B1292" s="25" t="s">
        <v>49</v>
      </c>
      <c r="C1292" s="31">
        <v>32062516</v>
      </c>
      <c r="D1292" s="27" t="str">
        <f t="shared" si="327"/>
        <v>N/A</v>
      </c>
      <c r="E1292" s="31">
        <v>35028913</v>
      </c>
      <c r="F1292" s="27" t="str">
        <f t="shared" si="328"/>
        <v>N/A</v>
      </c>
      <c r="G1292" s="31">
        <v>36419642</v>
      </c>
      <c r="H1292" s="27" t="str">
        <f t="shared" si="329"/>
        <v>N/A</v>
      </c>
      <c r="I1292" s="28">
        <v>9.2520000000000007</v>
      </c>
      <c r="J1292" s="28">
        <v>3.97</v>
      </c>
      <c r="K1292" s="29" t="s">
        <v>1193</v>
      </c>
      <c r="L1292" s="30" t="str">
        <f t="shared" si="331"/>
        <v>Yes</v>
      </c>
    </row>
    <row r="1293" spans="1:12">
      <c r="A1293" s="46" t="s">
        <v>397</v>
      </c>
      <c r="B1293" s="25" t="s">
        <v>49</v>
      </c>
      <c r="C1293" s="26">
        <v>12003</v>
      </c>
      <c r="D1293" s="27" t="str">
        <f t="shared" si="327"/>
        <v>N/A</v>
      </c>
      <c r="E1293" s="26">
        <v>12399</v>
      </c>
      <c r="F1293" s="27" t="str">
        <f t="shared" si="328"/>
        <v>N/A</v>
      </c>
      <c r="G1293" s="26">
        <v>12595</v>
      </c>
      <c r="H1293" s="27" t="str">
        <f t="shared" si="329"/>
        <v>N/A</v>
      </c>
      <c r="I1293" s="28">
        <v>3.2989999999999999</v>
      </c>
      <c r="J1293" s="28">
        <v>1.581</v>
      </c>
      <c r="K1293" s="29" t="s">
        <v>1193</v>
      </c>
      <c r="L1293" s="30" t="str">
        <f t="shared" si="331"/>
        <v>Yes</v>
      </c>
    </row>
    <row r="1294" spans="1:12">
      <c r="A1294" s="46" t="s">
        <v>398</v>
      </c>
      <c r="B1294" s="25" t="s">
        <v>49</v>
      </c>
      <c r="C1294" s="31">
        <v>2671.2085311999999</v>
      </c>
      <c r="D1294" s="27" t="str">
        <f t="shared" si="327"/>
        <v>N/A</v>
      </c>
      <c r="E1294" s="31">
        <v>2825.1401725999999</v>
      </c>
      <c r="F1294" s="27" t="str">
        <f t="shared" si="328"/>
        <v>N/A</v>
      </c>
      <c r="G1294" s="31">
        <v>2891.5952361999998</v>
      </c>
      <c r="H1294" s="27" t="str">
        <f t="shared" si="329"/>
        <v>N/A</v>
      </c>
      <c r="I1294" s="28">
        <v>5.7629999999999999</v>
      </c>
      <c r="J1294" s="28">
        <v>2.3519999999999999</v>
      </c>
      <c r="K1294" s="29" t="s">
        <v>1193</v>
      </c>
      <c r="L1294" s="30" t="str">
        <f t="shared" si="331"/>
        <v>Yes</v>
      </c>
    </row>
    <row r="1295" spans="1:12">
      <c r="A1295" s="46" t="s">
        <v>399</v>
      </c>
      <c r="B1295" s="25" t="s">
        <v>49</v>
      </c>
      <c r="C1295" s="31">
        <v>5504461</v>
      </c>
      <c r="D1295" s="27" t="str">
        <f t="shared" si="327"/>
        <v>N/A</v>
      </c>
      <c r="E1295" s="31">
        <v>6493980</v>
      </c>
      <c r="F1295" s="27" t="str">
        <f t="shared" si="328"/>
        <v>N/A</v>
      </c>
      <c r="G1295" s="31">
        <v>8246171</v>
      </c>
      <c r="H1295" s="27" t="str">
        <f t="shared" si="329"/>
        <v>N/A</v>
      </c>
      <c r="I1295" s="28">
        <v>17.98</v>
      </c>
      <c r="J1295" s="28">
        <v>26.98</v>
      </c>
      <c r="K1295" s="29" t="s">
        <v>1193</v>
      </c>
      <c r="L1295" s="30" t="str">
        <f t="shared" si="331"/>
        <v>Yes</v>
      </c>
    </row>
    <row r="1296" spans="1:12">
      <c r="A1296" s="46" t="s">
        <v>400</v>
      </c>
      <c r="B1296" s="25" t="s">
        <v>49</v>
      </c>
      <c r="C1296" s="26">
        <v>2037</v>
      </c>
      <c r="D1296" s="27" t="str">
        <f t="shared" si="327"/>
        <v>N/A</v>
      </c>
      <c r="E1296" s="26">
        <v>2173</v>
      </c>
      <c r="F1296" s="27" t="str">
        <f t="shared" si="328"/>
        <v>N/A</v>
      </c>
      <c r="G1296" s="26">
        <v>2513</v>
      </c>
      <c r="H1296" s="27" t="str">
        <f t="shared" si="329"/>
        <v>N/A</v>
      </c>
      <c r="I1296" s="28">
        <v>6.6760000000000002</v>
      </c>
      <c r="J1296" s="28">
        <v>15.65</v>
      </c>
      <c r="K1296" s="29" t="s">
        <v>1193</v>
      </c>
      <c r="L1296" s="30" t="str">
        <f t="shared" si="331"/>
        <v>Yes</v>
      </c>
    </row>
    <row r="1297" spans="1:12">
      <c r="A1297" s="46" t="s">
        <v>401</v>
      </c>
      <c r="B1297" s="25" t="s">
        <v>49</v>
      </c>
      <c r="C1297" s="31">
        <v>2702.2390771</v>
      </c>
      <c r="D1297" s="27" t="str">
        <f t="shared" si="327"/>
        <v>N/A</v>
      </c>
      <c r="E1297" s="31">
        <v>2988.4859640999998</v>
      </c>
      <c r="F1297" s="27" t="str">
        <f t="shared" si="328"/>
        <v>N/A</v>
      </c>
      <c r="G1297" s="31">
        <v>3281.4050935</v>
      </c>
      <c r="H1297" s="27" t="str">
        <f t="shared" si="329"/>
        <v>N/A</v>
      </c>
      <c r="I1297" s="28">
        <v>10.59</v>
      </c>
      <c r="J1297" s="28">
        <v>9.8019999999999996</v>
      </c>
      <c r="K1297" s="29" t="s">
        <v>1193</v>
      </c>
      <c r="L1297" s="30" t="str">
        <f t="shared" si="331"/>
        <v>Yes</v>
      </c>
    </row>
    <row r="1298" spans="1:12" ht="12.75" customHeight="1">
      <c r="A1298" s="46" t="s">
        <v>402</v>
      </c>
      <c r="B1298" s="25" t="s">
        <v>49</v>
      </c>
      <c r="C1298" s="31">
        <v>1149436</v>
      </c>
      <c r="D1298" s="27" t="str">
        <f t="shared" si="327"/>
        <v>N/A</v>
      </c>
      <c r="E1298" s="31">
        <v>1387476</v>
      </c>
      <c r="F1298" s="27" t="str">
        <f t="shared" si="328"/>
        <v>N/A</v>
      </c>
      <c r="G1298" s="31">
        <v>1741567</v>
      </c>
      <c r="H1298" s="27" t="str">
        <f t="shared" si="329"/>
        <v>N/A</v>
      </c>
      <c r="I1298" s="28">
        <v>20.71</v>
      </c>
      <c r="J1298" s="28">
        <v>25.52</v>
      </c>
      <c r="K1298" s="29" t="s">
        <v>1193</v>
      </c>
      <c r="L1298" s="30" t="str">
        <f t="shared" si="331"/>
        <v>Yes</v>
      </c>
    </row>
    <row r="1299" spans="1:12">
      <c r="A1299" s="46" t="s">
        <v>626</v>
      </c>
      <c r="B1299" s="25" t="s">
        <v>49</v>
      </c>
      <c r="C1299" s="26">
        <v>5220</v>
      </c>
      <c r="D1299" s="27" t="str">
        <f t="shared" si="327"/>
        <v>N/A</v>
      </c>
      <c r="E1299" s="26">
        <v>6034</v>
      </c>
      <c r="F1299" s="27" t="str">
        <f t="shared" si="328"/>
        <v>N/A</v>
      </c>
      <c r="G1299" s="26">
        <v>7718</v>
      </c>
      <c r="H1299" s="27" t="str">
        <f t="shared" si="329"/>
        <v>N/A</v>
      </c>
      <c r="I1299" s="28">
        <v>15.59</v>
      </c>
      <c r="J1299" s="28">
        <v>27.91</v>
      </c>
      <c r="K1299" s="29" t="s">
        <v>1193</v>
      </c>
      <c r="L1299" s="30" t="str">
        <f t="shared" si="331"/>
        <v>Yes</v>
      </c>
    </row>
    <row r="1300" spans="1:12">
      <c r="A1300" s="46" t="s">
        <v>403</v>
      </c>
      <c r="B1300" s="25" t="s">
        <v>49</v>
      </c>
      <c r="C1300" s="31">
        <v>220.19846742999999</v>
      </c>
      <c r="D1300" s="27" t="str">
        <f t="shared" si="327"/>
        <v>N/A</v>
      </c>
      <c r="E1300" s="31">
        <v>229.94298972000001</v>
      </c>
      <c r="F1300" s="27" t="str">
        <f t="shared" si="328"/>
        <v>N/A</v>
      </c>
      <c r="G1300" s="31">
        <v>225.65003887</v>
      </c>
      <c r="H1300" s="27" t="str">
        <f t="shared" si="329"/>
        <v>N/A</v>
      </c>
      <c r="I1300" s="28">
        <v>4.4249999999999998</v>
      </c>
      <c r="J1300" s="28">
        <v>-1.87</v>
      </c>
      <c r="K1300" s="29" t="s">
        <v>1193</v>
      </c>
      <c r="L1300" s="30" t="str">
        <f t="shared" si="331"/>
        <v>Yes</v>
      </c>
    </row>
    <row r="1301" spans="1:12">
      <c r="A1301" s="46" t="s">
        <v>404</v>
      </c>
      <c r="B1301" s="25" t="s">
        <v>49</v>
      </c>
      <c r="C1301" s="31">
        <v>0</v>
      </c>
      <c r="D1301" s="27" t="str">
        <f t="shared" si="327"/>
        <v>N/A</v>
      </c>
      <c r="E1301" s="31">
        <v>0</v>
      </c>
      <c r="F1301" s="27" t="str">
        <f t="shared" si="328"/>
        <v>N/A</v>
      </c>
      <c r="G1301" s="31">
        <v>0</v>
      </c>
      <c r="H1301" s="27" t="str">
        <f t="shared" si="329"/>
        <v>N/A</v>
      </c>
      <c r="I1301" s="28" t="s">
        <v>1207</v>
      </c>
      <c r="J1301" s="28" t="s">
        <v>1207</v>
      </c>
      <c r="K1301" s="29" t="s">
        <v>1193</v>
      </c>
      <c r="L1301" s="30" t="str">
        <f t="shared" si="331"/>
        <v>N/A</v>
      </c>
    </row>
    <row r="1302" spans="1:12">
      <c r="A1302" s="46" t="s">
        <v>135</v>
      </c>
      <c r="B1302" s="25" t="s">
        <v>49</v>
      </c>
      <c r="C1302" s="26">
        <v>0</v>
      </c>
      <c r="D1302" s="27" t="str">
        <f t="shared" si="327"/>
        <v>N/A</v>
      </c>
      <c r="E1302" s="26">
        <v>0</v>
      </c>
      <c r="F1302" s="27" t="str">
        <f t="shared" si="328"/>
        <v>N/A</v>
      </c>
      <c r="G1302" s="26">
        <v>0</v>
      </c>
      <c r="H1302" s="27" t="str">
        <f t="shared" si="329"/>
        <v>N/A</v>
      </c>
      <c r="I1302" s="28" t="s">
        <v>1207</v>
      </c>
      <c r="J1302" s="28" t="s">
        <v>1207</v>
      </c>
      <c r="K1302" s="29" t="s">
        <v>1193</v>
      </c>
      <c r="L1302" s="30" t="str">
        <f t="shared" si="331"/>
        <v>N/A</v>
      </c>
    </row>
    <row r="1303" spans="1:12">
      <c r="A1303" s="46" t="s">
        <v>405</v>
      </c>
      <c r="B1303" s="25" t="s">
        <v>49</v>
      </c>
      <c r="C1303" s="31" t="s">
        <v>1207</v>
      </c>
      <c r="D1303" s="27" t="str">
        <f t="shared" si="327"/>
        <v>N/A</v>
      </c>
      <c r="E1303" s="31" t="s">
        <v>1207</v>
      </c>
      <c r="F1303" s="27" t="str">
        <f t="shared" si="328"/>
        <v>N/A</v>
      </c>
      <c r="G1303" s="31" t="s">
        <v>1207</v>
      </c>
      <c r="H1303" s="27" t="str">
        <f t="shared" si="329"/>
        <v>N/A</v>
      </c>
      <c r="I1303" s="28" t="s">
        <v>1207</v>
      </c>
      <c r="J1303" s="28" t="s">
        <v>1207</v>
      </c>
      <c r="K1303" s="29" t="s">
        <v>1193</v>
      </c>
      <c r="L1303" s="30" t="str">
        <f t="shared" si="331"/>
        <v>N/A</v>
      </c>
    </row>
    <row r="1304" spans="1:12">
      <c r="A1304" s="46" t="s">
        <v>952</v>
      </c>
      <c r="B1304" s="25" t="s">
        <v>49</v>
      </c>
      <c r="C1304" s="31" t="s">
        <v>49</v>
      </c>
      <c r="D1304" s="27" t="str">
        <f t="shared" si="327"/>
        <v>N/A</v>
      </c>
      <c r="E1304" s="31">
        <v>4185616</v>
      </c>
      <c r="F1304" s="27" t="str">
        <f t="shared" si="328"/>
        <v>N/A</v>
      </c>
      <c r="G1304" s="31">
        <v>5706768</v>
      </c>
      <c r="H1304" s="27" t="str">
        <f t="shared" si="329"/>
        <v>N/A</v>
      </c>
      <c r="I1304" s="28" t="s">
        <v>49</v>
      </c>
      <c r="J1304" s="28">
        <v>36.340000000000003</v>
      </c>
      <c r="K1304" s="29" t="s">
        <v>1193</v>
      </c>
      <c r="L1304" s="30" t="str">
        <f>IF(J1304="Div by 0", "N/A", IF(OR(J1304="N/A",K1304="N/A"),"N/A", IF(J1304&gt;VALUE(MID(K1304,1,2)), "No", IF(J1304&lt;-1*VALUE(MID(K1304,1,2)), "No", "Yes"))))</f>
        <v>No</v>
      </c>
    </row>
    <row r="1305" spans="1:12">
      <c r="A1305" s="46" t="s">
        <v>953</v>
      </c>
      <c r="B1305" s="25" t="s">
        <v>49</v>
      </c>
      <c r="C1305" s="26" t="s">
        <v>49</v>
      </c>
      <c r="D1305" s="27" t="str">
        <f t="shared" si="327"/>
        <v>N/A</v>
      </c>
      <c r="E1305" s="26">
        <v>39336</v>
      </c>
      <c r="F1305" s="27" t="str">
        <f t="shared" si="328"/>
        <v>N/A</v>
      </c>
      <c r="G1305" s="26">
        <v>52896</v>
      </c>
      <c r="H1305" s="27" t="str">
        <f t="shared" si="329"/>
        <v>N/A</v>
      </c>
      <c r="I1305" s="28" t="s">
        <v>49</v>
      </c>
      <c r="J1305" s="28">
        <v>34.47</v>
      </c>
      <c r="K1305" s="29" t="s">
        <v>1193</v>
      </c>
      <c r="L1305" s="30" t="str">
        <f t="shared" ref="L1305:L1309" si="332">IF(J1305="Div by 0", "N/A", IF(OR(J1305="N/A",K1305="N/A"),"N/A", IF(J1305&gt;VALUE(MID(K1305,1,2)), "No", IF(J1305&lt;-1*VALUE(MID(K1305,1,2)), "No", "Yes"))))</f>
        <v>No</v>
      </c>
    </row>
    <row r="1306" spans="1:12">
      <c r="A1306" s="46" t="s">
        <v>954</v>
      </c>
      <c r="B1306" s="25" t="s">
        <v>49</v>
      </c>
      <c r="C1306" s="31" t="s">
        <v>49</v>
      </c>
      <c r="D1306" s="27" t="str">
        <f t="shared" si="327"/>
        <v>N/A</v>
      </c>
      <c r="E1306" s="31">
        <v>106.40675208</v>
      </c>
      <c r="F1306" s="27" t="str">
        <f t="shared" si="328"/>
        <v>N/A</v>
      </c>
      <c r="G1306" s="31">
        <v>107.88656987</v>
      </c>
      <c r="H1306" s="27" t="str">
        <f t="shared" si="329"/>
        <v>N/A</v>
      </c>
      <c r="I1306" s="28" t="s">
        <v>49</v>
      </c>
      <c r="J1306" s="28">
        <v>1.391</v>
      </c>
      <c r="K1306" s="29" t="s">
        <v>1193</v>
      </c>
      <c r="L1306" s="30" t="str">
        <f t="shared" si="332"/>
        <v>Yes</v>
      </c>
    </row>
    <row r="1307" spans="1:12">
      <c r="A1307" s="46" t="s">
        <v>955</v>
      </c>
      <c r="B1307" s="25" t="s">
        <v>49</v>
      </c>
      <c r="C1307" s="31" t="s">
        <v>49</v>
      </c>
      <c r="D1307" s="27" t="str">
        <f t="shared" si="327"/>
        <v>N/A</v>
      </c>
      <c r="E1307" s="31">
        <v>0</v>
      </c>
      <c r="F1307" s="27" t="str">
        <f t="shared" si="328"/>
        <v>N/A</v>
      </c>
      <c r="G1307" s="31">
        <v>0</v>
      </c>
      <c r="H1307" s="27" t="str">
        <f t="shared" si="329"/>
        <v>N/A</v>
      </c>
      <c r="I1307" s="28" t="s">
        <v>49</v>
      </c>
      <c r="J1307" s="28" t="s">
        <v>1207</v>
      </c>
      <c r="K1307" s="29" t="s">
        <v>1193</v>
      </c>
      <c r="L1307" s="30" t="str">
        <f t="shared" si="332"/>
        <v>N/A</v>
      </c>
    </row>
    <row r="1308" spans="1:12">
      <c r="A1308" s="46" t="s">
        <v>956</v>
      </c>
      <c r="B1308" s="25" t="s">
        <v>49</v>
      </c>
      <c r="C1308" s="26" t="s">
        <v>49</v>
      </c>
      <c r="D1308" s="27" t="str">
        <f t="shared" si="327"/>
        <v>N/A</v>
      </c>
      <c r="E1308" s="26">
        <v>0</v>
      </c>
      <c r="F1308" s="27" t="str">
        <f t="shared" si="328"/>
        <v>N/A</v>
      </c>
      <c r="G1308" s="26">
        <v>0</v>
      </c>
      <c r="H1308" s="27" t="str">
        <f t="shared" si="329"/>
        <v>N/A</v>
      </c>
      <c r="I1308" s="28" t="s">
        <v>49</v>
      </c>
      <c r="J1308" s="28" t="s">
        <v>1207</v>
      </c>
      <c r="K1308" s="29" t="s">
        <v>1193</v>
      </c>
      <c r="L1308" s="30" t="str">
        <f t="shared" si="332"/>
        <v>N/A</v>
      </c>
    </row>
    <row r="1309" spans="1:12">
      <c r="A1309" s="46" t="s">
        <v>957</v>
      </c>
      <c r="B1309" s="25" t="s">
        <v>49</v>
      </c>
      <c r="C1309" s="31" t="s">
        <v>49</v>
      </c>
      <c r="D1309" s="27" t="str">
        <f t="shared" si="327"/>
        <v>N/A</v>
      </c>
      <c r="E1309" s="31" t="s">
        <v>1207</v>
      </c>
      <c r="F1309" s="27" t="str">
        <f t="shared" si="328"/>
        <v>N/A</v>
      </c>
      <c r="G1309" s="31" t="s">
        <v>1207</v>
      </c>
      <c r="H1309" s="27" t="str">
        <f t="shared" si="329"/>
        <v>N/A</v>
      </c>
      <c r="I1309" s="28" t="s">
        <v>49</v>
      </c>
      <c r="J1309" s="28" t="s">
        <v>1207</v>
      </c>
      <c r="K1309" s="29" t="s">
        <v>1193</v>
      </c>
      <c r="L1309" s="30" t="str">
        <f t="shared" si="332"/>
        <v>N/A</v>
      </c>
    </row>
    <row r="1310" spans="1:12" ht="12.75" customHeight="1">
      <c r="A1310" s="46" t="s">
        <v>406</v>
      </c>
      <c r="B1310" s="25" t="s">
        <v>49</v>
      </c>
      <c r="C1310" s="31">
        <v>52950919</v>
      </c>
      <c r="D1310" s="27" t="str">
        <f t="shared" si="327"/>
        <v>N/A</v>
      </c>
      <c r="E1310" s="31">
        <v>59301464</v>
      </c>
      <c r="F1310" s="27" t="str">
        <f t="shared" si="328"/>
        <v>N/A</v>
      </c>
      <c r="G1310" s="31">
        <v>66123895</v>
      </c>
      <c r="H1310" s="27" t="str">
        <f t="shared" si="329"/>
        <v>N/A</v>
      </c>
      <c r="I1310" s="28">
        <v>11.99</v>
      </c>
      <c r="J1310" s="28">
        <v>11.5</v>
      </c>
      <c r="K1310" s="29" t="s">
        <v>1193</v>
      </c>
      <c r="L1310" s="30" t="str">
        <f t="shared" si="331"/>
        <v>Yes</v>
      </c>
    </row>
    <row r="1311" spans="1:12">
      <c r="A1311" s="46" t="s">
        <v>407</v>
      </c>
      <c r="B1311" s="25" t="s">
        <v>49</v>
      </c>
      <c r="C1311" s="26">
        <v>133140</v>
      </c>
      <c r="D1311" s="27" t="str">
        <f t="shared" si="327"/>
        <v>N/A</v>
      </c>
      <c r="E1311" s="26">
        <v>139632</v>
      </c>
      <c r="F1311" s="27" t="str">
        <f t="shared" si="328"/>
        <v>N/A</v>
      </c>
      <c r="G1311" s="26">
        <v>151944</v>
      </c>
      <c r="H1311" s="27" t="str">
        <f t="shared" si="329"/>
        <v>N/A</v>
      </c>
      <c r="I1311" s="28">
        <v>4.8760000000000003</v>
      </c>
      <c r="J1311" s="28">
        <v>8.8170000000000002</v>
      </c>
      <c r="K1311" s="29" t="s">
        <v>1193</v>
      </c>
      <c r="L1311" s="30" t="str">
        <f t="shared" si="331"/>
        <v>Yes</v>
      </c>
    </row>
    <row r="1312" spans="1:12">
      <c r="A1312" s="46" t="s">
        <v>408</v>
      </c>
      <c r="B1312" s="25" t="s">
        <v>49</v>
      </c>
      <c r="C1312" s="31">
        <v>397.70856993000001</v>
      </c>
      <c r="D1312" s="27" t="str">
        <f t="shared" si="327"/>
        <v>N/A</v>
      </c>
      <c r="E1312" s="31">
        <v>424.69823536000001</v>
      </c>
      <c r="F1312" s="27" t="str">
        <f t="shared" si="328"/>
        <v>N/A</v>
      </c>
      <c r="G1312" s="31">
        <v>435.18595667</v>
      </c>
      <c r="H1312" s="27" t="str">
        <f t="shared" si="329"/>
        <v>N/A</v>
      </c>
      <c r="I1312" s="28">
        <v>6.7859999999999996</v>
      </c>
      <c r="J1312" s="28">
        <v>2.4689999999999999</v>
      </c>
      <c r="K1312" s="29" t="s">
        <v>1193</v>
      </c>
      <c r="L1312" s="30" t="str">
        <f t="shared" si="331"/>
        <v>Yes</v>
      </c>
    </row>
    <row r="1313" spans="1:12">
      <c r="A1313" s="46" t="s">
        <v>409</v>
      </c>
      <c r="B1313" s="25" t="s">
        <v>49</v>
      </c>
      <c r="C1313" s="31">
        <v>229121744</v>
      </c>
      <c r="D1313" s="27" t="str">
        <f t="shared" ref="D1313:D1321" si="333">IF($B1313="N/A","N/A",IF(C1313&gt;10,"No",IF(C1313&lt;-10,"No","Yes")))</f>
        <v>N/A</v>
      </c>
      <c r="E1313" s="31">
        <v>247131242</v>
      </c>
      <c r="F1313" s="27" t="str">
        <f t="shared" ref="F1313:F1321" si="334">IF($B1313="N/A","N/A",IF(E1313&gt;10,"No",IF(E1313&lt;-10,"No","Yes")))</f>
        <v>N/A</v>
      </c>
      <c r="G1313" s="31">
        <v>262444545</v>
      </c>
      <c r="H1313" s="27" t="str">
        <f t="shared" ref="H1313:H1321" si="335">IF($B1313="N/A","N/A",IF(G1313&gt;10,"No",IF(G1313&lt;-10,"No","Yes")))</f>
        <v>N/A</v>
      </c>
      <c r="I1313" s="28">
        <v>7.86</v>
      </c>
      <c r="J1313" s="28">
        <v>6.1959999999999997</v>
      </c>
      <c r="K1313" s="29" t="s">
        <v>1193</v>
      </c>
      <c r="L1313" s="30" t="str">
        <f t="shared" ref="L1313:L1321" si="336">IF(J1313="Div by 0", "N/A", IF(K1313="N/A","N/A", IF(J1313&gt;VALUE(MID(K1313,1,2)), "No", IF(J1313&lt;-1*VALUE(MID(K1313,1,2)), "No", "Yes"))))</f>
        <v>Yes</v>
      </c>
    </row>
    <row r="1314" spans="1:12">
      <c r="A1314" s="46" t="s">
        <v>136</v>
      </c>
      <c r="B1314" s="25" t="s">
        <v>49</v>
      </c>
      <c r="C1314" s="26">
        <v>14151</v>
      </c>
      <c r="D1314" s="27" t="str">
        <f t="shared" si="333"/>
        <v>N/A</v>
      </c>
      <c r="E1314" s="26">
        <v>16526</v>
      </c>
      <c r="F1314" s="27" t="str">
        <f t="shared" si="334"/>
        <v>N/A</v>
      </c>
      <c r="G1314" s="26">
        <v>16486</v>
      </c>
      <c r="H1314" s="27" t="str">
        <f t="shared" si="335"/>
        <v>N/A</v>
      </c>
      <c r="I1314" s="28">
        <v>16.78</v>
      </c>
      <c r="J1314" s="28">
        <v>-0.24199999999999999</v>
      </c>
      <c r="K1314" s="29" t="s">
        <v>1193</v>
      </c>
      <c r="L1314" s="30" t="str">
        <f t="shared" si="336"/>
        <v>Yes</v>
      </c>
    </row>
    <row r="1315" spans="1:12">
      <c r="A1315" s="46" t="s">
        <v>410</v>
      </c>
      <c r="B1315" s="25" t="s">
        <v>49</v>
      </c>
      <c r="C1315" s="31">
        <v>16191.205145</v>
      </c>
      <c r="D1315" s="27" t="str">
        <f t="shared" si="333"/>
        <v>N/A</v>
      </c>
      <c r="E1315" s="31">
        <v>14954.087014000001</v>
      </c>
      <c r="F1315" s="27" t="str">
        <f t="shared" si="334"/>
        <v>N/A</v>
      </c>
      <c r="G1315" s="31">
        <v>15919.237231999999</v>
      </c>
      <c r="H1315" s="27" t="str">
        <f t="shared" si="335"/>
        <v>N/A</v>
      </c>
      <c r="I1315" s="28">
        <v>-7.64</v>
      </c>
      <c r="J1315" s="28">
        <v>6.4539999999999997</v>
      </c>
      <c r="K1315" s="29" t="s">
        <v>1193</v>
      </c>
      <c r="L1315" s="30" t="str">
        <f t="shared" si="336"/>
        <v>Yes</v>
      </c>
    </row>
    <row r="1316" spans="1:12">
      <c r="A1316" s="46" t="s">
        <v>411</v>
      </c>
      <c r="B1316" s="25" t="s">
        <v>49</v>
      </c>
      <c r="C1316" s="31">
        <v>45735318</v>
      </c>
      <c r="D1316" s="27" t="str">
        <f t="shared" si="333"/>
        <v>N/A</v>
      </c>
      <c r="E1316" s="31">
        <v>67109817</v>
      </c>
      <c r="F1316" s="27" t="str">
        <f t="shared" si="334"/>
        <v>N/A</v>
      </c>
      <c r="G1316" s="31">
        <v>96884736</v>
      </c>
      <c r="H1316" s="27" t="str">
        <f t="shared" si="335"/>
        <v>N/A</v>
      </c>
      <c r="I1316" s="28">
        <v>46.74</v>
      </c>
      <c r="J1316" s="28">
        <v>44.37</v>
      </c>
      <c r="K1316" s="29" t="s">
        <v>1193</v>
      </c>
      <c r="L1316" s="30" t="str">
        <f t="shared" si="336"/>
        <v>No</v>
      </c>
    </row>
    <row r="1317" spans="1:12">
      <c r="A1317" s="46" t="s">
        <v>412</v>
      </c>
      <c r="B1317" s="25" t="s">
        <v>49</v>
      </c>
      <c r="C1317" s="26">
        <v>53700</v>
      </c>
      <c r="D1317" s="27" t="str">
        <f t="shared" si="333"/>
        <v>N/A</v>
      </c>
      <c r="E1317" s="26">
        <v>58512</v>
      </c>
      <c r="F1317" s="27" t="str">
        <f t="shared" si="334"/>
        <v>N/A</v>
      </c>
      <c r="G1317" s="26">
        <v>64357</v>
      </c>
      <c r="H1317" s="27" t="str">
        <f t="shared" si="335"/>
        <v>N/A</v>
      </c>
      <c r="I1317" s="28">
        <v>8.9610000000000003</v>
      </c>
      <c r="J1317" s="28">
        <v>9.9890000000000008</v>
      </c>
      <c r="K1317" s="29" t="s">
        <v>1193</v>
      </c>
      <c r="L1317" s="30" t="str">
        <f t="shared" si="336"/>
        <v>Yes</v>
      </c>
    </row>
    <row r="1318" spans="1:12">
      <c r="A1318" s="46" t="s">
        <v>413</v>
      </c>
      <c r="B1318" s="25" t="s">
        <v>49</v>
      </c>
      <c r="C1318" s="31">
        <v>851.68189944000005</v>
      </c>
      <c r="D1318" s="27" t="str">
        <f t="shared" si="333"/>
        <v>N/A</v>
      </c>
      <c r="E1318" s="31">
        <v>1146.9410889999999</v>
      </c>
      <c r="F1318" s="27" t="str">
        <f t="shared" si="334"/>
        <v>N/A</v>
      </c>
      <c r="G1318" s="31">
        <v>1505.4265425999999</v>
      </c>
      <c r="H1318" s="27" t="str">
        <f t="shared" si="335"/>
        <v>N/A</v>
      </c>
      <c r="I1318" s="28">
        <v>34.67</v>
      </c>
      <c r="J1318" s="28">
        <v>31.26</v>
      </c>
      <c r="K1318" s="29" t="s">
        <v>1193</v>
      </c>
      <c r="L1318" s="30" t="str">
        <f t="shared" si="336"/>
        <v>No</v>
      </c>
    </row>
    <row r="1319" spans="1:12">
      <c r="A1319" s="46" t="s">
        <v>414</v>
      </c>
      <c r="B1319" s="25" t="s">
        <v>49</v>
      </c>
      <c r="C1319" s="31">
        <v>26716131</v>
      </c>
      <c r="D1319" s="27" t="str">
        <f t="shared" si="333"/>
        <v>N/A</v>
      </c>
      <c r="E1319" s="31">
        <v>30278264</v>
      </c>
      <c r="F1319" s="27" t="str">
        <f t="shared" si="334"/>
        <v>N/A</v>
      </c>
      <c r="G1319" s="31">
        <v>35993524</v>
      </c>
      <c r="H1319" s="27" t="str">
        <f t="shared" si="335"/>
        <v>N/A</v>
      </c>
      <c r="I1319" s="28">
        <v>13.33</v>
      </c>
      <c r="J1319" s="28">
        <v>18.88</v>
      </c>
      <c r="K1319" s="29" t="s">
        <v>1193</v>
      </c>
      <c r="L1319" s="30" t="str">
        <f t="shared" si="336"/>
        <v>Yes</v>
      </c>
    </row>
    <row r="1320" spans="1:12">
      <c r="A1320" s="46" t="s">
        <v>137</v>
      </c>
      <c r="B1320" s="25" t="s">
        <v>49</v>
      </c>
      <c r="C1320" s="26">
        <v>4679</v>
      </c>
      <c r="D1320" s="27" t="str">
        <f t="shared" si="333"/>
        <v>N/A</v>
      </c>
      <c r="E1320" s="26">
        <v>5019</v>
      </c>
      <c r="F1320" s="27" t="str">
        <f t="shared" si="334"/>
        <v>N/A</v>
      </c>
      <c r="G1320" s="26">
        <v>5630</v>
      </c>
      <c r="H1320" s="27" t="str">
        <f t="shared" si="335"/>
        <v>N/A</v>
      </c>
      <c r="I1320" s="28">
        <v>7.2670000000000003</v>
      </c>
      <c r="J1320" s="28">
        <v>12.17</v>
      </c>
      <c r="K1320" s="29" t="s">
        <v>1193</v>
      </c>
      <c r="L1320" s="30" t="str">
        <f t="shared" si="336"/>
        <v>Yes</v>
      </c>
    </row>
    <row r="1321" spans="1:12">
      <c r="A1321" s="46" t="s">
        <v>415</v>
      </c>
      <c r="B1321" s="25" t="s">
        <v>49</v>
      </c>
      <c r="C1321" s="31">
        <v>5709.7950417000002</v>
      </c>
      <c r="D1321" s="27" t="str">
        <f t="shared" si="333"/>
        <v>N/A</v>
      </c>
      <c r="E1321" s="31">
        <v>6032.7284319999999</v>
      </c>
      <c r="F1321" s="27" t="str">
        <f t="shared" si="334"/>
        <v>N/A</v>
      </c>
      <c r="G1321" s="31">
        <v>6393.1658969999999</v>
      </c>
      <c r="H1321" s="27" t="str">
        <f t="shared" si="335"/>
        <v>N/A</v>
      </c>
      <c r="I1321" s="28">
        <v>5.6559999999999997</v>
      </c>
      <c r="J1321" s="28">
        <v>5.9749999999999996</v>
      </c>
      <c r="K1321" s="29" t="s">
        <v>1193</v>
      </c>
      <c r="L1321" s="30" t="str">
        <f t="shared" si="336"/>
        <v>Yes</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561.31969734999996</v>
      </c>
      <c r="D1323" s="27" t="str">
        <f t="shared" ref="D1323:D1342" si="337">IF($B1323="N/A","N/A",IF(C1323&gt;10,"No",IF(C1323&lt;-10,"No","Yes")))</f>
        <v>N/A</v>
      </c>
      <c r="E1323" s="31">
        <v>585.20647048000001</v>
      </c>
      <c r="F1323" s="27" t="str">
        <f t="shared" ref="F1323:F1342" si="338">IF($B1323="N/A","N/A",IF(E1323&gt;10,"No",IF(E1323&lt;-10,"No","Yes")))</f>
        <v>N/A</v>
      </c>
      <c r="G1323" s="31">
        <v>592.14124953999999</v>
      </c>
      <c r="H1323" s="27" t="str">
        <f t="shared" ref="H1323:H1342" si="339">IF($B1323="N/A","N/A",IF(G1323&gt;10,"No",IF(G1323&lt;-10,"No","Yes")))</f>
        <v>N/A</v>
      </c>
      <c r="I1323" s="28">
        <v>4.2549999999999999</v>
      </c>
      <c r="J1323" s="28">
        <v>1.1850000000000001</v>
      </c>
      <c r="K1323" s="29" t="s">
        <v>1193</v>
      </c>
      <c r="L1323" s="30" t="str">
        <f t="shared" ref="L1323:L1342" si="340">IF(J1323="Div by 0", "N/A", IF(K1323="N/A","N/A", IF(J1323&gt;VALUE(MID(K1323,1,2)), "No", IF(J1323&lt;-1*VALUE(MID(K1323,1,2)), "No", "Yes"))))</f>
        <v>Yes</v>
      </c>
    </row>
    <row r="1324" spans="1:12">
      <c r="A1324" s="48" t="s">
        <v>524</v>
      </c>
      <c r="B1324" s="25" t="s">
        <v>49</v>
      </c>
      <c r="C1324" s="31">
        <v>364.08271335000001</v>
      </c>
      <c r="D1324" s="27" t="str">
        <f t="shared" si="337"/>
        <v>N/A</v>
      </c>
      <c r="E1324" s="31">
        <v>398.94128430000001</v>
      </c>
      <c r="F1324" s="27" t="str">
        <f t="shared" si="338"/>
        <v>N/A</v>
      </c>
      <c r="G1324" s="31">
        <v>432.04376728</v>
      </c>
      <c r="H1324" s="27" t="str">
        <f t="shared" si="339"/>
        <v>N/A</v>
      </c>
      <c r="I1324" s="28">
        <v>9.5739999999999998</v>
      </c>
      <c r="J1324" s="28">
        <v>8.298</v>
      </c>
      <c r="K1324" s="29" t="s">
        <v>1193</v>
      </c>
      <c r="L1324" s="30" t="str">
        <f t="shared" si="340"/>
        <v>Yes</v>
      </c>
    </row>
    <row r="1325" spans="1:12">
      <c r="A1325" s="48" t="s">
        <v>527</v>
      </c>
      <c r="B1325" s="25" t="s">
        <v>49</v>
      </c>
      <c r="C1325" s="31">
        <v>1444.5586718</v>
      </c>
      <c r="D1325" s="27" t="str">
        <f t="shared" si="337"/>
        <v>N/A</v>
      </c>
      <c r="E1325" s="31">
        <v>1536.8586562</v>
      </c>
      <c r="F1325" s="27" t="str">
        <f t="shared" si="338"/>
        <v>N/A</v>
      </c>
      <c r="G1325" s="31">
        <v>1625.5510965999999</v>
      </c>
      <c r="H1325" s="27" t="str">
        <f t="shared" si="339"/>
        <v>N/A</v>
      </c>
      <c r="I1325" s="28">
        <v>6.3890000000000002</v>
      </c>
      <c r="J1325" s="28">
        <v>5.7709999999999999</v>
      </c>
      <c r="K1325" s="29" t="s">
        <v>1193</v>
      </c>
      <c r="L1325" s="30" t="str">
        <f t="shared" si="340"/>
        <v>Yes</v>
      </c>
    </row>
    <row r="1326" spans="1:12">
      <c r="A1326" s="48" t="s">
        <v>530</v>
      </c>
      <c r="B1326" s="25" t="s">
        <v>49</v>
      </c>
      <c r="C1326" s="31">
        <v>303.26366847000003</v>
      </c>
      <c r="D1326" s="27" t="str">
        <f t="shared" si="337"/>
        <v>N/A</v>
      </c>
      <c r="E1326" s="31">
        <v>313.23704622999998</v>
      </c>
      <c r="F1326" s="27" t="str">
        <f t="shared" si="338"/>
        <v>N/A</v>
      </c>
      <c r="G1326" s="31">
        <v>308.36512520999997</v>
      </c>
      <c r="H1326" s="27" t="str">
        <f t="shared" si="339"/>
        <v>N/A</v>
      </c>
      <c r="I1326" s="28">
        <v>3.2890000000000001</v>
      </c>
      <c r="J1326" s="28">
        <v>-1.56</v>
      </c>
      <c r="K1326" s="29" t="s">
        <v>1193</v>
      </c>
      <c r="L1326" s="30" t="str">
        <f t="shared" si="340"/>
        <v>Yes</v>
      </c>
    </row>
    <row r="1327" spans="1:12">
      <c r="A1327" s="48" t="s">
        <v>532</v>
      </c>
      <c r="B1327" s="25" t="s">
        <v>49</v>
      </c>
      <c r="C1327" s="31">
        <v>600.21936606999998</v>
      </c>
      <c r="D1327" s="27" t="str">
        <f t="shared" si="337"/>
        <v>N/A</v>
      </c>
      <c r="E1327" s="31">
        <v>604.34341037000002</v>
      </c>
      <c r="F1327" s="27" t="str">
        <f t="shared" si="338"/>
        <v>N/A</v>
      </c>
      <c r="G1327" s="31">
        <v>608.20659209999997</v>
      </c>
      <c r="H1327" s="27" t="str">
        <f t="shared" si="339"/>
        <v>N/A</v>
      </c>
      <c r="I1327" s="28">
        <v>0.68710000000000004</v>
      </c>
      <c r="J1327" s="28">
        <v>0.63919999999999999</v>
      </c>
      <c r="K1327" s="29" t="s">
        <v>1193</v>
      </c>
      <c r="L1327" s="30" t="str">
        <f t="shared" si="340"/>
        <v>Yes</v>
      </c>
    </row>
    <row r="1328" spans="1:12">
      <c r="A1328" s="46" t="s">
        <v>568</v>
      </c>
      <c r="B1328" s="25" t="s">
        <v>49</v>
      </c>
      <c r="C1328" s="31">
        <v>1761.2623934999999</v>
      </c>
      <c r="D1328" s="27" t="str">
        <f t="shared" si="337"/>
        <v>N/A</v>
      </c>
      <c r="E1328" s="31">
        <v>1763.5169837000001</v>
      </c>
      <c r="F1328" s="27" t="str">
        <f t="shared" si="338"/>
        <v>N/A</v>
      </c>
      <c r="G1328" s="31">
        <v>1633.5129790000001</v>
      </c>
      <c r="H1328" s="27" t="str">
        <f t="shared" si="339"/>
        <v>N/A</v>
      </c>
      <c r="I1328" s="28">
        <v>0.128</v>
      </c>
      <c r="J1328" s="28">
        <v>-7.37</v>
      </c>
      <c r="K1328" s="29" t="s">
        <v>1193</v>
      </c>
      <c r="L1328" s="30" t="str">
        <f t="shared" si="340"/>
        <v>Yes</v>
      </c>
    </row>
    <row r="1329" spans="1:12">
      <c r="A1329" s="48" t="s">
        <v>524</v>
      </c>
      <c r="B1329" s="25" t="s">
        <v>49</v>
      </c>
      <c r="C1329" s="31">
        <v>11529.340773</v>
      </c>
      <c r="D1329" s="27" t="str">
        <f t="shared" si="337"/>
        <v>N/A</v>
      </c>
      <c r="E1329" s="31">
        <v>11658.767028</v>
      </c>
      <c r="F1329" s="27" t="str">
        <f t="shared" si="338"/>
        <v>N/A</v>
      </c>
      <c r="G1329" s="31">
        <v>11718.278369</v>
      </c>
      <c r="H1329" s="27" t="str">
        <f t="shared" si="339"/>
        <v>N/A</v>
      </c>
      <c r="I1329" s="28">
        <v>1.123</v>
      </c>
      <c r="J1329" s="28">
        <v>0.51039999999999996</v>
      </c>
      <c r="K1329" s="29" t="s">
        <v>1193</v>
      </c>
      <c r="L1329" s="30" t="str">
        <f t="shared" si="340"/>
        <v>Yes</v>
      </c>
    </row>
    <row r="1330" spans="1:12">
      <c r="A1330" s="48" t="s">
        <v>527</v>
      </c>
      <c r="B1330" s="25" t="s">
        <v>49</v>
      </c>
      <c r="C1330" s="31">
        <v>5034.1940089999998</v>
      </c>
      <c r="D1330" s="27" t="str">
        <f t="shared" si="337"/>
        <v>N/A</v>
      </c>
      <c r="E1330" s="31">
        <v>5191.7394917000001</v>
      </c>
      <c r="F1330" s="27" t="str">
        <f t="shared" si="338"/>
        <v>N/A</v>
      </c>
      <c r="G1330" s="31">
        <v>5221.6361896999997</v>
      </c>
      <c r="H1330" s="27" t="str">
        <f t="shared" si="339"/>
        <v>N/A</v>
      </c>
      <c r="I1330" s="28">
        <v>3.13</v>
      </c>
      <c r="J1330" s="28">
        <v>0.57589999999999997</v>
      </c>
      <c r="K1330" s="29" t="s">
        <v>1193</v>
      </c>
      <c r="L1330" s="30" t="str">
        <f t="shared" si="340"/>
        <v>Yes</v>
      </c>
    </row>
    <row r="1331" spans="1:12">
      <c r="A1331" s="48" t="s">
        <v>530</v>
      </c>
      <c r="B1331" s="25" t="s">
        <v>49</v>
      </c>
      <c r="C1331" s="31">
        <v>109.00024464000001</v>
      </c>
      <c r="D1331" s="27" t="str">
        <f t="shared" si="337"/>
        <v>N/A</v>
      </c>
      <c r="E1331" s="31">
        <v>106.71384691</v>
      </c>
      <c r="F1331" s="27" t="str">
        <f t="shared" si="338"/>
        <v>N/A</v>
      </c>
      <c r="G1331" s="31">
        <v>100.91904122</v>
      </c>
      <c r="H1331" s="27" t="str">
        <f t="shared" si="339"/>
        <v>N/A</v>
      </c>
      <c r="I1331" s="28">
        <v>-2.1</v>
      </c>
      <c r="J1331" s="28">
        <v>-5.43</v>
      </c>
      <c r="K1331" s="29" t="s">
        <v>1193</v>
      </c>
      <c r="L1331" s="30" t="str">
        <f t="shared" si="340"/>
        <v>Yes</v>
      </c>
    </row>
    <row r="1332" spans="1:12">
      <c r="A1332" s="48" t="s">
        <v>532</v>
      </c>
      <c r="B1332" s="25" t="s">
        <v>49</v>
      </c>
      <c r="C1332" s="31">
        <v>1.6380001123000001</v>
      </c>
      <c r="D1332" s="27" t="str">
        <f t="shared" si="337"/>
        <v>N/A</v>
      </c>
      <c r="E1332" s="31">
        <v>2.0352888030999998</v>
      </c>
      <c r="F1332" s="27" t="str">
        <f t="shared" si="338"/>
        <v>N/A</v>
      </c>
      <c r="G1332" s="31">
        <v>1.6989333393999999</v>
      </c>
      <c r="H1332" s="27" t="str">
        <f t="shared" si="339"/>
        <v>N/A</v>
      </c>
      <c r="I1332" s="28">
        <v>24.25</v>
      </c>
      <c r="J1332" s="28">
        <v>-16.5</v>
      </c>
      <c r="K1332" s="29" t="s">
        <v>1193</v>
      </c>
      <c r="L1332" s="30" t="str">
        <f t="shared" si="340"/>
        <v>Yes</v>
      </c>
    </row>
    <row r="1333" spans="1:12">
      <c r="A1333" s="46" t="s">
        <v>221</v>
      </c>
      <c r="B1333" s="25" t="s">
        <v>49</v>
      </c>
      <c r="C1333" s="31">
        <v>515.11566155000003</v>
      </c>
      <c r="D1333" s="27" t="str">
        <f t="shared" si="337"/>
        <v>N/A</v>
      </c>
      <c r="E1333" s="31">
        <v>509.36752418999998</v>
      </c>
      <c r="F1333" s="27" t="str">
        <f t="shared" si="338"/>
        <v>N/A</v>
      </c>
      <c r="G1333" s="31">
        <v>489.96462352999998</v>
      </c>
      <c r="H1333" s="27" t="str">
        <f t="shared" si="339"/>
        <v>N/A</v>
      </c>
      <c r="I1333" s="28">
        <v>-1.1200000000000001</v>
      </c>
      <c r="J1333" s="28">
        <v>-3.81</v>
      </c>
      <c r="K1333" s="29" t="s">
        <v>1193</v>
      </c>
      <c r="L1333" s="30" t="str">
        <f t="shared" si="340"/>
        <v>Yes</v>
      </c>
    </row>
    <row r="1334" spans="1:12">
      <c r="A1334" s="48" t="s">
        <v>524</v>
      </c>
      <c r="B1334" s="25" t="s">
        <v>49</v>
      </c>
      <c r="C1334" s="31">
        <v>117.07851204000001</v>
      </c>
      <c r="D1334" s="27" t="str">
        <f t="shared" si="337"/>
        <v>N/A</v>
      </c>
      <c r="E1334" s="31">
        <v>97.817451773000002</v>
      </c>
      <c r="F1334" s="27" t="str">
        <f t="shared" si="338"/>
        <v>N/A</v>
      </c>
      <c r="G1334" s="31">
        <v>95.322607211999994</v>
      </c>
      <c r="H1334" s="27" t="str">
        <f t="shared" si="339"/>
        <v>N/A</v>
      </c>
      <c r="I1334" s="28">
        <v>-16.5</v>
      </c>
      <c r="J1334" s="28">
        <v>-2.5499999999999998</v>
      </c>
      <c r="K1334" s="29" t="s">
        <v>1193</v>
      </c>
      <c r="L1334" s="30" t="str">
        <f t="shared" si="340"/>
        <v>Yes</v>
      </c>
    </row>
    <row r="1335" spans="1:12">
      <c r="A1335" s="48" t="s">
        <v>527</v>
      </c>
      <c r="B1335" s="25" t="s">
        <v>49</v>
      </c>
      <c r="C1335" s="31">
        <v>1734.6063581999999</v>
      </c>
      <c r="D1335" s="27" t="str">
        <f t="shared" si="337"/>
        <v>N/A</v>
      </c>
      <c r="E1335" s="31">
        <v>1743.1097056000001</v>
      </c>
      <c r="F1335" s="27" t="str">
        <f t="shared" si="338"/>
        <v>N/A</v>
      </c>
      <c r="G1335" s="31">
        <v>1776.1243145999999</v>
      </c>
      <c r="H1335" s="27" t="str">
        <f t="shared" si="339"/>
        <v>N/A</v>
      </c>
      <c r="I1335" s="28">
        <v>0.49020000000000002</v>
      </c>
      <c r="J1335" s="28">
        <v>1.8939999999999999</v>
      </c>
      <c r="K1335" s="29" t="s">
        <v>1193</v>
      </c>
      <c r="L1335" s="30" t="str">
        <f t="shared" si="340"/>
        <v>Yes</v>
      </c>
    </row>
    <row r="1336" spans="1:12">
      <c r="A1336" s="48" t="s">
        <v>530</v>
      </c>
      <c r="B1336" s="25" t="s">
        <v>49</v>
      </c>
      <c r="C1336" s="31">
        <v>283.67011974000002</v>
      </c>
      <c r="D1336" s="27" t="str">
        <f t="shared" si="337"/>
        <v>N/A</v>
      </c>
      <c r="E1336" s="31">
        <v>282.30980449999998</v>
      </c>
      <c r="F1336" s="27" t="str">
        <f t="shared" si="338"/>
        <v>N/A</v>
      </c>
      <c r="G1336" s="31">
        <v>271.19892428999998</v>
      </c>
      <c r="H1336" s="27" t="str">
        <f t="shared" si="339"/>
        <v>N/A</v>
      </c>
      <c r="I1336" s="28">
        <v>-0.48</v>
      </c>
      <c r="J1336" s="28">
        <v>-3.94</v>
      </c>
      <c r="K1336" s="29" t="s">
        <v>1193</v>
      </c>
      <c r="L1336" s="30" t="str">
        <f t="shared" si="340"/>
        <v>Yes</v>
      </c>
    </row>
    <row r="1337" spans="1:12">
      <c r="A1337" s="48" t="s">
        <v>532</v>
      </c>
      <c r="B1337" s="25" t="s">
        <v>49</v>
      </c>
      <c r="C1337" s="31">
        <v>346.39524086</v>
      </c>
      <c r="D1337" s="27" t="str">
        <f t="shared" si="337"/>
        <v>N/A</v>
      </c>
      <c r="E1337" s="31">
        <v>328.93904178000003</v>
      </c>
      <c r="F1337" s="27" t="str">
        <f t="shared" si="338"/>
        <v>N/A</v>
      </c>
      <c r="G1337" s="31">
        <v>297.65661002000002</v>
      </c>
      <c r="H1337" s="27" t="str">
        <f t="shared" si="339"/>
        <v>N/A</v>
      </c>
      <c r="I1337" s="28">
        <v>-5.04</v>
      </c>
      <c r="J1337" s="28">
        <v>-9.51</v>
      </c>
      <c r="K1337" s="29" t="s">
        <v>1193</v>
      </c>
      <c r="L1337" s="30" t="str">
        <f t="shared" si="340"/>
        <v>Yes</v>
      </c>
    </row>
    <row r="1338" spans="1:12">
      <c r="A1338" s="46" t="s">
        <v>569</v>
      </c>
      <c r="B1338" s="25" t="s">
        <v>49</v>
      </c>
      <c r="C1338" s="31">
        <v>2550.2388341000001</v>
      </c>
      <c r="D1338" s="27" t="str">
        <f t="shared" si="337"/>
        <v>N/A</v>
      </c>
      <c r="E1338" s="31">
        <v>2731.0001625999998</v>
      </c>
      <c r="F1338" s="27" t="str">
        <f t="shared" si="338"/>
        <v>N/A</v>
      </c>
      <c r="G1338" s="31">
        <v>2897.8649291000002</v>
      </c>
      <c r="H1338" s="27" t="str">
        <f t="shared" si="339"/>
        <v>N/A</v>
      </c>
      <c r="I1338" s="28">
        <v>7.0880000000000001</v>
      </c>
      <c r="J1338" s="28">
        <v>6.11</v>
      </c>
      <c r="K1338" s="29" t="s">
        <v>1193</v>
      </c>
      <c r="L1338" s="30" t="str">
        <f t="shared" si="340"/>
        <v>Yes</v>
      </c>
    </row>
    <row r="1339" spans="1:12">
      <c r="A1339" s="48" t="s">
        <v>524</v>
      </c>
      <c r="B1339" s="25" t="s">
        <v>49</v>
      </c>
      <c r="C1339" s="31">
        <v>4731.9957986999998</v>
      </c>
      <c r="D1339" s="27" t="str">
        <f t="shared" si="337"/>
        <v>N/A</v>
      </c>
      <c r="E1339" s="31">
        <v>5201.9567052000002</v>
      </c>
      <c r="F1339" s="27" t="str">
        <f t="shared" si="338"/>
        <v>N/A</v>
      </c>
      <c r="G1339" s="31">
        <v>6139.6116830000001</v>
      </c>
      <c r="H1339" s="27" t="str">
        <f t="shared" si="339"/>
        <v>N/A</v>
      </c>
      <c r="I1339" s="28">
        <v>9.9320000000000004</v>
      </c>
      <c r="J1339" s="28">
        <v>18.03</v>
      </c>
      <c r="K1339" s="29" t="s">
        <v>1193</v>
      </c>
      <c r="L1339" s="30" t="str">
        <f t="shared" si="340"/>
        <v>Yes</v>
      </c>
    </row>
    <row r="1340" spans="1:12">
      <c r="A1340" s="48" t="s">
        <v>527</v>
      </c>
      <c r="B1340" s="25" t="s">
        <v>49</v>
      </c>
      <c r="C1340" s="31">
        <v>8904.8591264000006</v>
      </c>
      <c r="D1340" s="27" t="str">
        <f t="shared" si="337"/>
        <v>N/A</v>
      </c>
      <c r="E1340" s="31">
        <v>9448.2061943000008</v>
      </c>
      <c r="F1340" s="27" t="str">
        <f t="shared" si="338"/>
        <v>N/A</v>
      </c>
      <c r="G1340" s="31">
        <v>10271.781798</v>
      </c>
      <c r="H1340" s="27" t="str">
        <f t="shared" si="339"/>
        <v>N/A</v>
      </c>
      <c r="I1340" s="28">
        <v>6.1020000000000003</v>
      </c>
      <c r="J1340" s="28">
        <v>8.7170000000000005</v>
      </c>
      <c r="K1340" s="29" t="s">
        <v>1193</v>
      </c>
      <c r="L1340" s="30" t="str">
        <f t="shared" si="340"/>
        <v>Yes</v>
      </c>
    </row>
    <row r="1341" spans="1:12">
      <c r="A1341" s="48" t="s">
        <v>530</v>
      </c>
      <c r="B1341" s="25" t="s">
        <v>49</v>
      </c>
      <c r="C1341" s="31">
        <v>879.96355371000004</v>
      </c>
      <c r="D1341" s="27" t="str">
        <f t="shared" si="337"/>
        <v>N/A</v>
      </c>
      <c r="E1341" s="31">
        <v>1000.9147347000001</v>
      </c>
      <c r="F1341" s="27" t="str">
        <f t="shared" si="338"/>
        <v>N/A</v>
      </c>
      <c r="G1341" s="31">
        <v>1132.9158101999999</v>
      </c>
      <c r="H1341" s="27" t="str">
        <f t="shared" si="339"/>
        <v>N/A</v>
      </c>
      <c r="I1341" s="28">
        <v>13.75</v>
      </c>
      <c r="J1341" s="28">
        <v>13.19</v>
      </c>
      <c r="K1341" s="29" t="s">
        <v>1193</v>
      </c>
      <c r="L1341" s="30" t="str">
        <f t="shared" si="340"/>
        <v>Yes</v>
      </c>
    </row>
    <row r="1342" spans="1:12">
      <c r="A1342" s="48" t="s">
        <v>532</v>
      </c>
      <c r="B1342" s="25" t="s">
        <v>49</v>
      </c>
      <c r="C1342" s="31">
        <v>1282.5936102000001</v>
      </c>
      <c r="D1342" s="27" t="str">
        <f t="shared" si="337"/>
        <v>N/A</v>
      </c>
      <c r="E1342" s="31">
        <v>1325.4066627</v>
      </c>
      <c r="F1342" s="27" t="str">
        <f t="shared" si="338"/>
        <v>N/A</v>
      </c>
      <c r="G1342" s="31">
        <v>1367.5556317999999</v>
      </c>
      <c r="H1342" s="27" t="str">
        <f t="shared" si="339"/>
        <v>N/A</v>
      </c>
      <c r="I1342" s="28">
        <v>3.3380000000000001</v>
      </c>
      <c r="J1342" s="28">
        <v>3.18</v>
      </c>
      <c r="K1342" s="29" t="s">
        <v>1193</v>
      </c>
      <c r="L1342" s="30" t="str">
        <f t="shared" si="340"/>
        <v>Yes</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12.498130296999999</v>
      </c>
      <c r="D1344" s="27" t="str">
        <f t="shared" ref="D1344:D1373" si="341">IF($B1344="N/A","N/A",IF(C1344&gt;10,"No",IF(C1344&lt;-10,"No","Yes")))</f>
        <v>N/A</v>
      </c>
      <c r="E1344" s="32">
        <v>12.217913221</v>
      </c>
      <c r="F1344" s="27" t="str">
        <f t="shared" ref="F1344:F1373" si="342">IF($B1344="N/A","N/A",IF(E1344&gt;10,"No",IF(E1344&lt;-10,"No","Yes")))</f>
        <v>N/A</v>
      </c>
      <c r="G1344" s="32">
        <v>11.486958381999999</v>
      </c>
      <c r="H1344" s="27" t="str">
        <f t="shared" ref="H1344:H1373" si="343">IF($B1344="N/A","N/A",IF(G1344&gt;10,"No",IF(G1344&lt;-10,"No","Yes")))</f>
        <v>N/A</v>
      </c>
      <c r="I1344" s="28">
        <v>-2.2400000000000002</v>
      </c>
      <c r="J1344" s="28">
        <v>-5.98</v>
      </c>
      <c r="K1344" s="29" t="s">
        <v>1193</v>
      </c>
      <c r="L1344" s="30" t="str">
        <f t="shared" ref="L1344:L1373" si="344">IF(J1344="Div by 0", "N/A", IF(K1344="N/A","N/A", IF(J1344&gt;VALUE(MID(K1344,1,2)), "No", IF(J1344&lt;-1*VALUE(MID(K1344,1,2)), "No", "Yes"))))</f>
        <v>Yes</v>
      </c>
    </row>
    <row r="1345" spans="1:12">
      <c r="A1345" s="48" t="s">
        <v>524</v>
      </c>
      <c r="B1345" s="25" t="s">
        <v>49</v>
      </c>
      <c r="C1345" s="32">
        <v>20.846097739000001</v>
      </c>
      <c r="D1345" s="27" t="str">
        <f t="shared" si="341"/>
        <v>N/A</v>
      </c>
      <c r="E1345" s="32">
        <v>21.801623555999999</v>
      </c>
      <c r="F1345" s="27" t="str">
        <f t="shared" si="342"/>
        <v>N/A</v>
      </c>
      <c r="G1345" s="32">
        <v>20.915936232</v>
      </c>
      <c r="H1345" s="27" t="str">
        <f t="shared" si="343"/>
        <v>N/A</v>
      </c>
      <c r="I1345" s="28">
        <v>4.5839999999999996</v>
      </c>
      <c r="J1345" s="28">
        <v>-4.0599999999999996</v>
      </c>
      <c r="K1345" s="29" t="s">
        <v>1193</v>
      </c>
      <c r="L1345" s="30" t="str">
        <f t="shared" si="344"/>
        <v>Yes</v>
      </c>
    </row>
    <row r="1346" spans="1:12">
      <c r="A1346" s="48" t="s">
        <v>527</v>
      </c>
      <c r="B1346" s="25" t="s">
        <v>49</v>
      </c>
      <c r="C1346" s="32">
        <v>17.423800921000002</v>
      </c>
      <c r="D1346" s="27" t="str">
        <f t="shared" si="341"/>
        <v>N/A</v>
      </c>
      <c r="E1346" s="32">
        <v>17.312383005000001</v>
      </c>
      <c r="F1346" s="27" t="str">
        <f t="shared" si="342"/>
        <v>N/A</v>
      </c>
      <c r="G1346" s="32">
        <v>17.104120297000001</v>
      </c>
      <c r="H1346" s="27" t="str">
        <f t="shared" si="343"/>
        <v>N/A</v>
      </c>
      <c r="I1346" s="28">
        <v>-0.63900000000000001</v>
      </c>
      <c r="J1346" s="28">
        <v>-1.2</v>
      </c>
      <c r="K1346" s="29" t="s">
        <v>1193</v>
      </c>
      <c r="L1346" s="30" t="str">
        <f t="shared" si="344"/>
        <v>Yes</v>
      </c>
    </row>
    <row r="1347" spans="1:12">
      <c r="A1347" s="48" t="s">
        <v>530</v>
      </c>
      <c r="B1347" s="25" t="s">
        <v>49</v>
      </c>
      <c r="C1347" s="32">
        <v>8.7219336014</v>
      </c>
      <c r="D1347" s="27" t="str">
        <f t="shared" si="341"/>
        <v>N/A</v>
      </c>
      <c r="E1347" s="32">
        <v>8.4188121081999991</v>
      </c>
      <c r="F1347" s="27" t="str">
        <f t="shared" si="342"/>
        <v>N/A</v>
      </c>
      <c r="G1347" s="32">
        <v>8.1157556270000004</v>
      </c>
      <c r="H1347" s="27" t="str">
        <f t="shared" si="343"/>
        <v>N/A</v>
      </c>
      <c r="I1347" s="28">
        <v>-3.48</v>
      </c>
      <c r="J1347" s="28">
        <v>-3.6</v>
      </c>
      <c r="K1347" s="29" t="s">
        <v>1193</v>
      </c>
      <c r="L1347" s="30" t="str">
        <f t="shared" si="344"/>
        <v>Yes</v>
      </c>
    </row>
    <row r="1348" spans="1:12">
      <c r="A1348" s="48" t="s">
        <v>532</v>
      </c>
      <c r="B1348" s="25" t="s">
        <v>49</v>
      </c>
      <c r="C1348" s="32">
        <v>14.602250388</v>
      </c>
      <c r="D1348" s="27" t="str">
        <f t="shared" si="341"/>
        <v>N/A</v>
      </c>
      <c r="E1348" s="32">
        <v>13.896737734</v>
      </c>
      <c r="F1348" s="27" t="str">
        <f t="shared" si="342"/>
        <v>N/A</v>
      </c>
      <c r="G1348" s="32">
        <v>12.481987237</v>
      </c>
      <c r="H1348" s="27" t="str">
        <f t="shared" si="343"/>
        <v>N/A</v>
      </c>
      <c r="I1348" s="28">
        <v>-4.83</v>
      </c>
      <c r="J1348" s="28">
        <v>-10.199999999999999</v>
      </c>
      <c r="K1348" s="29" t="s">
        <v>1193</v>
      </c>
      <c r="L1348" s="30" t="str">
        <f t="shared" si="344"/>
        <v>Yes</v>
      </c>
    </row>
    <row r="1349" spans="1:12" ht="12.75" customHeight="1">
      <c r="A1349" s="46" t="s">
        <v>452</v>
      </c>
      <c r="B1349" s="25" t="s">
        <v>49</v>
      </c>
      <c r="C1349" s="32">
        <v>4.9783574687999996</v>
      </c>
      <c r="D1349" s="27" t="str">
        <f t="shared" si="341"/>
        <v>N/A</v>
      </c>
      <c r="E1349" s="32">
        <v>4.7401493770999998</v>
      </c>
      <c r="F1349" s="27" t="str">
        <f t="shared" si="342"/>
        <v>N/A</v>
      </c>
      <c r="G1349" s="32">
        <v>4.1958846540000003</v>
      </c>
      <c r="H1349" s="27" t="str">
        <f t="shared" si="343"/>
        <v>N/A</v>
      </c>
      <c r="I1349" s="28">
        <v>-4.78</v>
      </c>
      <c r="J1349" s="28">
        <v>-11.5</v>
      </c>
      <c r="K1349" s="29" t="s">
        <v>1193</v>
      </c>
      <c r="L1349" s="30" t="str">
        <f t="shared" si="344"/>
        <v>Yes</v>
      </c>
    </row>
    <row r="1350" spans="1:12">
      <c r="A1350" s="48" t="s">
        <v>524</v>
      </c>
      <c r="B1350" s="25" t="s">
        <v>49</v>
      </c>
      <c r="C1350" s="32">
        <v>46.765864333000003</v>
      </c>
      <c r="D1350" s="27" t="str">
        <f t="shared" si="341"/>
        <v>N/A</v>
      </c>
      <c r="E1350" s="32">
        <v>45.712706218000001</v>
      </c>
      <c r="F1350" s="27" t="str">
        <f t="shared" si="342"/>
        <v>N/A</v>
      </c>
      <c r="G1350" s="32">
        <v>44.558503440999999</v>
      </c>
      <c r="H1350" s="27" t="str">
        <f t="shared" si="343"/>
        <v>N/A</v>
      </c>
      <c r="I1350" s="28">
        <v>-2.25</v>
      </c>
      <c r="J1350" s="28">
        <v>-2.52</v>
      </c>
      <c r="K1350" s="29" t="s">
        <v>1193</v>
      </c>
      <c r="L1350" s="30" t="str">
        <f t="shared" si="344"/>
        <v>Yes</v>
      </c>
    </row>
    <row r="1351" spans="1:12">
      <c r="A1351" s="48" t="s">
        <v>527</v>
      </c>
      <c r="B1351" s="25" t="s">
        <v>49</v>
      </c>
      <c r="C1351" s="32">
        <v>6.9118246984000002</v>
      </c>
      <c r="D1351" s="27" t="str">
        <f t="shared" si="341"/>
        <v>N/A</v>
      </c>
      <c r="E1351" s="32">
        <v>6.7091156617000003</v>
      </c>
      <c r="F1351" s="27" t="str">
        <f t="shared" si="342"/>
        <v>N/A</v>
      </c>
      <c r="G1351" s="32">
        <v>6.5400901144999999</v>
      </c>
      <c r="H1351" s="27" t="str">
        <f t="shared" si="343"/>
        <v>N/A</v>
      </c>
      <c r="I1351" s="28">
        <v>-2.93</v>
      </c>
      <c r="J1351" s="28">
        <v>-2.52</v>
      </c>
      <c r="K1351" s="29" t="s">
        <v>1193</v>
      </c>
      <c r="L1351" s="30" t="str">
        <f t="shared" si="344"/>
        <v>Yes</v>
      </c>
    </row>
    <row r="1352" spans="1:12">
      <c r="A1352" s="48" t="s">
        <v>530</v>
      </c>
      <c r="B1352" s="25" t="s">
        <v>49</v>
      </c>
      <c r="C1352" s="32">
        <v>0.37407038390000003</v>
      </c>
      <c r="D1352" s="27" t="str">
        <f t="shared" si="341"/>
        <v>N/A</v>
      </c>
      <c r="E1352" s="32">
        <v>0.35345166970000003</v>
      </c>
      <c r="F1352" s="27" t="str">
        <f t="shared" si="342"/>
        <v>N/A</v>
      </c>
      <c r="G1352" s="32">
        <v>0.30868167200000002</v>
      </c>
      <c r="H1352" s="27" t="str">
        <f t="shared" si="343"/>
        <v>N/A</v>
      </c>
      <c r="I1352" s="28">
        <v>-5.51</v>
      </c>
      <c r="J1352" s="28">
        <v>-12.7</v>
      </c>
      <c r="K1352" s="29" t="s">
        <v>1193</v>
      </c>
      <c r="L1352" s="30" t="str">
        <f t="shared" si="344"/>
        <v>Yes</v>
      </c>
    </row>
    <row r="1353" spans="1:12">
      <c r="A1353" s="48" t="s">
        <v>532</v>
      </c>
      <c r="B1353" s="25" t="s">
        <v>49</v>
      </c>
      <c r="C1353" s="32">
        <v>1.8722033999999999E-2</v>
      </c>
      <c r="D1353" s="27" t="str">
        <f t="shared" si="341"/>
        <v>N/A</v>
      </c>
      <c r="E1353" s="32">
        <v>1.8601025699999999E-2</v>
      </c>
      <c r="F1353" s="27" t="str">
        <f t="shared" si="342"/>
        <v>N/A</v>
      </c>
      <c r="G1353" s="32">
        <v>2.0586015199999998E-2</v>
      </c>
      <c r="H1353" s="27" t="str">
        <f t="shared" si="343"/>
        <v>N/A</v>
      </c>
      <c r="I1353" s="28">
        <v>-0.64600000000000002</v>
      </c>
      <c r="J1353" s="28">
        <v>10.67</v>
      </c>
      <c r="K1353" s="29" t="s">
        <v>1193</v>
      </c>
      <c r="L1353" s="30" t="str">
        <f t="shared" si="344"/>
        <v>Yes</v>
      </c>
    </row>
    <row r="1354" spans="1:12">
      <c r="A1354" s="46" t="s">
        <v>453</v>
      </c>
      <c r="B1354" s="25" t="s">
        <v>49</v>
      </c>
      <c r="C1354" s="32">
        <v>62.654034762000002</v>
      </c>
      <c r="D1354" s="27" t="str">
        <f t="shared" si="341"/>
        <v>N/A</v>
      </c>
      <c r="E1354" s="32">
        <v>61.961860508999997</v>
      </c>
      <c r="F1354" s="27" t="str">
        <f t="shared" si="342"/>
        <v>N/A</v>
      </c>
      <c r="G1354" s="32">
        <v>59.974082283000001</v>
      </c>
      <c r="H1354" s="27" t="str">
        <f t="shared" si="343"/>
        <v>N/A</v>
      </c>
      <c r="I1354" s="28">
        <v>-1.1000000000000001</v>
      </c>
      <c r="J1354" s="28">
        <v>-3.21</v>
      </c>
      <c r="K1354" s="29" t="s">
        <v>1193</v>
      </c>
      <c r="L1354" s="30" t="str">
        <f t="shared" si="344"/>
        <v>Yes</v>
      </c>
    </row>
    <row r="1355" spans="1:12">
      <c r="A1355" s="48" t="s">
        <v>524</v>
      </c>
      <c r="B1355" s="25" t="s">
        <v>49</v>
      </c>
      <c r="C1355" s="32">
        <v>63.229759299999998</v>
      </c>
      <c r="D1355" s="27" t="str">
        <f t="shared" si="341"/>
        <v>N/A</v>
      </c>
      <c r="E1355" s="32">
        <v>62.096656871</v>
      </c>
      <c r="F1355" s="27" t="str">
        <f t="shared" si="342"/>
        <v>N/A</v>
      </c>
      <c r="G1355" s="32">
        <v>58.438731689999997</v>
      </c>
      <c r="H1355" s="27" t="str">
        <f t="shared" si="343"/>
        <v>N/A</v>
      </c>
      <c r="I1355" s="28">
        <v>-1.79</v>
      </c>
      <c r="J1355" s="28">
        <v>-5.89</v>
      </c>
      <c r="K1355" s="29" t="s">
        <v>1193</v>
      </c>
      <c r="L1355" s="30" t="str">
        <f t="shared" si="344"/>
        <v>Yes</v>
      </c>
    </row>
    <row r="1356" spans="1:12">
      <c r="A1356" s="48" t="s">
        <v>527</v>
      </c>
      <c r="B1356" s="25" t="s">
        <v>49</v>
      </c>
      <c r="C1356" s="32">
        <v>71.271635876000005</v>
      </c>
      <c r="D1356" s="27" t="str">
        <f t="shared" si="341"/>
        <v>N/A</v>
      </c>
      <c r="E1356" s="32">
        <v>70.832151568</v>
      </c>
      <c r="F1356" s="27" t="str">
        <f t="shared" si="342"/>
        <v>N/A</v>
      </c>
      <c r="G1356" s="32">
        <v>68.762553607000001</v>
      </c>
      <c r="H1356" s="27" t="str">
        <f t="shared" si="343"/>
        <v>N/A</v>
      </c>
      <c r="I1356" s="28">
        <v>-0.61699999999999999</v>
      </c>
      <c r="J1356" s="28">
        <v>-2.92</v>
      </c>
      <c r="K1356" s="29" t="s">
        <v>1193</v>
      </c>
      <c r="L1356" s="30" t="str">
        <f t="shared" si="344"/>
        <v>Yes</v>
      </c>
    </row>
    <row r="1357" spans="1:12">
      <c r="A1357" s="48" t="s">
        <v>530</v>
      </c>
      <c r="B1357" s="25" t="s">
        <v>49</v>
      </c>
      <c r="C1357" s="32">
        <v>64.276500729000006</v>
      </c>
      <c r="D1357" s="27" t="str">
        <f t="shared" si="341"/>
        <v>N/A</v>
      </c>
      <c r="E1357" s="32">
        <v>64.163375138999996</v>
      </c>
      <c r="F1357" s="27" t="str">
        <f t="shared" si="342"/>
        <v>N/A</v>
      </c>
      <c r="G1357" s="32">
        <v>63.592321933000001</v>
      </c>
      <c r="H1357" s="27" t="str">
        <f t="shared" si="343"/>
        <v>N/A</v>
      </c>
      <c r="I1357" s="28">
        <v>-0.17599999999999999</v>
      </c>
      <c r="J1357" s="28">
        <v>-0.89</v>
      </c>
      <c r="K1357" s="29" t="s">
        <v>1193</v>
      </c>
      <c r="L1357" s="30" t="str">
        <f t="shared" si="344"/>
        <v>Yes</v>
      </c>
    </row>
    <row r="1358" spans="1:12">
      <c r="A1358" s="48" t="s">
        <v>532</v>
      </c>
      <c r="B1358" s="25" t="s">
        <v>49</v>
      </c>
      <c r="C1358" s="32">
        <v>53.517870180999999</v>
      </c>
      <c r="D1358" s="27" t="str">
        <f t="shared" si="341"/>
        <v>N/A</v>
      </c>
      <c r="E1358" s="32">
        <v>51.872946137</v>
      </c>
      <c r="F1358" s="27" t="str">
        <f t="shared" si="342"/>
        <v>N/A</v>
      </c>
      <c r="G1358" s="32">
        <v>48.356549784000002</v>
      </c>
      <c r="H1358" s="27" t="str">
        <f t="shared" si="343"/>
        <v>N/A</v>
      </c>
      <c r="I1358" s="28">
        <v>-3.07</v>
      </c>
      <c r="J1358" s="28">
        <v>-6.78</v>
      </c>
      <c r="K1358" s="29" t="s">
        <v>1193</v>
      </c>
      <c r="L1358" s="30" t="str">
        <f t="shared" si="344"/>
        <v>Yes</v>
      </c>
    </row>
    <row r="1359" spans="1:12">
      <c r="A1359" s="46" t="s">
        <v>630</v>
      </c>
      <c r="B1359" s="25" t="s">
        <v>49</v>
      </c>
      <c r="C1359" s="32">
        <v>81.161908225000005</v>
      </c>
      <c r="D1359" s="27" t="str">
        <f t="shared" si="341"/>
        <v>N/A</v>
      </c>
      <c r="E1359" s="32">
        <v>80.940055376000004</v>
      </c>
      <c r="F1359" s="27" t="str">
        <f t="shared" si="342"/>
        <v>N/A</v>
      </c>
      <c r="G1359" s="32">
        <v>79.112822811000001</v>
      </c>
      <c r="H1359" s="27" t="str">
        <f t="shared" si="343"/>
        <v>N/A</v>
      </c>
      <c r="I1359" s="28">
        <v>-0.27300000000000002</v>
      </c>
      <c r="J1359" s="28">
        <v>-2.2599999999999998</v>
      </c>
      <c r="K1359" s="29" t="s">
        <v>1193</v>
      </c>
      <c r="L1359" s="30" t="str">
        <f t="shared" si="344"/>
        <v>Yes</v>
      </c>
    </row>
    <row r="1360" spans="1:12">
      <c r="A1360" s="48" t="s">
        <v>524</v>
      </c>
      <c r="B1360" s="25" t="s">
        <v>49</v>
      </c>
      <c r="C1360" s="32">
        <v>87.489423778000003</v>
      </c>
      <c r="D1360" s="27" t="str">
        <f t="shared" si="341"/>
        <v>N/A</v>
      </c>
      <c r="E1360" s="32">
        <v>89.141377403999996</v>
      </c>
      <c r="F1360" s="27" t="str">
        <f t="shared" si="342"/>
        <v>N/A</v>
      </c>
      <c r="G1360" s="32">
        <v>90.034707924000003</v>
      </c>
      <c r="H1360" s="27" t="str">
        <f t="shared" si="343"/>
        <v>N/A</v>
      </c>
      <c r="I1360" s="28">
        <v>1.8879999999999999</v>
      </c>
      <c r="J1360" s="28">
        <v>1.002</v>
      </c>
      <c r="K1360" s="29" t="s">
        <v>1193</v>
      </c>
      <c r="L1360" s="30" t="str">
        <f t="shared" si="344"/>
        <v>Yes</v>
      </c>
    </row>
    <row r="1361" spans="1:12">
      <c r="A1361" s="48" t="s">
        <v>527</v>
      </c>
      <c r="B1361" s="25" t="s">
        <v>49</v>
      </c>
      <c r="C1361" s="32">
        <v>94.550964508000007</v>
      </c>
      <c r="D1361" s="27" t="str">
        <f t="shared" si="341"/>
        <v>N/A</v>
      </c>
      <c r="E1361" s="32">
        <v>94.760054456000006</v>
      </c>
      <c r="F1361" s="27" t="str">
        <f t="shared" si="342"/>
        <v>N/A</v>
      </c>
      <c r="G1361" s="32">
        <v>94.477769936000001</v>
      </c>
      <c r="H1361" s="27" t="str">
        <f t="shared" si="343"/>
        <v>N/A</v>
      </c>
      <c r="I1361" s="28">
        <v>0.22109999999999999</v>
      </c>
      <c r="J1361" s="28">
        <v>-0.29799999999999999</v>
      </c>
      <c r="K1361" s="29" t="s">
        <v>1193</v>
      </c>
      <c r="L1361" s="30" t="str">
        <f t="shared" si="344"/>
        <v>Yes</v>
      </c>
    </row>
    <row r="1362" spans="1:12">
      <c r="A1362" s="48" t="s">
        <v>530</v>
      </c>
      <c r="B1362" s="25" t="s">
        <v>49</v>
      </c>
      <c r="C1362" s="32">
        <v>84.429598264000006</v>
      </c>
      <c r="D1362" s="27" t="str">
        <f t="shared" si="341"/>
        <v>N/A</v>
      </c>
      <c r="E1362" s="32">
        <v>84.894159178999999</v>
      </c>
      <c r="F1362" s="27" t="str">
        <f t="shared" si="342"/>
        <v>N/A</v>
      </c>
      <c r="G1362" s="32">
        <v>83.775114489000003</v>
      </c>
      <c r="H1362" s="27" t="str">
        <f t="shared" si="343"/>
        <v>N/A</v>
      </c>
      <c r="I1362" s="28">
        <v>0.55020000000000002</v>
      </c>
      <c r="J1362" s="28">
        <v>-1.32</v>
      </c>
      <c r="K1362" s="29" t="s">
        <v>1193</v>
      </c>
      <c r="L1362" s="30" t="str">
        <f t="shared" si="344"/>
        <v>Yes</v>
      </c>
    </row>
    <row r="1363" spans="1:12">
      <c r="A1363" s="48" t="s">
        <v>532</v>
      </c>
      <c r="B1363" s="25" t="s">
        <v>49</v>
      </c>
      <c r="C1363" s="32">
        <v>63.652107164999997</v>
      </c>
      <c r="D1363" s="27" t="str">
        <f t="shared" si="341"/>
        <v>N/A</v>
      </c>
      <c r="E1363" s="32">
        <v>61.715546029000002</v>
      </c>
      <c r="F1363" s="27" t="str">
        <f t="shared" si="342"/>
        <v>N/A</v>
      </c>
      <c r="G1363" s="32">
        <v>58.529091088999998</v>
      </c>
      <c r="H1363" s="27" t="str">
        <f t="shared" si="343"/>
        <v>N/A</v>
      </c>
      <c r="I1363" s="28">
        <v>-3.04</v>
      </c>
      <c r="J1363" s="28">
        <v>-5.16</v>
      </c>
      <c r="K1363" s="29" t="s">
        <v>1193</v>
      </c>
      <c r="L1363" s="30" t="str">
        <f t="shared" si="344"/>
        <v>Yes</v>
      </c>
    </row>
    <row r="1364" spans="1:12">
      <c r="A1364" s="46" t="s">
        <v>4</v>
      </c>
      <c r="B1364" s="25" t="s">
        <v>49</v>
      </c>
      <c r="C1364" s="26">
        <v>3.5136433936999998</v>
      </c>
      <c r="D1364" s="27" t="str">
        <f t="shared" si="341"/>
        <v>N/A</v>
      </c>
      <c r="E1364" s="26">
        <v>3.4904831357999999</v>
      </c>
      <c r="F1364" s="27" t="str">
        <f t="shared" si="342"/>
        <v>N/A</v>
      </c>
      <c r="G1364" s="26">
        <v>3.5227735994999998</v>
      </c>
      <c r="H1364" s="27" t="str">
        <f t="shared" si="343"/>
        <v>N/A</v>
      </c>
      <c r="I1364" s="28">
        <v>-0.65900000000000003</v>
      </c>
      <c r="J1364" s="28">
        <v>0.92510000000000003</v>
      </c>
      <c r="K1364" s="29" t="s">
        <v>1193</v>
      </c>
      <c r="L1364" s="30" t="str">
        <f t="shared" si="344"/>
        <v>Yes</v>
      </c>
    </row>
    <row r="1365" spans="1:12">
      <c r="A1365" s="48" t="s">
        <v>524</v>
      </c>
      <c r="B1365" s="25" t="s">
        <v>49</v>
      </c>
      <c r="C1365" s="26">
        <v>0.32120363889999998</v>
      </c>
      <c r="D1365" s="27" t="str">
        <f t="shared" si="341"/>
        <v>N/A</v>
      </c>
      <c r="E1365" s="26">
        <v>0.31629520890000001</v>
      </c>
      <c r="F1365" s="27" t="str">
        <f t="shared" si="342"/>
        <v>N/A</v>
      </c>
      <c r="G1365" s="26">
        <v>0.33413022079999999</v>
      </c>
      <c r="H1365" s="27" t="str">
        <f t="shared" si="343"/>
        <v>N/A</v>
      </c>
      <c r="I1365" s="28">
        <v>-1.53</v>
      </c>
      <c r="J1365" s="28">
        <v>5.6390000000000002</v>
      </c>
      <c r="K1365" s="29" t="s">
        <v>1193</v>
      </c>
      <c r="L1365" s="30" t="str">
        <f t="shared" si="344"/>
        <v>Yes</v>
      </c>
    </row>
    <row r="1366" spans="1:12">
      <c r="A1366" s="48" t="s">
        <v>527</v>
      </c>
      <c r="B1366" s="25" t="s">
        <v>49</v>
      </c>
      <c r="C1366" s="26">
        <v>5.2561250940999997</v>
      </c>
      <c r="D1366" s="27" t="str">
        <f t="shared" si="341"/>
        <v>N/A</v>
      </c>
      <c r="E1366" s="26">
        <v>5.1822575359999998</v>
      </c>
      <c r="F1366" s="27" t="str">
        <f t="shared" si="342"/>
        <v>N/A</v>
      </c>
      <c r="G1366" s="26">
        <v>5.2439101801000003</v>
      </c>
      <c r="H1366" s="27" t="str">
        <f t="shared" si="343"/>
        <v>N/A</v>
      </c>
      <c r="I1366" s="28">
        <v>-1.41</v>
      </c>
      <c r="J1366" s="28">
        <v>1.19</v>
      </c>
      <c r="K1366" s="29" t="s">
        <v>1193</v>
      </c>
      <c r="L1366" s="30" t="str">
        <f t="shared" si="344"/>
        <v>Yes</v>
      </c>
    </row>
    <row r="1367" spans="1:12">
      <c r="A1367" s="48" t="s">
        <v>530</v>
      </c>
      <c r="B1367" s="25" t="s">
        <v>49</v>
      </c>
      <c r="C1367" s="26">
        <v>3.8592483043999999</v>
      </c>
      <c r="D1367" s="27" t="str">
        <f t="shared" si="341"/>
        <v>N/A</v>
      </c>
      <c r="E1367" s="26">
        <v>3.8657759506999998</v>
      </c>
      <c r="F1367" s="27" t="str">
        <f t="shared" si="342"/>
        <v>N/A</v>
      </c>
      <c r="G1367" s="26">
        <v>3.8092974114999998</v>
      </c>
      <c r="H1367" s="27" t="str">
        <f t="shared" si="343"/>
        <v>N/A</v>
      </c>
      <c r="I1367" s="28">
        <v>0.1691</v>
      </c>
      <c r="J1367" s="28">
        <v>-1.46</v>
      </c>
      <c r="K1367" s="29" t="s">
        <v>1193</v>
      </c>
      <c r="L1367" s="30" t="str">
        <f t="shared" si="344"/>
        <v>Yes</v>
      </c>
    </row>
    <row r="1368" spans="1:12">
      <c r="A1368" s="48" t="s">
        <v>532</v>
      </c>
      <c r="B1368" s="25" t="s">
        <v>49</v>
      </c>
      <c r="C1368" s="26">
        <v>3.2055901018999999</v>
      </c>
      <c r="D1368" s="27" t="str">
        <f t="shared" si="341"/>
        <v>N/A</v>
      </c>
      <c r="E1368" s="26">
        <v>3.2245522339999999</v>
      </c>
      <c r="F1368" s="27" t="str">
        <f t="shared" si="342"/>
        <v>N/A</v>
      </c>
      <c r="G1368" s="26">
        <v>3.2183739539</v>
      </c>
      <c r="H1368" s="27" t="str">
        <f t="shared" si="343"/>
        <v>N/A</v>
      </c>
      <c r="I1368" s="28">
        <v>0.59150000000000003</v>
      </c>
      <c r="J1368" s="28">
        <v>-0.192</v>
      </c>
      <c r="K1368" s="29" t="s">
        <v>1193</v>
      </c>
      <c r="L1368" s="30" t="str">
        <f t="shared" si="344"/>
        <v>Yes</v>
      </c>
    </row>
    <row r="1369" spans="1:12">
      <c r="A1369" s="46" t="s">
        <v>5</v>
      </c>
      <c r="B1369" s="25" t="s">
        <v>49</v>
      </c>
      <c r="C1369" s="26">
        <v>256.45673477000003</v>
      </c>
      <c r="D1369" s="27" t="str">
        <f t="shared" si="341"/>
        <v>N/A</v>
      </c>
      <c r="E1369" s="26">
        <v>253.95681390999999</v>
      </c>
      <c r="F1369" s="27" t="str">
        <f t="shared" si="342"/>
        <v>N/A</v>
      </c>
      <c r="G1369" s="26">
        <v>253.45956606999999</v>
      </c>
      <c r="H1369" s="27" t="str">
        <f t="shared" si="343"/>
        <v>N/A</v>
      </c>
      <c r="I1369" s="28">
        <v>-0.97499999999999998</v>
      </c>
      <c r="J1369" s="28">
        <v>-0.19600000000000001</v>
      </c>
      <c r="K1369" s="29" t="s">
        <v>1193</v>
      </c>
      <c r="L1369" s="30" t="str">
        <f t="shared" si="344"/>
        <v>Yes</v>
      </c>
    </row>
    <row r="1370" spans="1:12">
      <c r="A1370" s="48" t="s">
        <v>524</v>
      </c>
      <c r="B1370" s="25" t="s">
        <v>49</v>
      </c>
      <c r="C1370" s="26">
        <v>255.32403768</v>
      </c>
      <c r="D1370" s="27" t="str">
        <f t="shared" si="341"/>
        <v>N/A</v>
      </c>
      <c r="E1370" s="26">
        <v>251.4855197</v>
      </c>
      <c r="F1370" s="27" t="str">
        <f t="shared" si="342"/>
        <v>N/A</v>
      </c>
      <c r="G1370" s="26">
        <v>251.85801043000001</v>
      </c>
      <c r="H1370" s="27" t="str">
        <f t="shared" si="343"/>
        <v>N/A</v>
      </c>
      <c r="I1370" s="28">
        <v>-1.5</v>
      </c>
      <c r="J1370" s="28">
        <v>0.14810000000000001</v>
      </c>
      <c r="K1370" s="29" t="s">
        <v>1193</v>
      </c>
      <c r="L1370" s="30" t="str">
        <f t="shared" si="344"/>
        <v>Yes</v>
      </c>
    </row>
    <row r="1371" spans="1:12">
      <c r="A1371" s="48" t="s">
        <v>527</v>
      </c>
      <c r="B1371" s="25" t="s">
        <v>49</v>
      </c>
      <c r="C1371" s="26">
        <v>278.29721754000002</v>
      </c>
      <c r="D1371" s="27" t="str">
        <f t="shared" si="341"/>
        <v>N/A</v>
      </c>
      <c r="E1371" s="26">
        <v>280.14986261000001</v>
      </c>
      <c r="F1371" s="27" t="str">
        <f t="shared" si="342"/>
        <v>N/A</v>
      </c>
      <c r="G1371" s="26">
        <v>275.78231998000001</v>
      </c>
      <c r="H1371" s="27" t="str">
        <f t="shared" si="343"/>
        <v>N/A</v>
      </c>
      <c r="I1371" s="28">
        <v>0.66569999999999996</v>
      </c>
      <c r="J1371" s="28">
        <v>-1.56</v>
      </c>
      <c r="K1371" s="29" t="s">
        <v>1193</v>
      </c>
      <c r="L1371" s="30" t="str">
        <f t="shared" si="344"/>
        <v>Yes</v>
      </c>
    </row>
    <row r="1372" spans="1:12">
      <c r="A1372" s="48" t="s">
        <v>530</v>
      </c>
      <c r="B1372" s="25" t="s">
        <v>49</v>
      </c>
      <c r="C1372" s="26">
        <v>160.07134364000001</v>
      </c>
      <c r="D1372" s="27" t="str">
        <f t="shared" si="341"/>
        <v>N/A</v>
      </c>
      <c r="E1372" s="26">
        <v>154.88249694000001</v>
      </c>
      <c r="F1372" s="27" t="str">
        <f t="shared" si="342"/>
        <v>N/A</v>
      </c>
      <c r="G1372" s="26">
        <v>156.05555555999999</v>
      </c>
      <c r="H1372" s="27" t="str">
        <f t="shared" si="343"/>
        <v>N/A</v>
      </c>
      <c r="I1372" s="28">
        <v>-3.24</v>
      </c>
      <c r="J1372" s="28">
        <v>0.75739999999999996</v>
      </c>
      <c r="K1372" s="29" t="s">
        <v>1193</v>
      </c>
      <c r="L1372" s="30" t="str">
        <f t="shared" si="344"/>
        <v>Yes</v>
      </c>
    </row>
    <row r="1373" spans="1:12">
      <c r="A1373" s="48" t="s">
        <v>532</v>
      </c>
      <c r="B1373" s="25" t="s">
        <v>49</v>
      </c>
      <c r="C1373" s="26">
        <v>36.700000000000003</v>
      </c>
      <c r="D1373" s="27" t="str">
        <f t="shared" si="341"/>
        <v>N/A</v>
      </c>
      <c r="E1373" s="26">
        <v>56.380952381</v>
      </c>
      <c r="F1373" s="27" t="str">
        <f t="shared" si="342"/>
        <v>N/A</v>
      </c>
      <c r="G1373" s="26">
        <v>25.037037037000001</v>
      </c>
      <c r="H1373" s="27" t="str">
        <f t="shared" si="343"/>
        <v>N/A</v>
      </c>
      <c r="I1373" s="28">
        <v>53.63</v>
      </c>
      <c r="J1373" s="28">
        <v>-55.6</v>
      </c>
      <c r="K1373" s="29" t="s">
        <v>1193</v>
      </c>
      <c r="L1373" s="30" t="str">
        <f t="shared" si="344"/>
        <v>No</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11</v>
      </c>
      <c r="D1375" s="27" t="str">
        <f t="shared" ref="D1375:D1385" si="345">IF($B1375="N/A","N/A",IF(C1375&gt;10,"No",IF(C1375&lt;-10,"No","Yes")))</f>
        <v>N/A</v>
      </c>
      <c r="E1375" s="26">
        <v>0</v>
      </c>
      <c r="F1375" s="27" t="str">
        <f t="shared" ref="F1375:F1385" si="346">IF($B1375="N/A","N/A",IF(E1375&gt;10,"No",IF(E1375&lt;-10,"No","Yes")))</f>
        <v>N/A</v>
      </c>
      <c r="G1375" s="26">
        <v>0</v>
      </c>
      <c r="H1375" s="27" t="str">
        <f t="shared" ref="H1375:H1385" si="347">IF($B1375="N/A","N/A",IF(G1375&gt;10,"No",IF(G1375&lt;-10,"No","Yes")))</f>
        <v>N/A</v>
      </c>
      <c r="I1375" s="28">
        <v>-100</v>
      </c>
      <c r="J1375" s="28" t="s">
        <v>1207</v>
      </c>
      <c r="K1375" s="47" t="s">
        <v>49</v>
      </c>
      <c r="L1375" s="30" t="str">
        <f t="shared" ref="L1375:L1385" si="348">IF(J1375="Div by 0", "N/A", IF(K1375="N/A","N/A", IF(J1375&gt;VALUE(MID(K1375,1,2)), "No", IF(J1375&lt;-1*VALUE(MID(K1375,1,2)), "No", "Yes"))))</f>
        <v>N/A</v>
      </c>
    </row>
    <row r="1376" spans="1:12" ht="12.75" customHeight="1">
      <c r="A1376" s="46" t="s">
        <v>752</v>
      </c>
      <c r="B1376" s="25" t="s">
        <v>49</v>
      </c>
      <c r="C1376" s="26">
        <v>16</v>
      </c>
      <c r="D1376" s="27" t="str">
        <f t="shared" si="345"/>
        <v>N/A</v>
      </c>
      <c r="E1376" s="26">
        <v>19</v>
      </c>
      <c r="F1376" s="27" t="str">
        <f t="shared" si="346"/>
        <v>N/A</v>
      </c>
      <c r="G1376" s="26">
        <v>16</v>
      </c>
      <c r="H1376" s="27" t="str">
        <f t="shared" si="347"/>
        <v>N/A</v>
      </c>
      <c r="I1376" s="28">
        <v>18.75</v>
      </c>
      <c r="J1376" s="28">
        <v>-15.8</v>
      </c>
      <c r="K1376" s="47" t="s">
        <v>49</v>
      </c>
      <c r="L1376" s="30" t="str">
        <f t="shared" si="348"/>
        <v>N/A</v>
      </c>
    </row>
    <row r="1377" spans="1:12">
      <c r="A1377" s="48" t="s">
        <v>570</v>
      </c>
      <c r="B1377" s="25" t="s">
        <v>49</v>
      </c>
      <c r="C1377" s="26">
        <v>11</v>
      </c>
      <c r="D1377" s="27" t="str">
        <f t="shared" si="345"/>
        <v>N/A</v>
      </c>
      <c r="E1377" s="26">
        <v>11</v>
      </c>
      <c r="F1377" s="27" t="str">
        <f t="shared" si="346"/>
        <v>N/A</v>
      </c>
      <c r="G1377" s="26">
        <v>11</v>
      </c>
      <c r="H1377" s="27" t="str">
        <f t="shared" si="347"/>
        <v>N/A</v>
      </c>
      <c r="I1377" s="28">
        <v>100</v>
      </c>
      <c r="J1377" s="28">
        <v>50</v>
      </c>
      <c r="K1377" s="47" t="s">
        <v>49</v>
      </c>
      <c r="L1377" s="30" t="str">
        <f t="shared" si="348"/>
        <v>N/A</v>
      </c>
    </row>
    <row r="1378" spans="1:12">
      <c r="A1378" s="48" t="s">
        <v>571</v>
      </c>
      <c r="B1378" s="25" t="s">
        <v>49</v>
      </c>
      <c r="C1378" s="26">
        <v>401</v>
      </c>
      <c r="D1378" s="27" t="str">
        <f t="shared" si="345"/>
        <v>N/A</v>
      </c>
      <c r="E1378" s="26">
        <v>585</v>
      </c>
      <c r="F1378" s="27" t="str">
        <f t="shared" si="346"/>
        <v>N/A</v>
      </c>
      <c r="G1378" s="26">
        <v>571</v>
      </c>
      <c r="H1378" s="27" t="str">
        <f t="shared" si="347"/>
        <v>N/A</v>
      </c>
      <c r="I1378" s="28">
        <v>45.89</v>
      </c>
      <c r="J1378" s="28">
        <v>-2.39</v>
      </c>
      <c r="K1378" s="47" t="s">
        <v>49</v>
      </c>
      <c r="L1378" s="30" t="str">
        <f t="shared" si="348"/>
        <v>N/A</v>
      </c>
    </row>
    <row r="1379" spans="1:12">
      <c r="A1379" s="48" t="s">
        <v>572</v>
      </c>
      <c r="B1379" s="25" t="s">
        <v>49</v>
      </c>
      <c r="C1379" s="26">
        <v>13</v>
      </c>
      <c r="D1379" s="27" t="str">
        <f t="shared" si="345"/>
        <v>N/A</v>
      </c>
      <c r="E1379" s="26">
        <v>11</v>
      </c>
      <c r="F1379" s="27" t="str">
        <f t="shared" si="346"/>
        <v>N/A</v>
      </c>
      <c r="G1379" s="26">
        <v>14</v>
      </c>
      <c r="H1379" s="27" t="str">
        <f t="shared" si="347"/>
        <v>N/A</v>
      </c>
      <c r="I1379" s="28">
        <v>-15.4</v>
      </c>
      <c r="J1379" s="28">
        <v>27.27</v>
      </c>
      <c r="K1379" s="47" t="s">
        <v>49</v>
      </c>
      <c r="L1379" s="30" t="str">
        <f t="shared" si="348"/>
        <v>N/A</v>
      </c>
    </row>
    <row r="1380" spans="1:12">
      <c r="A1380" s="48" t="s">
        <v>573</v>
      </c>
      <c r="B1380" s="25" t="s">
        <v>49</v>
      </c>
      <c r="C1380" s="26">
        <v>21</v>
      </c>
      <c r="D1380" s="27" t="str">
        <f t="shared" si="345"/>
        <v>N/A</v>
      </c>
      <c r="E1380" s="26">
        <v>25</v>
      </c>
      <c r="F1380" s="27" t="str">
        <f t="shared" si="346"/>
        <v>N/A</v>
      </c>
      <c r="G1380" s="26">
        <v>28</v>
      </c>
      <c r="H1380" s="27" t="str">
        <f t="shared" si="347"/>
        <v>N/A</v>
      </c>
      <c r="I1380" s="28">
        <v>19.05</v>
      </c>
      <c r="J1380" s="28">
        <v>12</v>
      </c>
      <c r="K1380" s="47" t="s">
        <v>49</v>
      </c>
      <c r="L1380" s="30" t="str">
        <f t="shared" si="348"/>
        <v>N/A</v>
      </c>
    </row>
    <row r="1381" spans="1:12">
      <c r="A1381" s="46" t="s">
        <v>742</v>
      </c>
      <c r="B1381" s="25" t="s">
        <v>49</v>
      </c>
      <c r="C1381" s="31">
        <v>1729695</v>
      </c>
      <c r="D1381" s="27" t="str">
        <f t="shared" si="345"/>
        <v>N/A</v>
      </c>
      <c r="E1381" s="31">
        <v>809192</v>
      </c>
      <c r="F1381" s="27" t="str">
        <f t="shared" si="346"/>
        <v>N/A</v>
      </c>
      <c r="G1381" s="31">
        <v>969376</v>
      </c>
      <c r="H1381" s="27" t="str">
        <f t="shared" si="347"/>
        <v>N/A</v>
      </c>
      <c r="I1381" s="28">
        <v>-53.2</v>
      </c>
      <c r="J1381" s="28">
        <v>19.8</v>
      </c>
      <c r="K1381" s="47" t="s">
        <v>49</v>
      </c>
      <c r="L1381" s="30" t="str">
        <f t="shared" si="348"/>
        <v>N/A</v>
      </c>
    </row>
    <row r="1382" spans="1:12">
      <c r="A1382" s="48" t="s">
        <v>574</v>
      </c>
      <c r="B1382" s="25" t="s">
        <v>49</v>
      </c>
      <c r="C1382" s="31">
        <v>879990</v>
      </c>
      <c r="D1382" s="27" t="str">
        <f t="shared" si="345"/>
        <v>N/A</v>
      </c>
      <c r="E1382" s="31">
        <v>709604</v>
      </c>
      <c r="F1382" s="27" t="str">
        <f t="shared" si="346"/>
        <v>N/A</v>
      </c>
      <c r="G1382" s="31">
        <v>816212</v>
      </c>
      <c r="H1382" s="27" t="str">
        <f t="shared" si="347"/>
        <v>N/A</v>
      </c>
      <c r="I1382" s="28">
        <v>-19.399999999999999</v>
      </c>
      <c r="J1382" s="28">
        <v>15.02</v>
      </c>
      <c r="K1382" s="47" t="s">
        <v>49</v>
      </c>
      <c r="L1382" s="30" t="str">
        <f t="shared" si="348"/>
        <v>N/A</v>
      </c>
    </row>
    <row r="1383" spans="1:12">
      <c r="A1383" s="48" t="s">
        <v>568</v>
      </c>
      <c r="B1383" s="25" t="s">
        <v>49</v>
      </c>
      <c r="C1383" s="31">
        <v>830061</v>
      </c>
      <c r="D1383" s="27" t="str">
        <f t="shared" si="345"/>
        <v>N/A</v>
      </c>
      <c r="E1383" s="31">
        <v>629199</v>
      </c>
      <c r="F1383" s="27" t="str">
        <f t="shared" si="346"/>
        <v>N/A</v>
      </c>
      <c r="G1383" s="31">
        <v>681663</v>
      </c>
      <c r="H1383" s="27" t="str">
        <f t="shared" si="347"/>
        <v>N/A</v>
      </c>
      <c r="I1383" s="28">
        <v>-24.2</v>
      </c>
      <c r="J1383" s="28">
        <v>8.3379999999999992</v>
      </c>
      <c r="K1383" s="47" t="s">
        <v>49</v>
      </c>
      <c r="L1383" s="30" t="str">
        <f t="shared" si="348"/>
        <v>N/A</v>
      </c>
    </row>
    <row r="1384" spans="1:12">
      <c r="A1384" s="48" t="s">
        <v>221</v>
      </c>
      <c r="B1384" s="25" t="s">
        <v>49</v>
      </c>
      <c r="C1384" s="31">
        <v>1702751</v>
      </c>
      <c r="D1384" s="27" t="str">
        <f t="shared" si="345"/>
        <v>N/A</v>
      </c>
      <c r="E1384" s="31">
        <v>788031</v>
      </c>
      <c r="F1384" s="27" t="str">
        <f t="shared" si="346"/>
        <v>N/A</v>
      </c>
      <c r="G1384" s="31">
        <v>891392</v>
      </c>
      <c r="H1384" s="27" t="str">
        <f t="shared" si="347"/>
        <v>N/A</v>
      </c>
      <c r="I1384" s="28">
        <v>-53.7</v>
      </c>
      <c r="J1384" s="28">
        <v>13.12</v>
      </c>
      <c r="K1384" s="47" t="s">
        <v>49</v>
      </c>
      <c r="L1384" s="30" t="str">
        <f t="shared" si="348"/>
        <v>N/A</v>
      </c>
    </row>
    <row r="1385" spans="1:12">
      <c r="A1385" s="48" t="s">
        <v>569</v>
      </c>
      <c r="B1385" s="25" t="s">
        <v>49</v>
      </c>
      <c r="C1385" s="31">
        <v>1729195</v>
      </c>
      <c r="D1385" s="27" t="str">
        <f t="shared" si="345"/>
        <v>N/A</v>
      </c>
      <c r="E1385" s="31">
        <v>775664</v>
      </c>
      <c r="F1385" s="27" t="str">
        <f t="shared" si="346"/>
        <v>N/A</v>
      </c>
      <c r="G1385" s="31">
        <v>560740</v>
      </c>
      <c r="H1385" s="27" t="str">
        <f t="shared" si="347"/>
        <v>N/A</v>
      </c>
      <c r="I1385" s="28">
        <v>-55.1</v>
      </c>
      <c r="J1385" s="28">
        <v>-27.7</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7766804</v>
      </c>
      <c r="D1387" s="27" t="str">
        <f t="shared" ref="D1387:D1401" si="349">IF($B1387="N/A","N/A",IF(C1387&gt;10,"No",IF(C1387&lt;-10,"No","Yes")))</f>
        <v>N/A</v>
      </c>
      <c r="E1387" s="31">
        <v>10374803</v>
      </c>
      <c r="F1387" s="27" t="str">
        <f t="shared" ref="F1387:F1401" si="350">IF($B1387="N/A","N/A",IF(E1387&gt;10,"No",IF(E1387&lt;-10,"No","Yes")))</f>
        <v>N/A</v>
      </c>
      <c r="G1387" s="31">
        <v>12862946</v>
      </c>
      <c r="H1387" s="27" t="str">
        <f t="shared" ref="H1387:H1401" si="351">IF($B1387="N/A","N/A",IF(G1387&gt;10,"No",IF(G1387&lt;-10,"No","Yes")))</f>
        <v>N/A</v>
      </c>
      <c r="I1387" s="28">
        <v>33.58</v>
      </c>
      <c r="J1387" s="28">
        <v>23.98</v>
      </c>
      <c r="K1387" s="29" t="s">
        <v>1193</v>
      </c>
      <c r="L1387" s="30" t="str">
        <f t="shared" ref="L1387:L1401" si="352">IF(J1387="Div by 0", "N/A", IF(K1387="N/A","N/A", IF(J1387&gt;VALUE(MID(K1387,1,2)), "No", IF(J1387&lt;-1*VALUE(MID(K1387,1,2)), "No", "Yes"))))</f>
        <v>Yes</v>
      </c>
    </row>
    <row r="1388" spans="1:12">
      <c r="A1388" s="46" t="s">
        <v>576</v>
      </c>
      <c r="B1388" s="25" t="s">
        <v>49</v>
      </c>
      <c r="C1388" s="26">
        <v>28666</v>
      </c>
      <c r="D1388" s="27" t="str">
        <f t="shared" si="349"/>
        <v>N/A</v>
      </c>
      <c r="E1388" s="26">
        <v>37302</v>
      </c>
      <c r="F1388" s="27" t="str">
        <f t="shared" si="350"/>
        <v>N/A</v>
      </c>
      <c r="G1388" s="26">
        <v>41335</v>
      </c>
      <c r="H1388" s="27" t="str">
        <f t="shared" si="351"/>
        <v>N/A</v>
      </c>
      <c r="I1388" s="28">
        <v>30.13</v>
      </c>
      <c r="J1388" s="28">
        <v>10.81</v>
      </c>
      <c r="K1388" s="29" t="s">
        <v>1193</v>
      </c>
      <c r="L1388" s="30" t="str">
        <f t="shared" si="352"/>
        <v>Yes</v>
      </c>
    </row>
    <row r="1389" spans="1:12">
      <c r="A1389" s="46" t="s">
        <v>577</v>
      </c>
      <c r="B1389" s="25" t="s">
        <v>49</v>
      </c>
      <c r="C1389" s="31">
        <v>270.94132422000001</v>
      </c>
      <c r="D1389" s="27" t="str">
        <f t="shared" si="349"/>
        <v>N/A</v>
      </c>
      <c r="E1389" s="31">
        <v>278.12993941000002</v>
      </c>
      <c r="F1389" s="27" t="str">
        <f t="shared" si="350"/>
        <v>N/A</v>
      </c>
      <c r="G1389" s="31">
        <v>311.18775856000002</v>
      </c>
      <c r="H1389" s="27" t="str">
        <f t="shared" si="351"/>
        <v>N/A</v>
      </c>
      <c r="I1389" s="28">
        <v>2.653</v>
      </c>
      <c r="J1389" s="28">
        <v>11.89</v>
      </c>
      <c r="K1389" s="29" t="s">
        <v>1193</v>
      </c>
      <c r="L1389" s="30" t="str">
        <f t="shared" si="352"/>
        <v>Yes</v>
      </c>
    </row>
    <row r="1390" spans="1:12">
      <c r="A1390" s="46" t="s">
        <v>578</v>
      </c>
      <c r="B1390" s="25" t="s">
        <v>49</v>
      </c>
      <c r="C1390" s="31">
        <v>10307961</v>
      </c>
      <c r="D1390" s="27" t="str">
        <f t="shared" si="349"/>
        <v>N/A</v>
      </c>
      <c r="E1390" s="31">
        <v>11667684</v>
      </c>
      <c r="F1390" s="27" t="str">
        <f t="shared" si="350"/>
        <v>N/A</v>
      </c>
      <c r="G1390" s="31">
        <v>13779115</v>
      </c>
      <c r="H1390" s="27" t="str">
        <f t="shared" si="351"/>
        <v>N/A</v>
      </c>
      <c r="I1390" s="28">
        <v>13.19</v>
      </c>
      <c r="J1390" s="28">
        <v>18.100000000000001</v>
      </c>
      <c r="K1390" s="29" t="s">
        <v>1193</v>
      </c>
      <c r="L1390" s="30" t="str">
        <f t="shared" si="352"/>
        <v>Yes</v>
      </c>
    </row>
    <row r="1391" spans="1:12">
      <c r="A1391" s="46" t="s">
        <v>579</v>
      </c>
      <c r="B1391" s="25" t="s">
        <v>49</v>
      </c>
      <c r="C1391" s="26">
        <v>32101</v>
      </c>
      <c r="D1391" s="27" t="str">
        <f t="shared" si="349"/>
        <v>N/A</v>
      </c>
      <c r="E1391" s="26">
        <v>33440</v>
      </c>
      <c r="F1391" s="27" t="str">
        <f t="shared" si="350"/>
        <v>N/A</v>
      </c>
      <c r="G1391" s="26">
        <v>35945</v>
      </c>
      <c r="H1391" s="27" t="str">
        <f t="shared" si="351"/>
        <v>N/A</v>
      </c>
      <c r="I1391" s="28">
        <v>4.1710000000000003</v>
      </c>
      <c r="J1391" s="28">
        <v>7.4909999999999997</v>
      </c>
      <c r="K1391" s="29" t="s">
        <v>1193</v>
      </c>
      <c r="L1391" s="30" t="str">
        <f t="shared" si="352"/>
        <v>Yes</v>
      </c>
    </row>
    <row r="1392" spans="1:12">
      <c r="A1392" s="46" t="s">
        <v>580</v>
      </c>
      <c r="B1392" s="25" t="s">
        <v>49</v>
      </c>
      <c r="C1392" s="31">
        <v>321.11027694000001</v>
      </c>
      <c r="D1392" s="27" t="str">
        <f t="shared" si="349"/>
        <v>N/A</v>
      </c>
      <c r="E1392" s="31">
        <v>348.91399522</v>
      </c>
      <c r="F1392" s="27" t="str">
        <f t="shared" si="350"/>
        <v>N/A</v>
      </c>
      <c r="G1392" s="31">
        <v>383.33885101999999</v>
      </c>
      <c r="H1392" s="27" t="str">
        <f t="shared" si="351"/>
        <v>N/A</v>
      </c>
      <c r="I1392" s="28">
        <v>8.6590000000000007</v>
      </c>
      <c r="J1392" s="28">
        <v>9.8659999999999997</v>
      </c>
      <c r="K1392" s="29" t="s">
        <v>1193</v>
      </c>
      <c r="L1392" s="30" t="str">
        <f t="shared" si="352"/>
        <v>Yes</v>
      </c>
    </row>
    <row r="1393" spans="1:12">
      <c r="A1393" s="46" t="s">
        <v>590</v>
      </c>
      <c r="B1393" s="25" t="s">
        <v>49</v>
      </c>
      <c r="C1393" s="31">
        <v>14878600</v>
      </c>
      <c r="D1393" s="27" t="str">
        <f t="shared" si="349"/>
        <v>N/A</v>
      </c>
      <c r="E1393" s="31">
        <v>18250496</v>
      </c>
      <c r="F1393" s="27" t="str">
        <f t="shared" si="350"/>
        <v>N/A</v>
      </c>
      <c r="G1393" s="31">
        <v>19940547</v>
      </c>
      <c r="H1393" s="27" t="str">
        <f t="shared" si="351"/>
        <v>N/A</v>
      </c>
      <c r="I1393" s="28">
        <v>22.66</v>
      </c>
      <c r="J1393" s="28">
        <v>9.26</v>
      </c>
      <c r="K1393" s="29" t="s">
        <v>1193</v>
      </c>
      <c r="L1393" s="30" t="str">
        <f t="shared" si="352"/>
        <v>Yes</v>
      </c>
    </row>
    <row r="1394" spans="1:12">
      <c r="A1394" s="46" t="s">
        <v>592</v>
      </c>
      <c r="B1394" s="25" t="s">
        <v>49</v>
      </c>
      <c r="C1394" s="26">
        <v>37219</v>
      </c>
      <c r="D1394" s="27" t="str">
        <f t="shared" si="349"/>
        <v>N/A</v>
      </c>
      <c r="E1394" s="26">
        <v>40748</v>
      </c>
      <c r="F1394" s="27" t="str">
        <f t="shared" si="350"/>
        <v>N/A</v>
      </c>
      <c r="G1394" s="26">
        <v>42105</v>
      </c>
      <c r="H1394" s="27" t="str">
        <f t="shared" si="351"/>
        <v>N/A</v>
      </c>
      <c r="I1394" s="28">
        <v>9.4819999999999993</v>
      </c>
      <c r="J1394" s="28">
        <v>3.33</v>
      </c>
      <c r="K1394" s="29" t="s">
        <v>1193</v>
      </c>
      <c r="L1394" s="30" t="str">
        <f t="shared" si="352"/>
        <v>Yes</v>
      </c>
    </row>
    <row r="1395" spans="1:12">
      <c r="A1395" s="46" t="s">
        <v>591</v>
      </c>
      <c r="B1395" s="25" t="s">
        <v>49</v>
      </c>
      <c r="C1395" s="31">
        <v>399.75818801999998</v>
      </c>
      <c r="D1395" s="27" t="str">
        <f t="shared" si="349"/>
        <v>N/A</v>
      </c>
      <c r="E1395" s="31">
        <v>447.88691469999998</v>
      </c>
      <c r="F1395" s="27" t="str">
        <f t="shared" si="350"/>
        <v>N/A</v>
      </c>
      <c r="G1395" s="31">
        <v>473.59095119</v>
      </c>
      <c r="H1395" s="27" t="str">
        <f t="shared" si="351"/>
        <v>N/A</v>
      </c>
      <c r="I1395" s="28">
        <v>12.04</v>
      </c>
      <c r="J1395" s="28">
        <v>5.7389999999999999</v>
      </c>
      <c r="K1395" s="29" t="s">
        <v>1193</v>
      </c>
      <c r="L1395" s="30" t="str">
        <f t="shared" si="352"/>
        <v>Yes</v>
      </c>
    </row>
    <row r="1396" spans="1:12">
      <c r="A1396" s="46" t="s">
        <v>581</v>
      </c>
      <c r="B1396" s="25" t="s">
        <v>49</v>
      </c>
      <c r="C1396" s="31">
        <v>0</v>
      </c>
      <c r="D1396" s="27" t="str">
        <f t="shared" si="349"/>
        <v>N/A</v>
      </c>
      <c r="E1396" s="31">
        <v>0</v>
      </c>
      <c r="F1396" s="27" t="str">
        <f t="shared" si="350"/>
        <v>N/A</v>
      </c>
      <c r="G1396" s="31">
        <v>0</v>
      </c>
      <c r="H1396" s="27" t="str">
        <f t="shared" si="351"/>
        <v>N/A</v>
      </c>
      <c r="I1396" s="28" t="s">
        <v>1207</v>
      </c>
      <c r="J1396" s="28" t="s">
        <v>1207</v>
      </c>
      <c r="K1396" s="29" t="s">
        <v>1193</v>
      </c>
      <c r="L1396" s="30" t="str">
        <f t="shared" si="352"/>
        <v>N/A</v>
      </c>
    </row>
    <row r="1397" spans="1:12">
      <c r="A1397" s="46" t="s">
        <v>582</v>
      </c>
      <c r="B1397" s="25" t="s">
        <v>49</v>
      </c>
      <c r="C1397" s="26">
        <v>0</v>
      </c>
      <c r="D1397" s="27" t="str">
        <f t="shared" si="349"/>
        <v>N/A</v>
      </c>
      <c r="E1397" s="26">
        <v>0</v>
      </c>
      <c r="F1397" s="27" t="str">
        <f t="shared" si="350"/>
        <v>N/A</v>
      </c>
      <c r="G1397" s="26">
        <v>0</v>
      </c>
      <c r="H1397" s="27" t="str">
        <f t="shared" si="351"/>
        <v>N/A</v>
      </c>
      <c r="I1397" s="28" t="s">
        <v>1207</v>
      </c>
      <c r="J1397" s="28" t="s">
        <v>1207</v>
      </c>
      <c r="K1397" s="29" t="s">
        <v>1193</v>
      </c>
      <c r="L1397" s="30" t="str">
        <f t="shared" si="352"/>
        <v>N/A</v>
      </c>
    </row>
    <row r="1398" spans="1:12">
      <c r="A1398" s="46" t="s">
        <v>583</v>
      </c>
      <c r="B1398" s="25" t="s">
        <v>49</v>
      </c>
      <c r="C1398" s="31" t="s">
        <v>1207</v>
      </c>
      <c r="D1398" s="27" t="str">
        <f t="shared" si="349"/>
        <v>N/A</v>
      </c>
      <c r="E1398" s="31" t="s">
        <v>1207</v>
      </c>
      <c r="F1398" s="27" t="str">
        <f t="shared" si="350"/>
        <v>N/A</v>
      </c>
      <c r="G1398" s="31" t="s">
        <v>1207</v>
      </c>
      <c r="H1398" s="27" t="str">
        <f t="shared" si="351"/>
        <v>N/A</v>
      </c>
      <c r="I1398" s="28" t="s">
        <v>1207</v>
      </c>
      <c r="J1398" s="28" t="s">
        <v>1207</v>
      </c>
      <c r="K1398" s="29" t="s">
        <v>1193</v>
      </c>
      <c r="L1398" s="30" t="str">
        <f t="shared" si="352"/>
        <v>N/A</v>
      </c>
    </row>
    <row r="1399" spans="1:12" ht="12.75" customHeight="1">
      <c r="A1399" s="46" t="s">
        <v>849</v>
      </c>
      <c r="B1399" s="25" t="s">
        <v>49</v>
      </c>
      <c r="C1399" s="31">
        <v>375419310</v>
      </c>
      <c r="D1399" s="27" t="str">
        <f t="shared" si="349"/>
        <v>N/A</v>
      </c>
      <c r="E1399" s="31">
        <v>410256510</v>
      </c>
      <c r="F1399" s="27" t="str">
        <f t="shared" si="350"/>
        <v>N/A</v>
      </c>
      <c r="G1399" s="31">
        <v>448270833</v>
      </c>
      <c r="H1399" s="27" t="str">
        <f t="shared" si="351"/>
        <v>N/A</v>
      </c>
      <c r="I1399" s="28">
        <v>9.2799999999999994</v>
      </c>
      <c r="J1399" s="28">
        <v>9.266</v>
      </c>
      <c r="K1399" s="29" t="s">
        <v>1193</v>
      </c>
      <c r="L1399" s="30" t="str">
        <f t="shared" si="352"/>
        <v>Yes</v>
      </c>
    </row>
    <row r="1400" spans="1:12">
      <c r="A1400" s="46" t="s">
        <v>584</v>
      </c>
      <c r="B1400" s="25" t="s">
        <v>49</v>
      </c>
      <c r="C1400" s="26">
        <v>26883</v>
      </c>
      <c r="D1400" s="27" t="str">
        <f t="shared" si="349"/>
        <v>N/A</v>
      </c>
      <c r="E1400" s="26">
        <v>28454</v>
      </c>
      <c r="F1400" s="27" t="str">
        <f t="shared" si="350"/>
        <v>N/A</v>
      </c>
      <c r="G1400" s="26">
        <v>29046</v>
      </c>
      <c r="H1400" s="27" t="str">
        <f t="shared" si="351"/>
        <v>N/A</v>
      </c>
      <c r="I1400" s="28">
        <v>5.8440000000000003</v>
      </c>
      <c r="J1400" s="28">
        <v>2.081</v>
      </c>
      <c r="K1400" s="29" t="s">
        <v>1193</v>
      </c>
      <c r="L1400" s="30" t="str">
        <f t="shared" si="352"/>
        <v>Yes</v>
      </c>
    </row>
    <row r="1401" spans="1:12">
      <c r="A1401" s="46" t="s">
        <v>585</v>
      </c>
      <c r="B1401" s="25" t="s">
        <v>49</v>
      </c>
      <c r="C1401" s="31">
        <v>13964.933601000001</v>
      </c>
      <c r="D1401" s="27" t="str">
        <f t="shared" si="349"/>
        <v>N/A</v>
      </c>
      <c r="E1401" s="31">
        <v>14418.236803</v>
      </c>
      <c r="F1401" s="27" t="str">
        <f t="shared" si="350"/>
        <v>N/A</v>
      </c>
      <c r="G1401" s="31">
        <v>15433.134786000001</v>
      </c>
      <c r="H1401" s="27" t="str">
        <f t="shared" si="351"/>
        <v>N/A</v>
      </c>
      <c r="I1401" s="28">
        <v>3.246</v>
      </c>
      <c r="J1401" s="28">
        <v>7.0389999999999997</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481030120</v>
      </c>
      <c r="D1403" s="27" t="str">
        <f t="shared" ref="D1403:D1426" si="353">IF($B1403="N/A","N/A",IF(C1403&gt;10,"No",IF(C1403&lt;-10,"No","Yes")))</f>
        <v>N/A</v>
      </c>
      <c r="E1403" s="53">
        <v>523964710</v>
      </c>
      <c r="F1403" s="27" t="str">
        <f t="shared" ref="F1403:F1426" si="354">IF($B1403="N/A","N/A",IF(E1403&gt;10,"No",IF(E1403&lt;-10,"No","Yes")))</f>
        <v>N/A</v>
      </c>
      <c r="G1403" s="53">
        <v>585926621</v>
      </c>
      <c r="H1403" s="27" t="str">
        <f t="shared" ref="H1403:H1426" si="355">IF($B1403="N/A","N/A",IF(G1403&gt;10,"No",IF(G1403&lt;-10,"No","Yes")))</f>
        <v>N/A</v>
      </c>
      <c r="I1403" s="28">
        <v>8.9260000000000002</v>
      </c>
      <c r="J1403" s="28">
        <v>11.83</v>
      </c>
      <c r="K1403" s="29" t="s">
        <v>1193</v>
      </c>
      <c r="L1403" s="30" t="str">
        <f t="shared" ref="L1403:L1426" si="356">IF(J1403="Div by 0", "N/A", IF(K1403="N/A","N/A", IF(J1403&gt;VALUE(MID(K1403,1,2)), "No", IF(J1403&lt;-1*VALUE(MID(K1403,1,2)), "No", "Yes"))))</f>
        <v>Yes</v>
      </c>
    </row>
    <row r="1404" spans="1:12">
      <c r="A1404" s="49" t="s">
        <v>455</v>
      </c>
      <c r="B1404" s="25" t="s">
        <v>49</v>
      </c>
      <c r="C1404" s="37">
        <v>46550</v>
      </c>
      <c r="D1404" s="37" t="str">
        <f t="shared" si="353"/>
        <v>N/A</v>
      </c>
      <c r="E1404" s="37">
        <v>50381</v>
      </c>
      <c r="F1404" s="37" t="str">
        <f t="shared" si="354"/>
        <v>N/A</v>
      </c>
      <c r="G1404" s="37">
        <v>53662</v>
      </c>
      <c r="H1404" s="27" t="str">
        <f t="shared" si="355"/>
        <v>N/A</v>
      </c>
      <c r="I1404" s="28">
        <v>8.23</v>
      </c>
      <c r="J1404" s="28">
        <v>6.5119999999999996</v>
      </c>
      <c r="K1404" s="29" t="s">
        <v>1193</v>
      </c>
      <c r="L1404" s="30" t="str">
        <f t="shared" si="356"/>
        <v>Yes</v>
      </c>
    </row>
    <row r="1405" spans="1:12" ht="12.75" customHeight="1">
      <c r="A1405" s="49" t="s">
        <v>753</v>
      </c>
      <c r="B1405" s="25" t="s">
        <v>49</v>
      </c>
      <c r="C1405" s="53">
        <v>10333.622342000001</v>
      </c>
      <c r="D1405" s="27" t="str">
        <f t="shared" si="353"/>
        <v>N/A</v>
      </c>
      <c r="E1405" s="53">
        <v>10400.045851000001</v>
      </c>
      <c r="F1405" s="27" t="str">
        <f t="shared" si="354"/>
        <v>N/A</v>
      </c>
      <c r="G1405" s="53">
        <v>10918.836812</v>
      </c>
      <c r="H1405" s="27" t="str">
        <f t="shared" si="355"/>
        <v>N/A</v>
      </c>
      <c r="I1405" s="28">
        <v>0.64280000000000004</v>
      </c>
      <c r="J1405" s="28">
        <v>4.9880000000000004</v>
      </c>
      <c r="K1405" s="29" t="s">
        <v>1193</v>
      </c>
      <c r="L1405" s="30" t="str">
        <f t="shared" si="356"/>
        <v>Yes</v>
      </c>
    </row>
    <row r="1406" spans="1:12">
      <c r="A1406" s="48" t="s">
        <v>524</v>
      </c>
      <c r="B1406" s="25" t="s">
        <v>49</v>
      </c>
      <c r="C1406" s="53">
        <v>7622.8413868999996</v>
      </c>
      <c r="D1406" s="27" t="str">
        <f t="shared" si="353"/>
        <v>N/A</v>
      </c>
      <c r="E1406" s="53">
        <v>7933.8576184000003</v>
      </c>
      <c r="F1406" s="27" t="str">
        <f t="shared" si="354"/>
        <v>N/A</v>
      </c>
      <c r="G1406" s="53">
        <v>9351.2493630000008</v>
      </c>
      <c r="H1406" s="27" t="str">
        <f t="shared" si="355"/>
        <v>N/A</v>
      </c>
      <c r="I1406" s="28">
        <v>4.08</v>
      </c>
      <c r="J1406" s="28">
        <v>17.87</v>
      </c>
      <c r="K1406" s="29" t="s">
        <v>1193</v>
      </c>
      <c r="L1406" s="30" t="str">
        <f t="shared" si="356"/>
        <v>Yes</v>
      </c>
    </row>
    <row r="1407" spans="1:12">
      <c r="A1407" s="48" t="s">
        <v>527</v>
      </c>
      <c r="B1407" s="25" t="s">
        <v>49</v>
      </c>
      <c r="C1407" s="53">
        <v>16178.189157999999</v>
      </c>
      <c r="D1407" s="27" t="str">
        <f t="shared" si="353"/>
        <v>N/A</v>
      </c>
      <c r="E1407" s="53">
        <v>16437.075400000002</v>
      </c>
      <c r="F1407" s="27" t="str">
        <f t="shared" si="354"/>
        <v>N/A</v>
      </c>
      <c r="G1407" s="53">
        <v>17265.977566000001</v>
      </c>
      <c r="H1407" s="27" t="str">
        <f t="shared" si="355"/>
        <v>N/A</v>
      </c>
      <c r="I1407" s="28">
        <v>1.6</v>
      </c>
      <c r="J1407" s="28">
        <v>5.0430000000000001</v>
      </c>
      <c r="K1407" s="29" t="s">
        <v>1193</v>
      </c>
      <c r="L1407" s="30" t="str">
        <f t="shared" si="356"/>
        <v>Yes</v>
      </c>
    </row>
    <row r="1408" spans="1:12">
      <c r="A1408" s="48" t="s">
        <v>530</v>
      </c>
      <c r="B1408" s="25" t="s">
        <v>49</v>
      </c>
      <c r="C1408" s="53">
        <v>1028.2299252</v>
      </c>
      <c r="D1408" s="27" t="str">
        <f t="shared" si="353"/>
        <v>N/A</v>
      </c>
      <c r="E1408" s="53">
        <v>1140.5577372</v>
      </c>
      <c r="F1408" s="27" t="str">
        <f t="shared" si="354"/>
        <v>N/A</v>
      </c>
      <c r="G1408" s="53">
        <v>1113.6422018000001</v>
      </c>
      <c r="H1408" s="27" t="str">
        <f t="shared" si="355"/>
        <v>N/A</v>
      </c>
      <c r="I1408" s="28">
        <v>10.92</v>
      </c>
      <c r="J1408" s="28">
        <v>-2.36</v>
      </c>
      <c r="K1408" s="29" t="s">
        <v>1193</v>
      </c>
      <c r="L1408" s="30" t="str">
        <f t="shared" si="356"/>
        <v>Yes</v>
      </c>
    </row>
    <row r="1409" spans="1:12">
      <c r="A1409" s="48" t="s">
        <v>532</v>
      </c>
      <c r="B1409" s="25" t="s">
        <v>49</v>
      </c>
      <c r="C1409" s="53">
        <v>709.22659429999999</v>
      </c>
      <c r="D1409" s="27" t="str">
        <f t="shared" si="353"/>
        <v>N/A</v>
      </c>
      <c r="E1409" s="53">
        <v>873.78608924000002</v>
      </c>
      <c r="F1409" s="27" t="str">
        <f t="shared" si="354"/>
        <v>N/A</v>
      </c>
      <c r="G1409" s="53">
        <v>862.85751978999997</v>
      </c>
      <c r="H1409" s="27" t="str">
        <f t="shared" si="355"/>
        <v>N/A</v>
      </c>
      <c r="I1409" s="28">
        <v>23.2</v>
      </c>
      <c r="J1409" s="28">
        <v>-1.25</v>
      </c>
      <c r="K1409" s="29" t="s">
        <v>1193</v>
      </c>
      <c r="L1409" s="30" t="str">
        <f t="shared" si="356"/>
        <v>Yes</v>
      </c>
    </row>
    <row r="1410" spans="1:12" ht="12.75" customHeight="1">
      <c r="A1410" s="46" t="s">
        <v>456</v>
      </c>
      <c r="B1410" s="25" t="s">
        <v>49</v>
      </c>
      <c r="C1410" s="27">
        <v>10.711959886000001</v>
      </c>
      <c r="D1410" s="27" t="str">
        <f t="shared" si="353"/>
        <v>N/A</v>
      </c>
      <c r="E1410" s="27">
        <v>11.222437300999999</v>
      </c>
      <c r="F1410" s="27" t="str">
        <f t="shared" si="354"/>
        <v>N/A</v>
      </c>
      <c r="G1410" s="27">
        <v>10.8317488</v>
      </c>
      <c r="H1410" s="27" t="str">
        <f t="shared" si="355"/>
        <v>N/A</v>
      </c>
      <c r="I1410" s="28">
        <v>4.7649999999999997</v>
      </c>
      <c r="J1410" s="28">
        <v>-3.48</v>
      </c>
      <c r="K1410" s="29" t="s">
        <v>1193</v>
      </c>
      <c r="L1410" s="30" t="str">
        <f t="shared" si="356"/>
        <v>Yes</v>
      </c>
    </row>
    <row r="1411" spans="1:12">
      <c r="A1411" s="48" t="s">
        <v>524</v>
      </c>
      <c r="B1411" s="25" t="s">
        <v>49</v>
      </c>
      <c r="C1411" s="27">
        <v>47.457330415999998</v>
      </c>
      <c r="D1411" s="27" t="str">
        <f t="shared" si="353"/>
        <v>N/A</v>
      </c>
      <c r="E1411" s="27">
        <v>50.699758502999998</v>
      </c>
      <c r="F1411" s="27" t="str">
        <f t="shared" si="354"/>
        <v>N/A</v>
      </c>
      <c r="G1411" s="27">
        <v>51.947173362999997</v>
      </c>
      <c r="H1411" s="27" t="str">
        <f t="shared" si="355"/>
        <v>N/A</v>
      </c>
      <c r="I1411" s="28">
        <v>6.8319999999999999</v>
      </c>
      <c r="J1411" s="28">
        <v>2.46</v>
      </c>
      <c r="K1411" s="29" t="s">
        <v>1193</v>
      </c>
      <c r="L1411" s="30" t="str">
        <f t="shared" si="356"/>
        <v>Yes</v>
      </c>
    </row>
    <row r="1412" spans="1:12">
      <c r="A1412" s="48" t="s">
        <v>527</v>
      </c>
      <c r="B1412" s="25" t="s">
        <v>49</v>
      </c>
      <c r="C1412" s="27">
        <v>31.364007226999998</v>
      </c>
      <c r="D1412" s="27" t="str">
        <f t="shared" si="353"/>
        <v>N/A</v>
      </c>
      <c r="E1412" s="27">
        <v>32.293380225999996</v>
      </c>
      <c r="F1412" s="27" t="str">
        <f t="shared" si="354"/>
        <v>N/A</v>
      </c>
      <c r="G1412" s="27">
        <v>32.001520004</v>
      </c>
      <c r="H1412" s="27" t="str">
        <f t="shared" si="355"/>
        <v>N/A</v>
      </c>
      <c r="I1412" s="28">
        <v>2.9630000000000001</v>
      </c>
      <c r="J1412" s="28">
        <v>-0.90400000000000003</v>
      </c>
      <c r="K1412" s="29" t="s">
        <v>1193</v>
      </c>
      <c r="L1412" s="30" t="str">
        <f t="shared" si="356"/>
        <v>Yes</v>
      </c>
    </row>
    <row r="1413" spans="1:12">
      <c r="A1413" s="48" t="s">
        <v>530</v>
      </c>
      <c r="B1413" s="25" t="s">
        <v>49</v>
      </c>
      <c r="C1413" s="27">
        <v>3.5672348147999999</v>
      </c>
      <c r="D1413" s="27" t="str">
        <f t="shared" si="353"/>
        <v>N/A</v>
      </c>
      <c r="E1413" s="27">
        <v>4.0761586681999997</v>
      </c>
      <c r="F1413" s="27" t="str">
        <f t="shared" si="354"/>
        <v>N/A</v>
      </c>
      <c r="G1413" s="27">
        <v>4.5456494202000002</v>
      </c>
      <c r="H1413" s="27" t="str">
        <f t="shared" si="355"/>
        <v>N/A</v>
      </c>
      <c r="I1413" s="28">
        <v>14.27</v>
      </c>
      <c r="J1413" s="28">
        <v>11.52</v>
      </c>
      <c r="K1413" s="29" t="s">
        <v>1193</v>
      </c>
      <c r="L1413" s="30" t="str">
        <f t="shared" si="356"/>
        <v>Yes</v>
      </c>
    </row>
    <row r="1414" spans="1:12">
      <c r="A1414" s="48" t="s">
        <v>532</v>
      </c>
      <c r="B1414" s="25" t="s">
        <v>49</v>
      </c>
      <c r="C1414" s="27">
        <v>0.68990695150000003</v>
      </c>
      <c r="D1414" s="27" t="str">
        <f t="shared" si="353"/>
        <v>N/A</v>
      </c>
      <c r="E1414" s="27">
        <v>0.67495150449999997</v>
      </c>
      <c r="F1414" s="27" t="str">
        <f t="shared" si="354"/>
        <v>N/A</v>
      </c>
      <c r="G1414" s="27">
        <v>0.57793331660000002</v>
      </c>
      <c r="H1414" s="27" t="str">
        <f t="shared" si="355"/>
        <v>N/A</v>
      </c>
      <c r="I1414" s="28">
        <v>-2.17</v>
      </c>
      <c r="J1414" s="28">
        <v>-14.4</v>
      </c>
      <c r="K1414" s="29" t="s">
        <v>1193</v>
      </c>
      <c r="L1414" s="30" t="str">
        <f t="shared" si="356"/>
        <v>Yes</v>
      </c>
    </row>
    <row r="1415" spans="1:12" ht="25.5" customHeight="1">
      <c r="A1415" s="49" t="s">
        <v>745</v>
      </c>
      <c r="B1415" s="25" t="s">
        <v>49</v>
      </c>
      <c r="C1415" s="53">
        <v>375419310</v>
      </c>
      <c r="D1415" s="27" t="str">
        <f t="shared" si="353"/>
        <v>N/A</v>
      </c>
      <c r="E1415" s="53">
        <v>410256510</v>
      </c>
      <c r="F1415" s="27" t="str">
        <f t="shared" si="354"/>
        <v>N/A</v>
      </c>
      <c r="G1415" s="53">
        <v>448270833</v>
      </c>
      <c r="H1415" s="27" t="str">
        <f t="shared" si="355"/>
        <v>N/A</v>
      </c>
      <c r="I1415" s="28">
        <v>9.2799999999999994</v>
      </c>
      <c r="J1415" s="28">
        <v>9.266</v>
      </c>
      <c r="K1415" s="29" t="s">
        <v>1193</v>
      </c>
      <c r="L1415" s="30" t="str">
        <f t="shared" si="356"/>
        <v>Yes</v>
      </c>
    </row>
    <row r="1416" spans="1:12" ht="12.75" customHeight="1">
      <c r="A1416" s="49" t="s">
        <v>457</v>
      </c>
      <c r="B1416" s="25" t="s">
        <v>49</v>
      </c>
      <c r="C1416" s="37">
        <v>26883</v>
      </c>
      <c r="D1416" s="37" t="str">
        <f t="shared" si="353"/>
        <v>N/A</v>
      </c>
      <c r="E1416" s="37">
        <v>28454</v>
      </c>
      <c r="F1416" s="37" t="str">
        <f t="shared" si="354"/>
        <v>N/A</v>
      </c>
      <c r="G1416" s="37">
        <v>29046</v>
      </c>
      <c r="H1416" s="27" t="str">
        <f t="shared" si="355"/>
        <v>N/A</v>
      </c>
      <c r="I1416" s="28">
        <v>5.8440000000000003</v>
      </c>
      <c r="J1416" s="28">
        <v>2.081</v>
      </c>
      <c r="K1416" s="29" t="s">
        <v>1193</v>
      </c>
      <c r="L1416" s="30" t="str">
        <f t="shared" si="356"/>
        <v>Yes</v>
      </c>
    </row>
    <row r="1417" spans="1:12" ht="25.5">
      <c r="A1417" s="49" t="s">
        <v>754</v>
      </c>
      <c r="B1417" s="25" t="s">
        <v>49</v>
      </c>
      <c r="C1417" s="53">
        <v>13964.933601000001</v>
      </c>
      <c r="D1417" s="27" t="str">
        <f t="shared" si="353"/>
        <v>N/A</v>
      </c>
      <c r="E1417" s="53">
        <v>14418.236803</v>
      </c>
      <c r="F1417" s="27" t="str">
        <f t="shared" si="354"/>
        <v>N/A</v>
      </c>
      <c r="G1417" s="53">
        <v>15433.134786000001</v>
      </c>
      <c r="H1417" s="27" t="str">
        <f t="shared" si="355"/>
        <v>N/A</v>
      </c>
      <c r="I1417" s="28">
        <v>3.246</v>
      </c>
      <c r="J1417" s="28">
        <v>7.0389999999999997</v>
      </c>
      <c r="K1417" s="29" t="s">
        <v>1193</v>
      </c>
      <c r="L1417" s="30" t="str">
        <f t="shared" si="356"/>
        <v>Yes</v>
      </c>
    </row>
    <row r="1418" spans="1:12">
      <c r="A1418" s="48" t="s">
        <v>586</v>
      </c>
      <c r="B1418" s="25" t="s">
        <v>49</v>
      </c>
      <c r="C1418" s="53">
        <v>6391.1465709000004</v>
      </c>
      <c r="D1418" s="27" t="str">
        <f t="shared" si="353"/>
        <v>N/A</v>
      </c>
      <c r="E1418" s="53">
        <v>6780.5770734999996</v>
      </c>
      <c r="F1418" s="27" t="str">
        <f t="shared" si="354"/>
        <v>N/A</v>
      </c>
      <c r="G1418" s="53">
        <v>7340.8470912000002</v>
      </c>
      <c r="H1418" s="27" t="str">
        <f t="shared" si="355"/>
        <v>N/A</v>
      </c>
      <c r="I1418" s="28">
        <v>6.093</v>
      </c>
      <c r="J1418" s="28">
        <v>8.2629999999999999</v>
      </c>
      <c r="K1418" s="29" t="s">
        <v>1193</v>
      </c>
      <c r="L1418" s="30" t="str">
        <f t="shared" si="356"/>
        <v>Yes</v>
      </c>
    </row>
    <row r="1419" spans="1:12">
      <c r="A1419" s="48" t="s">
        <v>587</v>
      </c>
      <c r="B1419" s="25" t="s">
        <v>49</v>
      </c>
      <c r="C1419" s="53">
        <v>20541.339571</v>
      </c>
      <c r="D1419" s="27" t="str">
        <f t="shared" si="353"/>
        <v>N/A</v>
      </c>
      <c r="E1419" s="53">
        <v>21324.170417000001</v>
      </c>
      <c r="F1419" s="27" t="str">
        <f t="shared" si="354"/>
        <v>N/A</v>
      </c>
      <c r="G1419" s="53">
        <v>22593.283590999999</v>
      </c>
      <c r="H1419" s="27" t="str">
        <f t="shared" si="355"/>
        <v>N/A</v>
      </c>
      <c r="I1419" s="28">
        <v>3.8109999999999999</v>
      </c>
      <c r="J1419" s="28">
        <v>5.952</v>
      </c>
      <c r="K1419" s="29" t="s">
        <v>1193</v>
      </c>
      <c r="L1419" s="30" t="str">
        <f t="shared" si="356"/>
        <v>Yes</v>
      </c>
    </row>
    <row r="1420" spans="1:12">
      <c r="A1420" s="48" t="s">
        <v>588</v>
      </c>
      <c r="B1420" s="25" t="s">
        <v>49</v>
      </c>
      <c r="C1420" s="53">
        <v>6713.3146766</v>
      </c>
      <c r="D1420" s="27" t="str">
        <f t="shared" si="353"/>
        <v>N/A</v>
      </c>
      <c r="E1420" s="53">
        <v>7534.1895550999998</v>
      </c>
      <c r="F1420" s="27" t="str">
        <f t="shared" si="354"/>
        <v>N/A</v>
      </c>
      <c r="G1420" s="53">
        <v>9337.6685713999996</v>
      </c>
      <c r="H1420" s="27" t="str">
        <f t="shared" si="355"/>
        <v>N/A</v>
      </c>
      <c r="I1420" s="28">
        <v>12.23</v>
      </c>
      <c r="J1420" s="28">
        <v>23.94</v>
      </c>
      <c r="K1420" s="29" t="s">
        <v>1193</v>
      </c>
      <c r="L1420" s="30" t="str">
        <f t="shared" si="356"/>
        <v>Yes</v>
      </c>
    </row>
    <row r="1421" spans="1:12">
      <c r="A1421" s="48" t="s">
        <v>589</v>
      </c>
      <c r="B1421" s="25" t="s">
        <v>49</v>
      </c>
      <c r="C1421" s="53">
        <v>2047.4545455</v>
      </c>
      <c r="D1421" s="27" t="str">
        <f t="shared" si="353"/>
        <v>N/A</v>
      </c>
      <c r="E1421" s="53">
        <v>12157.333333</v>
      </c>
      <c r="F1421" s="27" t="str">
        <f t="shared" si="354"/>
        <v>N/A</v>
      </c>
      <c r="G1421" s="53">
        <v>11519.75</v>
      </c>
      <c r="H1421" s="27" t="str">
        <f t="shared" si="355"/>
        <v>N/A</v>
      </c>
      <c r="I1421" s="28">
        <v>493.8</v>
      </c>
      <c r="J1421" s="28">
        <v>-5.24</v>
      </c>
      <c r="K1421" s="29" t="s">
        <v>1193</v>
      </c>
      <c r="L1421" s="30" t="str">
        <f t="shared" si="356"/>
        <v>Yes</v>
      </c>
    </row>
    <row r="1422" spans="1:12" ht="25.5">
      <c r="A1422" s="46" t="s">
        <v>458</v>
      </c>
      <c r="B1422" s="25" t="s">
        <v>49</v>
      </c>
      <c r="C1422" s="27">
        <v>6.1862431281000001</v>
      </c>
      <c r="D1422" s="27" t="str">
        <f t="shared" si="353"/>
        <v>N/A</v>
      </c>
      <c r="E1422" s="27">
        <v>6.3381677808000001</v>
      </c>
      <c r="F1422" s="27" t="str">
        <f t="shared" si="354"/>
        <v>N/A</v>
      </c>
      <c r="G1422" s="27">
        <v>5.8629752086</v>
      </c>
      <c r="H1422" s="27" t="str">
        <f t="shared" si="355"/>
        <v>N/A</v>
      </c>
      <c r="I1422" s="28">
        <v>2.456</v>
      </c>
      <c r="J1422" s="28">
        <v>-7.5</v>
      </c>
      <c r="K1422" s="29" t="s">
        <v>1193</v>
      </c>
      <c r="L1422" s="30" t="str">
        <f t="shared" si="356"/>
        <v>Yes</v>
      </c>
    </row>
    <row r="1423" spans="1:12">
      <c r="A1423" s="48" t="s">
        <v>524</v>
      </c>
      <c r="B1423" s="25" t="s">
        <v>49</v>
      </c>
      <c r="C1423" s="27">
        <v>34.118161925999999</v>
      </c>
      <c r="D1423" s="27" t="str">
        <f t="shared" si="353"/>
        <v>N/A</v>
      </c>
      <c r="E1423" s="27">
        <v>36.448543745999999</v>
      </c>
      <c r="F1423" s="27" t="str">
        <f t="shared" si="354"/>
        <v>N/A</v>
      </c>
      <c r="G1423" s="27">
        <v>37.413965527000002</v>
      </c>
      <c r="H1423" s="27" t="str">
        <f t="shared" si="355"/>
        <v>N/A</v>
      </c>
      <c r="I1423" s="28">
        <v>6.83</v>
      </c>
      <c r="J1423" s="28">
        <v>2.649</v>
      </c>
      <c r="K1423" s="29" t="s">
        <v>1193</v>
      </c>
      <c r="L1423" s="30" t="str">
        <f t="shared" si="356"/>
        <v>Yes</v>
      </c>
    </row>
    <row r="1424" spans="1:12">
      <c r="A1424" s="48" t="s">
        <v>527</v>
      </c>
      <c r="B1424" s="25" t="s">
        <v>49</v>
      </c>
      <c r="C1424" s="27">
        <v>20.942362609</v>
      </c>
      <c r="D1424" s="27" t="str">
        <f t="shared" si="353"/>
        <v>N/A</v>
      </c>
      <c r="E1424" s="27">
        <v>21.11152079</v>
      </c>
      <c r="F1424" s="27" t="str">
        <f t="shared" si="354"/>
        <v>N/A</v>
      </c>
      <c r="G1424" s="27">
        <v>20.726344932</v>
      </c>
      <c r="H1424" s="27" t="str">
        <f t="shared" si="355"/>
        <v>N/A</v>
      </c>
      <c r="I1424" s="28">
        <v>0.80769999999999997</v>
      </c>
      <c r="J1424" s="28">
        <v>-1.82</v>
      </c>
      <c r="K1424" s="29" t="s">
        <v>1193</v>
      </c>
      <c r="L1424" s="30" t="str">
        <f t="shared" si="356"/>
        <v>Yes</v>
      </c>
    </row>
    <row r="1425" spans="1:13">
      <c r="A1425" s="48" t="s">
        <v>530</v>
      </c>
      <c r="B1425" s="25" t="s">
        <v>49</v>
      </c>
      <c r="C1425" s="27">
        <v>0.3576130662</v>
      </c>
      <c r="D1425" s="27" t="str">
        <f t="shared" si="353"/>
        <v>N/A</v>
      </c>
      <c r="E1425" s="27">
        <v>0.4473305098</v>
      </c>
      <c r="F1425" s="27" t="str">
        <f t="shared" si="354"/>
        <v>N/A</v>
      </c>
      <c r="G1425" s="27">
        <v>0.40923706520000003</v>
      </c>
      <c r="H1425" s="27" t="str">
        <f t="shared" si="355"/>
        <v>N/A</v>
      </c>
      <c r="I1425" s="28">
        <v>25.09</v>
      </c>
      <c r="J1425" s="28">
        <v>-8.52</v>
      </c>
      <c r="K1425" s="29" t="s">
        <v>1193</v>
      </c>
      <c r="L1425" s="30" t="str">
        <f t="shared" si="356"/>
        <v>Yes</v>
      </c>
    </row>
    <row r="1426" spans="1:13">
      <c r="A1426" s="48" t="s">
        <v>532</v>
      </c>
      <c r="B1426" s="25" t="s">
        <v>49</v>
      </c>
      <c r="C1426" s="27">
        <v>1.02971187E-2</v>
      </c>
      <c r="D1426" s="27" t="str">
        <f t="shared" si="353"/>
        <v>N/A</v>
      </c>
      <c r="E1426" s="27">
        <v>5.3145787999999998E-3</v>
      </c>
      <c r="F1426" s="27" t="str">
        <f t="shared" si="354"/>
        <v>N/A</v>
      </c>
      <c r="G1426" s="27">
        <v>3.0497800000000002E-3</v>
      </c>
      <c r="H1426" s="27" t="str">
        <f t="shared" si="355"/>
        <v>N/A</v>
      </c>
      <c r="I1426" s="28">
        <v>-48.4</v>
      </c>
      <c r="J1426" s="28">
        <v>-42.6</v>
      </c>
      <c r="K1426" s="29" t="s">
        <v>1193</v>
      </c>
      <c r="L1426" s="30" t="str">
        <f t="shared" si="356"/>
        <v>No</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2012-03-14T18:10:11Z</dcterms:modified>
</cp:coreProperties>
</file>