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<sst xmlns="http://schemas.openxmlformats.org/spreadsheetml/2006/main" count="6079" uniqueCount="1118">
  <si>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</si>
  <si>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</si>
  <si>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</si>
  <si>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</si>
  <si>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</si>
  <si>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</si>
  <si>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</si>
  <si>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</si>
  <si>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</si>
  <si>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</si>
  <si>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</si>
  <si>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</si>
  <si>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</si>
  <si>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</si>
  <si>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</si>
  <si>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</si>
  <si>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</si>
  <si>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</si>
  <si>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</si>
  <si>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</si>
  <si>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</si>
  <si>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</si>
  <si>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</si>
  <si>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</si>
  <si>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</si>
  <si>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</si>
  <si>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</si>
  <si>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</si>
  <si>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</si>
  <si>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</si>
  <si>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</si>
  <si>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</si>
  <si>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</si>
  <si>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</si>
  <si>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</si>
  <si>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</si>
  <si>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</si>
  <si>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</si>
  <si>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</si>
  <si>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</si>
  <si>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</si>
  <si>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</si>
  <si>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</si>
  <si>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</si>
  <si>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</si>
  <si>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</si>
  <si>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</si>
  <si>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</si>
  <si>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</si>
  <si>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</si>
  <si>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</si>
  <si>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</si>
  <si>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</si>
  <si>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</si>
  <si>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</si>
  <si>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</si>
  <si>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</si>
  <si>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</si>
  <si>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</si>
  <si>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</si>
  <si>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</si>
  <si>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</si>
  <si>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</si>
  <si>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</si>
  <si>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</si>
  <si>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</si>
  <si>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</si>
  <si>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</si>
  <si>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</si>
  <si>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</si>
  <si>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</si>
  <si>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</si>
  <si>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</si>
  <si>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</si>
  <si>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</si>
  <si>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</si>
  <si>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</si>
  <si>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</si>
  <si>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</si>
  <si>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</si>
  <si>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</si>
  <si>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</si>
  <si>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</si>
  <si>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</si>
  <si>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</si>
  <si>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</si>
  <si>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</si>
  <si>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</si>
  <si>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</si>
  <si>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</si>
  <si>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</si>
  <si>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</si>
  <si>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</si>
  <si>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</si>
  <si>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</si>
  <si>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</si>
  <si>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</si>
  <si>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</si>
  <si>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</si>
  <si>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</si>
  <si>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</si>
  <si>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</si>
  <si>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</si>
  <si>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</si>
  <si>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</si>
  <si>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</si>
  <si>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</si>
  <si>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</si>
  <si>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</si>
  <si>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</si>
  <si>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</si>
  <si>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</si>
  <si>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</si>
  <si>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</si>
  <si>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</si>
  <si>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</si>
  <si>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</si>
  <si>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</si>
  <si>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</si>
  <si>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</si>
  <si>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</si>
  <si>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</si>
  <si>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</si>
  <si>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</si>
  <si>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</si>
  <si>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</si>
  <si>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</si>
  <si>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</si>
  <si>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</si>
  <si>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</si>
  <si>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</si>
  <si>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</si>
  <si>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</si>
  <si>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</si>
  <si>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</si>
  <si>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</si>
  <si>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</si>
  <si>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</si>
  <si>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</si>
  <si>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</si>
  <si>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</si>
  <si>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</si>
  <si>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</si>
  <si>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</si>
  <si>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</si>
  <si>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</si>
  <si>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</si>
  <si>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</si>
  <si>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</si>
  <si>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</si>
  <si>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</si>
  <si>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</si>
  <si>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</si>
  <si>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</si>
  <si>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</si>
  <si>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</si>
  <si>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</si>
  <si>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</si>
  <si>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</si>
  <si>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</si>
  <si>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</si>
  <si>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</si>
  <si>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</si>
  <si>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</si>
  <si>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</si>
  <si>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</si>
  <si>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</si>
  <si>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</si>
  <si>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</si>
  <si>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</si>
  <si>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</si>
  <si>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</si>
  <si>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</si>
  <si>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</si>
  <si>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</si>
  <si>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</si>
  <si>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</si>
  <si>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</si>
  <si>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</si>
  <si>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</si>
  <si>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</si>
  <si>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</si>
  <si>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</si>
  <si>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</si>
  <si>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</si>
  <si>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</si>
  <si>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</si>
  <si>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</si>
  <si>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</si>
  <si>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</si>
  <si>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</si>
  <si>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</si>
  <si>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</si>
  <si>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</si>
  <si>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</si>
  <si>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</si>
  <si>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</si>
  <si>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</si>
  <si>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</si>
  <si>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</si>
  <si>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</si>
  <si>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</si>
  <si>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</si>
  <si>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</si>
  <si>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</si>
  <si>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</si>
  <si>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</si>
  <si>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</si>
  <si>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</si>
  <si>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</si>
  <si>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</si>
  <si>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</si>
  <si>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</si>
  <si>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</si>
  <si>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</si>
  <si>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</si>
  <si>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</si>
  <si>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</si>
  <si>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</si>
  <si>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</si>
  <si>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</si>
  <si>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</si>
  <si>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</si>
  <si>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</si>
  <si>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</si>
  <si>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</si>
  <si>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</si>
  <si>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</si>
  <si>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</si>
  <si>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</si>
  <si>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</si>
  <si>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</si>
  <si>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</si>
  <si>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</si>
  <si>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</si>
  <si>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</si>
  <si>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</si>
  <si>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</si>
  <si>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</si>
  <si>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</si>
  <si>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</si>
  <si>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</si>
  <si>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</si>
  <si>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</si>
  <si>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</si>
  <si>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</si>
  <si>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</si>
  <si>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</si>
  <si>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</si>
  <si>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</si>
  <si>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</si>
  <si>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</si>
  <si>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</si>
  <si>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</si>
  <si>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</si>
  <si>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</si>
  <si>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</si>
  <si>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</si>
  <si>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</si>
  <si>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</si>
  <si>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</si>
  <si>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</si>
  <si>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</si>
  <si>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</si>
  <si>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</si>
  <si>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</si>
  <si>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</si>
  <si>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</si>
  <si>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</si>
  <si>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</si>
  <si>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</si>
  <si>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</si>
  <si>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</si>
  <si>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</si>
  <si>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</si>
  <si>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</si>
  <si>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</si>
  <si>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</si>
  <si>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</si>
  <si>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</si>
  <si>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</si>
  <si>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</si>
  <si>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</si>
  <si>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</si>
  <si>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</si>
  <si>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</si>
  <si>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</si>
  <si>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</si>
  <si>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</si>
  <si>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</si>
  <si>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</si>
  <si>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</si>
  <si>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</si>
  <si>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</si>
  <si>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</si>
  <si>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</si>
  <si>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</si>
  <si>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</si>
  <si>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</si>
  <si>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</si>
  <si>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</si>
  <si>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</si>
  <si>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</si>
  <si>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</si>
  <si>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</si>
  <si>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</si>
  <si>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</si>
  <si>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</si>
  <si>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</si>
  <si>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</si>
  <si>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</si>
  <si>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</si>
  <si>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</si>
  <si>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</si>
  <si>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</si>
  <si>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</si>
  <si>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</si>
  <si>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</si>
  <si>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</si>
  <si>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</si>
  <si>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</si>
  <si>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</si>
  <si>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</si>
  <si>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</si>
  <si>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</si>
  <si>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</si>
  <si>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</si>
  <si>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</si>
  <si>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</si>
  <si>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</si>
  <si>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</si>
  <si>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</si>
  <si>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</si>
  <si>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</si>
  <si>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</si>
  <si>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</si>
  <si>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</si>
  <si>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</si>
  <si>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</si>
  <si>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</si>
  <si>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</si>
  <si>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</si>
  <si>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</si>
  <si>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</si>
  <si>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</si>
  <si>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</si>
  <si>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</si>
  <si>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</si>
  <si>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</si>
  <si>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</si>
  <si>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</si>
  <si>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</si>
  <si>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</si>
  <si>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</si>
  <si>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</si>
  <si>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</si>
  <si>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</si>
  <si>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</si>
  <si>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</si>
  <si>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</si>
  <si>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</si>
  <si>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</si>
  <si>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</si>
  <si>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</si>
  <si>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</si>
  <si>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</si>
  <si>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</si>
  <si>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</si>
  <si>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</si>
  <si>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</si>
  <si>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</si>
  <si>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</si>
  <si>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</si>
  <si>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</si>
  <si>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</si>
  <si>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</si>
  <si>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</si>
  <si>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</si>
  <si>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</si>
  <si>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</si>
  <si>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</si>
  <si>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</si>
  <si>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</si>
  <si>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</si>
  <si>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</si>
  <si>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</si>
  <si>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</si>
  <si>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</si>
  <si>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</si>
  <si>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</si>
  <si>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</si>
  <si>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</si>
  <si>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</si>
  <si>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</si>
  <si>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</si>
  <si>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</si>
  <si>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</si>
  <si>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</si>
  <si>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</si>
  <si>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</si>
  <si>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</si>
  <si>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</si>
  <si>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</si>
  <si>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</si>
  <si>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</si>
  <si>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</si>
  <si>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</si>
  <si>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</si>
  <si>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</si>
  <si>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</si>
  <si>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</si>
  <si>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</si>
  <si>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</si>
  <si>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</si>
  <si>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</si>
  <si>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</si>
  <si>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</si>
  <si>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</si>
  <si>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</si>
  <si>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</si>
  <si>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</si>
  <si>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</si>
  <si>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</si>
  <si>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</si>
  <si>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</si>
  <si>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</si>
  <si>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</si>
  <si>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</si>
  <si>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</si>
  <si>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</si>
  <si>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</si>
  <si>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</si>
  <si>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</si>
  <si>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</si>
  <si>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</si>
  <si>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</si>
  <si>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</si>
  <si>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</si>
  <si>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</si>
  <si>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</si>
  <si>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</si>
  <si>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</si>
  <si>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</si>
  <si>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</si>
  <si>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</si>
  <si>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</si>
  <si>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</si>
  <si>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</si>
  <si>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</si>
  <si>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</si>
  <si>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</si>
  <si>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</si>
  <si>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</si>
  <si>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</si>
  <si>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</si>
  <si>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</si>
  <si>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</si>
  <si>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</si>
  <si>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</si>
  <si>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</si>
  <si>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</si>
  <si>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</si>
  <si>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</si>
  <si>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</si>
  <si>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</si>
  <si>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</si>
  <si>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</si>
  <si>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</si>
  <si>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</si>
  <si>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</si>
  <si>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</si>
  <si>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</si>
  <si>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</si>
  <si>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</si>
  <si>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</si>
  <si>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</si>
  <si>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</si>
  <si>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</si>
  <si>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</si>
  <si>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</si>
  <si>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</si>
  <si>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</si>
  <si>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</si>
  <si>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</si>
  <si>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</si>
  <si>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</si>
  <si>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</si>
  <si>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</si>
  <si>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</si>
  <si>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</si>
  <si>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</si>
  <si>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</si>
  <si>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</si>
  <si>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</si>
  <si>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</si>
  <si>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</si>
  <si>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</si>
  <si>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</si>
  <si>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</si>
  <si>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</si>
  <si>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</si>
  <si>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</si>
  <si>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</si>
  <si>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</si>
  <si>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</si>
  <si>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</si>
  <si>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</si>
  <si>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</si>
  <si>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</si>
  <si>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</si>
  <si>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</si>
  <si>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</si>
  <si>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</si>
  <si>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</si>
  <si>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</si>
  <si>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</si>
  <si>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</si>
  <si>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</si>
  <si>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</si>
  <si>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</si>
  <si>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</si>
  <si>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</si>
  <si>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</si>
  <si>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</si>
  <si>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</si>
  <si>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</si>
  <si>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</si>
  <si>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</si>
  <si>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</si>
  <si>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</si>
  <si>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</si>
  <si>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</si>
  <si>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</si>
  <si>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</si>
  <si>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</si>
  <si>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</si>
  <si>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</si>
  <si>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</si>
  <si>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</si>
  <si>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</si>
  <si>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</si>
  <si>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</si>
  <si>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</si>
  <si>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</si>
  <si>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</si>
  <si>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</si>
  <si>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</si>
  <si>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</si>
  <si>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</si>
  <si>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</si>
  <si>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</si>
  <si>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</si>
  <si>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</si>
  <si>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</si>
  <si>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</si>
  <si>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</si>
  <si>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</si>
  <si>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</si>
  <si>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</si>
  <si>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</si>
  <si>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</si>
  <si>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</si>
  <si>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</si>
  <si>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</si>
  <si>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</si>
  <si>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</si>
  <si>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</si>
  <si>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</si>
  <si>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</si>
  <si>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</si>
  <si>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</si>
  <si>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</si>
  <si>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</si>
  <si>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</si>
  <si>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</si>
  <si>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</si>
  <si>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</si>
  <si>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</si>
  <si>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</si>
  <si>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</si>
  <si>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</si>
  <si>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</si>
  <si>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</si>
  <si>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</si>
  <si>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</si>
  <si>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</si>
  <si>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</si>
  <si>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</si>
  <si>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</si>
  <si>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</si>
  <si>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</si>
  <si>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</si>
  <si>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</si>
  <si>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</si>
  <si>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</si>
  <si>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</si>
  <si>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</si>
  <si>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</si>
  <si>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</si>
  <si>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</si>
  <si>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</si>
  <si>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</si>
  <si>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</si>
  <si>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</si>
  <si>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</si>
  <si>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</si>
  <si>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</si>
  <si>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</si>
  <si>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</si>
  <si>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</si>
  <si>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</si>
  <si>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</si>
  <si>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</si>
  <si>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</si>
  <si>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</si>
  <si>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</si>
  <si>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</si>
  <si>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</si>
  <si>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</si>
  <si>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</si>
  <si>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</si>
  <si>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</si>
  <si>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</si>
  <si>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</si>
  <si>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</si>
  <si>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</si>
  <si>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</si>
  <si>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</si>
  <si>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</si>
  <si>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</si>
  <si>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</si>
  <si>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</si>
  <si>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</si>
  <si>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</si>
  <si>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</si>
  <si>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</si>
  <si>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</si>
  <si>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</si>
  <si>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</si>
  <si>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</si>
  <si>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</si>
  <si>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</si>
  <si>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</si>
  <si>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</si>
  <si>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</si>
  <si>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</si>
  <si>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</si>
  <si>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</si>
  <si>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</si>
  <si>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</si>
  <si>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</si>
  <si>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</si>
  <si>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</si>
  <si>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</si>
  <si>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</si>
  <si>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</si>
  <si>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</si>
  <si>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</si>
  <si>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</si>
  <si>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</si>
  <si>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</si>
  <si>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</si>
  <si>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</si>
  <si>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</si>
  <si>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</si>
  <si>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</si>
  <si>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</si>
  <si>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</si>
  <si>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</si>
  <si>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</si>
  <si>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</si>
  <si>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</si>
  <si>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</si>
  <si>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</si>
  <si>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</si>
  <si>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</si>
  <si>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</si>
  <si>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</si>
  <si>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</si>
  <si>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</si>
  <si>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</si>
  <si>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</si>
  <si>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</si>
  <si>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</si>
  <si>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</si>
  <si>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</si>
  <si>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</si>
  <si>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</si>
  <si>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</si>
  <si>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</si>
  <si>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</si>
  <si>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</si>
  <si>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</si>
  <si>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</si>
  <si>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</si>
  <si>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</si>
  <si>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</si>
  <si>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</si>
  <si>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</si>
  <si>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</si>
  <si>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</si>
  <si>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</si>
  <si>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</si>
  <si>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</si>
  <si>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</si>
  <si>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</si>
  <si>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</si>
  <si>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</si>
  <si>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</si>
  <si>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</si>
  <si>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</si>
  <si>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</si>
  <si>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</si>
  <si>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</si>
  <si>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</si>
  <si>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</si>
  <si>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</si>
  <si>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</si>
  <si>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</si>
  <si>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</si>
  <si>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</si>
  <si>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</si>
  <si>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</si>
  <si>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</si>
  <si>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</si>
  <si>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</si>
  <si>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</si>
  <si>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</si>
  <si>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</si>
  <si>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</si>
  <si>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</si>
  <si>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</si>
  <si>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</si>
  <si>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</si>
  <si>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</si>
  <si>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</si>
  <si>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</si>
  <si>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</si>
  <si>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</si>
  <si>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</si>
  <si>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</si>
  <si>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</si>
  <si>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</si>
  <si>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</si>
  <si>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</si>
  <si>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</si>
  <si>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</si>
  <si>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</si>
  <si>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</si>
  <si>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</si>
  <si>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</si>
  <si>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</si>
  <si>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</si>
  <si>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</si>
  <si>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</si>
  <si>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</si>
  <si>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</si>
  <si>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</si>
  <si>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</si>
  <si>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</si>
  <si>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</si>
  <si>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</si>
  <si>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</si>
  <si>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</si>
  <si>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</si>
  <si>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</si>
  <si>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</si>
  <si>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</si>
  <si>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</si>
  <si>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</si>
  <si>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</si>
  <si>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</si>
  <si>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</si>
  <si>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</si>
  <si>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</si>
  <si>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</si>
  <si>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</si>
  <si>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</si>
  <si>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</si>
  <si>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</si>
  <si>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</si>
  <si>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</si>
  <si>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</si>
  <si>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</si>
  <si>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</si>
  <si>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</si>
  <si>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</si>
  <si>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</si>
  <si>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</si>
  <si>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</si>
  <si>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</si>
  <si>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</si>
  <si>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</si>
  <si>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</si>
  <si>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</si>
  <si>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</si>
  <si>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</si>
  <si>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</si>
  <si>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</si>
  <si>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</si>
  <si>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</si>
  <si>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</si>
  <si>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</si>
  <si>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</si>
  <si>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</si>
  <si>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</si>
  <si>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</si>
  <si>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</si>
  <si>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</si>
  <si>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</si>
  <si>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</si>
  <si>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</si>
  <si>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</si>
  <si>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</si>
  <si>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</si>
  <si>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</si>
  <si>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</si>
  <si>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</si>
  <si>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</si>
  <si>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</si>
  <si>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</si>
  <si>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</si>
  <si>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</si>
  <si>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</si>
  <si>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</si>
  <si>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</si>
  <si>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</si>
  <si>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</si>
  <si>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</si>
  <si>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</si>
  <si>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</si>
  <si>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</si>
  <si>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</si>
  <si>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</si>
  <si>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</si>
  <si>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</si>
  <si>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</si>
  <si>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</si>
  <si>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</si>
  <si>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</si>
  <si>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</si>
  <si>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</si>
  <si>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</si>
  <si>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</si>
  <si>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</si>
  <si>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</si>
  <si>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</si>
  <si>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</si>
  <si>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</si>
  <si>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</si>
  <si>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</si>
  <si>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</si>
  <si>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</si>
  <si>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</si>
  <si>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</si>
  <si>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</si>
  <si>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</si>
  <si>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</si>
  <si>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</si>
  <si>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</si>
  <si>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</si>
  <si>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</si>
  <si>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</si>
  <si>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</si>
  <si>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</si>
  <si>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</si>
  <si>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</si>
  <si>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</si>
  <si>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</si>
  <si>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</si>
  <si>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</si>
  <si>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</si>
  <si>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</si>
  <si>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</si>
  <si>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</si>
  <si>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</si>
  <si>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</si>
  <si>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</si>
  <si>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</si>
  <si>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</si>
  <si>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</si>
  <si>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</si>
  <si>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</si>
  <si>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</si>
  <si>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</si>
  <si>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</si>
  <si>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</si>
  <si>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</si>
  <si>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</si>
  <si>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</si>
  <si>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</si>
  <si>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</si>
  <si>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</si>
  <si>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</si>
  <si>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</si>
  <si>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</si>
  <si>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</si>
  <si>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</si>
  <si>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</si>
  <si>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</si>
  <si>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</si>
  <si>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</si>
  <si>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</si>
  <si>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</si>
  <si>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</si>
  <si>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</si>
  <si>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</si>
  <si>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</si>
  <si>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</si>
  <si>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</si>
  <si>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</si>
  <si>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</si>
  <si>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</si>
  <si>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</si>
  <si>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</si>
  <si>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</si>
  <si>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</si>
  <si>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</si>
  <si>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</si>
  <si>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</si>
  <si>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</si>
  <si>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</si>
  <si>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</si>
  <si>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</si>
  <si>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</si>
  <si>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</si>
  <si>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</si>
  <si>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</si>
  <si>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</si>
  <si>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</si>
  <si>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</si>
  <si>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</si>
  <si>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</si>
  <si>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</si>
  <si>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</si>
  <si>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</si>
  <si>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</si>
  <si>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</si>
  <si>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</si>
  <si>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</si>
  <si>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</si>
  <si>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</si>
  <si>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</si>
  <si>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</si>
  <si>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</si>
  <si>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</si>
  <si>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</si>
  <si>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</si>
  <si>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</si>
  <si>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</si>
  <si>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</si>
  <si>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</si>
  <si>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</si>
  <si>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</si>
  <si>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</si>
  <si>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</si>
  <si>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</si>
  <si>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</si>
  <si>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</si>
  <si>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</si>
  <si>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</si>
  <si>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</si>
  <si>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</si>
  <si>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</si>
  <si>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</si>
  <si>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</si>
  <si>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</si>
  <si>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</si>
  <si>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</si>
  <si>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</si>
  <si>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</si>
  <si>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</si>
  <si>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</si>
  <si>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</si>
  <si>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</si>
  <si>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</si>
  <si>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</si>
  <si>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</si>
  <si>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</si>
  <si>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</si>
  <si>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</si>
  <si>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</si>
  <si>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</si>
  <si>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</si>
  <si>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</si>
  <si>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</si>
  <si>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</si>
  <si>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</si>
  <si>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</si>
  <si>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</si>
  <si>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</si>
  <si>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</si>
  <si>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</si>
  <si>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</si>
  <si>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</si>
  <si>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</si>
  <si>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</si>
  <si>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</si>
  <si>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</si>
  <si>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</si>
  <si>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</si>
  <si>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</si>
  <si>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</si>
  <si>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</si>
  <si>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</si>
  <si>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</si>
  <si>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</si>
  <si>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</si>
  <si>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</si>
  <si>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</si>
  <si>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</si>
  <si>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</si>
  <si>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</si>
  <si>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</si>
  <si>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</si>
  <si>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</si>
  <si>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</si>
  <si>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</si>
  <si>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</si>
  <si>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</si>
  <si>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</si>
  <si>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</si>
  <si>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</si>
  <si>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</si>
  <si>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</si>
  <si>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</si>
  <si>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</si>
  <si>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</si>
  <si>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</si>
  <si>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</si>
  <si>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</si>
  <si>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</si>
  <si>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</si>
  <si>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</si>
  <si>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</si>
  <si>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</si>
  <si>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</si>
  <si>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</si>
  <si>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</si>
  <si>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</si>
  <si>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</si>
  <si>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</si>
  <si>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</si>
  <si>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</si>
  <si>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</si>
  <si>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</si>
  <si>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</si>
  <si>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</si>
  <si>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</si>
  <si>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</si>
  <si>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</si>
  <si>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</si>
  <si>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</si>
  <si>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</si>
  <si>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</si>
  <si>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</si>
  <si>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</si>
  <si>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</si>
  <si>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</si>
  <si>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</si>
  <si>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</si>
  <si>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</si>
  <si>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</si>
  <si>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</si>
  <si>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</si>
  <si>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</si>
  <si>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</si>
  <si>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</si>
  <si>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</si>
  <si>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</si>
  <si>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</si>
  <si>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</si>
  <si>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</si>
  <si>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</si>
  <si>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</si>
  <si>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</si>
  <si>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</si>
  <si>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</si>
  <si>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</si>
  <si>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</si>
  <si>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</si>
  <si>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</si>
  <si>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</si>
  <si>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</si>
  <si>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</si>
  <si>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</si>
  <si>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</si>
  <si>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</si>
  <si>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</si>
  <si>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IA</t>
  </si>
  <si>
    <t>Div by 0</t>
  </si>
  <si>
    <t>-22.6</t>
  </si>
  <si>
    <t>-100</t>
  </si>
  <si>
    <t>-13.8</t>
  </si>
  <si>
    <t>-26.1</t>
  </si>
  <si>
    <t>-1.49</t>
  </si>
  <si>
    <t>1.912</t>
  </si>
  <si>
    <t>111.2</t>
  </si>
  <si>
    <t>4.853</t>
  </si>
  <si>
    <t>38.84</t>
  </si>
  <si>
    <t>2.777</t>
  </si>
  <si>
    <t>21.65</t>
  </si>
  <si>
    <t>-7.40</t>
  </si>
  <si>
    <t>16.84</t>
  </si>
  <si>
    <t>18.07</t>
  </si>
  <si>
    <t>11.64</t>
  </si>
  <si>
    <t>15.66</t>
  </si>
  <si>
    <t>5.145</t>
  </si>
  <si>
    <t>-22.5</t>
  </si>
  <si>
    <t>-40.0</t>
  </si>
  <si>
    <t>-4.12</t>
  </si>
  <si>
    <t>-3.47</t>
  </si>
  <si>
    <t>-10.0</t>
  </si>
  <si>
    <t>-3.54</t>
  </si>
  <si>
    <t>65.71</t>
  </si>
  <si>
    <t>7.257</t>
  </si>
  <si>
    <t>3.392</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</si>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</sst>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76195</v>
      </c>
      <c r="D6" s="87" t="str">
        <f>IF($B6="N/A","N/A",IF(C6&gt;15,"No",IF(C6&lt;-15,"No","Yes")))</f>
        <v>N/A</v>
      </c>
      <c r="E6" s="83">
        <v>76388</v>
      </c>
      <c r="F6" s="87" t="str">
        <f>IF($B6="N/A","N/A",IF(E6&gt;15,"No",IF(E6&lt;-15,"No","Yes")))</f>
        <v>N/A</v>
      </c>
      <c r="G6" s="83">
        <v>78083</v>
      </c>
      <c r="H6" s="87" t="str">
        <f>IF($B6="N/A","N/A",IF(G6&gt;15,"No",IF(G6&lt;-15,"No","Yes")))</f>
        <v>N/A</v>
      </c>
      <c r="I6" s="90">
        <v>0.25330000000000003</v>
      </c>
      <c r="J6" s="90">
        <v>2.2189999999999999</v>
      </c>
      <c r="K6" s="87" t="str">
        <f>IF(J6="Div by 0", "N/A", IF(J6="N/A","N/A", IF(J6&gt;15, "No", IF(J6&lt;-15, "No", "Yes"))))</f>
        <v>Yes</v>
      </c>
    </row>
    <row r="7" spans="1:11">
      <c r="A7" s="201" t="s">
        <v>695</v>
      </c>
      <c r="B7" s="82" t="s">
        <v>50</v>
      </c>
      <c r="C7" s="87">
        <v>9.4783122251999998</v>
      </c>
      <c r="D7" s="87" t="str">
        <f>IF($B7="N/A","N/A",IF(C7&gt;15,"No",IF(C7&lt;-15,"No","Yes")))</f>
        <v>N/A</v>
      </c>
      <c r="E7" s="87">
        <v>8.7513745614000005</v>
      </c>
      <c r="F7" s="87" t="str">
        <f>IF($B7="N/A","N/A",IF(E7&gt;15,"No",IF(E7&lt;-15,"No","Yes")))</f>
        <v>N/A</v>
      </c>
      <c r="G7" s="87">
        <v>8.5409115941000007</v>
      </c>
      <c r="H7" s="87" t="str">
        <f>IF($B7="N/A","N/A",IF(G7&gt;15,"No",IF(G7&lt;-15,"No","Yes")))</f>
        <v>N/A</v>
      </c>
      <c r="I7" s="90">
        <v>-7.67</v>
      </c>
      <c r="J7" s="90">
        <v>-2.4</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68973</v>
      </c>
      <c r="D9" s="87" t="str">
        <f>IF($B9="N/A","N/A",IF(C9&gt;15,"No",IF(C9&lt;-15,"No","Yes")))</f>
        <v>N/A</v>
      </c>
      <c r="E9" s="83">
        <v>69703</v>
      </c>
      <c r="F9" s="87" t="str">
        <f>IF($B9="N/A","N/A",IF(E9&gt;15,"No",IF(E9&lt;-15,"No","Yes")))</f>
        <v>N/A</v>
      </c>
      <c r="G9" s="83">
        <v>71414</v>
      </c>
      <c r="H9" s="87" t="str">
        <f>IF($B9="N/A","N/A",IF(G9&gt;15,"No",IF(G9&lt;-15,"No","Yes")))</f>
        <v>N/A</v>
      </c>
      <c r="I9" s="90">
        <v>1.0580000000000001</v>
      </c>
      <c r="J9" s="90">
        <v>2.4550000000000001</v>
      </c>
      <c r="K9" s="87" t="str">
        <f t="shared" ref="K9:K18" si="0">IF(J9="Div by 0", "N/A", IF(J9="N/A","N/A", IF(J9&gt;15, "No", IF(J9&lt;-15, "No", "Yes"))))</f>
        <v>Yes</v>
      </c>
    </row>
    <row r="10" spans="1:11">
      <c r="A10" s="201" t="s">
        <v>697</v>
      </c>
      <c r="B10" s="82" t="s">
        <v>52</v>
      </c>
      <c r="C10" s="87">
        <v>26.694503646000001</v>
      </c>
      <c r="D10" s="87" t="str">
        <f>IF($B10="N/A","N/A",IF(C10&gt;20,"No",IF(C10&lt;5,"No","Yes")))</f>
        <v>No</v>
      </c>
      <c r="E10" s="87">
        <v>27.105002654</v>
      </c>
      <c r="F10" s="87" t="str">
        <f>IF($B10="N/A","N/A",IF(E10&gt;20,"No",IF(E10&lt;5,"No","Yes")))</f>
        <v>No</v>
      </c>
      <c r="G10" s="87">
        <v>27.575825468000001</v>
      </c>
      <c r="H10" s="87" t="str">
        <f>IF($B10="N/A","N/A",IF(G10&gt;20,"No",IF(G10&lt;5,"No","Yes")))</f>
        <v>No</v>
      </c>
      <c r="I10" s="90">
        <v>1.538</v>
      </c>
      <c r="J10" s="90">
        <v>1.7370000000000001</v>
      </c>
      <c r="K10" s="87" t="str">
        <f t="shared" si="0"/>
        <v>Yes</v>
      </c>
    </row>
    <row r="11" spans="1:11">
      <c r="A11" s="201" t="s">
        <v>698</v>
      </c>
      <c r="B11" s="82" t="s">
        <v>50</v>
      </c>
      <c r="C11" s="87">
        <v>69.894016499000003</v>
      </c>
      <c r="D11" s="87" t="str">
        <f>IF($B11="N/A","N/A",IF(C11&gt;15,"No",IF(C11&lt;-15,"No","Yes")))</f>
        <v>N/A</v>
      </c>
      <c r="E11" s="87">
        <v>7.8404085907000001</v>
      </c>
      <c r="F11" s="87" t="str">
        <f>IF($B11="N/A","N/A",IF(E11&gt;15,"No",IF(E11&lt;-15,"No","Yes")))</f>
        <v>N/A</v>
      </c>
      <c r="G11" s="87">
        <v>16.922452180000001</v>
      </c>
      <c r="H11" s="87" t="str">
        <f>IF($B11="N/A","N/A",IF(G11&gt;15,"No",IF(G11&lt;-15,"No","Yes")))</f>
        <v>N/A</v>
      </c>
      <c r="I11" s="90">
        <v>-88.8</v>
      </c>
      <c r="J11" s="90">
        <v>115.8</v>
      </c>
      <c r="K11" s="87" t="str">
        <f t="shared" si="0"/>
        <v>No</v>
      </c>
    </row>
    <row r="12" spans="1:11">
      <c r="A12" s="201" t="s">
        <v>699</v>
      </c>
      <c r="B12" s="82" t="s">
        <v>175</v>
      </c>
      <c r="C12" s="87">
        <v>99.346581479999998</v>
      </c>
      <c r="D12" s="87" t="str">
        <f>IF($B12="N/A","N/A",IF(C12&gt;1,"Yes","No"))</f>
        <v>Yes</v>
      </c>
      <c r="E12" s="87">
        <v>85.745654162999998</v>
      </c>
      <c r="F12" s="87" t="str">
        <f>IF($B12="N/A","N/A",IF(E12&gt;1,"Yes","No"))</f>
        <v>Yes</v>
      </c>
      <c r="G12" s="87">
        <v>98.080264791000005</v>
      </c>
      <c r="H12" s="87" t="str">
        <f>IF($B12="N/A","N/A",IF(G12&gt;1,"Yes","No"))</f>
        <v>Yes</v>
      </c>
      <c r="I12" s="90">
        <v>-13.7</v>
      </c>
      <c r="J12" s="90">
        <v>14.39</v>
      </c>
      <c r="K12" s="87" t="str">
        <f t="shared" si="0"/>
        <v>Yes</v>
      </c>
    </row>
    <row r="13" spans="1:11">
      <c r="A13" s="201" t="s">
        <v>700</v>
      </c>
      <c r="B13" s="82" t="s">
        <v>50</v>
      </c>
      <c r="C13" s="211">
        <v>3753.75</v>
      </c>
      <c r="D13" s="87" t="str">
        <f>IF($B13="N/A","N/A",IF(C13&gt;15,"No",IF(C13&lt;-15,"No","Yes")))</f>
        <v>N/A</v>
      </c>
      <c r="E13" s="211">
        <v>5468.5410795999996</v>
      </c>
      <c r="F13" s="87" t="str">
        <f>IF($B13="N/A","N/A",IF(E13&gt;15,"No",IF(E13&lt;-15,"No","Yes")))</f>
        <v>N/A</v>
      </c>
      <c r="G13" s="211">
        <v>5304.1520893999996</v>
      </c>
      <c r="H13" s="87" t="str">
        <f>IF($B13="N/A","N/A",IF(G13&gt;15,"No",IF(G13&lt;-15,"No","Yes")))</f>
        <v>N/A</v>
      </c>
      <c r="I13" s="90">
        <v>45.68</v>
      </c>
      <c r="J13" s="90">
        <v>-3.01</v>
      </c>
      <c r="K13" s="87" t="str">
        <f t="shared" si="0"/>
        <v>Yes</v>
      </c>
    </row>
    <row r="14" spans="1:11" ht="12.75" customHeight="1">
      <c r="A14" s="169" t="s">
        <v>846</v>
      </c>
      <c r="B14" s="82" t="s">
        <v>50</v>
      </c>
      <c r="C14" s="83">
        <v>283</v>
      </c>
      <c r="D14" s="82" t="s">
        <v>50</v>
      </c>
      <c r="E14" s="83">
        <v>219</v>
      </c>
      <c r="F14" s="82" t="s">
        <v>50</v>
      </c>
      <c r="G14" s="83">
        <v>797</v>
      </c>
      <c r="H14" s="87" t="str">
        <f>IF($B14="N/A","N/A",IF(G14&gt;15,"No",IF(G14&lt;-15,"No","Yes")))</f>
        <v>N/A</v>
      </c>
      <c r="I14" s="82" t="s">
        <v>1091</v>
      </c>
      <c r="J14" s="90">
        <v>263.89999999999998</v>
      </c>
      <c r="K14" s="87" t="str">
        <f t="shared" si="0"/>
        <v>No</v>
      </c>
    </row>
    <row r="15" spans="1:11" ht="25.5">
      <c r="A15" s="169" t="s">
        <v>847</v>
      </c>
      <c r="B15" s="82" t="s">
        <v>50</v>
      </c>
      <c r="C15" s="202">
        <v>5418.6713780999999</v>
      </c>
      <c r="D15" s="87" t="str">
        <f>IF($B15="N/A","N/A",IF(C15&gt;60,"No",IF(C15&lt;15,"No","Yes")))</f>
        <v>N/A</v>
      </c>
      <c r="E15" s="202">
        <v>5334.5022830999997</v>
      </c>
      <c r="F15" s="87" t="str">
        <f>IF($B15="N/A","N/A",IF(E15&gt;60,"No",IF(E15&lt;15,"No","Yes")))</f>
        <v>N/A</v>
      </c>
      <c r="G15" s="202">
        <v>4818.7277290000002</v>
      </c>
      <c r="H15" s="87" t="str">
        <f>IF($B15="N/A","N/A",IF(G15&gt;60,"No",IF(G15&lt;15,"No","Yes")))</f>
        <v>N/A</v>
      </c>
      <c r="I15" s="90">
        <v>-1.55</v>
      </c>
      <c r="J15" s="90">
        <v>-9.67</v>
      </c>
      <c r="K15" s="87" t="str">
        <f t="shared" si="0"/>
        <v>Yes</v>
      </c>
    </row>
    <row r="16" spans="1:11">
      <c r="A16" s="169" t="s">
        <v>165</v>
      </c>
      <c r="B16" s="82" t="s">
        <v>127</v>
      </c>
      <c r="C16" s="83">
        <v>11</v>
      </c>
      <c r="D16" s="87" t="str">
        <f>IF($B16="N/A","N/A",IF(C16="N/A","N/A",IF(C16=0,"Yes","No")))</f>
        <v>No</v>
      </c>
      <c r="E16" s="83">
        <v>0</v>
      </c>
      <c r="F16" s="87" t="str">
        <f>IF($B16="N/A","N/A",IF(E16="N/A","N/A",IF(E16=0,"Yes","No")))</f>
        <v>Yes</v>
      </c>
      <c r="G16" s="83">
        <v>0</v>
      </c>
      <c r="H16" s="87" t="str">
        <f>IF($B16="N/A","N/A",IF(G16=0,"Yes","No"))</f>
        <v>Yes</v>
      </c>
      <c r="I16" s="82" t="s">
        <v>1092</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50561</v>
      </c>
      <c r="D20" s="87" t="str">
        <f>IF($B20="N/A","N/A",IF(C20&gt;15,"No",IF(C20&lt;-15,"No","Yes")))</f>
        <v>N/A</v>
      </c>
      <c r="E20" s="83">
        <v>50810</v>
      </c>
      <c r="F20" s="87" t="str">
        <f>IF($B20="N/A","N/A",IF(E20&gt;15,"No",IF(E20&lt;-15,"No","Yes")))</f>
        <v>N/A</v>
      </c>
      <c r="G20" s="83">
        <v>51721</v>
      </c>
      <c r="H20" s="87" t="str">
        <f>IF($B20="N/A","N/A",IF(G20&gt;15,"No",IF(G20&lt;-15,"No","Yes")))</f>
        <v>N/A</v>
      </c>
      <c r="I20" s="90">
        <v>0.49249999999999999</v>
      </c>
      <c r="J20" s="90">
        <v>1.7929999999999999</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4253.6429658999996</v>
      </c>
      <c r="D23" s="87" t="str">
        <f>IF($B23="N/A","N/A",IF(C23&gt;7000,"No",IF(C23&lt;2000,"No","Yes")))</f>
        <v>Yes</v>
      </c>
      <c r="E23" s="211">
        <v>4506.2076362999996</v>
      </c>
      <c r="F23" s="87" t="str">
        <f>IF($B23="N/A","N/A",IF(E23&gt;7000,"No",IF(E23&lt;2000,"No","Yes")))</f>
        <v>Yes</v>
      </c>
      <c r="G23" s="211">
        <v>4820.9091472</v>
      </c>
      <c r="H23" s="87" t="str">
        <f>IF($B23="N/A","N/A",IF(G23&gt;7000,"No",IF(G23&lt;2000,"No","Yes")))</f>
        <v>Yes</v>
      </c>
      <c r="I23" s="90">
        <v>5.9379999999999997</v>
      </c>
      <c r="J23" s="90">
        <v>6.984</v>
      </c>
      <c r="K23" s="87" t="str">
        <f t="shared" si="3"/>
        <v>Yes</v>
      </c>
    </row>
    <row r="24" spans="1:11">
      <c r="A24" s="200" t="s">
        <v>186</v>
      </c>
      <c r="B24" s="82" t="s">
        <v>50</v>
      </c>
      <c r="C24" s="211">
        <v>1136.6785990999999</v>
      </c>
      <c r="D24" s="87" t="str">
        <f>IF($B24="N/A","N/A",IF(C24&gt;15,"No",IF(C24&lt;-15,"No","Yes")))</f>
        <v>N/A</v>
      </c>
      <c r="E24" s="211">
        <v>1171.6781219</v>
      </c>
      <c r="F24" s="87" t="str">
        <f>IF($B24="N/A","N/A",IF(E24&gt;15,"No",IF(E24&lt;-15,"No","Yes")))</f>
        <v>N/A</v>
      </c>
      <c r="G24" s="211">
        <v>1258.3986096000001</v>
      </c>
      <c r="H24" s="87" t="str">
        <f>IF($B24="N/A","N/A",IF(G24&gt;15,"No",IF(G24&lt;-15,"No","Yes")))</f>
        <v>N/A</v>
      </c>
      <c r="I24" s="90">
        <v>3.0790000000000002</v>
      </c>
      <c r="J24" s="90">
        <v>7.4009999999999998</v>
      </c>
      <c r="K24" s="87" t="str">
        <f t="shared" si="3"/>
        <v>Yes</v>
      </c>
    </row>
    <row r="25" spans="1:11">
      <c r="A25" s="200" t="s">
        <v>48</v>
      </c>
      <c r="B25" s="82" t="s">
        <v>15</v>
      </c>
      <c r="C25" s="87">
        <v>2.7827772394000001</v>
      </c>
      <c r="D25" s="87" t="str">
        <f>IF($B25="N/A","N/A",IF(C25&gt;10,"No",IF(C25&lt;=0,"No","Yes")))</f>
        <v>Yes</v>
      </c>
      <c r="E25" s="87">
        <v>2.2239716591000001</v>
      </c>
      <c r="F25" s="87" t="str">
        <f>IF($B25="N/A","N/A",IF(E25&gt;10,"No",IF(E25&lt;=0,"No","Yes")))</f>
        <v>Yes</v>
      </c>
      <c r="G25" s="87">
        <v>2.3955453298</v>
      </c>
      <c r="H25" s="87" t="str">
        <f>IF($B25="N/A","N/A",IF(G25&gt;10,"No",IF(G25&lt;=0,"No","Yes")))</f>
        <v>Yes</v>
      </c>
      <c r="I25" s="90">
        <v>-20.100000000000001</v>
      </c>
      <c r="J25" s="90">
        <v>7.7149999999999999</v>
      </c>
      <c r="K25" s="87" t="str">
        <f t="shared" si="3"/>
        <v>Yes</v>
      </c>
    </row>
    <row r="26" spans="1:11">
      <c r="A26" s="200" t="s">
        <v>187</v>
      </c>
      <c r="B26" s="82" t="s">
        <v>50</v>
      </c>
      <c r="C26" s="211">
        <v>3818.0824449000002</v>
      </c>
      <c r="D26" s="87" t="str">
        <f>IF($B26="N/A","N/A",IF(C26&gt;15,"No",IF(C26&lt;-15,"No","Yes")))</f>
        <v>N/A</v>
      </c>
      <c r="E26" s="211">
        <v>3415.1283186000001</v>
      </c>
      <c r="F26" s="87" t="str">
        <f>IF($B26="N/A","N/A",IF(E26&gt;15,"No",IF(E26&lt;-15,"No","Yes")))</f>
        <v>N/A</v>
      </c>
      <c r="G26" s="211">
        <v>3762.3551250999999</v>
      </c>
      <c r="H26" s="87" t="str">
        <f>IF($B26="N/A","N/A",IF(G26&gt;15,"No",IF(G26&lt;-15,"No","Yes")))</f>
        <v>N/A</v>
      </c>
      <c r="I26" s="90">
        <v>-10.6</v>
      </c>
      <c r="J26" s="90">
        <v>10.17</v>
      </c>
      <c r="K26" s="87" t="str">
        <f t="shared" si="3"/>
        <v>Yes</v>
      </c>
    </row>
    <row r="27" spans="1:11">
      <c r="A27" s="200" t="s">
        <v>125</v>
      </c>
      <c r="B27" s="82" t="s">
        <v>53</v>
      </c>
      <c r="C27" s="90">
        <v>99.907042978000007</v>
      </c>
      <c r="D27" s="87" t="str">
        <f>IF($B27="N/A","N/A",IF(C27&gt;100,"No",IF(C27&lt;95,"No","Yes")))</f>
        <v>Yes</v>
      </c>
      <c r="E27" s="90">
        <v>99.903562291</v>
      </c>
      <c r="F27" s="87" t="str">
        <f>IF($B27="N/A","N/A",IF(E27&gt;100,"No",IF(E27&lt;95,"No","Yes")))</f>
        <v>Yes</v>
      </c>
      <c r="G27" s="90">
        <v>99.864658456000001</v>
      </c>
      <c r="H27" s="87" t="str">
        <f>IF($B27="N/A","N/A",IF(G27&gt;100,"No",IF(G27&lt;95,"No","Yes")))</f>
        <v>Yes</v>
      </c>
      <c r="I27" s="90">
        <v>-3.0000000000000001E-3</v>
      </c>
      <c r="J27" s="90">
        <v>-3.9E-2</v>
      </c>
      <c r="K27" s="87" t="str">
        <f t="shared" si="3"/>
        <v>Yes</v>
      </c>
    </row>
    <row r="28" spans="1:11">
      <c r="A28" s="200" t="s">
        <v>188</v>
      </c>
      <c r="B28" s="82" t="s">
        <v>128</v>
      </c>
      <c r="C28" s="90">
        <v>1.1015164113</v>
      </c>
      <c r="D28" s="87" t="str">
        <f>IF($B28="N/A","N/A",IF(C28&gt;1,"Yes","No"))</f>
        <v>Yes</v>
      </c>
      <c r="E28" s="90">
        <v>1.1069324875</v>
      </c>
      <c r="F28" s="87" t="str">
        <f>IF($B28="N/A","N/A",IF(E28&gt;1,"Yes","No"))</f>
        <v>Yes</v>
      </c>
      <c r="G28" s="90">
        <v>1.1119436216</v>
      </c>
      <c r="H28" s="87" t="str">
        <f>IF($B28="N/A","N/A",IF(G28&gt;1,"Yes","No"))</f>
        <v>Yes</v>
      </c>
      <c r="I28" s="90">
        <v>0.49170000000000003</v>
      </c>
      <c r="J28" s="90">
        <v>0.45269999999999999</v>
      </c>
      <c r="K28" s="87" t="str">
        <f t="shared" si="3"/>
        <v>Yes</v>
      </c>
    </row>
    <row r="29" spans="1:11">
      <c r="A29" s="200" t="s">
        <v>126</v>
      </c>
      <c r="B29" s="82" t="s">
        <v>53</v>
      </c>
      <c r="C29" s="90">
        <v>99.952532583999997</v>
      </c>
      <c r="D29" s="87" t="str">
        <f>IF($B29="N/A","N/A",IF(C29&gt;100,"No",IF(C29&lt;95,"No","Yes")))</f>
        <v>Yes</v>
      </c>
      <c r="E29" s="90">
        <v>99.954733320000003</v>
      </c>
      <c r="F29" s="87" t="str">
        <f>IF($B29="N/A","N/A",IF(E29&gt;100,"No",IF(E29&lt;95,"No","Yes")))</f>
        <v>Yes</v>
      </c>
      <c r="G29" s="90">
        <v>99.961330986999997</v>
      </c>
      <c r="H29" s="87" t="str">
        <f>IF($B29="N/A","N/A",IF(G29&gt;100,"No",IF(G29&lt;95,"No","Yes")))</f>
        <v>Yes</v>
      </c>
      <c r="I29" s="90">
        <v>2.2000000000000001E-3</v>
      </c>
      <c r="J29" s="90">
        <v>6.6E-3</v>
      </c>
      <c r="K29" s="87" t="str">
        <f t="shared" si="3"/>
        <v>Yes</v>
      </c>
    </row>
    <row r="30" spans="1:11">
      <c r="A30" s="200" t="s">
        <v>189</v>
      </c>
      <c r="B30" s="82" t="s">
        <v>129</v>
      </c>
      <c r="C30" s="90">
        <v>8.2695055108000002</v>
      </c>
      <c r="D30" s="87" t="str">
        <f>IF($B30="N/A","N/A",IF(C30&gt;3,"Yes","No"))</f>
        <v>Yes</v>
      </c>
      <c r="E30" s="90">
        <v>8.3304388918000001</v>
      </c>
      <c r="F30" s="87" t="str">
        <f>IF($B30="N/A","N/A",IF(E30&gt;3,"Yes","No"))</f>
        <v>Yes</v>
      </c>
      <c r="G30" s="90">
        <v>8.4072261657999992</v>
      </c>
      <c r="H30" s="87" t="str">
        <f>IF($B30="N/A","N/A",IF(G30&gt;3,"Yes","No"))</f>
        <v>Yes</v>
      </c>
      <c r="I30" s="90">
        <v>0.73680000000000001</v>
      </c>
      <c r="J30" s="90">
        <v>0.92179999999999995</v>
      </c>
      <c r="K30" s="87" t="str">
        <f t="shared" si="3"/>
        <v>Yes</v>
      </c>
    </row>
    <row r="31" spans="1:11">
      <c r="A31" s="200" t="s">
        <v>843</v>
      </c>
      <c r="B31" s="82" t="s">
        <v>16</v>
      </c>
      <c r="C31" s="90">
        <v>3.7508751805</v>
      </c>
      <c r="D31" s="87" t="str">
        <f>IF($B31="N/A","N/A",IF(C31&gt;=8,"No",IF(C31&lt;2,"No","Yes")))</f>
        <v>Yes</v>
      </c>
      <c r="E31" s="90">
        <v>3.8560716394000001</v>
      </c>
      <c r="F31" s="87" t="str">
        <f>IF($B31="N/A","N/A",IF(E31&gt;=8,"No",IF(E31&lt;2,"No","Yes")))</f>
        <v>Yes</v>
      </c>
      <c r="G31" s="90">
        <v>3.8367007597999998</v>
      </c>
      <c r="H31" s="87" t="str">
        <f>IF($B31="N/A","N/A",IF(G31&gt;=8,"No",IF(G31&lt;2,"No","Yes")))</f>
        <v>Yes</v>
      </c>
      <c r="I31" s="90">
        <v>2.8050000000000002</v>
      </c>
      <c r="J31" s="90">
        <v>-0.502</v>
      </c>
      <c r="K31" s="87" t="str">
        <f t="shared" si="3"/>
        <v>Yes</v>
      </c>
    </row>
    <row r="32" spans="1:11">
      <c r="A32" s="200" t="s">
        <v>190</v>
      </c>
      <c r="B32" s="82" t="s">
        <v>16</v>
      </c>
      <c r="C32" s="90">
        <v>3.7528626904000002</v>
      </c>
      <c r="D32" s="87" t="str">
        <f>IF($B32="N/A","N/A",IF(C32&gt;=8,"No",IF(C32&lt;2,"No","Yes")))</f>
        <v>Yes</v>
      </c>
      <c r="E32" s="90">
        <v>3.8528436019000001</v>
      </c>
      <c r="F32" s="87" t="str">
        <f>IF($B32="N/A","N/A",IF(E32&gt;=8,"No",IF(E32&lt;2,"No","Yes")))</f>
        <v>Yes</v>
      </c>
      <c r="G32" s="90">
        <v>3.8367085661</v>
      </c>
      <c r="H32" s="87" t="str">
        <f>IF($B32="N/A","N/A",IF(G32&gt;=8,"No",IF(G32&lt;2,"No","Yes")))</f>
        <v>Yes</v>
      </c>
      <c r="I32" s="90">
        <v>2.6640000000000001</v>
      </c>
      <c r="J32" s="90">
        <v>-0.41899999999999998</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99.667728091000001</v>
      </c>
      <c r="D34" s="87" t="str">
        <f>IF($B34="N/A","N/A",IF(C34&gt;100,"No",IF(C34&lt;95,"No","Yes")))</f>
        <v>Yes</v>
      </c>
      <c r="E34" s="90">
        <v>99.797283999000001</v>
      </c>
      <c r="F34" s="87" t="str">
        <f>IF($B34="N/A","N/A",IF(E34&gt;100,"No",IF(E34&lt;95,"No","Yes")))</f>
        <v>Yes</v>
      </c>
      <c r="G34" s="90">
        <v>99.758318670999998</v>
      </c>
      <c r="H34" s="87" t="str">
        <f>IF($B34="N/A","N/A",IF(G34&gt;100,"No",IF(G34&lt;95,"No","Yes")))</f>
        <v>Yes</v>
      </c>
      <c r="I34" s="90">
        <v>0.13</v>
      </c>
      <c r="J34" s="90">
        <v>-3.9E-2</v>
      </c>
      <c r="K34" s="87" t="str">
        <f t="shared" si="3"/>
        <v>Yes</v>
      </c>
    </row>
    <row r="35" spans="1:11">
      <c r="A35" s="200" t="s">
        <v>192</v>
      </c>
      <c r="B35" s="82" t="s">
        <v>53</v>
      </c>
      <c r="C35" s="90">
        <v>100</v>
      </c>
      <c r="D35" s="87" t="str">
        <f>IF($B35="N/A","N/A",IF(C35&gt;100,"No",IF(C35&lt;95,"No","Yes")))</f>
        <v>Yes</v>
      </c>
      <c r="E35" s="90">
        <v>100</v>
      </c>
      <c r="F35" s="87" t="str">
        <f>IF($B35="N/A","N/A",IF(E35&gt;100,"No",IF(E35&lt;95,"No","Yes")))</f>
        <v>Yes</v>
      </c>
      <c r="G35" s="90">
        <v>100</v>
      </c>
      <c r="H35" s="87" t="str">
        <f>IF($B35="N/A","N/A",IF(G35&gt;100,"No",IF(G35&lt;95,"No","Yes")))</f>
        <v>Yes</v>
      </c>
      <c r="I35" s="90">
        <v>0</v>
      </c>
      <c r="J35" s="90">
        <v>0</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4.0740689463999997</v>
      </c>
      <c r="D38" s="87" t="str">
        <f>IF($B38="N/A","N/A",IF(C38&gt;=2,"Yes","No"))</f>
        <v>Yes</v>
      </c>
      <c r="E38" s="90">
        <v>4.2496949418999996</v>
      </c>
      <c r="F38" s="87" t="str">
        <f>IF($B38="N/A","N/A",IF(E38&gt;=2,"Yes","No"))</f>
        <v>Yes</v>
      </c>
      <c r="G38" s="90">
        <v>4.3580557219999996</v>
      </c>
      <c r="H38" s="87" t="str">
        <f>IF($B38="N/A","N/A",IF(G38&gt;=2,"Yes","No"))</f>
        <v>Yes</v>
      </c>
      <c r="I38" s="90">
        <v>4.3109999999999999</v>
      </c>
      <c r="J38" s="90">
        <v>2.5499999999999998</v>
      </c>
      <c r="K38" s="87" t="str">
        <f t="shared" si="3"/>
        <v>Yes</v>
      </c>
    </row>
    <row r="39" spans="1:11">
      <c r="A39" s="200" t="s">
        <v>196</v>
      </c>
      <c r="B39" s="82" t="s">
        <v>56</v>
      </c>
      <c r="C39" s="90">
        <v>5.4310634678999996</v>
      </c>
      <c r="D39" s="87" t="str">
        <f>IF($B39="N/A","N/A",IF(C39&gt;30,"No",IF(C39&lt;5,"No","Yes")))</f>
        <v>Yes</v>
      </c>
      <c r="E39" s="90">
        <v>4.9911434757000004</v>
      </c>
      <c r="F39" s="87" t="str">
        <f>IF($B39="N/A","N/A",IF(E39&gt;30,"No",IF(E39&lt;5,"No","Yes")))</f>
        <v>No</v>
      </c>
      <c r="G39" s="90">
        <v>4.9651012160999999</v>
      </c>
      <c r="H39" s="87" t="str">
        <f>IF($B39="N/A","N/A",IF(G39&gt;30,"No",IF(G39&lt;5,"No","Yes")))</f>
        <v>No</v>
      </c>
      <c r="I39" s="90">
        <v>-8.1</v>
      </c>
      <c r="J39" s="90">
        <v>-0.52200000000000002</v>
      </c>
      <c r="K39" s="87" t="str">
        <f t="shared" si="3"/>
        <v>Yes</v>
      </c>
    </row>
    <row r="40" spans="1:11">
      <c r="A40" s="200" t="s">
        <v>197</v>
      </c>
      <c r="B40" s="82" t="s">
        <v>10</v>
      </c>
      <c r="C40" s="90">
        <v>16.065742370999999</v>
      </c>
      <c r="D40" s="87" t="str">
        <f>IF($B40="N/A","N/A",IF(C40&gt;75,"No",IF(C40&lt;15,"No","Yes")))</f>
        <v>Yes</v>
      </c>
      <c r="E40" s="90">
        <v>16.209407596999998</v>
      </c>
      <c r="F40" s="87" t="str">
        <f>IF($B40="N/A","N/A",IF(E40&gt;75,"No",IF(E40&lt;15,"No","Yes")))</f>
        <v>Yes</v>
      </c>
      <c r="G40" s="90">
        <v>16.043773322</v>
      </c>
      <c r="H40" s="87" t="str">
        <f>IF($B40="N/A","N/A",IF(G40&gt;75,"No",IF(G40&lt;15,"No","Yes")))</f>
        <v>Yes</v>
      </c>
      <c r="I40" s="90">
        <v>0.89419999999999999</v>
      </c>
      <c r="J40" s="90">
        <v>-1.02</v>
      </c>
      <c r="K40" s="87" t="str">
        <f t="shared" si="3"/>
        <v>Yes</v>
      </c>
    </row>
    <row r="41" spans="1:11">
      <c r="A41" s="200" t="s">
        <v>198</v>
      </c>
      <c r="B41" s="82" t="s">
        <v>11</v>
      </c>
      <c r="C41" s="90">
        <v>78.503194162</v>
      </c>
      <c r="D41" s="87" t="str">
        <f>IF($B41="N/A","N/A",IF(C41&gt;70,"No",IF(C41&lt;25,"No","Yes")))</f>
        <v>No</v>
      </c>
      <c r="E41" s="90">
        <v>78.799448927</v>
      </c>
      <c r="F41" s="87" t="str">
        <f>IF($B41="N/A","N/A",IF(E41&gt;70,"No",IF(E41&lt;25,"No","Yes")))</f>
        <v>No</v>
      </c>
      <c r="G41" s="90">
        <v>78.991125461999999</v>
      </c>
      <c r="H41" s="87" t="str">
        <f>IF($B41="N/A","N/A",IF(G41&gt;70,"No",IF(G41&lt;25,"No","Yes")))</f>
        <v>No</v>
      </c>
      <c r="I41" s="90">
        <v>0.37740000000000001</v>
      </c>
      <c r="J41" s="90">
        <v>0.2432</v>
      </c>
      <c r="K41" s="87" t="str">
        <f t="shared" si="3"/>
        <v>Yes</v>
      </c>
    </row>
    <row r="42" spans="1:11">
      <c r="A42" s="200" t="s">
        <v>199</v>
      </c>
      <c r="B42" s="82" t="s">
        <v>18</v>
      </c>
      <c r="C42" s="90">
        <v>62.354383814000002</v>
      </c>
      <c r="D42" s="87" t="str">
        <f>IF($B42="N/A","N/A",IF(C42&gt;70,"No",IF(C42&lt;35,"No","Yes")))</f>
        <v>Yes</v>
      </c>
      <c r="E42" s="90">
        <v>63.026963195999997</v>
      </c>
      <c r="F42" s="87" t="str">
        <f>IF($B42="N/A","N/A",IF(E42&gt;70,"No",IF(E42&lt;35,"No","Yes")))</f>
        <v>Yes</v>
      </c>
      <c r="G42" s="90">
        <v>62.670868699000003</v>
      </c>
      <c r="H42" s="87" t="str">
        <f>IF($B42="N/A","N/A",IF(G42&gt;70,"No",IF(G42&lt;35,"No","Yes")))</f>
        <v>Yes</v>
      </c>
      <c r="I42" s="90">
        <v>1.079</v>
      </c>
      <c r="J42" s="90">
        <v>-0.56499999999999995</v>
      </c>
      <c r="K42" s="87" t="str">
        <f t="shared" si="3"/>
        <v>Yes</v>
      </c>
    </row>
    <row r="43" spans="1:11">
      <c r="A43" s="200" t="s">
        <v>200</v>
      </c>
      <c r="B43" s="82" t="s">
        <v>128</v>
      </c>
      <c r="C43" s="90">
        <v>1.698353792</v>
      </c>
      <c r="D43" s="87" t="str">
        <f>IF($B43="N/A","N/A",IF(C43&gt;1,"Yes","No"))</f>
        <v>Yes</v>
      </c>
      <c r="E43" s="90">
        <v>1.7236135398000001</v>
      </c>
      <c r="F43" s="87" t="str">
        <f>IF($B43="N/A","N/A",IF(E43&gt;1,"Yes","No"))</f>
        <v>Yes</v>
      </c>
      <c r="G43" s="90">
        <v>1.9793916209</v>
      </c>
      <c r="H43" s="87" t="str">
        <f>IF($B43="N/A","N/A",IF(G43&gt;1,"Yes","No"))</f>
        <v>Yes</v>
      </c>
      <c r="I43" s="90">
        <v>1.4870000000000001</v>
      </c>
      <c r="J43" s="90">
        <v>14.84</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99.314872965999996</v>
      </c>
      <c r="D45" s="87" t="str">
        <f>IF($B45="N/A","N/A",IF(C45&gt;15,"No",IF(C45&lt;-15,"No","Yes")))</f>
        <v>N/A</v>
      </c>
      <c r="E45" s="90">
        <v>99.709592805</v>
      </c>
      <c r="F45" s="87" t="str">
        <f>IF($B45="N/A","N/A",IF(E45&gt;15,"No",IF(E45&lt;-15,"No","Yes")))</f>
        <v>N/A</v>
      </c>
      <c r="G45" s="90">
        <v>99.713086938000004</v>
      </c>
      <c r="H45" s="87" t="str">
        <f>IF($B45="N/A","N/A",IF(G45&gt;15,"No",IF(G45&lt;-15,"No","Yes")))</f>
        <v>N/A</v>
      </c>
      <c r="I45" s="90">
        <v>0.39739999999999998</v>
      </c>
      <c r="J45" s="90">
        <v>3.5000000000000001E-3</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99.987224936999993</v>
      </c>
      <c r="D47" s="87" t="str">
        <f>IF($B47="N/A","N/A",IF(C47&gt;15,"No",IF(C47&lt;-15,"No","Yes")))</f>
        <v>N/A</v>
      </c>
      <c r="E47" s="90">
        <v>99.981209483000001</v>
      </c>
      <c r="F47" s="87" t="str">
        <f>IF($B47="N/A","N/A",IF(E47&gt;15,"No",IF(E47&lt;-15,"No","Yes")))</f>
        <v>N/A</v>
      </c>
      <c r="G47" s="90">
        <v>99.981436217999999</v>
      </c>
      <c r="H47" s="87" t="str">
        <f>IF($B47="N/A","N/A",IF(G47&gt;15,"No",IF(G47&lt;-15,"No","Yes")))</f>
        <v>N/A</v>
      </c>
      <c r="I47" s="90">
        <v>-6.0000000000000001E-3</v>
      </c>
      <c r="J47" s="90">
        <v>2.0000000000000001E-4</v>
      </c>
      <c r="K47" s="87" t="str">
        <f t="shared" si="3"/>
        <v>Yes</v>
      </c>
    </row>
    <row r="48" spans="1:11">
      <c r="A48" s="200" t="s">
        <v>205</v>
      </c>
      <c r="B48" s="82" t="s">
        <v>19</v>
      </c>
      <c r="C48" s="90">
        <v>99.125808429000003</v>
      </c>
      <c r="D48" s="87" t="str">
        <f>IF($B48="N/A","N/A",IF(C48&gt;=90,"Yes","No"))</f>
        <v>Yes</v>
      </c>
      <c r="E48" s="90">
        <v>99.435150561</v>
      </c>
      <c r="F48" s="87" t="str">
        <f>IF($B48="N/A","N/A",IF(E48&gt;=90,"Yes","No"))</f>
        <v>Yes</v>
      </c>
      <c r="G48" s="90">
        <v>99.516637342999999</v>
      </c>
      <c r="H48" s="87" t="str">
        <f>IF($B48="N/A","N/A",IF(G48&gt;=90,"Yes","No"))</f>
        <v>Yes</v>
      </c>
      <c r="I48" s="90">
        <v>0.31209999999999999</v>
      </c>
      <c r="J48" s="90">
        <v>8.1900000000000001E-2</v>
      </c>
      <c r="K48" s="87" t="str">
        <f t="shared" si="3"/>
        <v>Yes</v>
      </c>
    </row>
    <row r="49" spans="1:11">
      <c r="A49" s="200" t="s">
        <v>87</v>
      </c>
      <c r="B49" s="82" t="s">
        <v>50</v>
      </c>
      <c r="C49" s="90">
        <v>27.926662842999999</v>
      </c>
      <c r="D49" s="87" t="str">
        <f>IF($B49="N/A","N/A",IF(C49&gt;15,"No",IF(C49&lt;-15,"No","Yes")))</f>
        <v>N/A</v>
      </c>
      <c r="E49" s="90">
        <v>27.787837039999999</v>
      </c>
      <c r="F49" s="87" t="str">
        <f>IF($B49="N/A","N/A",IF(E49&gt;15,"No",IF(E49&lt;-15,"No","Yes")))</f>
        <v>N/A</v>
      </c>
      <c r="G49" s="90">
        <v>27.149513736999999</v>
      </c>
      <c r="H49" s="87" t="str">
        <f>IF($B49="N/A","N/A",IF(G49&gt;15,"No",IF(G49&lt;-15,"No","Yes")))</f>
        <v>N/A</v>
      </c>
      <c r="I49" s="90">
        <v>-0.497</v>
      </c>
      <c r="J49" s="90">
        <v>-2.2999999999999998</v>
      </c>
      <c r="K49" s="87" t="str">
        <f t="shared" si="3"/>
        <v>Yes</v>
      </c>
    </row>
    <row r="50" spans="1:11" ht="25.5">
      <c r="A50" s="200" t="s">
        <v>206</v>
      </c>
      <c r="B50" s="82" t="s">
        <v>50</v>
      </c>
      <c r="C50" s="90">
        <v>30.120053004999999</v>
      </c>
      <c r="D50" s="87" t="str">
        <f>IF($B50="N/A","N/A",IF(C50&gt;15,"No",IF(C50&lt;-15,"No","Yes")))</f>
        <v>N/A</v>
      </c>
      <c r="E50" s="90">
        <v>30.399527652</v>
      </c>
      <c r="F50" s="87" t="str">
        <f>IF($B50="N/A","N/A",IF(E50&gt;15,"No",IF(E50&lt;-15,"No","Yes")))</f>
        <v>N/A</v>
      </c>
      <c r="G50" s="90">
        <v>29.771272791000001</v>
      </c>
      <c r="H50" s="87" t="str">
        <f>IF($B50="N/A","N/A",IF(G50&gt;15,"No",IF(G50&lt;-15,"No","Yes")))</f>
        <v>N/A</v>
      </c>
      <c r="I50" s="90">
        <v>0.92789999999999995</v>
      </c>
      <c r="J50" s="90">
        <v>-2.0699999999999998</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81.697355669000004</v>
      </c>
      <c r="D52" s="87" t="str">
        <f>IF($B52="N/A","N/A",IF(C52&gt;90,"No",IF(C52&lt;75,"No","Yes")))</f>
        <v>Yes</v>
      </c>
      <c r="E52" s="90">
        <v>83.479629994000007</v>
      </c>
      <c r="F52" s="87" t="str">
        <f>IF($B52="N/A","N/A",IF(E52&gt;90,"No",IF(E52&lt;75,"No","Yes")))</f>
        <v>Yes</v>
      </c>
      <c r="G52" s="90">
        <v>82.937298196</v>
      </c>
      <c r="H52" s="87" t="str">
        <f>IF($B52="N/A","N/A",IF(G52&gt;90,"No",IF(G52&lt;75,"No","Yes")))</f>
        <v>Yes</v>
      </c>
      <c r="I52" s="90">
        <v>2.1819999999999999</v>
      </c>
      <c r="J52" s="90">
        <v>-0.65</v>
      </c>
      <c r="K52" s="87" t="str">
        <f>IF(J52="Div by 0", "N/A", IF(J52="N/A","N/A", IF(J52&gt;15, "No", IF(J52&lt;-15, "No", "Yes"))))</f>
        <v>Yes</v>
      </c>
    </row>
    <row r="53" spans="1:11">
      <c r="A53" s="200" t="s">
        <v>702</v>
      </c>
      <c r="B53" s="82" t="s">
        <v>130</v>
      </c>
      <c r="C53" s="90">
        <v>13.526235635999999</v>
      </c>
      <c r="D53" s="87" t="str">
        <f>IF($B53="N/A","N/A",IF(C53&gt;10,"No",IF(C53&lt;1,"No","Yes")))</f>
        <v>No</v>
      </c>
      <c r="E53" s="90">
        <v>11.728006298</v>
      </c>
      <c r="F53" s="87" t="str">
        <f>IF($B53="N/A","N/A",IF(E53&gt;10,"No",IF(E53&lt;1,"No","Yes")))</f>
        <v>No</v>
      </c>
      <c r="G53" s="90">
        <v>11.805649542999999</v>
      </c>
      <c r="H53" s="87" t="str">
        <f>IF($B53="N/A","N/A",IF(G53&gt;10,"No",IF(G53&lt;1,"No","Yes")))</f>
        <v>No</v>
      </c>
      <c r="I53" s="90">
        <v>-13.3</v>
      </c>
      <c r="J53" s="90">
        <v>0.66200000000000003</v>
      </c>
      <c r="K53" s="87" t="str">
        <f>IF(J53="Div by 0", "N/A", IF(J53="N/A","N/A", IF(J53&gt;15, "No", IF(J53&lt;-15, "No", "Yes"))))</f>
        <v>Yes</v>
      </c>
    </row>
    <row r="54" spans="1:11">
      <c r="A54" s="200" t="s">
        <v>703</v>
      </c>
      <c r="B54" s="82" t="s">
        <v>173</v>
      </c>
      <c r="C54" s="90">
        <v>3.2752516761999999</v>
      </c>
      <c r="D54" s="87" t="str">
        <f>IF($B54="N/A","N/A",IF(C54&gt;2,"No",IF(C54&lt;=0,"No","Yes")))</f>
        <v>No</v>
      </c>
      <c r="E54" s="90">
        <v>3.1352096044</v>
      </c>
      <c r="F54" s="87" t="str">
        <f>IF($B54="N/A","N/A",IF(E54&gt;2,"No",IF(E54&lt;=0,"No","Yes")))</f>
        <v>No</v>
      </c>
      <c r="G54" s="90">
        <v>3.5420815529</v>
      </c>
      <c r="H54" s="87" t="str">
        <f>IF($B54="N/A","N/A",IF(G54&gt;2,"No",IF(G54&lt;=0,"No","Yes")))</f>
        <v>No</v>
      </c>
      <c r="I54" s="90">
        <v>-4.28</v>
      </c>
      <c r="J54" s="90">
        <v>12.98</v>
      </c>
      <c r="K54" s="87" t="str">
        <f>IF(J54="Div by 0", "N/A", IF(J54="N/A","N/A", IF(J54&gt;15, "No", IF(J54&lt;-15, "No", "Yes"))))</f>
        <v>Yes</v>
      </c>
    </row>
    <row r="55" spans="1:11">
      <c r="A55" s="200" t="s">
        <v>704</v>
      </c>
      <c r="B55" s="82" t="s">
        <v>174</v>
      </c>
      <c r="C55" s="90">
        <v>0.54389747040000003</v>
      </c>
      <c r="D55" s="87" t="str">
        <f>IF($B55="N/A","N/A",IF(C55&gt;3,"No",IF(C55&lt;=0,"No","Yes")))</f>
        <v>Yes</v>
      </c>
      <c r="E55" s="90">
        <v>0.53532769140000003</v>
      </c>
      <c r="F55" s="87" t="str">
        <f>IF($B55="N/A","N/A",IF(E55&gt;3,"No",IF(E55&lt;=0,"No","Yes")))</f>
        <v>Yes</v>
      </c>
      <c r="G55" s="90">
        <v>0.53749927500000005</v>
      </c>
      <c r="H55" s="87" t="str">
        <f>IF($B55="N/A","N/A",IF(G55&gt;3,"No",IF(G55&lt;=0,"No","Yes")))</f>
        <v>Yes</v>
      </c>
      <c r="I55" s="90">
        <v>-1.58</v>
      </c>
      <c r="J55" s="90">
        <v>0.40570000000000001</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18412</v>
      </c>
      <c r="D57" s="87" t="str">
        <f>IF($B57="N/A","N/A",IF(C57&gt;15,"No",IF(C57&lt;-15,"No","Yes")))</f>
        <v>N/A</v>
      </c>
      <c r="E57" s="83">
        <v>18893</v>
      </c>
      <c r="F57" s="87" t="str">
        <f>IF($B57="N/A","N/A",IF(E57&gt;15,"No",IF(E57&lt;-15,"No","Yes")))</f>
        <v>N/A</v>
      </c>
      <c r="G57" s="83">
        <v>19693</v>
      </c>
      <c r="H57" s="87" t="str">
        <f>IF($B57="N/A","N/A",IF(G57&gt;15,"No",IF(G57&lt;-15,"No","Yes")))</f>
        <v>N/A</v>
      </c>
      <c r="I57" s="90">
        <v>2.6120000000000001</v>
      </c>
      <c r="J57" s="90">
        <v>4.234</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1065.9546491000001</v>
      </c>
      <c r="D60" s="87" t="str">
        <f>IF($B60="N/A","N/A",IF(C60&gt;15,"No",IF(C60&lt;-15,"No","Yes")))</f>
        <v>N/A</v>
      </c>
      <c r="E60" s="211">
        <v>1107.7075636</v>
      </c>
      <c r="F60" s="87" t="str">
        <f>IF($B60="N/A","N/A",IF(E60&gt;15,"No",IF(E60&lt;-15,"No","Yes")))</f>
        <v>N/A</v>
      </c>
      <c r="G60" s="211">
        <v>1158.5304423</v>
      </c>
      <c r="H60" s="87" t="str">
        <f>IF($B60="N/A","N/A",IF(G60&gt;15,"No",IF(G60&lt;-15,"No","Yes")))</f>
        <v>N/A</v>
      </c>
      <c r="I60" s="90">
        <v>3.9169999999999998</v>
      </c>
      <c r="J60" s="90">
        <v>4.5880000000000001</v>
      </c>
      <c r="K60" s="87" t="str">
        <f t="shared" si="4"/>
        <v>Yes</v>
      </c>
    </row>
    <row r="61" spans="1:11">
      <c r="A61" s="200" t="s">
        <v>48</v>
      </c>
      <c r="B61" s="82" t="s">
        <v>50</v>
      </c>
      <c r="C61" s="90">
        <v>0.42906799909999999</v>
      </c>
      <c r="D61" s="87" t="str">
        <f>IF($B61="N/A","N/A",IF(C61&gt;15,"No",IF(C61&lt;-15,"No","Yes")))</f>
        <v>N/A</v>
      </c>
      <c r="E61" s="90">
        <v>0.40755835489999998</v>
      </c>
      <c r="F61" s="87" t="str">
        <f>IF($B61="N/A","N/A",IF(E61&gt;15,"No",IF(E61&lt;-15,"No","Yes")))</f>
        <v>N/A</v>
      </c>
      <c r="G61" s="90">
        <v>0.3656121464</v>
      </c>
      <c r="H61" s="87" t="str">
        <f>IF($B61="N/A","N/A",IF(G61&gt;15,"No",IF(G61&lt;-15,"No","Yes")))</f>
        <v>N/A</v>
      </c>
      <c r="I61" s="90">
        <v>-5.01</v>
      </c>
      <c r="J61" s="90">
        <v>-10.3</v>
      </c>
      <c r="K61" s="87" t="str">
        <f t="shared" si="4"/>
        <v>Yes</v>
      </c>
    </row>
    <row r="62" spans="1:11">
      <c r="A62" s="200" t="s">
        <v>187</v>
      </c>
      <c r="B62" s="82" t="s">
        <v>50</v>
      </c>
      <c r="C62" s="211">
        <v>697.05063290999999</v>
      </c>
      <c r="D62" s="87" t="str">
        <f>IF($B62="N/A","N/A",IF(C62&gt;15,"No",IF(C62&lt;-15,"No","Yes")))</f>
        <v>N/A</v>
      </c>
      <c r="E62" s="211">
        <v>629.06493506000004</v>
      </c>
      <c r="F62" s="87" t="str">
        <f>IF($B62="N/A","N/A",IF(E62&gt;15,"No",IF(E62&lt;-15,"No","Yes")))</f>
        <v>N/A</v>
      </c>
      <c r="G62" s="211">
        <v>551.91666667000004</v>
      </c>
      <c r="H62" s="87" t="str">
        <f>IF($B62="N/A","N/A",IF(G62&gt;15,"No",IF(G62&lt;-15,"No","Yes")))</f>
        <v>N/A</v>
      </c>
      <c r="I62" s="90">
        <v>-9.75</v>
      </c>
      <c r="J62" s="90">
        <v>-12.3</v>
      </c>
      <c r="K62" s="87" t="str">
        <f t="shared" si="4"/>
        <v>Yes</v>
      </c>
    </row>
    <row r="63" spans="1:11">
      <c r="A63" s="200" t="s">
        <v>125</v>
      </c>
      <c r="B63" s="82" t="s">
        <v>53</v>
      </c>
      <c r="C63" s="90">
        <v>67.211601130000005</v>
      </c>
      <c r="D63" s="87" t="str">
        <f>IF($B63="N/A","N/A",IF(C63&gt;100,"No",IF(C63&lt;95,"No","Yes")))</f>
        <v>No</v>
      </c>
      <c r="E63" s="90">
        <v>72.063727306000004</v>
      </c>
      <c r="F63" s="87" t="str">
        <f>IF($B63="N/A","N/A",IF(E63&gt;100,"No",IF(E63&lt;95,"No","Yes")))</f>
        <v>No</v>
      </c>
      <c r="G63" s="90">
        <v>72.447062407999994</v>
      </c>
      <c r="H63" s="87" t="str">
        <f>IF($B63="N/A","N/A",IF(G63&gt;100,"No",IF(G63&lt;95,"No","Yes")))</f>
        <v>No</v>
      </c>
      <c r="I63" s="90">
        <v>7.2190000000000003</v>
      </c>
      <c r="J63" s="90">
        <v>0.53190000000000004</v>
      </c>
      <c r="K63" s="87" t="str">
        <f t="shared" si="4"/>
        <v>Yes</v>
      </c>
    </row>
    <row r="64" spans="1:11">
      <c r="A64" s="200" t="s">
        <v>188</v>
      </c>
      <c r="B64" s="82" t="s">
        <v>128</v>
      </c>
      <c r="C64" s="90">
        <v>1.1562020202000001</v>
      </c>
      <c r="D64" s="87" t="str">
        <f>IF($B64="N/A","N/A",IF(C64&gt;1,"Yes","No"))</f>
        <v>Yes</v>
      </c>
      <c r="E64" s="90">
        <v>1.1694454646000001</v>
      </c>
      <c r="F64" s="87" t="str">
        <f>IF($B64="N/A","N/A",IF(E64&gt;1,"Yes","No"))</f>
        <v>Yes</v>
      </c>
      <c r="G64" s="90">
        <v>1.1875657111</v>
      </c>
      <c r="H64" s="87" t="str">
        <f>IF($B64="N/A","N/A",IF(G64&gt;1,"Yes","No"))</f>
        <v>Yes</v>
      </c>
      <c r="I64" s="90">
        <v>1.145</v>
      </c>
      <c r="J64" s="90">
        <v>1.5489999999999999</v>
      </c>
      <c r="K64" s="87" t="str">
        <f t="shared" si="4"/>
        <v>Yes</v>
      </c>
    </row>
    <row r="65" spans="1:11">
      <c r="A65" s="200" t="s">
        <v>126</v>
      </c>
      <c r="B65" s="82" t="s">
        <v>53</v>
      </c>
      <c r="C65" s="90">
        <v>67.705844014999997</v>
      </c>
      <c r="D65" s="87" t="str">
        <f>IF($B65="N/A","N/A",IF(C65&gt;100,"No",IF(C65&lt;95,"No","Yes")))</f>
        <v>No</v>
      </c>
      <c r="E65" s="90">
        <v>72.545387180000006</v>
      </c>
      <c r="F65" s="87" t="str">
        <f>IF($B65="N/A","N/A",IF(E65&gt;100,"No",IF(E65&lt;95,"No","Yes")))</f>
        <v>No</v>
      </c>
      <c r="G65" s="90">
        <v>73.457573757000006</v>
      </c>
      <c r="H65" s="87" t="str">
        <f>IF($B65="N/A","N/A",IF(G65&gt;100,"No",IF(G65&lt;95,"No","Yes")))</f>
        <v>No</v>
      </c>
      <c r="I65" s="90">
        <v>7.1479999999999997</v>
      </c>
      <c r="J65" s="90">
        <v>1.2569999999999999</v>
      </c>
      <c r="K65" s="87" t="str">
        <f t="shared" si="4"/>
        <v>Yes</v>
      </c>
    </row>
    <row r="66" spans="1:11">
      <c r="A66" s="200" t="s">
        <v>189</v>
      </c>
      <c r="B66" s="82" t="s">
        <v>129</v>
      </c>
      <c r="C66" s="90">
        <v>10.782287823000001</v>
      </c>
      <c r="D66" s="87" t="str">
        <f>IF($B66="N/A","N/A",IF(C66&gt;3,"Yes","No"))</f>
        <v>Yes</v>
      </c>
      <c r="E66" s="90">
        <v>11.054939443</v>
      </c>
      <c r="F66" s="87" t="str">
        <f>IF($B66="N/A","N/A",IF(E66&gt;3,"Yes","No"))</f>
        <v>Yes</v>
      </c>
      <c r="G66" s="90">
        <v>11.507465782000001</v>
      </c>
      <c r="H66" s="87" t="str">
        <f>IF($B66="N/A","N/A",IF(G66&gt;3,"Yes","No"))</f>
        <v>Yes</v>
      </c>
      <c r="I66" s="90">
        <v>2.5289999999999999</v>
      </c>
      <c r="J66" s="90">
        <v>4.093</v>
      </c>
      <c r="K66" s="87" t="str">
        <f t="shared" si="4"/>
        <v>Yes</v>
      </c>
    </row>
    <row r="67" spans="1:11">
      <c r="A67" s="200" t="s">
        <v>843</v>
      </c>
      <c r="B67" s="82" t="s">
        <v>16</v>
      </c>
      <c r="C67" s="90">
        <v>5.3497935679999999</v>
      </c>
      <c r="D67" s="87" t="str">
        <f>IF($B67="N/A","N/A",IF(C67&gt;=8,"No",IF(C67&lt;2,"No","Yes")))</f>
        <v>Yes</v>
      </c>
      <c r="E67" s="90">
        <v>5.3882477500999997</v>
      </c>
      <c r="F67" s="87" t="str">
        <f>IF($B67="N/A","N/A",IF(E67&gt;=8,"No",IF(E67&lt;2,"No","Yes")))</f>
        <v>Yes</v>
      </c>
      <c r="G67" s="90">
        <v>5.3206215406000004</v>
      </c>
      <c r="H67" s="87" t="str">
        <f>IF($B67="N/A","N/A",IF(G67&gt;=8,"No",IF(G67&lt;2,"No","Yes")))</f>
        <v>Yes</v>
      </c>
      <c r="I67" s="90">
        <v>0.71879999999999999</v>
      </c>
      <c r="J67" s="90">
        <v>-1.26</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99.994922054</v>
      </c>
      <c r="H68" s="87" t="str">
        <f>IF($B68="N/A","N/A",IF(G68&gt;100,"No",IF(G68&lt;98,"No","Yes")))</f>
        <v>Yes</v>
      </c>
      <c r="I68" s="90" t="s">
        <v>50</v>
      </c>
      <c r="J68" s="90" t="s">
        <v>50</v>
      </c>
      <c r="K68" s="87" t="str">
        <f t="shared" si="4"/>
        <v>N/A</v>
      </c>
    </row>
    <row r="69" spans="1:11">
      <c r="A69" s="200" t="s">
        <v>191</v>
      </c>
      <c r="B69" s="82" t="s">
        <v>53</v>
      </c>
      <c r="C69" s="90">
        <v>99.989137518999996</v>
      </c>
      <c r="D69" s="87" t="str">
        <f>IF($B69="N/A","N/A",IF(C69&gt;100,"No",IF(C69&lt;95,"No","Yes")))</f>
        <v>Yes</v>
      </c>
      <c r="E69" s="90">
        <v>99.931191447000003</v>
      </c>
      <c r="F69" s="87" t="str">
        <f>IF($B69="N/A","N/A",IF(E69&gt;100,"No",IF(E69&lt;95,"No","Yes")))</f>
        <v>Yes</v>
      </c>
      <c r="G69" s="90">
        <v>99.690245265000001</v>
      </c>
      <c r="H69" s="87" t="str">
        <f>IF($B69="N/A","N/A",IF(G69&gt;100,"No",IF(G69&lt;95,"No","Yes")))</f>
        <v>Yes</v>
      </c>
      <c r="I69" s="90">
        <v>-5.8000000000000003E-2</v>
      </c>
      <c r="J69" s="90">
        <v>-0.24099999999999999</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67.733000216999997</v>
      </c>
      <c r="D71" s="87" t="str">
        <f>IF($B71="N/A","N/A",IF(C71&gt;100,"No",IF(C71&lt;98,"No","Yes")))</f>
        <v>No</v>
      </c>
      <c r="E71" s="90">
        <v>72.566559042999998</v>
      </c>
      <c r="F71" s="87" t="str">
        <f>IF($B71="N/A","N/A",IF(E71&gt;100,"No",IF(E71&lt;98,"No","Yes")))</f>
        <v>No</v>
      </c>
      <c r="G71" s="90">
        <v>73.493119383000007</v>
      </c>
      <c r="H71" s="87" t="str">
        <f>IF($B71="N/A","N/A",IF(G71&gt;100,"No",IF(G71&lt;98,"No","Yes")))</f>
        <v>No</v>
      </c>
      <c r="I71" s="90">
        <v>7.1360000000000001</v>
      </c>
      <c r="J71" s="90">
        <v>1.2769999999999999</v>
      </c>
      <c r="K71" s="87" t="str">
        <f t="shared" si="4"/>
        <v>Yes</v>
      </c>
    </row>
    <row r="72" spans="1:11">
      <c r="A72" s="200" t="s">
        <v>195</v>
      </c>
      <c r="B72" s="82" t="s">
        <v>17</v>
      </c>
      <c r="C72" s="90">
        <v>7.4107128537999998</v>
      </c>
      <c r="D72" s="87" t="str">
        <f>IF($B72="N/A","N/A",IF(C72&gt;=2,"Yes","No"))</f>
        <v>Yes</v>
      </c>
      <c r="E72" s="90">
        <v>7.4956965717999999</v>
      </c>
      <c r="F72" s="87" t="str">
        <f>IF($B72="N/A","N/A",IF(E72&gt;=2,"Yes","No"))</f>
        <v>Yes</v>
      </c>
      <c r="G72" s="90">
        <v>7.6787811787000004</v>
      </c>
      <c r="H72" s="87" t="str">
        <f>IF($B72="N/A","N/A",IF(G72&gt;=2,"Yes","No"))</f>
        <v>Yes</v>
      </c>
      <c r="I72" s="90">
        <v>1.147</v>
      </c>
      <c r="J72" s="90">
        <v>2.4430000000000001</v>
      </c>
      <c r="K72" s="87" t="str">
        <f t="shared" si="4"/>
        <v>Yes</v>
      </c>
    </row>
    <row r="73" spans="1:11">
      <c r="A73" s="200" t="s">
        <v>196</v>
      </c>
      <c r="B73" s="82" t="s">
        <v>56</v>
      </c>
      <c r="C73" s="90">
        <v>8.6520728088999999</v>
      </c>
      <c r="D73" s="87" t="str">
        <f>IF($B73="N/A","N/A",IF(C73&gt;30,"No",IF(C73&lt;5,"No","Yes")))</f>
        <v>Yes</v>
      </c>
      <c r="E73" s="90">
        <v>8.227571116</v>
      </c>
      <c r="F73" s="87" t="str">
        <f>IF($B73="N/A","N/A",IF(E73&gt;30,"No",IF(E73&lt;5,"No","Yes")))</f>
        <v>Yes</v>
      </c>
      <c r="G73" s="90">
        <v>8.2705727906999993</v>
      </c>
      <c r="H73" s="87" t="str">
        <f>IF($B73="N/A","N/A",IF(G73&gt;30,"No",IF(G73&lt;5,"No","Yes")))</f>
        <v>Yes</v>
      </c>
      <c r="I73" s="90">
        <v>-4.91</v>
      </c>
      <c r="J73" s="90">
        <v>0.52270000000000005</v>
      </c>
      <c r="K73" s="87" t="str">
        <f t="shared" si="4"/>
        <v>Yes</v>
      </c>
    </row>
    <row r="74" spans="1:11">
      <c r="A74" s="200" t="s">
        <v>197</v>
      </c>
      <c r="B74" s="82" t="s">
        <v>10</v>
      </c>
      <c r="C74" s="90">
        <v>37.406783738000001</v>
      </c>
      <c r="D74" s="87" t="str">
        <f>IF($B74="N/A","N/A",IF(C74&gt;75,"No",IF(C74&lt;15,"No","Yes")))</f>
        <v>Yes</v>
      </c>
      <c r="E74" s="90">
        <v>36.484318016000003</v>
      </c>
      <c r="F74" s="87" t="str">
        <f>IF($B74="N/A","N/A",IF(E74&gt;75,"No",IF(E74&lt;15,"No","Yes")))</f>
        <v>Yes</v>
      </c>
      <c r="G74" s="90">
        <v>36.447177502999999</v>
      </c>
      <c r="H74" s="87" t="str">
        <f>IF($B74="N/A","N/A",IF(G74&gt;75,"No",IF(G74&lt;15,"No","Yes")))</f>
        <v>Yes</v>
      </c>
      <c r="I74" s="90">
        <v>-2.4700000000000002</v>
      </c>
      <c r="J74" s="90">
        <v>-0.10199999999999999</v>
      </c>
      <c r="K74" s="87" t="str">
        <f t="shared" si="4"/>
        <v>Yes</v>
      </c>
    </row>
    <row r="75" spans="1:11">
      <c r="A75" s="200" t="s">
        <v>198</v>
      </c>
      <c r="B75" s="82" t="s">
        <v>11</v>
      </c>
      <c r="C75" s="90">
        <v>53.941143453000002</v>
      </c>
      <c r="D75" s="87" t="str">
        <f>IF($B75="N/A","N/A",IF(C75&gt;70,"No",IF(C75&lt;25,"No","Yes")))</f>
        <v>Yes</v>
      </c>
      <c r="E75" s="90">
        <v>55.288110867999997</v>
      </c>
      <c r="F75" s="87" t="str">
        <f>IF($B75="N/A","N/A",IF(E75&gt;70,"No",IF(E75&lt;25,"No","Yes")))</f>
        <v>Yes</v>
      </c>
      <c r="G75" s="90">
        <v>55.282249706000002</v>
      </c>
      <c r="H75" s="87" t="str">
        <f>IF($B75="N/A","N/A",IF(G75&gt;70,"No",IF(G75&lt;25,"No","Yes")))</f>
        <v>Yes</v>
      </c>
      <c r="I75" s="90">
        <v>2.4969999999999999</v>
      </c>
      <c r="J75" s="90">
        <v>-1.0999999999999999E-2</v>
      </c>
      <c r="K75" s="87" t="str">
        <f t="shared" si="4"/>
        <v>Yes</v>
      </c>
    </row>
    <row r="76" spans="1:11">
      <c r="A76" s="200" t="s">
        <v>199</v>
      </c>
      <c r="B76" s="82" t="s">
        <v>18</v>
      </c>
      <c r="C76" s="90">
        <v>0.32044318919999998</v>
      </c>
      <c r="D76" s="87" t="str">
        <f>IF($B76="N/A","N/A",IF(C76&gt;70,"No",IF(C76&lt;35,"No","Yes")))</f>
        <v>No</v>
      </c>
      <c r="E76" s="90">
        <v>0.53988249619999995</v>
      </c>
      <c r="F76" s="87" t="str">
        <f>IF($B76="N/A","N/A",IF(E76&gt;70,"No",IF(E76&lt;35,"No","Yes")))</f>
        <v>No</v>
      </c>
      <c r="G76" s="90">
        <v>0.5281064338</v>
      </c>
      <c r="H76" s="87" t="str">
        <f>IF($B76="N/A","N/A",IF(G76&gt;70,"No",IF(G76&lt;35,"No","Yes")))</f>
        <v>No</v>
      </c>
      <c r="I76" s="90">
        <v>68.48</v>
      </c>
      <c r="J76" s="90">
        <v>-2.1800000000000002</v>
      </c>
      <c r="K76" s="87" t="str">
        <f t="shared" si="4"/>
        <v>Yes</v>
      </c>
    </row>
    <row r="77" spans="1:11">
      <c r="A77" s="200" t="s">
        <v>200</v>
      </c>
      <c r="B77" s="82" t="s">
        <v>128</v>
      </c>
      <c r="C77" s="90">
        <v>2.4406779661</v>
      </c>
      <c r="D77" s="87" t="str">
        <f>IF($B77="N/A","N/A",IF(C77&gt;1,"Yes","No"))</f>
        <v>Yes</v>
      </c>
      <c r="E77" s="90">
        <v>2.1274509803999999</v>
      </c>
      <c r="F77" s="87" t="str">
        <f>IF($B77="N/A","N/A",IF(E77&gt;1,"Yes","No"))</f>
        <v>Yes</v>
      </c>
      <c r="G77" s="90">
        <v>2.9326923077</v>
      </c>
      <c r="H77" s="87" t="str">
        <f>IF($B77="N/A","N/A",IF(G77&gt;1,"Yes","No"))</f>
        <v>Yes</v>
      </c>
      <c r="I77" s="90">
        <v>-12.8</v>
      </c>
      <c r="J77" s="90">
        <v>37.85</v>
      </c>
      <c r="K77" s="87" t="str">
        <f t="shared" si="4"/>
        <v>No</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98.305084746000006</v>
      </c>
      <c r="D79" s="87" t="str">
        <f>IF($B79="N/A","N/A",IF(C79&gt;15,"No",IF(C79&lt;-15,"No","Yes")))</f>
        <v>N/A</v>
      </c>
      <c r="E79" s="90">
        <v>97.058823528999994</v>
      </c>
      <c r="F79" s="87" t="str">
        <f>IF($B79="N/A","N/A",IF(E79&gt;15,"No",IF(E79&lt;-15,"No","Yes")))</f>
        <v>N/A</v>
      </c>
      <c r="G79" s="90">
        <v>95.192307692</v>
      </c>
      <c r="H79" s="87" t="str">
        <f>IF($B79="N/A","N/A",IF(G79&gt;15,"No",IF(G79&lt;-15,"No","Yes")))</f>
        <v>N/A</v>
      </c>
      <c r="I79" s="90">
        <v>-1.27</v>
      </c>
      <c r="J79" s="90">
        <v>-1.92</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0.2552683033</v>
      </c>
      <c r="D82" s="87" t="str">
        <f>IF($B82="N/A","N/A",IF(C82&gt;=90,"Yes","No"))</f>
        <v>No</v>
      </c>
      <c r="E82" s="90">
        <v>0.46578097709999999</v>
      </c>
      <c r="F82" s="87" t="str">
        <f>IF($B82="N/A","N/A",IF(E82&gt;=90,"Yes","No"))</f>
        <v>No</v>
      </c>
      <c r="G82" s="90">
        <v>0.51287259429999998</v>
      </c>
      <c r="H82" s="87" t="str">
        <f>IF($B82="N/A","N/A",IF(G82&gt;=90,"Yes","No"))</f>
        <v>No</v>
      </c>
      <c r="I82" s="90">
        <v>82.47</v>
      </c>
      <c r="J82" s="90">
        <v>10.11</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197430</v>
      </c>
      <c r="D6" s="15" t="str">
        <f>IF($B6="N/A","N/A",IF(C6&gt;15,"No",IF(C6&lt;-15,"No","Yes")))</f>
        <v>N/A</v>
      </c>
      <c r="E6" s="14">
        <v>191080</v>
      </c>
      <c r="F6" s="15" t="str">
        <f>IF($B6="N/A","N/A",IF(E6&gt;15,"No",IF(E6&lt;-15,"No","Yes")))</f>
        <v>N/A</v>
      </c>
      <c r="G6" s="14">
        <v>186316</v>
      </c>
      <c r="H6" s="15" t="str">
        <f>IF($B6="N/A","N/A",IF(G6&gt;15,"No",IF(G6&lt;-15,"No","Yes")))</f>
        <v>N/A</v>
      </c>
      <c r="I6" s="16">
        <v>-3.22</v>
      </c>
      <c r="J6" s="16">
        <v>-2.4900000000000002</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197430</v>
      </c>
      <c r="D9" s="15" t="str">
        <f>IF($B9="N/A","N/A",IF(C9&gt;15,"No",IF(C9&lt;-15,"No","Yes")))</f>
        <v>N/A</v>
      </c>
      <c r="E9" s="14">
        <v>191080</v>
      </c>
      <c r="F9" s="15" t="str">
        <f>IF($B9="N/A","N/A",IF(E9&gt;15,"No",IF(E9&lt;-15,"No","Yes")))</f>
        <v>N/A</v>
      </c>
      <c r="G9" s="14">
        <v>186316</v>
      </c>
      <c r="H9" s="15" t="str">
        <f>IF($B9="N/A","N/A",IF(G9&gt;15,"No",IF(G9&lt;-15,"No","Yes")))</f>
        <v>N/A</v>
      </c>
      <c r="I9" s="16">
        <v>-3.22</v>
      </c>
      <c r="J9" s="16">
        <v>-2.4900000000000002</v>
      </c>
      <c r="K9" s="15" t="str">
        <f t="shared" ref="K9:K18" si="0">IF(J9="Div by 0", "N/A", IF(J9="N/A","N/A", IF(J9&gt;15, "No", IF(J9&lt;-15, "No", "Yes"))))</f>
        <v>Yes</v>
      </c>
    </row>
    <row r="10" spans="1:11">
      <c r="A10" s="53" t="s">
        <v>697</v>
      </c>
      <c r="B10" s="2" t="s">
        <v>52</v>
      </c>
      <c r="C10" s="17">
        <v>5.16638809E-2</v>
      </c>
      <c r="D10" s="15" t="str">
        <f>IF($B10="N/A","N/A",IF(C10&gt;20,"No",IF(C10&lt;5,"No","Yes")))</f>
        <v>No</v>
      </c>
      <c r="E10" s="17">
        <v>5.44274649E-2</v>
      </c>
      <c r="F10" s="15" t="str">
        <f>IF($B10="N/A","N/A",IF(E10&gt;20,"No",IF(E10&lt;5,"No","Yes")))</f>
        <v>No</v>
      </c>
      <c r="G10" s="17">
        <v>6.1186371500000003E-2</v>
      </c>
      <c r="H10" s="15" t="str">
        <f>IF($B10="N/A","N/A",IF(G10&gt;20,"No",IF(G10&lt;5,"No","Yes")))</f>
        <v>No</v>
      </c>
      <c r="I10" s="16">
        <v>5.3490000000000002</v>
      </c>
      <c r="J10" s="16">
        <v>12.42</v>
      </c>
      <c r="K10" s="15" t="str">
        <f t="shared" si="0"/>
        <v>Yes</v>
      </c>
    </row>
    <row r="11" spans="1:11">
      <c r="A11" s="53" t="s">
        <v>698</v>
      </c>
      <c r="B11" s="2" t="s">
        <v>51</v>
      </c>
      <c r="C11" s="17">
        <v>42.699184520999999</v>
      </c>
      <c r="D11" s="15" t="str">
        <f>IF($B11="N/A","N/A",IF(C11&gt;1,"Yes","No"))</f>
        <v>Yes</v>
      </c>
      <c r="E11" s="17">
        <v>35.654176261000003</v>
      </c>
      <c r="F11" s="15" t="str">
        <f>IF($B11="N/A","N/A",IF(E11&gt;1,"Yes","No"))</f>
        <v>Yes</v>
      </c>
      <c r="G11" s="17">
        <v>44.287125099000001</v>
      </c>
      <c r="H11" s="15" t="str">
        <f>IF($B11="N/A","N/A",IF(G11&gt;1,"Yes","No"))</f>
        <v>Yes</v>
      </c>
      <c r="I11" s="16">
        <v>-16.5</v>
      </c>
      <c r="J11" s="16">
        <v>24.21</v>
      </c>
      <c r="K11" s="15" t="str">
        <f t="shared" si="0"/>
        <v>No</v>
      </c>
    </row>
    <row r="12" spans="1:11">
      <c r="A12" s="53" t="s">
        <v>699</v>
      </c>
      <c r="B12" s="2" t="s">
        <v>50</v>
      </c>
      <c r="C12" s="17">
        <v>98.911044946000004</v>
      </c>
      <c r="D12" s="15" t="str">
        <f>IF($B12="N/A","N/A",IF(C12&gt;15,"No",IF(C12&lt;-15,"No","Yes")))</f>
        <v>N/A</v>
      </c>
      <c r="E12" s="17">
        <v>98.074213245999999</v>
      </c>
      <c r="F12" s="15" t="str">
        <f>IF($B12="N/A","N/A",IF(E12&gt;15,"No",IF(E12&lt;-15,"No","Yes")))</f>
        <v>N/A</v>
      </c>
      <c r="G12" s="17">
        <v>98.778389121999993</v>
      </c>
      <c r="H12" s="15" t="str">
        <f>IF($B12="N/A","N/A",IF(G12&gt;15,"No",IF(G12&lt;-15,"No","Yes")))</f>
        <v>N/A</v>
      </c>
      <c r="I12" s="16">
        <v>-0.84599999999999997</v>
      </c>
      <c r="J12" s="16">
        <v>0.71799999999999997</v>
      </c>
      <c r="K12" s="15" t="str">
        <f t="shared" si="0"/>
        <v>Yes</v>
      </c>
    </row>
    <row r="13" spans="1:11">
      <c r="A13" s="53" t="s">
        <v>700</v>
      </c>
      <c r="B13" s="2" t="s">
        <v>50</v>
      </c>
      <c r="C13" s="22">
        <v>3765.4995432999999</v>
      </c>
      <c r="D13" s="15" t="str">
        <f>IF($B13="N/A","N/A",IF(C13&gt;15,"No",IF(C13&lt;-15,"No","Yes")))</f>
        <v>N/A</v>
      </c>
      <c r="E13" s="22">
        <v>3850.1217267000002</v>
      </c>
      <c r="F13" s="15" t="str">
        <f>IF($B13="N/A","N/A",IF(E13&gt;15,"No",IF(E13&lt;-15,"No","Yes")))</f>
        <v>N/A</v>
      </c>
      <c r="G13" s="22">
        <v>3887.0478343</v>
      </c>
      <c r="H13" s="15" t="str">
        <f>IF($B13="N/A","N/A",IF(G13&gt;15,"No",IF(G13&lt;-15,"No","Yes")))</f>
        <v>N/A</v>
      </c>
      <c r="I13" s="16">
        <v>2.2469999999999999</v>
      </c>
      <c r="J13" s="16">
        <v>0.95909999999999995</v>
      </c>
      <c r="K13" s="15" t="str">
        <f t="shared" si="0"/>
        <v>Yes</v>
      </c>
    </row>
    <row r="14" spans="1:11" ht="12.75" customHeight="1">
      <c r="A14" s="31" t="s">
        <v>846</v>
      </c>
      <c r="B14" s="30" t="s">
        <v>50</v>
      </c>
      <c r="C14" s="27">
        <v>65</v>
      </c>
      <c r="D14" s="30" t="s">
        <v>50</v>
      </c>
      <c r="E14" s="27">
        <v>56</v>
      </c>
      <c r="F14" s="30" t="s">
        <v>50</v>
      </c>
      <c r="G14" s="27">
        <v>201</v>
      </c>
      <c r="H14" s="15" t="str">
        <f>IF($B14="N/A","N/A",IF(G14&gt;15,"No",IF(G14&lt;-15,"No","Yes")))</f>
        <v>N/A</v>
      </c>
      <c r="I14" s="30" t="s">
        <v>1093</v>
      </c>
      <c r="J14" s="28">
        <v>258.89999999999998</v>
      </c>
      <c r="K14" s="15" t="str">
        <f t="shared" si="0"/>
        <v>No</v>
      </c>
    </row>
    <row r="15" spans="1:11" ht="25.5">
      <c r="A15" s="1" t="s">
        <v>847</v>
      </c>
      <c r="B15" s="30" t="s">
        <v>50</v>
      </c>
      <c r="C15" s="22">
        <v>2419.3692308</v>
      </c>
      <c r="D15" s="15" t="str">
        <f>IF($B15="N/A","N/A",IF(C15&gt;60,"No",IF(C15&lt;15,"No","Yes")))</f>
        <v>N/A</v>
      </c>
      <c r="E15" s="22">
        <v>3194.125</v>
      </c>
      <c r="F15" s="15" t="str">
        <f>IF($B15="N/A","N/A",IF(E15&gt;60,"No",IF(E15&lt;15,"No","Yes")))</f>
        <v>N/A</v>
      </c>
      <c r="G15" s="22">
        <v>2716.5323383</v>
      </c>
      <c r="H15" s="15" t="str">
        <f>IF($B15="N/A","N/A",IF(G15&gt;60,"No",IF(G15&lt;15,"No","Yes")))</f>
        <v>N/A</v>
      </c>
      <c r="I15" s="16">
        <v>32.020000000000003</v>
      </c>
      <c r="J15" s="16">
        <v>-15</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197328</v>
      </c>
      <c r="D20" s="15" t="str">
        <f>IF($B20="N/A","N/A",IF(C20&gt;15,"No",IF(C20&lt;-15,"No","Yes")))</f>
        <v>N/A</v>
      </c>
      <c r="E20" s="14">
        <v>190976</v>
      </c>
      <c r="F20" s="15" t="str">
        <f>IF($B20="N/A","N/A",IF(E20&gt;15,"No",IF(E20&lt;-15,"No","Yes")))</f>
        <v>N/A</v>
      </c>
      <c r="G20" s="14">
        <v>186202</v>
      </c>
      <c r="H20" s="15" t="str">
        <f>IF($B20="N/A","N/A",IF(G20&gt;15,"No",IF(G20&lt;-15,"No","Yes")))</f>
        <v>N/A</v>
      </c>
      <c r="I20" s="16">
        <v>-3.22</v>
      </c>
      <c r="J20" s="16">
        <v>-2.5</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94.753127098999997</v>
      </c>
      <c r="D24" s="15" t="str">
        <f>IF($B24="N/A","N/A",IF(C24&gt;100,"No",IF(C24&lt;50,"No","Yes")))</f>
        <v>Yes</v>
      </c>
      <c r="E24" s="22">
        <v>99.202343135000007</v>
      </c>
      <c r="F24" s="15" t="str">
        <f>IF($B24="N/A","N/A",IF(E24&gt;100,"No",IF(E24&lt;50,"No","Yes")))</f>
        <v>Yes</v>
      </c>
      <c r="G24" s="22">
        <v>104.54382013999999</v>
      </c>
      <c r="H24" s="15" t="str">
        <f>IF($B24="N/A","N/A",IF(G24&gt;100,"No",IF(G24&lt;50,"No","Yes")))</f>
        <v>No</v>
      </c>
      <c r="I24" s="16">
        <v>4.6959999999999997</v>
      </c>
      <c r="J24" s="16">
        <v>5.3840000000000003</v>
      </c>
      <c r="K24" s="15" t="str">
        <f t="shared" ref="K24:K49" si="4">IF(J24="Div by 0", "N/A", IF(J24="N/A","N/A", IF(J24&gt;15, "No", IF(J24&lt;-15, "No", "Yes"))))</f>
        <v>Yes</v>
      </c>
    </row>
    <row r="25" spans="1:11">
      <c r="A25" s="6" t="s">
        <v>213</v>
      </c>
      <c r="B25" s="2" t="s">
        <v>50</v>
      </c>
      <c r="C25" s="22">
        <v>341.13072353000001</v>
      </c>
      <c r="D25" s="15" t="str">
        <f>IF($B25="N/A","N/A",IF(C25&gt;15,"No",IF(C25&lt;-15,"No","Yes")))</f>
        <v>N/A</v>
      </c>
      <c r="E25" s="22">
        <v>358.55451174000001</v>
      </c>
      <c r="F25" s="15" t="str">
        <f>IF($B25="N/A","N/A",IF(E25&gt;15,"No",IF(E25&lt;-15,"No","Yes")))</f>
        <v>N/A</v>
      </c>
      <c r="G25" s="22">
        <v>381.24235678000002</v>
      </c>
      <c r="H25" s="15" t="str">
        <f>IF($B25="N/A","N/A",IF(G25&gt;15,"No",IF(G25&lt;-15,"No","Yes")))</f>
        <v>N/A</v>
      </c>
      <c r="I25" s="16">
        <v>5.1079999999999997</v>
      </c>
      <c r="J25" s="16">
        <v>6.3280000000000003</v>
      </c>
      <c r="K25" s="15" t="str">
        <f t="shared" si="4"/>
        <v>Yes</v>
      </c>
    </row>
    <row r="26" spans="1:11">
      <c r="A26" s="6" t="s">
        <v>834</v>
      </c>
      <c r="B26" s="2" t="s">
        <v>50</v>
      </c>
      <c r="C26" s="22">
        <v>766.76373147000004</v>
      </c>
      <c r="D26" s="15" t="str">
        <f>IF($B26="N/A","N/A",IF(C26&gt;15,"No",IF(C26&lt;-15,"No","Yes")))</f>
        <v>N/A</v>
      </c>
      <c r="E26" s="22">
        <v>857.13042112000005</v>
      </c>
      <c r="F26" s="15" t="str">
        <f>IF($B26="N/A","N/A",IF(E26&gt;15,"No",IF(E26&lt;-15,"No","Yes")))</f>
        <v>N/A</v>
      </c>
      <c r="G26" s="22">
        <v>937.54730877999998</v>
      </c>
      <c r="H26" s="15" t="str">
        <f>IF($B26="N/A","N/A",IF(G26&gt;15,"No",IF(G26&lt;-15,"No","Yes")))</f>
        <v>N/A</v>
      </c>
      <c r="I26" s="16">
        <v>11.79</v>
      </c>
      <c r="J26" s="16">
        <v>9.3819999999999997</v>
      </c>
      <c r="K26" s="15" t="str">
        <f t="shared" si="4"/>
        <v>Yes</v>
      </c>
    </row>
    <row r="27" spans="1:11">
      <c r="A27" s="6" t="s">
        <v>838</v>
      </c>
      <c r="B27" s="2" t="s">
        <v>50</v>
      </c>
      <c r="C27" s="22">
        <v>164.83554377999999</v>
      </c>
      <c r="D27" s="15" t="str">
        <f>IF($B27="N/A","N/A",IF(C27&gt;15,"No",IF(C27&lt;-15,"No","Yes")))</f>
        <v>N/A</v>
      </c>
      <c r="E27" s="22">
        <v>175.94716717</v>
      </c>
      <c r="F27" s="15" t="str">
        <f>IF($B27="N/A","N/A",IF(E27&gt;15,"No",IF(E27&lt;-15,"No","Yes")))</f>
        <v>N/A</v>
      </c>
      <c r="G27" s="22">
        <v>184.20096254000001</v>
      </c>
      <c r="H27" s="15" t="str">
        <f>IF($B27="N/A","N/A",IF(G27&gt;15,"No",IF(G27&lt;-15,"No","Yes")))</f>
        <v>N/A</v>
      </c>
      <c r="I27" s="16">
        <v>6.7409999999999997</v>
      </c>
      <c r="J27" s="16">
        <v>4.6909999999999998</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83.647531013999995</v>
      </c>
      <c r="D29" s="15" t="str">
        <f>IF($B29="N/A","N/A",IF(C29&gt;99,"No",IF(C29&lt;75,"No","Yes")))</f>
        <v>Yes</v>
      </c>
      <c r="E29" s="16">
        <v>83.186368967999996</v>
      </c>
      <c r="F29" s="15" t="str">
        <f>IF($B29="N/A","N/A",IF(E29&gt;99,"No",IF(E29&lt;75,"No","Yes")))</f>
        <v>Yes</v>
      </c>
      <c r="G29" s="16">
        <v>82.975478244000001</v>
      </c>
      <c r="H29" s="15" t="str">
        <f>IF($B29="N/A","N/A",IF(G29&gt;99,"No",IF(G29&lt;75,"No","Yes")))</f>
        <v>Yes</v>
      </c>
      <c r="I29" s="16">
        <v>-0.55100000000000005</v>
      </c>
      <c r="J29" s="16">
        <v>-0.254</v>
      </c>
      <c r="K29" s="15" t="str">
        <f t="shared" si="4"/>
        <v>Yes</v>
      </c>
    </row>
    <row r="30" spans="1:11">
      <c r="A30" s="6" t="s">
        <v>115</v>
      </c>
      <c r="B30" s="2" t="s">
        <v>50</v>
      </c>
      <c r="C30" s="17">
        <v>99.801284381000002</v>
      </c>
      <c r="D30" s="15" t="str">
        <f>IF($B30="N/A","N/A",IF(C30&gt;15,"No",IF(C30&lt;-15,"No","Yes")))</f>
        <v>N/A</v>
      </c>
      <c r="E30" s="17">
        <v>99.770876083999994</v>
      </c>
      <c r="F30" s="15" t="str">
        <f>IF($B30="N/A","N/A",IF(E30&gt;15,"No",IF(E30&lt;-15,"No","Yes")))</f>
        <v>N/A</v>
      </c>
      <c r="G30" s="17">
        <v>99.748223323999994</v>
      </c>
      <c r="H30" s="15" t="str">
        <f>IF($B30="N/A","N/A",IF(G30&gt;15,"No",IF(G30&lt;-15,"No","Yes")))</f>
        <v>N/A</v>
      </c>
      <c r="I30" s="16">
        <v>-0.03</v>
      </c>
      <c r="J30" s="16">
        <v>-2.3E-2</v>
      </c>
      <c r="K30" s="15" t="str">
        <f t="shared" si="4"/>
        <v>Yes</v>
      </c>
    </row>
    <row r="31" spans="1:11">
      <c r="A31" s="6" t="s">
        <v>117</v>
      </c>
      <c r="B31" s="2" t="s">
        <v>50</v>
      </c>
      <c r="C31" s="23">
        <v>29.123042275</v>
      </c>
      <c r="D31" s="15" t="str">
        <f>IF($B31="N/A","N/A",IF(C31&gt;15,"No",IF(C31&lt;-15,"No","Yes")))</f>
        <v>N/A</v>
      </c>
      <c r="E31" s="23">
        <v>29.137973022000001</v>
      </c>
      <c r="F31" s="15" t="str">
        <f>IF($B31="N/A","N/A",IF(E31&gt;15,"No",IF(E31&lt;-15,"No","Yes")))</f>
        <v>N/A</v>
      </c>
      <c r="G31" s="23">
        <v>29.135738062000001</v>
      </c>
      <c r="H31" s="15" t="str">
        <f>IF($B31="N/A","N/A",IF(G31&gt;15,"No",IF(G31&lt;-15,"No","Yes")))</f>
        <v>N/A</v>
      </c>
      <c r="I31" s="16">
        <v>5.1299999999999998E-2</v>
      </c>
      <c r="J31" s="16">
        <v>-8.0000000000000002E-3</v>
      </c>
      <c r="K31" s="15" t="str">
        <f t="shared" si="4"/>
        <v>Yes</v>
      </c>
    </row>
    <row r="32" spans="1:11">
      <c r="A32" s="6" t="s">
        <v>215</v>
      </c>
      <c r="B32" s="18" t="s">
        <v>62</v>
      </c>
      <c r="C32" s="17">
        <v>13.375192573</v>
      </c>
      <c r="D32" s="15" t="str">
        <f>IF($B32="N/A","N/A",IF(C32&gt;20,"No",IF(C32&lt;=0,"No","Yes")))</f>
        <v>Yes</v>
      </c>
      <c r="E32" s="17">
        <v>13.64045744</v>
      </c>
      <c r="F32" s="15" t="str">
        <f>IF($B32="N/A","N/A",IF(E32&gt;20,"No",IF(E32&lt;=0,"No","Yes")))</f>
        <v>Yes</v>
      </c>
      <c r="G32" s="17">
        <v>13.802214799</v>
      </c>
      <c r="H32" s="15" t="str">
        <f>IF($B32="N/A","N/A",IF(G32&gt;20,"No",IF(G32&lt;=0,"No","Yes")))</f>
        <v>Yes</v>
      </c>
      <c r="I32" s="16">
        <v>1.9830000000000001</v>
      </c>
      <c r="J32" s="16">
        <v>1.1859999999999999</v>
      </c>
      <c r="K32" s="15" t="str">
        <f t="shared" si="4"/>
        <v>Yes</v>
      </c>
    </row>
    <row r="33" spans="1:11">
      <c r="A33" s="6" t="s">
        <v>116</v>
      </c>
      <c r="B33" s="2" t="s">
        <v>50</v>
      </c>
      <c r="C33" s="17">
        <v>99.977266700000001</v>
      </c>
      <c r="D33" s="15" t="str">
        <f>IF($B33="N/A","N/A",IF(C33&gt;15,"No",IF(C33&lt;-15,"No","Yes")))</f>
        <v>N/A</v>
      </c>
      <c r="E33" s="17">
        <v>99.950095969000003</v>
      </c>
      <c r="F33" s="15" t="str">
        <f>IF($B33="N/A","N/A",IF(E33&gt;15,"No",IF(E33&lt;-15,"No","Yes")))</f>
        <v>N/A</v>
      </c>
      <c r="G33" s="17">
        <v>99.957198443999999</v>
      </c>
      <c r="H33" s="15" t="str">
        <f>IF($B33="N/A","N/A",IF(G33&gt;15,"No",IF(G33&lt;-15,"No","Yes")))</f>
        <v>N/A</v>
      </c>
      <c r="I33" s="16">
        <v>-2.7E-2</v>
      </c>
      <c r="J33" s="16">
        <v>7.1000000000000004E-3</v>
      </c>
      <c r="K33" s="15" t="str">
        <f t="shared" si="4"/>
        <v>Yes</v>
      </c>
    </row>
    <row r="34" spans="1:11">
      <c r="A34" s="6" t="s">
        <v>118</v>
      </c>
      <c r="B34" s="2" t="s">
        <v>50</v>
      </c>
      <c r="C34" s="23">
        <v>29.599044983999999</v>
      </c>
      <c r="D34" s="15" t="str">
        <f>IF($B34="N/A","N/A",IF(C34&gt;15,"No",IF(C34&lt;-15,"No","Yes")))</f>
        <v>N/A</v>
      </c>
      <c r="E34" s="23">
        <v>29.640204324999999</v>
      </c>
      <c r="F34" s="15" t="str">
        <f>IF($B34="N/A","N/A",IF(E34&gt;15,"No",IF(E34&lt;-15,"No","Yes")))</f>
        <v>N/A</v>
      </c>
      <c r="G34" s="23">
        <v>29.725485616</v>
      </c>
      <c r="H34" s="15" t="str">
        <f>IF($B34="N/A","N/A",IF(G34&gt;15,"No",IF(G34&lt;-15,"No","Yes")))</f>
        <v>N/A</v>
      </c>
      <c r="I34" s="16">
        <v>0.1391</v>
      </c>
      <c r="J34" s="16">
        <v>0.28770000000000001</v>
      </c>
      <c r="K34" s="15" t="str">
        <f t="shared" si="4"/>
        <v>Yes</v>
      </c>
    </row>
    <row r="35" spans="1:11">
      <c r="A35" s="6" t="s">
        <v>835</v>
      </c>
      <c r="B35" s="18" t="s">
        <v>63</v>
      </c>
      <c r="C35" s="17">
        <v>7.7029108900000004E-2</v>
      </c>
      <c r="D35" s="15" t="str">
        <f>IF($B35="N/A","N/A",IF(C35&gt;10,"No",IF(C35&lt;=0,"No","Yes")))</f>
        <v>Yes</v>
      </c>
      <c r="E35" s="17">
        <v>0.11362684319999999</v>
      </c>
      <c r="F35" s="15" t="str">
        <f>IF($B35="N/A","N/A",IF(E35&gt;10,"No",IF(E35&lt;=0,"No","Yes")))</f>
        <v>Yes</v>
      </c>
      <c r="G35" s="17">
        <v>0.124595869</v>
      </c>
      <c r="H35" s="15" t="str">
        <f>IF($B35="N/A","N/A",IF(G35&gt;10,"No",IF(G35&lt;=0,"No","Yes")))</f>
        <v>Yes</v>
      </c>
      <c r="I35" s="16">
        <v>47.51</v>
      </c>
      <c r="J35" s="16">
        <v>9.6539999999999999</v>
      </c>
      <c r="K35" s="15" t="str">
        <f t="shared" si="4"/>
        <v>Yes</v>
      </c>
    </row>
    <row r="36" spans="1:11">
      <c r="A36" s="6" t="s">
        <v>836</v>
      </c>
      <c r="B36" s="2" t="s">
        <v>50</v>
      </c>
      <c r="C36" s="17">
        <v>100</v>
      </c>
      <c r="D36" s="15" t="str">
        <f>IF($B36="N/A","N/A",IF(C36&gt;15,"No",IF(C36&lt;-15,"No","Yes")))</f>
        <v>N/A</v>
      </c>
      <c r="E36" s="17">
        <v>95.391705068999997</v>
      </c>
      <c r="F36" s="15" t="str">
        <f>IF($B36="N/A","N/A",IF(E36&gt;15,"No",IF(E36&lt;-15,"No","Yes")))</f>
        <v>N/A</v>
      </c>
      <c r="G36" s="17">
        <v>100</v>
      </c>
      <c r="H36" s="15" t="str">
        <f>IF($B36="N/A","N/A",IF(G36&gt;15,"No",IF(G36&lt;-15,"No","Yes")))</f>
        <v>N/A</v>
      </c>
      <c r="I36" s="16">
        <v>-4.6100000000000003</v>
      </c>
      <c r="J36" s="16">
        <v>4.8310000000000004</v>
      </c>
      <c r="K36" s="15" t="str">
        <f t="shared" si="4"/>
        <v>Yes</v>
      </c>
    </row>
    <row r="37" spans="1:11">
      <c r="A37" s="6" t="s">
        <v>837</v>
      </c>
      <c r="B37" s="2" t="s">
        <v>50</v>
      </c>
      <c r="C37" s="23">
        <v>15.092105263000001</v>
      </c>
      <c r="D37" s="15" t="str">
        <f>IF($B37="N/A","N/A",IF(C37&gt;15,"No",IF(C37&lt;-15,"No","Yes")))</f>
        <v>N/A</v>
      </c>
      <c r="E37" s="23">
        <v>15.371980676</v>
      </c>
      <c r="F37" s="15" t="str">
        <f>IF($B37="N/A","N/A",IF(E37&gt;15,"No",IF(E37&lt;-15,"No","Yes")))</f>
        <v>N/A</v>
      </c>
      <c r="G37" s="23">
        <v>15.215517241000001</v>
      </c>
      <c r="H37" s="15" t="str">
        <f>IF($B37="N/A","N/A",IF(G37&gt;15,"No",IF(G37&lt;-15,"No","Yes")))</f>
        <v>N/A</v>
      </c>
      <c r="I37" s="16">
        <v>1.8540000000000001</v>
      </c>
      <c r="J37" s="16">
        <v>-1.02</v>
      </c>
      <c r="K37" s="15" t="str">
        <f t="shared" si="4"/>
        <v>Yes</v>
      </c>
    </row>
    <row r="38" spans="1:11">
      <c r="A38" s="6" t="s">
        <v>839</v>
      </c>
      <c r="B38" s="18" t="s">
        <v>54</v>
      </c>
      <c r="C38" s="17">
        <v>2.9002473040000001</v>
      </c>
      <c r="D38" s="15" t="str">
        <f>IF($B38="N/A","N/A",IF(C38&gt;5,"No",IF(C38&lt;=0,"No","Yes")))</f>
        <v>Yes</v>
      </c>
      <c r="E38" s="17">
        <v>3.0595467492999999</v>
      </c>
      <c r="F38" s="15" t="str">
        <f>IF($B38="N/A","N/A",IF(E38&gt;5,"No",IF(E38&lt;=0,"No","Yes")))</f>
        <v>Yes</v>
      </c>
      <c r="G38" s="17">
        <v>3.0977110880000001</v>
      </c>
      <c r="H38" s="15" t="str">
        <f>IF($B38="N/A","N/A",IF(G38&gt;5,"No",IF(G38&lt;=0,"No","Yes")))</f>
        <v>Yes</v>
      </c>
      <c r="I38" s="16">
        <v>5.4930000000000003</v>
      </c>
      <c r="J38" s="16">
        <v>1.2470000000000001</v>
      </c>
      <c r="K38" s="15" t="str">
        <f t="shared" si="4"/>
        <v>Yes</v>
      </c>
    </row>
    <row r="39" spans="1:11">
      <c r="A39" s="6" t="s">
        <v>840</v>
      </c>
      <c r="B39" s="2" t="s">
        <v>50</v>
      </c>
      <c r="C39" s="17">
        <v>99.982526647</v>
      </c>
      <c r="D39" s="15" t="str">
        <f>IF($B39="N/A","N/A",IF(C39&gt;15,"No",IF(C39&lt;-15,"No","Yes")))</f>
        <v>N/A</v>
      </c>
      <c r="E39" s="17">
        <v>99.965771008000004</v>
      </c>
      <c r="F39" s="15" t="str">
        <f>IF($B39="N/A","N/A",IF(E39&gt;15,"No",IF(E39&lt;-15,"No","Yes")))</f>
        <v>N/A</v>
      </c>
      <c r="G39" s="17">
        <v>99.947988903999999</v>
      </c>
      <c r="H39" s="15" t="str">
        <f>IF($B39="N/A","N/A",IF(G39&gt;15,"No",IF(G39&lt;-15,"No","Yes")))</f>
        <v>N/A</v>
      </c>
      <c r="I39" s="16">
        <v>-1.7000000000000001E-2</v>
      </c>
      <c r="J39" s="16">
        <v>-1.7999999999999999E-2</v>
      </c>
      <c r="K39" s="15" t="str">
        <f t="shared" si="4"/>
        <v>Yes</v>
      </c>
    </row>
    <row r="40" spans="1:11">
      <c r="A40" s="6" t="s">
        <v>841</v>
      </c>
      <c r="B40" s="2" t="s">
        <v>50</v>
      </c>
      <c r="C40" s="23">
        <v>27.118490038000001</v>
      </c>
      <c r="D40" s="15" t="str">
        <f>IF($B40="N/A","N/A",IF(C40&gt;15,"No",IF(C40&lt;-15,"No","Yes")))</f>
        <v>N/A</v>
      </c>
      <c r="E40" s="23">
        <v>26.954288648999999</v>
      </c>
      <c r="F40" s="15" t="str">
        <f>IF($B40="N/A","N/A",IF(E40&gt;15,"No",IF(E40&lt;-15,"No","Yes")))</f>
        <v>N/A</v>
      </c>
      <c r="G40" s="23">
        <v>26.671292280999999</v>
      </c>
      <c r="H40" s="15" t="str">
        <f>IF($B40="N/A","N/A",IF(G40&gt;15,"No",IF(G40&lt;-15,"No","Yes")))</f>
        <v>N/A</v>
      </c>
      <c r="I40" s="16">
        <v>-0.60499999999999998</v>
      </c>
      <c r="J40" s="16">
        <v>-1.05</v>
      </c>
      <c r="K40" s="15" t="str">
        <f t="shared" si="4"/>
        <v>Yes</v>
      </c>
    </row>
    <row r="41" spans="1:11">
      <c r="A41" s="226" t="s">
        <v>749</v>
      </c>
      <c r="B41" s="227"/>
      <c r="C41" s="227"/>
      <c r="D41" s="227"/>
      <c r="E41" s="227"/>
      <c r="F41" s="227"/>
      <c r="G41" s="227"/>
      <c r="H41" s="227"/>
      <c r="I41" s="227"/>
      <c r="J41" s="227"/>
      <c r="K41" s="228"/>
    </row>
    <row r="42" spans="1:11">
      <c r="A42" s="6" t="s">
        <v>59</v>
      </c>
      <c r="B42" s="2" t="s">
        <v>64</v>
      </c>
      <c r="C42" s="17">
        <v>7.5199667558999996</v>
      </c>
      <c r="D42" s="15" t="str">
        <f>IF($B42="N/A","N/A",IF(C42&gt;20,"No",IF(C42&lt;1,"No","Yes")))</f>
        <v>Yes</v>
      </c>
      <c r="E42" s="17">
        <v>7.4161151139000001</v>
      </c>
      <c r="F42" s="15" t="str">
        <f>IF($B42="N/A","N/A",IF(E42&gt;20,"No",IF(E42&lt;1,"No","Yes")))</f>
        <v>Yes</v>
      </c>
      <c r="G42" s="17">
        <v>7.6878873481000003</v>
      </c>
      <c r="H42" s="15" t="str">
        <f>IF($B42="N/A","N/A",IF(G42&gt;20,"No",IF(G42&lt;1,"No","Yes")))</f>
        <v>Yes</v>
      </c>
      <c r="I42" s="16">
        <v>-1.38</v>
      </c>
      <c r="J42" s="16">
        <v>3.665</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86.823998826999997</v>
      </c>
      <c r="F44" s="15" t="str">
        <f>IF($B44="N/A","N/A",IF(E44&gt;100,"No",IF(E44&lt;95,"No","Yes")))</f>
        <v>No</v>
      </c>
      <c r="G44" s="17">
        <v>88.204208332999997</v>
      </c>
      <c r="H44" s="15" t="str">
        <f>IF($B44="N/A","N/A",IF(G44&gt;100,"No",IF(G44&lt;95,"No","Yes")))</f>
        <v>No</v>
      </c>
      <c r="I44" s="16" t="s">
        <v>50</v>
      </c>
      <c r="J44" s="16">
        <v>1.59</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84.635226627999998</v>
      </c>
      <c r="D46" s="15" t="str">
        <f>IF($B46="N/A","N/A",IF(C46&gt;100,"No",IF(C46&lt;95,"No","Yes")))</f>
        <v>No</v>
      </c>
      <c r="E46" s="17">
        <v>86.606694035000004</v>
      </c>
      <c r="F46" s="15" t="str">
        <f>IF($B46="N/A","N/A",IF(E46&gt;100,"No",IF(E46&lt;95,"No","Yes")))</f>
        <v>No</v>
      </c>
      <c r="G46" s="17">
        <v>87.967905822999995</v>
      </c>
      <c r="H46" s="15" t="str">
        <f>IF($B46="N/A","N/A",IF(G46&gt;100,"No",IF(G46&lt;95,"No","Yes")))</f>
        <v>No</v>
      </c>
      <c r="I46" s="16">
        <v>2.3290000000000002</v>
      </c>
      <c r="J46" s="16">
        <v>1.5720000000000001</v>
      </c>
      <c r="K46" s="15" t="str">
        <f t="shared" si="4"/>
        <v>Yes</v>
      </c>
    </row>
    <row r="47" spans="1:11">
      <c r="A47" s="6" t="s">
        <v>196</v>
      </c>
      <c r="B47" s="2" t="s">
        <v>56</v>
      </c>
      <c r="C47" s="17">
        <v>11.801759187</v>
      </c>
      <c r="D47" s="15" t="str">
        <f>IF($B47="N/A","N/A",IF(C47&gt;30,"No",IF(C47&lt;5,"No","Yes")))</f>
        <v>Yes</v>
      </c>
      <c r="E47" s="17">
        <v>12.041862659</v>
      </c>
      <c r="F47" s="15" t="str">
        <f>IF($B47="N/A","N/A",IF(E47&gt;30,"No",IF(E47&lt;5,"No","Yes")))</f>
        <v>Yes</v>
      </c>
      <c r="G47" s="17">
        <v>13.745589079</v>
      </c>
      <c r="H47" s="15" t="str">
        <f>IF($B47="N/A","N/A",IF(G47&gt;30,"No",IF(G47&lt;5,"No","Yes")))</f>
        <v>Yes</v>
      </c>
      <c r="I47" s="16">
        <v>2.0339999999999998</v>
      </c>
      <c r="J47" s="16">
        <v>14.15</v>
      </c>
      <c r="K47" s="15" t="str">
        <f t="shared" si="4"/>
        <v>Yes</v>
      </c>
    </row>
    <row r="48" spans="1:11">
      <c r="A48" s="6" t="s">
        <v>197</v>
      </c>
      <c r="B48" s="2" t="s">
        <v>10</v>
      </c>
      <c r="C48" s="17">
        <v>41.798944966999997</v>
      </c>
      <c r="D48" s="15" t="str">
        <f>IF($B48="N/A","N/A",IF(C48&gt;75,"No",IF(C48&lt;15,"No","Yes")))</f>
        <v>Yes</v>
      </c>
      <c r="E48" s="17">
        <v>40.498675921</v>
      </c>
      <c r="F48" s="15" t="str">
        <f>IF($B48="N/A","N/A",IF(E48&gt;75,"No",IF(E48&lt;15,"No","Yes")))</f>
        <v>Yes</v>
      </c>
      <c r="G48" s="17">
        <v>38.598761889999999</v>
      </c>
      <c r="H48" s="15" t="str">
        <f>IF($B48="N/A","N/A",IF(G48&gt;75,"No",IF(G48&lt;15,"No","Yes")))</f>
        <v>Yes</v>
      </c>
      <c r="I48" s="16">
        <v>-3.11</v>
      </c>
      <c r="J48" s="16">
        <v>-4.6900000000000004</v>
      </c>
      <c r="K48" s="15" t="str">
        <f t="shared" si="4"/>
        <v>Yes</v>
      </c>
    </row>
    <row r="49" spans="1:11">
      <c r="A49" s="6" t="s">
        <v>198</v>
      </c>
      <c r="B49" s="2" t="s">
        <v>11</v>
      </c>
      <c r="C49" s="17">
        <v>46.399295846000001</v>
      </c>
      <c r="D49" s="15" t="str">
        <f>IF($B49="N/A","N/A",IF(C49&gt;70,"No",IF(C49&lt;25,"No","Yes")))</f>
        <v>Yes</v>
      </c>
      <c r="E49" s="17">
        <v>47.459461419999997</v>
      </c>
      <c r="F49" s="15" t="str">
        <f>IF($B49="N/A","N/A",IF(E49&gt;70,"No",IF(E49&lt;25,"No","Yes")))</f>
        <v>Yes</v>
      </c>
      <c r="G49" s="17">
        <v>47.655649031000003</v>
      </c>
      <c r="H49" s="15" t="str">
        <f>IF($B49="N/A","N/A",IF(G49&gt;70,"No",IF(G49&lt;25,"No","Yes")))</f>
        <v>Yes</v>
      </c>
      <c r="I49" s="16">
        <v>2.2850000000000001</v>
      </c>
      <c r="J49" s="16">
        <v>0.41339999999999999</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99.966165777000001</v>
      </c>
      <c r="H51" s="15" t="str">
        <f>IF($B51="N/A","N/A",IF(G51&gt;100,"No",IF(G51&lt;95,"No","Yes")))</f>
        <v>Yes</v>
      </c>
      <c r="I51" s="16" t="s">
        <v>50</v>
      </c>
      <c r="J51" s="16">
        <v>-3.4000000000000002E-2</v>
      </c>
      <c r="K51" s="15" t="str">
        <f>IF(J51="Div by 0", "N/A", IF(J51="N/A","N/A", IF(J51&gt;15, "No", IF(J51&lt;-15, "No", "Yes"))))</f>
        <v>Yes</v>
      </c>
    </row>
    <row r="52" spans="1:11">
      <c r="A52" s="6" t="s">
        <v>701</v>
      </c>
      <c r="B52" s="2" t="s">
        <v>65</v>
      </c>
      <c r="C52" s="17">
        <v>0.77586556390000005</v>
      </c>
      <c r="D52" s="15" t="str">
        <f>IF($B52="N/A","N/A",IF(C52&gt;5,"No",IF(C52&lt;1,"No","Yes")))</f>
        <v>No</v>
      </c>
      <c r="E52" s="17">
        <v>0.84513237269999997</v>
      </c>
      <c r="F52" s="15" t="str">
        <f>IF($B52="N/A","N/A",IF(E52&gt;5,"No",IF(E52&lt;1,"No","Yes")))</f>
        <v>No</v>
      </c>
      <c r="G52" s="17">
        <v>0.85820775289999995</v>
      </c>
      <c r="H52" s="15" t="str">
        <f>IF($B52="N/A","N/A",IF(G52&gt;5,"No",IF(G52&lt;1,"No","Yes")))</f>
        <v>No</v>
      </c>
      <c r="I52" s="16">
        <v>8.9280000000000008</v>
      </c>
      <c r="J52" s="16">
        <v>1.5469999999999999</v>
      </c>
      <c r="K52" s="15" t="str">
        <f>IF(J52="Div by 0", "N/A", IF(J52="N/A","N/A", IF(J52&gt;15, "No", IF(J52&lt;-15, "No", "Yes"))))</f>
        <v>Yes</v>
      </c>
    </row>
    <row r="53" spans="1:11">
      <c r="A53" s="6" t="s">
        <v>703</v>
      </c>
      <c r="B53" s="2" t="s">
        <v>66</v>
      </c>
      <c r="C53" s="17">
        <v>97.662774670000005</v>
      </c>
      <c r="D53" s="15" t="str">
        <f>IF($B53="N/A","N/A",IF(C53&gt;98,"No",IF(C53&lt;8,"No","Yes")))</f>
        <v>Yes</v>
      </c>
      <c r="E53" s="17">
        <v>97.661486260000004</v>
      </c>
      <c r="F53" s="15" t="str">
        <f>IF($B53="N/A","N/A",IF(E53&gt;98,"No",IF(E53&lt;8,"No","Yes")))</f>
        <v>Yes</v>
      </c>
      <c r="G53" s="17">
        <v>97.599381316999995</v>
      </c>
      <c r="H53" s="15" t="str">
        <f>IF($B53="N/A","N/A",IF(G53&gt;98,"No",IF(G53&lt;8,"No","Yes")))</f>
        <v>Yes</v>
      </c>
      <c r="I53" s="16">
        <v>-1E-3</v>
      </c>
      <c r="J53" s="16">
        <v>-6.4000000000000001E-2</v>
      </c>
      <c r="K53" s="15" t="str">
        <f>IF(J53="Div by 0", "N/A", IF(J53="N/A","N/A", IF(J53&gt;15, "No", IF(J53&lt;-15, "No", "Yes"))))</f>
        <v>Yes</v>
      </c>
    </row>
    <row r="54" spans="1:11">
      <c r="A54" s="6" t="s">
        <v>704</v>
      </c>
      <c r="B54" s="18" t="s">
        <v>54</v>
      </c>
      <c r="C54" s="17">
        <v>0.67805886650000002</v>
      </c>
      <c r="D54" s="15" t="str">
        <f>IF($B54="N/A","N/A",IF(C54&gt;5,"No",IF(C54&lt;=0,"No","Yes")))</f>
        <v>Yes</v>
      </c>
      <c r="E54" s="17">
        <v>0.69746983910000004</v>
      </c>
      <c r="F54" s="15" t="str">
        <f>IF($B54="N/A","N/A",IF(E54&gt;5,"No",IF(E54&lt;=0,"No","Yes")))</f>
        <v>Yes</v>
      </c>
      <c r="G54" s="17">
        <v>0.68044381909999996</v>
      </c>
      <c r="H54" s="15" t="str">
        <f>IF($B54="N/A","N/A",IF(G54&gt;5,"No",IF(G54&lt;=0,"No","Yes")))</f>
        <v>Yes</v>
      </c>
      <c r="I54" s="16">
        <v>2.863</v>
      </c>
      <c r="J54" s="16">
        <v>-2.44</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102</v>
      </c>
      <c r="D56" s="15" t="str">
        <f>IF($B56="N/A","N/A",IF(C56&gt;15,"No",IF(C56&lt;-15,"No","Yes")))</f>
        <v>N/A</v>
      </c>
      <c r="E56" s="14">
        <v>104</v>
      </c>
      <c r="F56" s="15" t="str">
        <f>IF($B56="N/A","N/A",IF(E56&gt;15,"No",IF(E56&lt;-15,"No","Yes")))</f>
        <v>N/A</v>
      </c>
      <c r="G56" s="14">
        <v>114</v>
      </c>
      <c r="H56" s="15" t="str">
        <f>IF($B56="N/A","N/A",IF(G56&gt;15,"No",IF(G56&lt;-15,"No","Yes")))</f>
        <v>N/A</v>
      </c>
      <c r="I56" s="16">
        <v>1.9610000000000001</v>
      </c>
      <c r="J56" s="16">
        <v>9.6150000000000002</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1346.5196077999999</v>
      </c>
      <c r="D59" s="15" t="str">
        <f>IF($B59="N/A","N/A",IF(C59&gt;15,"No",IF(C59&lt;-15,"No","Yes")))</f>
        <v>N/A</v>
      </c>
      <c r="E59" s="22">
        <v>1386.9326923000001</v>
      </c>
      <c r="F59" s="15" t="str">
        <f>IF($B59="N/A","N/A",IF(E59&gt;15,"No",IF(E59&lt;-15,"No","Yes")))</f>
        <v>N/A</v>
      </c>
      <c r="G59" s="22">
        <v>1718.2719298</v>
      </c>
      <c r="H59" s="15" t="str">
        <f>IF($B59="N/A","N/A",IF(G59&gt;15,"No",IF(G59&lt;-15,"No","Yes")))</f>
        <v>N/A</v>
      </c>
      <c r="I59" s="16">
        <v>3.0009999999999999</v>
      </c>
      <c r="J59" s="16">
        <v>23.89</v>
      </c>
      <c r="K59" s="15" t="str">
        <f t="shared" si="6"/>
        <v>No</v>
      </c>
    </row>
    <row r="60" spans="1:11">
      <c r="A60" s="226" t="s">
        <v>842</v>
      </c>
      <c r="B60" s="227"/>
      <c r="C60" s="227"/>
      <c r="D60" s="227"/>
      <c r="E60" s="227"/>
      <c r="F60" s="227"/>
      <c r="G60" s="227"/>
      <c r="H60" s="227"/>
      <c r="I60" s="227"/>
      <c r="J60" s="227"/>
      <c r="K60" s="228"/>
    </row>
    <row r="61" spans="1:11">
      <c r="A61" s="6" t="s">
        <v>214</v>
      </c>
      <c r="B61" s="2" t="s">
        <v>61</v>
      </c>
      <c r="C61" s="16">
        <v>98.039215686000006</v>
      </c>
      <c r="D61" s="15" t="str">
        <f>IF($B61="N/A","N/A",IF(C61&gt;99,"No",IF(C61&lt;75,"No","Yes")))</f>
        <v>Yes</v>
      </c>
      <c r="E61" s="16">
        <v>93.269230769000004</v>
      </c>
      <c r="F61" s="15" t="str">
        <f>IF($B61="N/A","N/A",IF(E61&gt;99,"No",IF(E61&lt;75,"No","Yes")))</f>
        <v>Yes</v>
      </c>
      <c r="G61" s="16">
        <v>92.982456139999996</v>
      </c>
      <c r="H61" s="15" t="str">
        <f>IF($B61="N/A","N/A",IF(G61&gt;99,"No",IF(G61&lt;75,"No","Yes")))</f>
        <v>Yes</v>
      </c>
      <c r="I61" s="16">
        <v>-4.87</v>
      </c>
      <c r="J61" s="16">
        <v>-0.307</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0.98039215690000003</v>
      </c>
      <c r="D63" s="15" t="str">
        <f>IF($B63="N/A","N/A",IF(C63&gt;10,"No",IF(C63&lt;=0,"No","Yes")))</f>
        <v>Yes</v>
      </c>
      <c r="E63" s="17">
        <v>5.7692307692</v>
      </c>
      <c r="F63" s="15" t="str">
        <f>IF($B63="N/A","N/A",IF(E63&gt;10,"No",IF(E63&lt;=0,"No","Yes")))</f>
        <v>Yes</v>
      </c>
      <c r="G63" s="17">
        <v>5.2631578947</v>
      </c>
      <c r="H63" s="15" t="str">
        <f>IF($B63="N/A","N/A",IF(G63&gt;10,"No",IF(G63&lt;=0,"No","Yes")))</f>
        <v>Yes</v>
      </c>
      <c r="I63" s="16">
        <v>488.5</v>
      </c>
      <c r="J63" s="16">
        <v>-8.77</v>
      </c>
      <c r="K63" s="15" t="str">
        <f t="shared" si="6"/>
        <v>Yes</v>
      </c>
    </row>
    <row r="64" spans="1:11">
      <c r="A64" s="6" t="s">
        <v>839</v>
      </c>
      <c r="B64" s="18" t="s">
        <v>54</v>
      </c>
      <c r="C64" s="17">
        <v>0.98039215690000003</v>
      </c>
      <c r="D64" s="15" t="str">
        <f>IF($B64="N/A","N/A",IF(C64&gt;5,"No",IF(C64&lt;=0,"No","Yes")))</f>
        <v>Yes</v>
      </c>
      <c r="E64" s="17">
        <v>0.9615384615</v>
      </c>
      <c r="F64" s="15" t="str">
        <f>IF($B64="N/A","N/A",IF(E64&gt;5,"No",IF(E64&lt;=0,"No","Yes")))</f>
        <v>Yes</v>
      </c>
      <c r="G64" s="17">
        <v>1.7543859649</v>
      </c>
      <c r="H64" s="15" t="str">
        <f>IF($B64="N/A","N/A",IF(G64&gt;5,"No",IF(G64&lt;=0,"No","Yes")))</f>
        <v>Yes</v>
      </c>
      <c r="I64" s="16">
        <v>-1.92</v>
      </c>
      <c r="J64" s="16">
        <v>82.46</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70.192307692</v>
      </c>
      <c r="F66" s="15" t="str">
        <f>IF($B66="N/A","N/A",IF(E66&gt;100,"No",IF(E66&lt;95,"No","Yes")))</f>
        <v>No</v>
      </c>
      <c r="G66" s="17">
        <v>73.684210526000001</v>
      </c>
      <c r="H66" s="15" t="str">
        <f>IF($B66="N/A","N/A",IF(G66&gt;100,"No",IF(G66&lt;95,"No","Yes")))</f>
        <v>No</v>
      </c>
      <c r="I66" s="16" t="s">
        <v>50</v>
      </c>
      <c r="J66" s="16">
        <v>4.9749999999999996</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71.568627450999998</v>
      </c>
      <c r="D68" s="15" t="str">
        <f>IF($B68="N/A","N/A",IF(C68&gt;100,"No",IF(C68&lt;95,"No","Yes")))</f>
        <v>No</v>
      </c>
      <c r="E68" s="17">
        <v>70.192307692</v>
      </c>
      <c r="F68" s="15" t="str">
        <f>IF($B68="N/A","N/A",IF(E68&gt;100,"No",IF(E68&lt;95,"No","Yes")))</f>
        <v>No</v>
      </c>
      <c r="G68" s="17">
        <v>73.684210526000001</v>
      </c>
      <c r="H68" s="15" t="str">
        <f>IF($B68="N/A","N/A",IF(G68&gt;100,"No",IF(G68&lt;95,"No","Yes")))</f>
        <v>No</v>
      </c>
      <c r="I68" s="16">
        <v>-1.92</v>
      </c>
      <c r="J68" s="16">
        <v>4.9749999999999996</v>
      </c>
      <c r="K68" s="15" t="str">
        <f t="shared" si="6"/>
        <v>Yes</v>
      </c>
    </row>
    <row r="69" spans="1:11">
      <c r="A69" s="6" t="s">
        <v>196</v>
      </c>
      <c r="B69" s="2" t="s">
        <v>56</v>
      </c>
      <c r="C69" s="17">
        <v>1.3698630137000001</v>
      </c>
      <c r="D69" s="15" t="str">
        <f>IF($B69="N/A","N/A",IF(C69&gt;30,"No",IF(C69&lt;5,"No","Yes")))</f>
        <v>No</v>
      </c>
      <c r="E69" s="17">
        <v>1.3698630137000001</v>
      </c>
      <c r="F69" s="15" t="str">
        <f>IF($B69="N/A","N/A",IF(E69&gt;30,"No",IF(E69&lt;5,"No","Yes")))</f>
        <v>No</v>
      </c>
      <c r="G69" s="17">
        <v>0</v>
      </c>
      <c r="H69" s="15" t="str">
        <f>IF($B69="N/A","N/A",IF(G69&gt;30,"No",IF(G69&lt;5,"No","Yes")))</f>
        <v>No</v>
      </c>
      <c r="I69" s="16">
        <v>0</v>
      </c>
      <c r="J69" s="16">
        <v>-100</v>
      </c>
      <c r="K69" s="15" t="str">
        <f t="shared" si="6"/>
        <v>No</v>
      </c>
    </row>
    <row r="70" spans="1:11">
      <c r="A70" s="6" t="s">
        <v>197</v>
      </c>
      <c r="B70" s="2" t="s">
        <v>10</v>
      </c>
      <c r="C70" s="17">
        <v>21.917808219000001</v>
      </c>
      <c r="D70" s="15" t="str">
        <f>IF($B70="N/A","N/A",IF(C70&gt;75,"No",IF(C70&lt;15,"No","Yes")))</f>
        <v>Yes</v>
      </c>
      <c r="E70" s="17">
        <v>27.397260274000001</v>
      </c>
      <c r="F70" s="15" t="str">
        <f>IF($B70="N/A","N/A",IF(E70&gt;75,"No",IF(E70&lt;15,"No","Yes")))</f>
        <v>Yes</v>
      </c>
      <c r="G70" s="17">
        <v>17.857142856999999</v>
      </c>
      <c r="H70" s="15" t="str">
        <f>IF($B70="N/A","N/A",IF(G70&gt;75,"No",IF(G70&lt;15,"No","Yes")))</f>
        <v>Yes</v>
      </c>
      <c r="I70" s="16">
        <v>25</v>
      </c>
      <c r="J70" s="16">
        <v>-34.799999999999997</v>
      </c>
      <c r="K70" s="15" t="str">
        <f t="shared" si="6"/>
        <v>No</v>
      </c>
    </row>
    <row r="71" spans="1:11">
      <c r="A71" s="6" t="s">
        <v>198</v>
      </c>
      <c r="B71" s="2" t="s">
        <v>11</v>
      </c>
      <c r="C71" s="17">
        <v>76.712328767000002</v>
      </c>
      <c r="D71" s="15" t="str">
        <f>IF($B71="N/A","N/A",IF(C71&gt;70,"No",IF(C71&lt;25,"No","Yes")))</f>
        <v>No</v>
      </c>
      <c r="E71" s="17">
        <v>71.232876712000007</v>
      </c>
      <c r="F71" s="15" t="str">
        <f>IF($B71="N/A","N/A",IF(E71&gt;70,"No",IF(E71&lt;25,"No","Yes")))</f>
        <v>No</v>
      </c>
      <c r="G71" s="17">
        <v>82.142857143000001</v>
      </c>
      <c r="H71" s="15" t="str">
        <f>IF($B71="N/A","N/A",IF(G71&gt;70,"No",IF(G71&lt;25,"No","Yes")))</f>
        <v>No</v>
      </c>
      <c r="I71" s="16">
        <v>-7.14</v>
      </c>
      <c r="J71" s="16">
        <v>15.32</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99.122807018000003</v>
      </c>
      <c r="H73" s="15" t="str">
        <f>IF($B73="N/A","N/A",IF(G73&gt;100,"No",IF(G73&lt;95,"No","Yes")))</f>
        <v>Yes</v>
      </c>
      <c r="I73" s="16" t="s">
        <v>50</v>
      </c>
      <c r="J73" s="16">
        <v>-0.877</v>
      </c>
      <c r="K73" s="15" t="str">
        <f>IF(J73="Div by 0", "N/A", IF(J73="N/A","N/A", IF(J73&gt;15, "No", IF(J73&lt;-15, "No", "Yes"))))</f>
        <v>Yes</v>
      </c>
    </row>
    <row r="74" spans="1:11">
      <c r="A74" s="6" t="s">
        <v>701</v>
      </c>
      <c r="B74" s="2" t="s">
        <v>65</v>
      </c>
      <c r="C74" s="17">
        <v>19.607843137</v>
      </c>
      <c r="D74" s="15" t="str">
        <f>IF($B74="N/A","N/A",IF(C74&gt;5,"No",IF(C74&lt;1,"No","Yes")))</f>
        <v>No</v>
      </c>
      <c r="E74" s="17">
        <v>16.346153846</v>
      </c>
      <c r="F74" s="15" t="str">
        <f>IF($B74="N/A","N/A",IF(E74&gt;5,"No",IF(E74&lt;1,"No","Yes")))</f>
        <v>No</v>
      </c>
      <c r="G74" s="17">
        <v>11.403508772</v>
      </c>
      <c r="H74" s="15" t="str">
        <f>IF($B74="N/A","N/A",IF(G74&gt;5,"No",IF(G74&lt;1,"No","Yes")))</f>
        <v>No</v>
      </c>
      <c r="I74" s="16">
        <v>-16.600000000000001</v>
      </c>
      <c r="J74" s="16">
        <v>-30.2</v>
      </c>
      <c r="K74" s="15" t="str">
        <f>IF(J74="Div by 0", "N/A", IF(J74="N/A","N/A", IF(J74&gt;15, "No", IF(J74&lt;-15, "No", "Yes"))))</f>
        <v>No</v>
      </c>
    </row>
    <row r="75" spans="1:11">
      <c r="A75" s="6" t="s">
        <v>703</v>
      </c>
      <c r="B75" s="2" t="s">
        <v>66</v>
      </c>
      <c r="C75" s="17">
        <v>39.215686275000003</v>
      </c>
      <c r="D75" s="15" t="str">
        <f>IF($B75="N/A","N/A",IF(C75&gt;98,"No",IF(C75&lt;8,"No","Yes")))</f>
        <v>Yes</v>
      </c>
      <c r="E75" s="17">
        <v>39.423076923000004</v>
      </c>
      <c r="F75" s="15" t="str">
        <f>IF($B75="N/A","N/A",IF(E75&gt;98,"No",IF(E75&lt;8,"No","Yes")))</f>
        <v>Yes</v>
      </c>
      <c r="G75" s="17">
        <v>35.964912280999997</v>
      </c>
      <c r="H75" s="15" t="str">
        <f>IF($B75="N/A","N/A",IF(G75&gt;98,"No",IF(G75&lt;8,"No","Yes")))</f>
        <v>Yes</v>
      </c>
      <c r="I75" s="16">
        <v>0.52880000000000005</v>
      </c>
      <c r="J75" s="16">
        <v>-8.77</v>
      </c>
      <c r="K75" s="15" t="str">
        <f>IF(J75="Div by 0", "N/A", IF(J75="N/A","N/A", IF(J75&gt;15, "No", IF(J75&lt;-15, "No", "Yes"))))</f>
        <v>Yes</v>
      </c>
    </row>
    <row r="76" spans="1:11">
      <c r="A76" s="6" t="s">
        <v>704</v>
      </c>
      <c r="B76" s="18" t="s">
        <v>54</v>
      </c>
      <c r="C76" s="17">
        <v>0</v>
      </c>
      <c r="D76" s="15" t="str">
        <f>IF($B76="N/A","N/A",IF(C76&gt;5,"No",IF(C76&lt;=0,"No","Yes")))</f>
        <v>No</v>
      </c>
      <c r="E76" s="17">
        <v>1.9230769231</v>
      </c>
      <c r="F76" s="15" t="str">
        <f>IF($B76="N/A","N/A",IF(E76&gt;5,"No",IF(E76&lt;=0,"No","Yes")))</f>
        <v>Yes</v>
      </c>
      <c r="G76" s="17">
        <v>1.7543859649</v>
      </c>
      <c r="H76" s="15" t="str">
        <f>IF($B76="N/A","N/A",IF(G76&gt;5,"No",IF(G76&lt;=0,"No","Yes")))</f>
        <v>Yes</v>
      </c>
      <c r="I76" s="16" t="s">
        <v>1090</v>
      </c>
      <c r="J76" s="16">
        <v>-8.77</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17034157</v>
      </c>
      <c r="D6" s="15" t="str">
        <f>IF($B6="N/A","N/A",IF(C6&gt;15,"No",IF(C6&lt;-15,"No","Yes")))</f>
        <v>N/A</v>
      </c>
      <c r="E6" s="27">
        <v>17499647</v>
      </c>
      <c r="F6" s="15" t="str">
        <f>IF($B6="N/A","N/A",IF(E6&gt;15,"No",IF(E6&lt;-15,"No","Yes")))</f>
        <v>N/A</v>
      </c>
      <c r="G6" s="27">
        <v>18803948</v>
      </c>
      <c r="H6" s="15" t="str">
        <f>IF($B6="N/A","N/A",IF(G6&gt;15,"No",IF(G6&lt;-15,"No","Yes")))</f>
        <v>N/A</v>
      </c>
      <c r="I6" s="28">
        <v>2.7330000000000001</v>
      </c>
      <c r="J6" s="28">
        <v>7.4530000000000003</v>
      </c>
      <c r="K6" s="15" t="str">
        <f>IF(J6="Div by 0", "N/A", IF(J6="N/A","N/A", IF(J6&gt;15, "No", IF(J6&lt;-15, "No", "Yes"))))</f>
        <v>Yes</v>
      </c>
    </row>
    <row r="7" spans="1:11">
      <c r="A7" s="50" t="s">
        <v>695</v>
      </c>
      <c r="B7" s="30" t="s">
        <v>50</v>
      </c>
      <c r="C7" s="8">
        <v>4.5976739559000004</v>
      </c>
      <c r="D7" s="15" t="str">
        <f>IF($B7="N/A","N/A",IF(C7&gt;15,"No",IF(C7&lt;-15,"No","Yes")))</f>
        <v>N/A</v>
      </c>
      <c r="E7" s="15">
        <v>4.3484248568000003</v>
      </c>
      <c r="F7" s="15" t="str">
        <f>IF($B7="N/A","N/A",IF(E7&gt;15,"No",IF(E7&lt;-15,"No","Yes")))</f>
        <v>N/A</v>
      </c>
      <c r="G7" s="15">
        <v>4.0515959734000004</v>
      </c>
      <c r="H7" s="15" t="str">
        <f>IF($B7="N/A","N/A",IF(G7&gt;15,"No",IF(G7&lt;-15,"No","Yes")))</f>
        <v>N/A</v>
      </c>
      <c r="I7" s="28">
        <v>-5.42</v>
      </c>
      <c r="J7" s="28">
        <v>-6.83</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28.309754337000001</v>
      </c>
      <c r="D9" s="15" t="str">
        <f>IF($B9="N/A","N/A",IF(C9&gt;15,"No",IF(C9&lt;-15,"No","Yes")))</f>
        <v>N/A</v>
      </c>
      <c r="E9" s="15">
        <v>27.620820008999999</v>
      </c>
      <c r="F9" s="15" t="str">
        <f>IF($B9="N/A","N/A",IF(E9&gt;15,"No",IF(E9&lt;-15,"No","Yes")))</f>
        <v>N/A</v>
      </c>
      <c r="G9" s="15">
        <v>27.13556217</v>
      </c>
      <c r="H9" s="15" t="str">
        <f>IF($B9="N/A","N/A",IF(G9&gt;15,"No",IF(G9&lt;-15,"No","Yes")))</f>
        <v>N/A</v>
      </c>
      <c r="I9" s="28">
        <v>-2.4300000000000002</v>
      </c>
      <c r="J9" s="28">
        <v>-1.76</v>
      </c>
      <c r="K9" s="15" t="str">
        <f t="shared" ref="K9:K26" si="0">IF(J9="Div by 0", "N/A", IF(J9="N/A","N/A", IF(J9&gt;15, "No", IF(J9&lt;-15, "No", "Yes"))))</f>
        <v>Yes</v>
      </c>
    </row>
    <row r="10" spans="1:11">
      <c r="A10" s="210" t="s">
        <v>1079</v>
      </c>
      <c r="B10" s="30" t="s">
        <v>50</v>
      </c>
      <c r="C10" s="29">
        <v>11400308</v>
      </c>
      <c r="D10" s="15" t="str">
        <f>IF($B10="N/A","N/A",IF(C10&gt;15,"No",IF(C10&lt;-15,"No","Yes")))</f>
        <v>N/A</v>
      </c>
      <c r="E10" s="27">
        <v>11905142</v>
      </c>
      <c r="F10" s="15" t="str">
        <f>IF($B10="N/A","N/A",IF(E10&gt;15,"No",IF(E10&lt;-15,"No","Yes")))</f>
        <v>N/A</v>
      </c>
      <c r="G10" s="27">
        <v>12939531</v>
      </c>
      <c r="H10" s="15" t="str">
        <f>IF($B10="N/A","N/A",IF(G10&gt;15,"No",IF(G10&lt;-15,"No","Yes")))</f>
        <v>N/A</v>
      </c>
      <c r="I10" s="28">
        <v>4.4279999999999999</v>
      </c>
      <c r="J10" s="28">
        <v>8.6890000000000001</v>
      </c>
      <c r="K10" s="15" t="str">
        <f t="shared" si="0"/>
        <v>Yes</v>
      </c>
    </row>
    <row r="11" spans="1:11">
      <c r="A11" s="50" t="s">
        <v>697</v>
      </c>
      <c r="B11" s="30" t="s">
        <v>52</v>
      </c>
      <c r="C11" s="8">
        <v>23.064683865999999</v>
      </c>
      <c r="D11" s="15" t="str">
        <f>IF($B11="N/A","N/A",IF(C11&gt;20,"No",IF(C11&lt;5,"No","Yes")))</f>
        <v>No</v>
      </c>
      <c r="E11" s="15">
        <v>23.921209844</v>
      </c>
      <c r="F11" s="15" t="str">
        <f>IF($B11="N/A","N/A",IF(E11&gt;20,"No",IF(E11&lt;5,"No","Yes")))</f>
        <v>No</v>
      </c>
      <c r="G11" s="15">
        <v>25.101551208</v>
      </c>
      <c r="H11" s="15" t="str">
        <f>IF($B11="N/A","N/A",IF(G11&gt;20,"No",IF(G11&lt;5,"No","Yes")))</f>
        <v>No</v>
      </c>
      <c r="I11" s="28">
        <v>3.714</v>
      </c>
      <c r="J11" s="28">
        <v>4.9340000000000002</v>
      </c>
      <c r="K11" s="15" t="str">
        <f t="shared" si="0"/>
        <v>Yes</v>
      </c>
    </row>
    <row r="12" spans="1:11">
      <c r="A12" s="50" t="s">
        <v>698</v>
      </c>
      <c r="B12" s="30" t="s">
        <v>175</v>
      </c>
      <c r="C12" s="8">
        <v>51.965052172</v>
      </c>
      <c r="D12" s="15" t="str">
        <f>IF($B12="N/A","N/A",IF(C12&gt;1,"Yes","No"))</f>
        <v>Yes</v>
      </c>
      <c r="E12" s="15">
        <v>9.3857343323000002</v>
      </c>
      <c r="F12" s="15" t="str">
        <f>IF($B12="N/A","N/A",IF(E12&gt;1,"Yes","No"))</f>
        <v>Yes</v>
      </c>
      <c r="G12" s="15">
        <v>5.0908336630999997</v>
      </c>
      <c r="H12" s="15" t="str">
        <f>IF($B12="N/A","N/A",IF(G12&gt;1,"Yes","No"))</f>
        <v>Yes</v>
      </c>
      <c r="I12" s="28">
        <v>-81.900000000000006</v>
      </c>
      <c r="J12" s="28">
        <v>-45.8</v>
      </c>
      <c r="K12" s="15" t="str">
        <f t="shared" si="0"/>
        <v>No</v>
      </c>
    </row>
    <row r="13" spans="1:11">
      <c r="A13" s="50" t="s">
        <v>699</v>
      </c>
      <c r="B13" s="30" t="s">
        <v>50</v>
      </c>
      <c r="C13" s="8">
        <v>87.911145786000006</v>
      </c>
      <c r="D13" s="15" t="str">
        <f>IF($B13="N/A","N/A",IF(C13&gt;15,"No",IF(C13&lt;-15,"No","Yes")))</f>
        <v>N/A</v>
      </c>
      <c r="E13" s="15">
        <v>79.415152341999999</v>
      </c>
      <c r="F13" s="15" t="str">
        <f>IF($B13="N/A","N/A",IF(E13&gt;15,"No",IF(E13&lt;-15,"No","Yes")))</f>
        <v>N/A</v>
      </c>
      <c r="G13" s="15">
        <v>68.587281587000007</v>
      </c>
      <c r="H13" s="15" t="str">
        <f>IF($B13="N/A","N/A",IF(G13&gt;15,"No",IF(G13&lt;-15,"No","Yes")))</f>
        <v>N/A</v>
      </c>
      <c r="I13" s="28">
        <v>-9.66</v>
      </c>
      <c r="J13" s="28">
        <v>-13.6</v>
      </c>
      <c r="K13" s="15" t="str">
        <f t="shared" si="0"/>
        <v>Yes</v>
      </c>
    </row>
    <row r="14" spans="1:11">
      <c r="A14" s="50" t="s">
        <v>700</v>
      </c>
      <c r="B14" s="30" t="s">
        <v>50</v>
      </c>
      <c r="C14" s="43">
        <v>67.189151706000004</v>
      </c>
      <c r="D14" s="15" t="str">
        <f>IF($B14="N/A","N/A",IF(C14&gt;15,"No",IF(C14&lt;-15,"No","Yes")))</f>
        <v>N/A</v>
      </c>
      <c r="E14" s="37">
        <v>117.74972011</v>
      </c>
      <c r="F14" s="15" t="str">
        <f>IF($B14="N/A","N/A",IF(E14&gt;15,"No",IF(E14&lt;-15,"No","Yes")))</f>
        <v>N/A</v>
      </c>
      <c r="G14" s="37">
        <v>212.20596603000001</v>
      </c>
      <c r="H14" s="15" t="str">
        <f>IF($B14="N/A","N/A",IF(G14&gt;15,"No",IF(G14&lt;-15,"No","Yes")))</f>
        <v>N/A</v>
      </c>
      <c r="I14" s="28">
        <v>75.25</v>
      </c>
      <c r="J14" s="28">
        <v>80.22</v>
      </c>
      <c r="K14" s="15" t="str">
        <f t="shared" si="0"/>
        <v>No</v>
      </c>
    </row>
    <row r="15" spans="1:11">
      <c r="A15" s="42" t="s">
        <v>217</v>
      </c>
      <c r="B15" s="30" t="s">
        <v>50</v>
      </c>
      <c r="C15" s="44">
        <v>0.35789221850000003</v>
      </c>
      <c r="D15" s="15" t="str">
        <f>IF($B15="N/A","N/A",IF(C15&gt;15,"No",IF(C15&lt;-15,"No","Yes")))</f>
        <v>N/A</v>
      </c>
      <c r="E15" s="38">
        <v>0.32163213750000003</v>
      </c>
      <c r="F15" s="15" t="str">
        <f>IF($B15="N/A","N/A",IF(E15&gt;15,"No",IF(E15&lt;-15,"No","Yes")))</f>
        <v>N/A</v>
      </c>
      <c r="G15" s="38">
        <v>0.3005250833</v>
      </c>
      <c r="H15" s="15" t="str">
        <f>IF($B15="N/A","N/A",IF(G15&gt;15,"No",IF(G15&lt;-15,"No","Yes")))</f>
        <v>N/A</v>
      </c>
      <c r="I15" s="28">
        <v>-10.1</v>
      </c>
      <c r="J15" s="28">
        <v>-6.56</v>
      </c>
      <c r="K15" s="15" t="str">
        <f t="shared" si="0"/>
        <v>Yes</v>
      </c>
    </row>
    <row r="16" spans="1:11">
      <c r="A16" s="42" t="s">
        <v>218</v>
      </c>
      <c r="B16" s="30" t="s">
        <v>50</v>
      </c>
      <c r="C16" s="44">
        <v>20.840635969000001</v>
      </c>
      <c r="D16" s="15" t="str">
        <f>IF($B16="N/A","N/A",IF(C16&gt;15,"No",IF(C16&lt;-15,"No","Yes")))</f>
        <v>N/A</v>
      </c>
      <c r="E16" s="38">
        <v>20.273787288000001</v>
      </c>
      <c r="F16" s="15" t="str">
        <f>IF($B16="N/A","N/A",IF(E16&gt;15,"No",IF(E16&lt;-15,"No","Yes")))</f>
        <v>N/A</v>
      </c>
      <c r="G16" s="38">
        <v>19.722151892999999</v>
      </c>
      <c r="H16" s="15" t="str">
        <f>IF($B16="N/A","N/A",IF(G16&gt;15,"No",IF(G16&lt;-15,"No","Yes")))</f>
        <v>N/A</v>
      </c>
      <c r="I16" s="28">
        <v>-2.72</v>
      </c>
      <c r="J16" s="28">
        <v>-2.72</v>
      </c>
      <c r="K16" s="15" t="str">
        <f t="shared" si="0"/>
        <v>Yes</v>
      </c>
    </row>
    <row r="17" spans="1:11">
      <c r="A17" s="42" t="s">
        <v>219</v>
      </c>
      <c r="B17" s="30" t="s">
        <v>50</v>
      </c>
      <c r="C17" s="44">
        <v>8.4755432010000007</v>
      </c>
      <c r="D17" s="15" t="str">
        <f>IF($B17="N/A","N/A",IF(C17&gt;15,"No",IF(C17&lt;-15,"No","Yes")))</f>
        <v>N/A</v>
      </c>
      <c r="E17" s="38">
        <v>8.2810731642000004</v>
      </c>
      <c r="F17" s="15" t="str">
        <f>IF($B17="N/A","N/A",IF(E17&gt;15,"No",IF(E17&lt;-15,"No","Yes")))</f>
        <v>N/A</v>
      </c>
      <c r="G17" s="38">
        <v>8.2587336897999997</v>
      </c>
      <c r="H17" s="15" t="str">
        <f>IF($B17="N/A","N/A",IF(G17&gt;15,"No",IF(G17&lt;-15,"No","Yes")))</f>
        <v>N/A</v>
      </c>
      <c r="I17" s="28">
        <v>-2.29</v>
      </c>
      <c r="J17" s="28">
        <v>-0.27</v>
      </c>
      <c r="K17" s="15" t="str">
        <f t="shared" si="0"/>
        <v>Yes</v>
      </c>
    </row>
    <row r="18" spans="1:11">
      <c r="A18" s="42" t="s">
        <v>220</v>
      </c>
      <c r="B18" s="30" t="s">
        <v>138</v>
      </c>
      <c r="C18" s="43">
        <v>156.71682054999999</v>
      </c>
      <c r="D18" s="15" t="str">
        <f>IF($B18="N/A","N/A",IF(C18&gt;300,"No",IF(C18&lt;75,"No","Yes")))</f>
        <v>Yes</v>
      </c>
      <c r="E18" s="37">
        <v>155.41138993999999</v>
      </c>
      <c r="F18" s="15" t="str">
        <f>IF($B18="N/A","N/A",IF(E18&gt;300,"No",IF(E18&lt;75,"No","Yes")))</f>
        <v>Yes</v>
      </c>
      <c r="G18" s="37">
        <v>156.80848749</v>
      </c>
      <c r="H18" s="15" t="str">
        <f>IF($B18="N/A","N/A",IF(G18&gt;300,"No",IF(G18&lt;75,"No","Yes")))</f>
        <v>Yes</v>
      </c>
      <c r="I18" s="28">
        <v>-0.83299999999999996</v>
      </c>
      <c r="J18" s="28">
        <v>0.89900000000000002</v>
      </c>
      <c r="K18" s="15" t="str">
        <f t="shared" si="0"/>
        <v>Yes</v>
      </c>
    </row>
    <row r="19" spans="1:11">
      <c r="A19" s="42" t="s">
        <v>221</v>
      </c>
      <c r="B19" s="30" t="s">
        <v>139</v>
      </c>
      <c r="C19" s="43">
        <v>29.848195704999998</v>
      </c>
      <c r="D19" s="15" t="str">
        <f>IF($B19="N/A","N/A",IF(C19&gt;250,"No",IF(C19&lt;20,"No","Yes")))</f>
        <v>Yes</v>
      </c>
      <c r="E19" s="37">
        <v>31.469786649</v>
      </c>
      <c r="F19" s="15" t="str">
        <f>IF($B19="N/A","N/A",IF(E19&gt;250,"No",IF(E19&lt;20,"No","Yes")))</f>
        <v>Yes</v>
      </c>
      <c r="G19" s="37">
        <v>32.414296426</v>
      </c>
      <c r="H19" s="15" t="str">
        <f>IF($B19="N/A","N/A",IF(G19&gt;250,"No",IF(G19&lt;20,"No","Yes")))</f>
        <v>Yes</v>
      </c>
      <c r="I19" s="28">
        <v>5.4329999999999998</v>
      </c>
      <c r="J19" s="28">
        <v>3.0009999999999999</v>
      </c>
      <c r="K19" s="15" t="str">
        <f t="shared" si="0"/>
        <v>Yes</v>
      </c>
    </row>
    <row r="20" spans="1:11">
      <c r="A20" s="42" t="s">
        <v>222</v>
      </c>
      <c r="B20" s="30" t="s">
        <v>140</v>
      </c>
      <c r="C20" s="43">
        <v>2</v>
      </c>
      <c r="D20" s="15" t="str">
        <f>IF($B20="N/A","N/A",IF(C20&gt;5,"No",IF(C20&lt;3,"No","Yes")))</f>
        <v>No</v>
      </c>
      <c r="E20" s="37">
        <v>2</v>
      </c>
      <c r="F20" s="15" t="str">
        <f>IF($B20="N/A","N/A",IF(E20&gt;5,"No",IF(E20&lt;3,"No","Yes")))</f>
        <v>No</v>
      </c>
      <c r="G20" s="37">
        <v>2</v>
      </c>
      <c r="H20" s="15" t="str">
        <f>IF($B20="N/A","N/A",IF(G20&gt;5,"No",IF(G20&lt;3,"No","Yes")))</f>
        <v>No</v>
      </c>
      <c r="I20" s="28">
        <v>0</v>
      </c>
      <c r="J20" s="28">
        <v>0</v>
      </c>
      <c r="K20" s="15" t="str">
        <f t="shared" si="0"/>
        <v>Yes</v>
      </c>
    </row>
    <row r="21" spans="1:11" ht="12.75" customHeight="1">
      <c r="A21" s="31" t="s">
        <v>846</v>
      </c>
      <c r="B21" s="30" t="s">
        <v>50</v>
      </c>
      <c r="C21" s="29">
        <v>8133</v>
      </c>
      <c r="D21" s="30" t="s">
        <v>50</v>
      </c>
      <c r="E21" s="27">
        <v>6008</v>
      </c>
      <c r="F21" s="30" t="s">
        <v>50</v>
      </c>
      <c r="G21" s="27">
        <v>22091</v>
      </c>
      <c r="H21" s="15" t="str">
        <f>IF($B21="N/A","N/A",IF(G21&gt;15,"No",IF(G21&lt;-15,"No","Yes")))</f>
        <v>N/A</v>
      </c>
      <c r="I21" s="30" t="s">
        <v>1094</v>
      </c>
      <c r="J21" s="28">
        <v>267.7</v>
      </c>
      <c r="K21" s="15" t="str">
        <f t="shared" si="0"/>
        <v>No</v>
      </c>
    </row>
    <row r="22" spans="1:11" ht="25.5">
      <c r="A22" s="1" t="s">
        <v>847</v>
      </c>
      <c r="B22" s="30" t="s">
        <v>50</v>
      </c>
      <c r="C22" s="22">
        <v>79.345383007999999</v>
      </c>
      <c r="D22" s="30" t="s">
        <v>50</v>
      </c>
      <c r="E22" s="22">
        <v>71.922436751000006</v>
      </c>
      <c r="F22" s="30" t="s">
        <v>50</v>
      </c>
      <c r="G22" s="22">
        <v>77.541487484000001</v>
      </c>
      <c r="H22" s="30" t="s">
        <v>50</v>
      </c>
      <c r="I22" s="16">
        <v>-9.36</v>
      </c>
      <c r="J22" s="16">
        <v>7.8129999999999997</v>
      </c>
      <c r="K22" s="15" t="str">
        <f t="shared" si="0"/>
        <v>Yes</v>
      </c>
    </row>
    <row r="23" spans="1:11">
      <c r="A23" s="1" t="s">
        <v>166</v>
      </c>
      <c r="B23" s="30" t="s">
        <v>127</v>
      </c>
      <c r="C23" s="27">
        <v>11</v>
      </c>
      <c r="D23" s="15" t="str">
        <f>IF($B23="N/A","N/A",IF(C23="N/A","N/A",IF(C23=0,"Yes","No")))</f>
        <v>No</v>
      </c>
      <c r="E23" s="27">
        <v>0</v>
      </c>
      <c r="F23" s="15" t="str">
        <f>IF($B23="N/A","N/A",IF(E23="N/A","N/A",IF(E23=0,"Yes","No")))</f>
        <v>Yes</v>
      </c>
      <c r="G23" s="27">
        <v>0</v>
      </c>
      <c r="H23" s="15" t="str">
        <f>IF($B23="N/A","N/A",IF(G23=0,"Yes","No"))</f>
        <v>Yes</v>
      </c>
      <c r="I23" s="30" t="s">
        <v>1092</v>
      </c>
      <c r="J23" s="28" t="s">
        <v>1090</v>
      </c>
      <c r="K23" s="15" t="str">
        <f t="shared" si="0"/>
        <v>N/A</v>
      </c>
    </row>
    <row r="24" spans="1:11">
      <c r="A24" s="59" t="s">
        <v>946</v>
      </c>
      <c r="B24" s="30" t="s">
        <v>50</v>
      </c>
      <c r="C24" s="29" t="s">
        <v>50</v>
      </c>
      <c r="D24" s="30" t="s">
        <v>50</v>
      </c>
      <c r="E24" s="27">
        <v>760959</v>
      </c>
      <c r="F24" s="30" t="s">
        <v>50</v>
      </c>
      <c r="G24" s="27">
        <v>761860</v>
      </c>
      <c r="H24" s="30" t="s">
        <v>50</v>
      </c>
      <c r="I24" s="28" t="s">
        <v>50</v>
      </c>
      <c r="J24" s="28">
        <v>0.11840000000000001</v>
      </c>
      <c r="K24" s="15" t="str">
        <f t="shared" si="0"/>
        <v>Yes</v>
      </c>
    </row>
    <row r="25" spans="1:11">
      <c r="A25" s="59" t="s">
        <v>947</v>
      </c>
      <c r="B25" s="30" t="s">
        <v>50</v>
      </c>
      <c r="C25" s="45" t="s">
        <v>50</v>
      </c>
      <c r="D25" s="15" t="str">
        <f t="shared" ref="D25:D26" si="1">IF($B25="N/A","N/A",IF(C25&gt;15,"No",IF(C25&lt;-15,"No","Yes")))</f>
        <v>N/A</v>
      </c>
      <c r="E25" s="28">
        <v>12.190538518</v>
      </c>
      <c r="F25" s="15" t="str">
        <f t="shared" ref="F25:F26" si="2">IF($B25="N/A","N/A",IF(E25&gt;15,"No",IF(E25&lt;-15,"No","Yes")))</f>
        <v>N/A</v>
      </c>
      <c r="G25" s="28">
        <v>12.201585593000001</v>
      </c>
      <c r="H25" s="15" t="str">
        <f t="shared" ref="H25:H26" si="3">IF($B25="N/A","N/A",IF(G25&gt;15,"No",IF(G25&lt;-15,"No","Yes")))</f>
        <v>N/A</v>
      </c>
      <c r="I25" s="28" t="s">
        <v>50</v>
      </c>
      <c r="J25" s="28">
        <v>9.06E-2</v>
      </c>
      <c r="K25" s="15" t="str">
        <f t="shared" si="0"/>
        <v>Yes</v>
      </c>
    </row>
    <row r="26" spans="1:11">
      <c r="A26" s="59" t="s">
        <v>948</v>
      </c>
      <c r="B26" s="30" t="s">
        <v>50</v>
      </c>
      <c r="C26" s="45" t="s">
        <v>50</v>
      </c>
      <c r="D26" s="15" t="str">
        <f t="shared" si="1"/>
        <v>N/A</v>
      </c>
      <c r="E26" s="28">
        <v>86.958035847000005</v>
      </c>
      <c r="F26" s="15" t="str">
        <f t="shared" si="2"/>
        <v>N/A</v>
      </c>
      <c r="G26" s="28">
        <v>87.036332134999995</v>
      </c>
      <c r="H26" s="15" t="str">
        <f t="shared" si="3"/>
        <v>N/A</v>
      </c>
      <c r="I26" s="28" t="s">
        <v>50</v>
      </c>
      <c r="J26" s="28">
        <v>0.09</v>
      </c>
      <c r="K26" s="15" t="str">
        <f t="shared" si="0"/>
        <v>Yes</v>
      </c>
    </row>
    <row r="27" spans="1:11">
      <c r="A27" s="233" t="s">
        <v>209</v>
      </c>
      <c r="B27" s="231"/>
      <c r="C27" s="231"/>
      <c r="D27" s="231"/>
      <c r="E27" s="231"/>
      <c r="F27" s="231"/>
      <c r="G27" s="231"/>
      <c r="H27" s="231"/>
      <c r="I27" s="231"/>
      <c r="J27" s="231"/>
      <c r="K27" s="232"/>
    </row>
    <row r="28" spans="1:11">
      <c r="A28" s="42" t="s">
        <v>46</v>
      </c>
      <c r="B28" s="30" t="s">
        <v>50</v>
      </c>
      <c r="C28" s="29">
        <v>8770863</v>
      </c>
      <c r="D28" s="15" t="str">
        <f>IF($B28="N/A","N/A",IF(C28&gt;15,"No",IF(C28&lt;-15,"No","Yes")))</f>
        <v>N/A</v>
      </c>
      <c r="E28" s="27">
        <v>9057288</v>
      </c>
      <c r="F28" s="15" t="str">
        <f>IF($B28="N/A","N/A",IF(E28&gt;15,"No",IF(E28&lt;-15,"No","Yes")))</f>
        <v>N/A</v>
      </c>
      <c r="G28" s="27">
        <v>9691508</v>
      </c>
      <c r="H28" s="15" t="str">
        <f>IF($B28="N/A","N/A",IF(G28&gt;15,"No",IF(G28&lt;-15,"No","Yes")))</f>
        <v>N/A</v>
      </c>
      <c r="I28" s="28">
        <v>3.266</v>
      </c>
      <c r="J28" s="28">
        <v>7.0019999999999998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19.074132158000001</v>
      </c>
      <c r="D31" s="15" t="str">
        <f t="shared" ref="D31:D37" si="5">IF($B31="N/A","N/A",IF(C31&gt;15,"No",IF(C31&lt;-15,"No","Yes")))</f>
        <v>N/A</v>
      </c>
      <c r="E31" s="28">
        <v>20.453495572000001</v>
      </c>
      <c r="F31" s="15" t="str">
        <f t="shared" ref="F31:F37" si="6">IF($B31="N/A","N/A",IF(E31&gt;15,"No",IF(E31&lt;-15,"No","Yes")))</f>
        <v>N/A</v>
      </c>
      <c r="G31" s="28">
        <v>20.743077341999999</v>
      </c>
      <c r="H31" s="15" t="str">
        <f t="shared" ref="H31:H37" si="7">IF($B31="N/A","N/A",IF(G31&gt;15,"No",IF(G31&lt;-15,"No","Yes")))</f>
        <v>N/A</v>
      </c>
      <c r="I31" s="28">
        <v>7.2320000000000002</v>
      </c>
      <c r="J31" s="28">
        <v>1.4159999999999999</v>
      </c>
      <c r="K31" s="15" t="str">
        <f t="shared" si="4"/>
        <v>Yes</v>
      </c>
    </row>
    <row r="32" spans="1:11">
      <c r="A32" s="42" t="s">
        <v>223</v>
      </c>
      <c r="B32" s="30" t="s">
        <v>50</v>
      </c>
      <c r="C32" s="45">
        <v>28.894221955999999</v>
      </c>
      <c r="D32" s="15" t="str">
        <f t="shared" si="5"/>
        <v>N/A</v>
      </c>
      <c r="E32" s="28">
        <v>28.459050322</v>
      </c>
      <c r="F32" s="15" t="str">
        <f t="shared" si="6"/>
        <v>N/A</v>
      </c>
      <c r="G32" s="28">
        <v>28.134901411000001</v>
      </c>
      <c r="H32" s="15" t="str">
        <f t="shared" si="7"/>
        <v>N/A</v>
      </c>
      <c r="I32" s="28">
        <v>-1.51</v>
      </c>
      <c r="J32" s="28">
        <v>-1.1399999999999999</v>
      </c>
      <c r="K32" s="15" t="str">
        <f t="shared" si="4"/>
        <v>Yes</v>
      </c>
    </row>
    <row r="33" spans="1:11" ht="12.75" customHeight="1">
      <c r="A33" s="42" t="s">
        <v>224</v>
      </c>
      <c r="B33" s="30" t="s">
        <v>50</v>
      </c>
      <c r="C33" s="45">
        <v>95.624109837000006</v>
      </c>
      <c r="D33" s="15" t="str">
        <f t="shared" si="5"/>
        <v>N/A</v>
      </c>
      <c r="E33" s="28">
        <v>95.332788304000005</v>
      </c>
      <c r="F33" s="15" t="str">
        <f t="shared" si="6"/>
        <v>N/A</v>
      </c>
      <c r="G33" s="28">
        <v>94.810667432000002</v>
      </c>
      <c r="H33" s="15" t="str">
        <f t="shared" si="7"/>
        <v>N/A</v>
      </c>
      <c r="I33" s="28">
        <v>-0.30499999999999999</v>
      </c>
      <c r="J33" s="28">
        <v>-0.54800000000000004</v>
      </c>
      <c r="K33" s="15" t="str">
        <f t="shared" si="4"/>
        <v>Yes</v>
      </c>
    </row>
    <row r="34" spans="1:11">
      <c r="A34" s="42" t="s">
        <v>225</v>
      </c>
      <c r="B34" s="30" t="s">
        <v>50</v>
      </c>
      <c r="C34" s="45">
        <v>13.868000253</v>
      </c>
      <c r="D34" s="15" t="str">
        <f t="shared" si="5"/>
        <v>N/A</v>
      </c>
      <c r="E34" s="28">
        <v>15.318652476</v>
      </c>
      <c r="F34" s="15" t="str">
        <f t="shared" si="6"/>
        <v>N/A</v>
      </c>
      <c r="G34" s="28">
        <v>15.896144639999999</v>
      </c>
      <c r="H34" s="15" t="str">
        <f t="shared" si="7"/>
        <v>N/A</v>
      </c>
      <c r="I34" s="28">
        <v>10.46</v>
      </c>
      <c r="J34" s="28">
        <v>3.77</v>
      </c>
      <c r="K34" s="15" t="str">
        <f t="shared" si="4"/>
        <v>Yes</v>
      </c>
    </row>
    <row r="35" spans="1:11">
      <c r="A35" s="42" t="s">
        <v>877</v>
      </c>
      <c r="B35" s="30" t="s">
        <v>50</v>
      </c>
      <c r="C35" s="45" t="s">
        <v>50</v>
      </c>
      <c r="D35" s="15" t="str">
        <f t="shared" si="5"/>
        <v>N/A</v>
      </c>
      <c r="E35" s="28">
        <v>88.005967468999998</v>
      </c>
      <c r="F35" s="15" t="str">
        <f t="shared" si="6"/>
        <v>N/A</v>
      </c>
      <c r="G35" s="28">
        <v>88.736600744</v>
      </c>
      <c r="H35" s="15" t="str">
        <f t="shared" si="7"/>
        <v>N/A</v>
      </c>
      <c r="I35" s="28" t="s">
        <v>50</v>
      </c>
      <c r="J35" s="28">
        <v>0.83020000000000005</v>
      </c>
      <c r="K35" s="15" t="str">
        <f t="shared" ref="K35" si="8">IF(J35="Div by 0", "N/A", IF(J35="N/A","N/A", IF(J35&gt;15, "No", IF(J35&lt;-15, "No", "Yes"))))</f>
        <v>Yes</v>
      </c>
    </row>
    <row r="36" spans="1:11">
      <c r="A36" s="42" t="s">
        <v>878</v>
      </c>
      <c r="B36" s="30" t="s">
        <v>50</v>
      </c>
      <c r="C36" s="45" t="s">
        <v>50</v>
      </c>
      <c r="D36" s="15" t="str">
        <f t="shared" si="5"/>
        <v>N/A</v>
      </c>
      <c r="E36" s="28">
        <v>89.872847702000001</v>
      </c>
      <c r="F36" s="15" t="str">
        <f t="shared" si="6"/>
        <v>N/A</v>
      </c>
      <c r="G36" s="28">
        <v>89.791393438</v>
      </c>
      <c r="H36" s="15" t="str">
        <f t="shared" si="7"/>
        <v>N/A</v>
      </c>
      <c r="I36" s="28" t="s">
        <v>50</v>
      </c>
      <c r="J36" s="28">
        <v>-9.0999999999999998E-2</v>
      </c>
      <c r="K36" s="15" t="str">
        <f t="shared" si="4"/>
        <v>Yes</v>
      </c>
    </row>
    <row r="37" spans="1:11">
      <c r="A37" s="58" t="s">
        <v>949</v>
      </c>
      <c r="B37" s="30" t="s">
        <v>50</v>
      </c>
      <c r="C37" s="45" t="s">
        <v>50</v>
      </c>
      <c r="D37" s="15" t="str">
        <f t="shared" si="5"/>
        <v>N/A</v>
      </c>
      <c r="E37" s="28">
        <v>33.633478365999999</v>
      </c>
      <c r="F37" s="15" t="str">
        <f t="shared" si="6"/>
        <v>N/A</v>
      </c>
      <c r="G37" s="28">
        <v>30.618031786</v>
      </c>
      <c r="H37" s="15" t="str">
        <f t="shared" si="7"/>
        <v>N/A</v>
      </c>
      <c r="I37" s="28" t="s">
        <v>50</v>
      </c>
      <c r="J37" s="28">
        <v>-8.9700000000000006</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95.296483891999998</v>
      </c>
      <c r="F39" s="15" t="str">
        <f>IF($B39="N/A","N/A",IF(E39&gt;95,"Yes","No"))</f>
        <v>Yes</v>
      </c>
      <c r="G39" s="28">
        <v>94.849377414000003</v>
      </c>
      <c r="H39" s="15" t="str">
        <f>IF($B39="N/A","N/A",IF(G39&gt;95,"Yes","No"))</f>
        <v>No</v>
      </c>
      <c r="I39" s="28" t="s">
        <v>50</v>
      </c>
      <c r="J39" s="28">
        <v>-0.46899999999999997</v>
      </c>
      <c r="K39" s="15" t="str">
        <f t="shared" ref="K39" si="10">IF(J39="Div by 0", "N/A", IF(J39="N/A","N/A", IF(J39&gt;15, "No", IF(J39&lt;-15, "No", "Yes"))))</f>
        <v>Yes</v>
      </c>
    </row>
    <row r="40" spans="1:11">
      <c r="A40" s="42" t="s">
        <v>226</v>
      </c>
      <c r="B40" s="39" t="s">
        <v>85</v>
      </c>
      <c r="C40" s="45">
        <v>43.790582522999998</v>
      </c>
      <c r="D40" s="15" t="str">
        <f>IF($B40="N/A","N/A",IF(C40&gt;90,"No",IF(C40&lt;50,"No","Yes")))</f>
        <v>No</v>
      </c>
      <c r="E40" s="28">
        <v>41.500877525</v>
      </c>
      <c r="F40" s="15" t="str">
        <f>IF($B40="N/A","N/A",IF(E40&gt;90,"No",IF(E40&lt;50,"No","Yes")))</f>
        <v>No</v>
      </c>
      <c r="G40" s="28">
        <v>40.465622068000002</v>
      </c>
      <c r="H40" s="15" t="str">
        <f>IF($B40="N/A","N/A",IF(G40&gt;90,"No",IF(G40&lt;50,"No","Yes")))</f>
        <v>No</v>
      </c>
      <c r="I40" s="28">
        <v>-5.23</v>
      </c>
      <c r="J40" s="28">
        <v>-2.4900000000000002</v>
      </c>
      <c r="K40" s="15" t="str">
        <f t="shared" si="4"/>
        <v>Yes</v>
      </c>
    </row>
    <row r="41" spans="1:11">
      <c r="A41" s="42" t="s">
        <v>227</v>
      </c>
      <c r="B41" s="39" t="s">
        <v>54</v>
      </c>
      <c r="C41" s="45">
        <v>11.779308375999999</v>
      </c>
      <c r="D41" s="15" t="str">
        <f t="shared" ref="D41:D46" si="11">IF($B41="N/A","N/A",IF(C41&gt;5,"No",IF(C41&lt;=0,"No","Yes")))</f>
        <v>No</v>
      </c>
      <c r="E41" s="28">
        <v>12.9214617</v>
      </c>
      <c r="F41" s="15" t="str">
        <f t="shared" ref="F41:F46" si="12">IF($B41="N/A","N/A",IF(E41&gt;5,"No",IF(E41&lt;=0,"No","Yes")))</f>
        <v>No</v>
      </c>
      <c r="G41" s="28">
        <v>13.189619200999999</v>
      </c>
      <c r="H41" s="15" t="str">
        <f t="shared" ref="H41:H46" si="13">IF($B41="N/A","N/A",IF(G41&gt;5,"No",IF(G41&lt;=0,"No","Yes")))</f>
        <v>No</v>
      </c>
      <c r="I41" s="28">
        <v>9.6959999999999997</v>
      </c>
      <c r="J41" s="28">
        <v>2.0750000000000002</v>
      </c>
      <c r="K41" s="15" t="str">
        <f t="shared" si="4"/>
        <v>Yes</v>
      </c>
    </row>
    <row r="42" spans="1:11">
      <c r="A42" s="42" t="s">
        <v>228</v>
      </c>
      <c r="B42" s="39" t="s">
        <v>54</v>
      </c>
      <c r="C42" s="45">
        <v>3.8115063478</v>
      </c>
      <c r="D42" s="15" t="str">
        <f t="shared" si="11"/>
        <v>Yes</v>
      </c>
      <c r="E42" s="28">
        <v>3.7809331005</v>
      </c>
      <c r="F42" s="15" t="str">
        <f t="shared" si="12"/>
        <v>Yes</v>
      </c>
      <c r="G42" s="28">
        <v>3.6976908031</v>
      </c>
      <c r="H42" s="15" t="str">
        <f t="shared" si="13"/>
        <v>Yes</v>
      </c>
      <c r="I42" s="28">
        <v>-0.80200000000000005</v>
      </c>
      <c r="J42" s="28">
        <v>-2.2000000000000002</v>
      </c>
      <c r="K42" s="15" t="str">
        <f t="shared" si="4"/>
        <v>Yes</v>
      </c>
    </row>
    <row r="43" spans="1:11">
      <c r="A43" s="42" t="s">
        <v>229</v>
      </c>
      <c r="B43" s="39" t="s">
        <v>54</v>
      </c>
      <c r="C43" s="45">
        <v>0.48252948429999998</v>
      </c>
      <c r="D43" s="15" t="str">
        <f t="shared" si="11"/>
        <v>Yes</v>
      </c>
      <c r="E43" s="28">
        <v>0.44676728840000002</v>
      </c>
      <c r="F43" s="15" t="str">
        <f t="shared" si="12"/>
        <v>Yes</v>
      </c>
      <c r="G43" s="28">
        <v>0.46890535509999998</v>
      </c>
      <c r="H43" s="15" t="str">
        <f t="shared" si="13"/>
        <v>Yes</v>
      </c>
      <c r="I43" s="28">
        <v>-7.41</v>
      </c>
      <c r="J43" s="28">
        <v>4.9550000000000001</v>
      </c>
      <c r="K43" s="15" t="str">
        <f t="shared" si="4"/>
        <v>Yes</v>
      </c>
    </row>
    <row r="44" spans="1:11">
      <c r="A44" s="42" t="s">
        <v>879</v>
      </c>
      <c r="B44" s="30" t="s">
        <v>50</v>
      </c>
      <c r="C44" s="45" t="s">
        <v>50</v>
      </c>
      <c r="D44" s="15" t="str">
        <f t="shared" si="11"/>
        <v>N/A</v>
      </c>
      <c r="E44" s="28">
        <v>3.4447396999999999E-3</v>
      </c>
      <c r="F44" s="15" t="str">
        <f t="shared" si="12"/>
        <v>N/A</v>
      </c>
      <c r="G44" s="28">
        <v>1.15255541E-2</v>
      </c>
      <c r="H44" s="15" t="str">
        <f t="shared" si="13"/>
        <v>N/A</v>
      </c>
      <c r="I44" s="28" t="s">
        <v>50</v>
      </c>
      <c r="J44" s="28">
        <v>234.6</v>
      </c>
      <c r="K44" s="15" t="str">
        <f t="shared" ref="K44" si="14">IF(J44="Div by 0", "N/A", IF(J44="N/A","N/A", IF(J44&gt;15, "No", IF(J44&lt;-15, "No", "Yes"))))</f>
        <v>No</v>
      </c>
    </row>
    <row r="45" spans="1:11">
      <c r="A45" s="42" t="s">
        <v>880</v>
      </c>
      <c r="B45" s="30" t="s">
        <v>50</v>
      </c>
      <c r="C45" s="45" t="s">
        <v>50</v>
      </c>
      <c r="D45" s="15" t="str">
        <f t="shared" si="11"/>
        <v>N/A</v>
      </c>
      <c r="E45" s="28">
        <v>2.53055882E-2</v>
      </c>
      <c r="F45" s="15" t="str">
        <f t="shared" si="12"/>
        <v>N/A</v>
      </c>
      <c r="G45" s="28">
        <v>2.13485868E-2</v>
      </c>
      <c r="H45" s="15" t="str">
        <f t="shared" si="13"/>
        <v>N/A</v>
      </c>
      <c r="I45" s="28" t="s">
        <v>50</v>
      </c>
      <c r="J45" s="28">
        <v>-15.6</v>
      </c>
      <c r="K45" s="15" t="str">
        <f t="shared" si="4"/>
        <v>No</v>
      </c>
    </row>
    <row r="46" spans="1:11" ht="12.75" customHeight="1">
      <c r="A46" s="42" t="s">
        <v>881</v>
      </c>
      <c r="B46" s="30" t="s">
        <v>50</v>
      </c>
      <c r="C46" s="45" t="s">
        <v>50</v>
      </c>
      <c r="D46" s="15" t="str">
        <f t="shared" si="11"/>
        <v>N/A</v>
      </c>
      <c r="E46" s="28">
        <v>3.31225E-5</v>
      </c>
      <c r="F46" s="15" t="str">
        <f t="shared" si="12"/>
        <v>N/A</v>
      </c>
      <c r="G46" s="28">
        <v>1.0318300000000001E-5</v>
      </c>
      <c r="H46" s="15" t="str">
        <f t="shared" si="13"/>
        <v>N/A</v>
      </c>
      <c r="I46" s="28" t="s">
        <v>50</v>
      </c>
      <c r="J46" s="28">
        <v>-68.8</v>
      </c>
      <c r="K46" s="15" t="str">
        <f t="shared" ref="K46" si="15">IF(J46="Div by 0", "N/A", IF(J46="N/A","N/A", IF(J46&gt;15, "No", IF(J46&lt;-15, "No", "Yes"))))</f>
        <v>No</v>
      </c>
    </row>
    <row r="47" spans="1:11">
      <c r="A47" s="42" t="s">
        <v>230</v>
      </c>
      <c r="B47" s="30" t="s">
        <v>130</v>
      </c>
      <c r="C47" s="45">
        <v>2.9722844833000002</v>
      </c>
      <c r="D47" s="15" t="str">
        <f>IF($B47="N/A","N/A",IF(C47&gt;10,"No",IF(C47&lt;1,"No","Yes")))</f>
        <v>Yes</v>
      </c>
      <c r="E47" s="28">
        <v>3.0694508112999999</v>
      </c>
      <c r="F47" s="15" t="str">
        <f>IF($B47="N/A","N/A",IF(E47&gt;10,"No",IF(E47&lt;1,"No","Yes")))</f>
        <v>Yes</v>
      </c>
      <c r="G47" s="28">
        <v>3.0981246675</v>
      </c>
      <c r="H47" s="15" t="str">
        <f>IF($B47="N/A","N/A",IF(G47&gt;10,"No",IF(G47&lt;1,"No","Yes")))</f>
        <v>Yes</v>
      </c>
      <c r="I47" s="28">
        <v>3.2690000000000001</v>
      </c>
      <c r="J47" s="28">
        <v>0.93420000000000003</v>
      </c>
      <c r="K47" s="15" t="str">
        <f t="shared" si="4"/>
        <v>Yes</v>
      </c>
    </row>
    <row r="48" spans="1:11">
      <c r="A48" s="42" t="s">
        <v>231</v>
      </c>
      <c r="B48" s="40" t="s">
        <v>63</v>
      </c>
      <c r="C48" s="45">
        <v>28.070464674</v>
      </c>
      <c r="D48" s="15" t="str">
        <f>IF($B48="N/A","N/A",IF(C48&gt;10,"No",IF(C48&lt;=0,"No","Yes")))</f>
        <v>No</v>
      </c>
      <c r="E48" s="28">
        <v>28.297587534000002</v>
      </c>
      <c r="F48" s="15" t="str">
        <f>IF($B48="N/A","N/A",IF(E48&gt;10,"No",IF(E48&lt;=0,"No","Yes")))</f>
        <v>No</v>
      </c>
      <c r="G48" s="28">
        <v>28.607807990000001</v>
      </c>
      <c r="H48" s="15" t="str">
        <f>IF($B48="N/A","N/A",IF(G48&gt;10,"No",IF(G48&lt;=0,"No","Yes")))</f>
        <v>No</v>
      </c>
      <c r="I48" s="28">
        <v>0.80910000000000004</v>
      </c>
      <c r="J48" s="28">
        <v>1.0960000000000001</v>
      </c>
      <c r="K48" s="15" t="str">
        <f t="shared" si="4"/>
        <v>Yes</v>
      </c>
    </row>
    <row r="49" spans="1:11">
      <c r="A49" s="42" t="s">
        <v>232</v>
      </c>
      <c r="B49" s="39" t="s">
        <v>86</v>
      </c>
      <c r="C49" s="45">
        <v>3.9992871853</v>
      </c>
      <c r="D49" s="15" t="str">
        <f>IF($B49="N/A","N/A",IF(C49&gt;=5,"No",IF(C49&lt;0,"No","Yes")))</f>
        <v>Yes</v>
      </c>
      <c r="E49" s="28">
        <v>4.7034940260000004</v>
      </c>
      <c r="F49" s="15" t="str">
        <f>IF($B49="N/A","N/A",IF(E49&gt;=5,"No",IF(E49&lt;0,"No","Yes")))</f>
        <v>Yes</v>
      </c>
      <c r="G49" s="28">
        <v>5.1506019497000004</v>
      </c>
      <c r="H49" s="15" t="str">
        <f>IF($B49="N/A","N/A",IF(G49&gt;=5,"No",IF(G49&lt;0,"No","Yes")))</f>
        <v>No</v>
      </c>
      <c r="I49" s="28">
        <v>17.61</v>
      </c>
      <c r="J49" s="28">
        <v>9.5060000000000002</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0.93167570850000003</v>
      </c>
      <c r="D51" s="15" t="str">
        <f>IF($B51="N/A","N/A",IF(C51&gt;15,"No",IF(C51&lt;=0,"No","Yes")))</f>
        <v>Yes</v>
      </c>
      <c r="E51" s="28">
        <v>1.0255166889</v>
      </c>
      <c r="F51" s="15" t="str">
        <f>IF($B51="N/A","N/A",IF(E51&gt;15,"No",IF(E51&lt;=0,"No","Yes")))</f>
        <v>Yes</v>
      </c>
      <c r="G51" s="28">
        <v>1.1183295727</v>
      </c>
      <c r="H51" s="15" t="str">
        <f>IF($B51="N/A","N/A",IF(G51&gt;15,"No",IF(G51&lt;=0,"No","Yes")))</f>
        <v>Yes</v>
      </c>
      <c r="I51" s="28">
        <v>10.07</v>
      </c>
      <c r="J51" s="28">
        <v>9.0500000000000007</v>
      </c>
      <c r="K51" s="15" t="str">
        <f t="shared" si="4"/>
        <v>Yes</v>
      </c>
    </row>
    <row r="52" spans="1:11">
      <c r="A52" s="42" t="s">
        <v>187</v>
      </c>
      <c r="B52" s="30" t="s">
        <v>50</v>
      </c>
      <c r="C52" s="43">
        <v>84.243514121999993</v>
      </c>
      <c r="D52" s="15" t="str">
        <f>IF($B52="N/A","N/A",IF(C52&gt;15,"No",IF(C52&lt;-15,"No","Yes")))</f>
        <v>N/A</v>
      </c>
      <c r="E52" s="37">
        <v>85.530737263999995</v>
      </c>
      <c r="F52" s="15" t="str">
        <f>IF($B52="N/A","N/A",IF(E52&gt;15,"No",IF(E52&lt;-15,"No","Yes")))</f>
        <v>N/A</v>
      </c>
      <c r="G52" s="37">
        <v>87.339758079999996</v>
      </c>
      <c r="H52" s="15" t="str">
        <f>IF($B52="N/A","N/A",IF(G52&gt;15,"No",IF(G52&lt;-15,"No","Yes")))</f>
        <v>N/A</v>
      </c>
      <c r="I52" s="28">
        <v>1.528</v>
      </c>
      <c r="J52" s="28">
        <v>2.1150000000000002</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19.824867861000001</v>
      </c>
      <c r="D54" s="15" t="str">
        <f>IF($B54="N/A","N/A",IF(C54&gt;35,"No",IF(C54&lt;10,"No","Yes")))</f>
        <v>Yes</v>
      </c>
      <c r="E54" s="28">
        <v>19.265148685</v>
      </c>
      <c r="F54" s="15" t="str">
        <f>IF($B54="N/A","N/A",IF(E54&gt;35,"No",IF(E54&lt;10,"No","Yes")))</f>
        <v>Yes</v>
      </c>
      <c r="G54" s="28">
        <v>18.556544553999998</v>
      </c>
      <c r="H54" s="15" t="str">
        <f>IF($B54="N/A","N/A",IF(G54&gt;35,"No",IF(G54&lt;10,"No","Yes")))</f>
        <v>Yes</v>
      </c>
      <c r="I54" s="28">
        <v>-2.82</v>
      </c>
      <c r="J54" s="28">
        <v>-3.68</v>
      </c>
      <c r="K54" s="15" t="str">
        <f t="shared" ref="K54:K79" si="16">IF(J54="Div by 0", "N/A", IF(J54="N/A","N/A", IF(J54&gt;15, "No", IF(J54&lt;-15, "No", "Yes"))))</f>
        <v>Yes</v>
      </c>
    </row>
    <row r="55" spans="1:11">
      <c r="A55" s="42" t="s">
        <v>234</v>
      </c>
      <c r="B55" s="30" t="s">
        <v>70</v>
      </c>
      <c r="C55" s="45">
        <v>9.1697134021999993</v>
      </c>
      <c r="D55" s="15" t="str">
        <f>IF($B55="N/A","N/A",IF(C55&gt;20,"No",IF(C55&lt;2,"No","Yes")))</f>
        <v>Yes</v>
      </c>
      <c r="E55" s="28">
        <v>9.1881587512999996</v>
      </c>
      <c r="F55" s="15" t="str">
        <f>IF($B55="N/A","N/A",IF(E55&gt;20,"No",IF(E55&lt;2,"No","Yes")))</f>
        <v>Yes</v>
      </c>
      <c r="G55" s="28">
        <v>9.5879918791000005</v>
      </c>
      <c r="H55" s="15" t="str">
        <f>IF($B55="N/A","N/A",IF(G55&gt;20,"No",IF(G55&lt;2,"No","Yes")))</f>
        <v>Yes</v>
      </c>
      <c r="I55" s="28">
        <v>0.20119999999999999</v>
      </c>
      <c r="J55" s="28">
        <v>4.3520000000000003</v>
      </c>
      <c r="K55" s="15" t="str">
        <f t="shared" si="16"/>
        <v>Yes</v>
      </c>
    </row>
    <row r="56" spans="1:11">
      <c r="A56" s="42" t="s">
        <v>235</v>
      </c>
      <c r="B56" s="30" t="s">
        <v>91</v>
      </c>
      <c r="C56" s="45">
        <v>2.7924390107999999</v>
      </c>
      <c r="D56" s="15" t="str">
        <f>IF($B56="N/A","N/A",IF(C56&gt;8,"No",IF(C56&lt;0.5,"No","Yes")))</f>
        <v>Yes</v>
      </c>
      <c r="E56" s="28">
        <v>2.6572965328999998</v>
      </c>
      <c r="F56" s="15" t="str">
        <f>IF($B56="N/A","N/A",IF(E56&gt;8,"No",IF(E56&lt;0.5,"No","Yes")))</f>
        <v>Yes</v>
      </c>
      <c r="G56" s="28">
        <v>2.5935798639000001</v>
      </c>
      <c r="H56" s="15" t="str">
        <f>IF($B56="N/A","N/A",IF(G56&gt;8,"No",IF(G56&lt;0.5,"No","Yes")))</f>
        <v>Yes</v>
      </c>
      <c r="I56" s="28">
        <v>-4.84</v>
      </c>
      <c r="J56" s="28">
        <v>-2.4</v>
      </c>
      <c r="K56" s="15" t="str">
        <f t="shared" si="16"/>
        <v>Yes</v>
      </c>
    </row>
    <row r="57" spans="1:11">
      <c r="A57" s="42" t="s">
        <v>236</v>
      </c>
      <c r="B57" s="30" t="s">
        <v>71</v>
      </c>
      <c r="C57" s="45">
        <v>10.822355793</v>
      </c>
      <c r="D57" s="15" t="str">
        <f>IF($B57="N/A","N/A",IF(C57&gt;25,"No",IF(C57&lt;3,"No","Yes")))</f>
        <v>Yes</v>
      </c>
      <c r="E57" s="28">
        <v>11.117356542</v>
      </c>
      <c r="F57" s="15" t="str">
        <f>IF($B57="N/A","N/A",IF(E57&gt;25,"No",IF(E57&lt;3,"No","Yes")))</f>
        <v>Yes</v>
      </c>
      <c r="G57" s="28">
        <v>11.310097459</v>
      </c>
      <c r="H57" s="15" t="str">
        <f>IF($B57="N/A","N/A",IF(G57&gt;25,"No",IF(G57&lt;3,"No","Yes")))</f>
        <v>Yes</v>
      </c>
      <c r="I57" s="28">
        <v>2.726</v>
      </c>
      <c r="J57" s="28">
        <v>1.734</v>
      </c>
      <c r="K57" s="15" t="str">
        <f t="shared" si="16"/>
        <v>Yes</v>
      </c>
    </row>
    <row r="58" spans="1:11">
      <c r="A58" s="42" t="s">
        <v>237</v>
      </c>
      <c r="B58" s="30" t="s">
        <v>72</v>
      </c>
      <c r="C58" s="45">
        <v>6.1340030052000003</v>
      </c>
      <c r="D58" s="15" t="str">
        <f>IF($B58="N/A","N/A",IF(C58&gt;25,"No",IF(C58&lt;2,"No","Yes")))</f>
        <v>Yes</v>
      </c>
      <c r="E58" s="28">
        <v>5.8130314504999996</v>
      </c>
      <c r="F58" s="15" t="str">
        <f>IF($B58="N/A","N/A",IF(E58&gt;25,"No",IF(E58&lt;2,"No","Yes")))</f>
        <v>Yes</v>
      </c>
      <c r="G58" s="28">
        <v>5.7357843588000001</v>
      </c>
      <c r="H58" s="15" t="str">
        <f>IF($B58="N/A","N/A",IF(G58&gt;25,"No",IF(G58&lt;2,"No","Yes")))</f>
        <v>Yes</v>
      </c>
      <c r="I58" s="28">
        <v>-5.23</v>
      </c>
      <c r="J58" s="28">
        <v>-1.33</v>
      </c>
      <c r="K58" s="15" t="str">
        <f t="shared" si="16"/>
        <v>Yes</v>
      </c>
    </row>
    <row r="59" spans="1:11">
      <c r="A59" s="42" t="s">
        <v>238</v>
      </c>
      <c r="B59" s="30" t="s">
        <v>73</v>
      </c>
      <c r="C59" s="45">
        <v>4.3788051415</v>
      </c>
      <c r="D59" s="15" t="str">
        <f>IF($B59="N/A","N/A",IF(C59&gt;25,"No",IF(C59&lt;=0,"No","Yes")))</f>
        <v>Yes</v>
      </c>
      <c r="E59" s="28">
        <v>4.5916614332999997</v>
      </c>
      <c r="F59" s="15" t="str">
        <f>IF($B59="N/A","N/A",IF(E59&gt;25,"No",IF(E59&lt;=0,"No","Yes")))</f>
        <v>Yes</v>
      </c>
      <c r="G59" s="28">
        <v>4.3879342615999999</v>
      </c>
      <c r="H59" s="15" t="str">
        <f>IF($B59="N/A","N/A",IF(G59&gt;25,"No",IF(G59&lt;=0,"No","Yes")))</f>
        <v>Yes</v>
      </c>
      <c r="I59" s="28">
        <v>4.8609999999999998</v>
      </c>
      <c r="J59" s="28">
        <v>-4.4400000000000004</v>
      </c>
      <c r="K59" s="15" t="str">
        <f t="shared" si="16"/>
        <v>Yes</v>
      </c>
    </row>
    <row r="60" spans="1:11">
      <c r="A60" s="42" t="s">
        <v>239</v>
      </c>
      <c r="B60" s="30" t="s">
        <v>75</v>
      </c>
      <c r="C60" s="45">
        <v>22.647759975</v>
      </c>
      <c r="D60" s="15" t="str">
        <f>IF($B60="N/A","N/A",IF(C60&gt;20,"No",IF(C60&lt;4,"No","Yes")))</f>
        <v>No</v>
      </c>
      <c r="E60" s="28">
        <v>22.580180733999999</v>
      </c>
      <c r="F60" s="15" t="str">
        <f>IF($B60="N/A","N/A",IF(E60&gt;20,"No",IF(E60&lt;4,"No","Yes")))</f>
        <v>No</v>
      </c>
      <c r="G60" s="28">
        <v>22.956437738999998</v>
      </c>
      <c r="H60" s="15" t="str">
        <f>IF($B60="N/A","N/A",IF(G60&gt;20,"No",IF(G60&lt;4,"No","Yes")))</f>
        <v>No</v>
      </c>
      <c r="I60" s="28">
        <v>-0.29799999999999999</v>
      </c>
      <c r="J60" s="28">
        <v>1.6659999999999999</v>
      </c>
      <c r="K60" s="15" t="str">
        <f t="shared" si="16"/>
        <v>Yes</v>
      </c>
    </row>
    <row r="61" spans="1:11">
      <c r="A61" s="42" t="s">
        <v>240</v>
      </c>
      <c r="B61" s="30" t="s">
        <v>76</v>
      </c>
      <c r="C61" s="45">
        <v>0.62115894410000005</v>
      </c>
      <c r="D61" s="15" t="str">
        <f>IF($B61="N/A","N/A",IF(C61&gt;=3,"No",IF(C61&lt;0,"No","Yes")))</f>
        <v>Yes</v>
      </c>
      <c r="E61" s="28">
        <v>0.65519612490000001</v>
      </c>
      <c r="F61" s="15" t="str">
        <f>IF($B61="N/A","N/A",IF(E61&gt;=3,"No",IF(E61&lt;0,"No","Yes")))</f>
        <v>Yes</v>
      </c>
      <c r="G61" s="28">
        <v>0.66840991100000002</v>
      </c>
      <c r="H61" s="15" t="str">
        <f>IF($B61="N/A","N/A",IF(G61&gt;=3,"No",IF(G61&lt;0,"No","Yes")))</f>
        <v>Yes</v>
      </c>
      <c r="I61" s="28">
        <v>5.48</v>
      </c>
      <c r="J61" s="28">
        <v>2.0169999999999999</v>
      </c>
      <c r="K61" s="15" t="str">
        <f t="shared" si="16"/>
        <v>Yes</v>
      </c>
    </row>
    <row r="62" spans="1:11">
      <c r="A62" s="42" t="s">
        <v>241</v>
      </c>
      <c r="B62" s="30" t="s">
        <v>77</v>
      </c>
      <c r="C62" s="45">
        <v>8.6443717111999998</v>
      </c>
      <c r="D62" s="15" t="str">
        <f>IF($B62="N/A","N/A",IF(C62&gt;=25,"No",IF(C62&lt;0,"No","Yes")))</f>
        <v>Yes</v>
      </c>
      <c r="E62" s="28">
        <v>8.5281267416999995</v>
      </c>
      <c r="F62" s="15" t="str">
        <f>IF($B62="N/A","N/A",IF(E62&gt;=25,"No",IF(E62&lt;0,"No","Yes")))</f>
        <v>Yes</v>
      </c>
      <c r="G62" s="28">
        <v>7.4431347525999998</v>
      </c>
      <c r="H62" s="15" t="str">
        <f>IF($B62="N/A","N/A",IF(G62&gt;=25,"No",IF(G62&lt;0,"No","Yes")))</f>
        <v>Yes</v>
      </c>
      <c r="I62" s="28">
        <v>-1.34</v>
      </c>
      <c r="J62" s="28">
        <v>-12.7</v>
      </c>
      <c r="K62" s="15" t="str">
        <f t="shared" si="16"/>
        <v>Yes</v>
      </c>
    </row>
    <row r="63" spans="1:11">
      <c r="A63" s="42" t="s">
        <v>242</v>
      </c>
      <c r="B63" s="30" t="s">
        <v>129</v>
      </c>
      <c r="C63" s="45">
        <v>8.0055292164999994</v>
      </c>
      <c r="D63" s="15" t="str">
        <f>IF($B63="N/A","N/A",IF(C63&gt;3,"Yes","No"))</f>
        <v>Yes</v>
      </c>
      <c r="E63" s="28">
        <v>7.1197912664</v>
      </c>
      <c r="F63" s="15" t="str">
        <f>IF($B63="N/A","N/A",IF(E63&gt;3,"Yes","No"))</f>
        <v>Yes</v>
      </c>
      <c r="G63" s="28">
        <v>7.1300152670000001</v>
      </c>
      <c r="H63" s="15" t="str">
        <f>IF($B63="N/A","N/A",IF(G63&gt;3,"Yes","No"))</f>
        <v>Yes</v>
      </c>
      <c r="I63" s="28">
        <v>-11.1</v>
      </c>
      <c r="J63" s="28">
        <v>0.14360000000000001</v>
      </c>
      <c r="K63" s="15" t="str">
        <f t="shared" si="16"/>
        <v>Yes</v>
      </c>
    </row>
    <row r="64" spans="1:11">
      <c r="A64" s="42" t="s">
        <v>243</v>
      </c>
      <c r="B64" s="30" t="s">
        <v>128</v>
      </c>
      <c r="C64" s="45">
        <v>0.30837330369999999</v>
      </c>
      <c r="D64" s="15" t="str">
        <f>IF($B64="N/A","N/A",IF(C64&gt;1,"Yes","No"))</f>
        <v>No</v>
      </c>
      <c r="E64" s="28">
        <v>0.36171975540000001</v>
      </c>
      <c r="F64" s="15" t="str">
        <f>IF($B64="N/A","N/A",IF(E64&gt;1,"Yes","No"))</f>
        <v>No</v>
      </c>
      <c r="G64" s="28">
        <v>0.3796519592</v>
      </c>
      <c r="H64" s="15" t="str">
        <f>IF($B64="N/A","N/A",IF(G64&gt;1,"Yes","No"))</f>
        <v>No</v>
      </c>
      <c r="I64" s="28">
        <v>17.3</v>
      </c>
      <c r="J64" s="28">
        <v>4.9569999999999999</v>
      </c>
      <c r="K64" s="15" t="str">
        <f t="shared" si="16"/>
        <v>Yes</v>
      </c>
    </row>
    <row r="65" spans="1:11">
      <c r="A65" s="42" t="s">
        <v>244</v>
      </c>
      <c r="B65" s="30" t="s">
        <v>50</v>
      </c>
      <c r="C65" s="45">
        <v>0</v>
      </c>
      <c r="D65" s="15" t="str">
        <f>IF($B65="N/A","N/A",IF(C65&gt;15,"No",IF(C65&lt;-15,"No","Yes")))</f>
        <v>N/A</v>
      </c>
      <c r="E65" s="28">
        <v>0</v>
      </c>
      <c r="F65" s="15" t="str">
        <f>IF($B65="N/A","N/A",IF(E65&gt;15,"No",IF(E65&lt;-15,"No","Yes")))</f>
        <v>N/A</v>
      </c>
      <c r="G65" s="28">
        <v>0</v>
      </c>
      <c r="H65" s="15" t="str">
        <f>IF($B65="N/A","N/A",IF(G65&gt;15,"No",IF(G65&lt;-15,"No","Yes")))</f>
        <v>N/A</v>
      </c>
      <c r="I65" s="28" t="s">
        <v>1090</v>
      </c>
      <c r="J65" s="28" t="s">
        <v>1090</v>
      </c>
      <c r="K65" s="15" t="str">
        <f t="shared" si="16"/>
        <v>N/A</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1.3931012262</v>
      </c>
      <c r="D68" s="15" t="str">
        <f>IF($B68="N/A","N/A",IF(C68&gt;0,"Yes","No"))</f>
        <v>Yes</v>
      </c>
      <c r="E68" s="28">
        <v>1.4469121440999999</v>
      </c>
      <c r="F68" s="15" t="str">
        <f>IF($B68="N/A","N/A",IF(E68&gt;0,"Yes","No"))</f>
        <v>Yes</v>
      </c>
      <c r="G68" s="28">
        <v>1.3878851464999999</v>
      </c>
      <c r="H68" s="15" t="str">
        <f>IF($B68="N/A","N/A",IF(G68&gt;0,"Yes","No"))</f>
        <v>Yes</v>
      </c>
      <c r="I68" s="28">
        <v>3.863</v>
      </c>
      <c r="J68" s="28">
        <v>-4.08</v>
      </c>
      <c r="K68" s="15" t="str">
        <f t="shared" si="16"/>
        <v>Yes</v>
      </c>
    </row>
    <row r="69" spans="1:11">
      <c r="A69" s="42" t="s">
        <v>248</v>
      </c>
      <c r="B69" s="30" t="s">
        <v>74</v>
      </c>
      <c r="C69" s="45">
        <v>0.77431377050000005</v>
      </c>
      <c r="D69" s="15" t="str">
        <f>IF($B69="N/A","N/A",IF(C69&gt;0,"Yes","No"))</f>
        <v>Yes</v>
      </c>
      <c r="E69" s="28">
        <v>0.98289907529999998</v>
      </c>
      <c r="F69" s="15" t="str">
        <f>IF($B69="N/A","N/A",IF(E69&gt;0,"Yes","No"))</f>
        <v>Yes</v>
      </c>
      <c r="G69" s="28">
        <v>0.97718538749999995</v>
      </c>
      <c r="H69" s="15" t="str">
        <f>IF($B69="N/A","N/A",IF(G69&gt;0,"Yes","No"))</f>
        <v>Yes</v>
      </c>
      <c r="I69" s="28">
        <v>26.94</v>
      </c>
      <c r="J69" s="28">
        <v>-0.58099999999999996</v>
      </c>
      <c r="K69" s="15" t="str">
        <f t="shared" si="16"/>
        <v>Yes</v>
      </c>
    </row>
    <row r="70" spans="1:11">
      <c r="A70" s="42" t="s">
        <v>249</v>
      </c>
      <c r="B70" s="30" t="s">
        <v>128</v>
      </c>
      <c r="C70" s="45">
        <v>0.37368044630000002</v>
      </c>
      <c r="D70" s="15" t="str">
        <f>IF($B70="N/A","N/A",IF(C70&gt;1,"Yes","No"))</f>
        <v>No</v>
      </c>
      <c r="E70" s="28">
        <v>0.39573656039999999</v>
      </c>
      <c r="F70" s="15" t="str">
        <f>IF($B70="N/A","N/A",IF(E70&gt;1,"Yes","No"))</f>
        <v>No</v>
      </c>
      <c r="G70" s="28">
        <v>0.44100464039999998</v>
      </c>
      <c r="H70" s="15" t="str">
        <f>IF($B70="N/A","N/A",IF(G70&gt;1,"Yes","No"))</f>
        <v>No</v>
      </c>
      <c r="I70" s="28">
        <v>5.9020000000000001</v>
      </c>
      <c r="J70" s="28">
        <v>11.44</v>
      </c>
      <c r="K70" s="15" t="str">
        <f t="shared" si="16"/>
        <v>Yes</v>
      </c>
    </row>
    <row r="71" spans="1:11">
      <c r="A71" s="42" t="s">
        <v>250</v>
      </c>
      <c r="B71" s="30" t="s">
        <v>74</v>
      </c>
      <c r="C71" s="45">
        <v>0</v>
      </c>
      <c r="D71" s="15" t="str">
        <f>IF($B71="N/A","N/A",IF(C71&gt;0,"Yes","No"))</f>
        <v>No</v>
      </c>
      <c r="E71" s="28">
        <v>0</v>
      </c>
      <c r="F71" s="15" t="str">
        <f>IF($B71="N/A","N/A",IF(E71&gt;0,"Yes","No"))</f>
        <v>No</v>
      </c>
      <c r="G71" s="28">
        <v>0</v>
      </c>
      <c r="H71" s="15" t="str">
        <f>IF($B71="N/A","N/A",IF(G71&gt;0,"Yes","No"))</f>
        <v>No</v>
      </c>
      <c r="I71" s="28" t="s">
        <v>1090</v>
      </c>
      <c r="J71" s="28" t="s">
        <v>1090</v>
      </c>
      <c r="K71" s="15" t="str">
        <f t="shared" si="16"/>
        <v>N/A</v>
      </c>
    </row>
    <row r="72" spans="1:11">
      <c r="A72" s="42" t="s">
        <v>251</v>
      </c>
      <c r="B72" s="30" t="s">
        <v>50</v>
      </c>
      <c r="C72" s="45">
        <v>4.7133332299999997E-2</v>
      </c>
      <c r="D72" s="15" t="str">
        <f>IF($B72="N/A","N/A",IF(C72&gt;15,"No",IF(C72&lt;-15,"No","Yes")))</f>
        <v>N/A</v>
      </c>
      <c r="E72" s="28">
        <v>5.14944429E-2</v>
      </c>
      <c r="F72" s="15" t="str">
        <f>IF($B72="N/A","N/A",IF(E72&gt;15,"No",IF(E72&lt;-15,"No","Yes")))</f>
        <v>N/A</v>
      </c>
      <c r="G72" s="28">
        <v>6.0114483699999999E-2</v>
      </c>
      <c r="H72" s="15" t="str">
        <f>IF($B72="N/A","N/A",IF(G72&gt;15,"No",IF(G72&lt;-15,"No","Yes")))</f>
        <v>N/A</v>
      </c>
      <c r="I72" s="28">
        <v>9.2530000000000001</v>
      </c>
      <c r="J72" s="28">
        <v>16.739999999999998</v>
      </c>
      <c r="K72" s="15" t="str">
        <f t="shared" si="16"/>
        <v>No</v>
      </c>
    </row>
    <row r="73" spans="1:11">
      <c r="A73" s="42" t="s">
        <v>252</v>
      </c>
      <c r="B73" s="30" t="s">
        <v>50</v>
      </c>
      <c r="C73" s="45">
        <v>0.77465581210000001</v>
      </c>
      <c r="D73" s="15" t="str">
        <f>IF($B73="N/A","N/A",IF(C73&gt;15,"No",IF(C73&lt;-15,"No","Yes")))</f>
        <v>N/A</v>
      </c>
      <c r="E73" s="28">
        <v>0.94430032480000003</v>
      </c>
      <c r="F73" s="15" t="str">
        <f>IF($B73="N/A","N/A",IF(E73&gt;15,"No",IF(E73&lt;-15,"No","Yes")))</f>
        <v>N/A</v>
      </c>
      <c r="G73" s="28">
        <v>1.0280340272999999</v>
      </c>
      <c r="H73" s="15" t="str">
        <f>IF($B73="N/A","N/A",IF(G73&gt;15,"No",IF(G73&lt;-15,"No","Yes")))</f>
        <v>N/A</v>
      </c>
      <c r="I73" s="28">
        <v>21.9</v>
      </c>
      <c r="J73" s="28">
        <v>8.8670000000000009</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1.3518738122</v>
      </c>
      <c r="D76" s="15" t="str">
        <f>IF($B76="N/A","N/A",IF(C76&gt;15,"No",IF(C76&lt;-15,"No","Yes")))</f>
        <v>N/A</v>
      </c>
      <c r="E76" s="28">
        <v>1.4273809114</v>
      </c>
      <c r="F76" s="15" t="str">
        <f>IF($B76="N/A","N/A",IF(E76&gt;15,"No",IF(E76&lt;-15,"No","Yes")))</f>
        <v>N/A</v>
      </c>
      <c r="G76" s="28">
        <v>1.6541594972</v>
      </c>
      <c r="H76" s="15" t="str">
        <f>IF($B76="N/A","N/A",IF(G76&gt;15,"No",IF(G76&lt;-15,"No","Yes")))</f>
        <v>N/A</v>
      </c>
      <c r="I76" s="28">
        <v>5.585</v>
      </c>
      <c r="J76" s="28">
        <v>15.89</v>
      </c>
      <c r="K76" s="15" t="str">
        <f t="shared" si="16"/>
        <v>No</v>
      </c>
    </row>
    <row r="77" spans="1:11">
      <c r="A77" s="42" t="s">
        <v>256</v>
      </c>
      <c r="B77" s="30" t="s">
        <v>128</v>
      </c>
      <c r="C77" s="45">
        <v>1.4228930494000001</v>
      </c>
      <c r="D77" s="15" t="str">
        <f>IF($B77="N/A","N/A",IF(C77&gt;1,"Yes","No"))</f>
        <v>Yes</v>
      </c>
      <c r="E77" s="28">
        <v>2.1989584519999998</v>
      </c>
      <c r="F77" s="15" t="str">
        <f>IF($B77="N/A","N/A",IF(E77&gt;1,"Yes","No"))</f>
        <v>Yes</v>
      </c>
      <c r="G77" s="28">
        <v>2.9600140658999998</v>
      </c>
      <c r="H77" s="15" t="str">
        <f>IF($B77="N/A","N/A",IF(G77&gt;1,"Yes","No"))</f>
        <v>Yes</v>
      </c>
      <c r="I77" s="28">
        <v>54.54</v>
      </c>
      <c r="J77" s="28">
        <v>34.61</v>
      </c>
      <c r="K77" s="15" t="str">
        <f t="shared" si="16"/>
        <v>No</v>
      </c>
    </row>
    <row r="78" spans="1:11">
      <c r="A78" s="42" t="s">
        <v>257</v>
      </c>
      <c r="B78" s="30" t="s">
        <v>74</v>
      </c>
      <c r="C78" s="45">
        <v>0.48924490100000001</v>
      </c>
      <c r="D78" s="15" t="str">
        <f>IF($B78="N/A","N/A",IF(C78&gt;0,"Yes","No"))</f>
        <v>Yes</v>
      </c>
      <c r="E78" s="28">
        <v>0.64849433960000002</v>
      </c>
      <c r="F78" s="15" t="str">
        <f>IF($B78="N/A","N/A",IF(E78&gt;0,"Yes","No"))</f>
        <v>Yes</v>
      </c>
      <c r="G78" s="28">
        <v>0.7167615195</v>
      </c>
      <c r="H78" s="15" t="str">
        <f>IF($B78="N/A","N/A",IF(G78&gt;0,"Yes","No"))</f>
        <v>Yes</v>
      </c>
      <c r="I78" s="28">
        <v>32.549999999999997</v>
      </c>
      <c r="J78" s="28">
        <v>10.53</v>
      </c>
      <c r="K78" s="15" t="str">
        <f t="shared" si="16"/>
        <v>Yes</v>
      </c>
    </row>
    <row r="79" spans="1:11">
      <c r="A79" s="42" t="s">
        <v>258</v>
      </c>
      <c r="B79" s="30" t="s">
        <v>78</v>
      </c>
      <c r="C79" s="45">
        <v>2.3726285499999999E-2</v>
      </c>
      <c r="D79" s="15" t="str">
        <f>IF($B79="N/A","N/A",IF(C79&gt;=1,"No",IF(C79&lt;0,"No","Yes")))</f>
        <v>Yes</v>
      </c>
      <c r="E79" s="28">
        <v>2.6155732300000002E-2</v>
      </c>
      <c r="F79" s="15" t="str">
        <f>IF($B79="N/A","N/A",IF(E79&gt;=1,"No",IF(E79&lt;0,"No","Yes")))</f>
        <v>Yes</v>
      </c>
      <c r="G79" s="28">
        <v>2.5259226900000001E-2</v>
      </c>
      <c r="H79" s="15" t="str">
        <f>IF($B79="N/A","N/A",IF(G79&gt;=1,"No",IF(G79&lt;0,"No","Yes")))</f>
        <v>Yes</v>
      </c>
      <c r="I79" s="28">
        <v>10.24</v>
      </c>
      <c r="J79" s="28">
        <v>-3.43</v>
      </c>
      <c r="K79" s="15" t="str">
        <f t="shared" si="16"/>
        <v>Yes</v>
      </c>
    </row>
    <row r="80" spans="1:11">
      <c r="A80" s="234" t="s">
        <v>183</v>
      </c>
      <c r="B80" s="235"/>
      <c r="C80" s="235"/>
      <c r="D80" s="235"/>
      <c r="E80" s="235"/>
      <c r="F80" s="235"/>
      <c r="G80" s="235"/>
      <c r="H80" s="235"/>
      <c r="I80" s="235"/>
      <c r="J80" s="235"/>
      <c r="K80" s="236"/>
    </row>
    <row r="81" spans="1:11">
      <c r="A81" s="42" t="s">
        <v>259</v>
      </c>
      <c r="B81" s="30" t="s">
        <v>50</v>
      </c>
      <c r="C81" s="43">
        <v>114.42855293</v>
      </c>
      <c r="D81" s="15" t="str">
        <f>IF($B81="N/A","N/A",IF(C81&gt;15,"No",IF(C81&lt;-15,"No","Yes")))</f>
        <v>N/A</v>
      </c>
      <c r="E81" s="37">
        <v>117.11381475</v>
      </c>
      <c r="F81" s="15" t="str">
        <f>IF($B81="N/A","N/A",IF(E81&gt;15,"No",IF(E81&lt;-15,"No","Yes")))</f>
        <v>N/A</v>
      </c>
      <c r="G81" s="37">
        <v>121.29713074999999</v>
      </c>
      <c r="H81" s="15" t="str">
        <f>IF($B81="N/A","N/A",IF(G81&gt;15,"No",IF(G81&lt;-15,"No","Yes")))</f>
        <v>N/A</v>
      </c>
      <c r="I81" s="28">
        <v>2.347</v>
      </c>
      <c r="J81" s="28">
        <v>3.5720000000000001</v>
      </c>
      <c r="K81" s="15" t="str">
        <f t="shared" ref="K81:K100" si="17">IF(J81="Div by 0", "N/A", IF(J81="N/A","N/A", IF(J81&gt;15, "No", IF(J81&lt;-15, "No", "Yes"))))</f>
        <v>Yes</v>
      </c>
    </row>
    <row r="82" spans="1:11">
      <c r="A82" s="50" t="s">
        <v>233</v>
      </c>
      <c r="B82" s="30" t="s">
        <v>79</v>
      </c>
      <c r="C82" s="43">
        <v>78.596027633000006</v>
      </c>
      <c r="D82" s="15" t="str">
        <f>IF($B82="N/A","N/A",IF(C82&gt;90,"No",IF(C82&lt;20,"No","Yes")))</f>
        <v>Yes</v>
      </c>
      <c r="E82" s="37">
        <v>80.088634306000003</v>
      </c>
      <c r="F82" s="15" t="str">
        <f>IF($B82="N/A","N/A",IF(E82&gt;90,"No",IF(E82&lt;20,"No","Yes")))</f>
        <v>Yes</v>
      </c>
      <c r="G82" s="37">
        <v>81.201887890999998</v>
      </c>
      <c r="H82" s="15" t="str">
        <f>IF($B82="N/A","N/A",IF(G82&gt;90,"No",IF(G82&lt;20,"No","Yes")))</f>
        <v>Yes</v>
      </c>
      <c r="I82" s="28">
        <v>1.899</v>
      </c>
      <c r="J82" s="28">
        <v>1.39</v>
      </c>
      <c r="K82" s="15" t="str">
        <f t="shared" si="17"/>
        <v>Yes</v>
      </c>
    </row>
    <row r="83" spans="1:11">
      <c r="A83" s="50" t="s">
        <v>234</v>
      </c>
      <c r="B83" s="30" t="s">
        <v>80</v>
      </c>
      <c r="C83" s="43">
        <v>51.798332137999999</v>
      </c>
      <c r="D83" s="15" t="str">
        <f>IF($B83="N/A","N/A",IF(C83&gt;60,"No",IF(C83&lt;10,"No","Yes")))</f>
        <v>Yes</v>
      </c>
      <c r="E83" s="37">
        <v>50.268258275000001</v>
      </c>
      <c r="F83" s="15" t="str">
        <f>IF($B83="N/A","N/A",IF(E83&gt;60,"No",IF(E83&lt;10,"No","Yes")))</f>
        <v>Yes</v>
      </c>
      <c r="G83" s="37">
        <v>48.287983160000003</v>
      </c>
      <c r="H83" s="15" t="str">
        <f>IF($B83="N/A","N/A",IF(G83&gt;60,"No",IF(G83&lt;10,"No","Yes")))</f>
        <v>Yes</v>
      </c>
      <c r="I83" s="28">
        <v>-2.95</v>
      </c>
      <c r="J83" s="28">
        <v>-3.94</v>
      </c>
      <c r="K83" s="15" t="str">
        <f t="shared" si="17"/>
        <v>Yes</v>
      </c>
    </row>
    <row r="84" spans="1:11">
      <c r="A84" s="50" t="s">
        <v>235</v>
      </c>
      <c r="B84" s="30" t="s">
        <v>81</v>
      </c>
      <c r="C84" s="43">
        <v>48.191845534000002</v>
      </c>
      <c r="D84" s="15" t="str">
        <f>IF($B84="N/A","N/A",IF(C84&gt;100,"No",IF(C84&lt;10,"No","Yes")))</f>
        <v>Yes</v>
      </c>
      <c r="E84" s="37">
        <v>49.428163654000002</v>
      </c>
      <c r="F84" s="15" t="str">
        <f>IF($B84="N/A","N/A",IF(E84&gt;100,"No",IF(E84&lt;10,"No","Yes")))</f>
        <v>Yes</v>
      </c>
      <c r="G84" s="37">
        <v>51.104293892999998</v>
      </c>
      <c r="H84" s="15" t="str">
        <f>IF($B84="N/A","N/A",IF(G84&gt;100,"No",IF(G84&lt;10,"No","Yes")))</f>
        <v>Yes</v>
      </c>
      <c r="I84" s="28">
        <v>2.5649999999999999</v>
      </c>
      <c r="J84" s="28">
        <v>3.391</v>
      </c>
      <c r="K84" s="15" t="str">
        <f t="shared" si="17"/>
        <v>Yes</v>
      </c>
    </row>
    <row r="85" spans="1:11">
      <c r="A85" s="50" t="s">
        <v>236</v>
      </c>
      <c r="B85" s="30" t="s">
        <v>82</v>
      </c>
      <c r="C85" s="43">
        <v>88.106098309000004</v>
      </c>
      <c r="D85" s="15" t="str">
        <f>IF($B85="N/A","N/A",IF(C85&gt;100,"No",IF(C85&lt;20,"No","Yes")))</f>
        <v>Yes</v>
      </c>
      <c r="E85" s="37">
        <v>86.739514426</v>
      </c>
      <c r="F85" s="15" t="str">
        <f>IF($B85="N/A","N/A",IF(E85&gt;100,"No",IF(E85&lt;20,"No","Yes")))</f>
        <v>Yes</v>
      </c>
      <c r="G85" s="37">
        <v>86.075655107000003</v>
      </c>
      <c r="H85" s="15" t="str">
        <f>IF($B85="N/A","N/A",IF(G85&gt;100,"No",IF(G85&lt;20,"No","Yes")))</f>
        <v>Yes</v>
      </c>
      <c r="I85" s="28">
        <v>-1.55</v>
      </c>
      <c r="J85" s="28">
        <v>-0.76500000000000001</v>
      </c>
      <c r="K85" s="15" t="str">
        <f t="shared" si="17"/>
        <v>Yes</v>
      </c>
    </row>
    <row r="86" spans="1:11">
      <c r="A86" s="50" t="s">
        <v>237</v>
      </c>
      <c r="B86" s="30" t="s">
        <v>82</v>
      </c>
      <c r="C86" s="43">
        <v>74.723331568000006</v>
      </c>
      <c r="D86" s="15" t="str">
        <f>IF($B86="N/A","N/A",IF(C86&gt;100,"No",IF(C86&lt;20,"No","Yes")))</f>
        <v>Yes</v>
      </c>
      <c r="E86" s="37">
        <v>71.672020861999997</v>
      </c>
      <c r="F86" s="15" t="str">
        <f>IF($B86="N/A","N/A",IF(E86&gt;100,"No",IF(E86&lt;20,"No","Yes")))</f>
        <v>Yes</v>
      </c>
      <c r="G86" s="37">
        <v>81.098632089000006</v>
      </c>
      <c r="H86" s="15" t="str">
        <f>IF($B86="N/A","N/A",IF(G86&gt;100,"No",IF(G86&lt;20,"No","Yes")))</f>
        <v>Yes</v>
      </c>
      <c r="I86" s="28">
        <v>-4.08</v>
      </c>
      <c r="J86" s="28">
        <v>13.15</v>
      </c>
      <c r="K86" s="15" t="str">
        <f t="shared" si="17"/>
        <v>Yes</v>
      </c>
    </row>
    <row r="87" spans="1:11">
      <c r="A87" s="50" t="s">
        <v>238</v>
      </c>
      <c r="B87" s="30" t="s">
        <v>50</v>
      </c>
      <c r="C87" s="43">
        <v>236.90464485999999</v>
      </c>
      <c r="D87" s="15" t="str">
        <f>IF($B87="N/A","N/A",IF(C87&gt;15,"No",IF(C87&lt;-15,"No","Yes")))</f>
        <v>N/A</v>
      </c>
      <c r="E87" s="37">
        <v>238.89402472</v>
      </c>
      <c r="F87" s="15" t="str">
        <f>IF($B87="N/A","N/A",IF(E87&gt;15,"No",IF(E87&lt;-15,"No","Yes")))</f>
        <v>N/A</v>
      </c>
      <c r="G87" s="37">
        <v>249.57145679000001</v>
      </c>
      <c r="H87" s="15" t="str">
        <f>IF($B87="N/A","N/A",IF(G87&gt;15,"No",IF(G87&lt;-15,"No","Yes")))</f>
        <v>N/A</v>
      </c>
      <c r="I87" s="28">
        <v>0.8397</v>
      </c>
      <c r="J87" s="28">
        <v>4.47</v>
      </c>
      <c r="K87" s="15" t="str">
        <f t="shared" si="17"/>
        <v>Yes</v>
      </c>
    </row>
    <row r="88" spans="1:11">
      <c r="A88" s="50" t="s">
        <v>239</v>
      </c>
      <c r="B88" s="30" t="s">
        <v>83</v>
      </c>
      <c r="C88" s="43">
        <v>36.772809559000002</v>
      </c>
      <c r="D88" s="15" t="str">
        <f>IF($B88="N/A","N/A",IF(C88&gt;60,"No",IF(C88&lt;10,"No","Yes")))</f>
        <v>Yes</v>
      </c>
      <c r="E88" s="37">
        <v>36.993197082999998</v>
      </c>
      <c r="F88" s="15" t="str">
        <f>IF($B88="N/A","N/A",IF(E88&gt;60,"No",IF(E88&lt;10,"No","Yes")))</f>
        <v>Yes</v>
      </c>
      <c r="G88" s="37">
        <v>37.556620408000001</v>
      </c>
      <c r="H88" s="15" t="str">
        <f>IF($B88="N/A","N/A",IF(G88&gt;60,"No",IF(G88&lt;10,"No","Yes")))</f>
        <v>Yes</v>
      </c>
      <c r="I88" s="28">
        <v>0.59930000000000005</v>
      </c>
      <c r="J88" s="28">
        <v>1.5229999999999999</v>
      </c>
      <c r="K88" s="15" t="str">
        <f t="shared" si="17"/>
        <v>Yes</v>
      </c>
    </row>
    <row r="89" spans="1:11">
      <c r="A89" s="50" t="s">
        <v>240</v>
      </c>
      <c r="B89" s="30" t="s">
        <v>83</v>
      </c>
      <c r="C89" s="43">
        <v>29.557019877999998</v>
      </c>
      <c r="D89" s="15" t="str">
        <f>IF($B89="N/A","N/A",IF(C89&gt;60,"No",IF(C89&lt;10,"No","Yes")))</f>
        <v>Yes</v>
      </c>
      <c r="E89" s="37">
        <v>25.739093068999999</v>
      </c>
      <c r="F89" s="15" t="str">
        <f>IF($B89="N/A","N/A",IF(E89&gt;60,"No",IF(E89&lt;10,"No","Yes")))</f>
        <v>Yes</v>
      </c>
      <c r="G89" s="37">
        <v>22.774448509999999</v>
      </c>
      <c r="H89" s="15" t="str">
        <f>IF($B89="N/A","N/A",IF(G89&gt;60,"No",IF(G89&lt;10,"No","Yes")))</f>
        <v>Yes</v>
      </c>
      <c r="I89" s="28">
        <v>-12.9</v>
      </c>
      <c r="J89" s="28">
        <v>-11.5</v>
      </c>
      <c r="K89" s="15" t="str">
        <f t="shared" si="17"/>
        <v>Yes</v>
      </c>
    </row>
    <row r="90" spans="1:11">
      <c r="A90" s="50" t="s">
        <v>241</v>
      </c>
      <c r="B90" s="30" t="s">
        <v>50</v>
      </c>
      <c r="C90" s="43">
        <v>210.15684673999999</v>
      </c>
      <c r="D90" s="15" t="str">
        <f t="shared" ref="D90:D100" si="18">IF($B90="N/A","N/A",IF(C90&gt;15,"No",IF(C90&lt;-15,"No","Yes")))</f>
        <v>N/A</v>
      </c>
      <c r="E90" s="37">
        <v>221.29945483</v>
      </c>
      <c r="F90" s="15" t="str">
        <f>IF($B90="N/A","N/A",IF(E90&gt;15,"No",IF(E90&lt;-15,"No","Yes")))</f>
        <v>N/A</v>
      </c>
      <c r="G90" s="37">
        <v>267.02205580999998</v>
      </c>
      <c r="H90" s="15" t="str">
        <f>IF($B90="N/A","N/A",IF(G90&gt;15,"No",IF(G90&lt;-15,"No","Yes")))</f>
        <v>N/A</v>
      </c>
      <c r="I90" s="28">
        <v>5.3019999999999996</v>
      </c>
      <c r="J90" s="28">
        <v>20.66</v>
      </c>
      <c r="K90" s="15" t="str">
        <f t="shared" si="17"/>
        <v>No</v>
      </c>
    </row>
    <row r="91" spans="1:11">
      <c r="A91" s="50" t="s">
        <v>242</v>
      </c>
      <c r="B91" s="30" t="s">
        <v>50</v>
      </c>
      <c r="C91" s="43">
        <v>68.989654690999998</v>
      </c>
      <c r="D91" s="15" t="str">
        <f t="shared" si="18"/>
        <v>N/A</v>
      </c>
      <c r="E91" s="37">
        <v>79.006644852999997</v>
      </c>
      <c r="F91" s="15" t="str">
        <f t="shared" ref="F91:F99" si="19">IF($B91="N/A","N/A",IF(E91&gt;15,"No",IF(E91&lt;-15,"No","Yes")))</f>
        <v>N/A</v>
      </c>
      <c r="G91" s="37">
        <v>81.946269642000004</v>
      </c>
      <c r="H91" s="15" t="str">
        <f t="shared" ref="H91:H112" si="20">IF($B91="N/A","N/A",IF(G91&gt;15,"No",IF(G91&lt;-15,"No","Yes")))</f>
        <v>N/A</v>
      </c>
      <c r="I91" s="28">
        <v>14.52</v>
      </c>
      <c r="J91" s="28">
        <v>3.7210000000000001</v>
      </c>
      <c r="K91" s="15" t="str">
        <f t="shared" si="17"/>
        <v>Yes</v>
      </c>
    </row>
    <row r="92" spans="1:11">
      <c r="A92" s="50" t="s">
        <v>243</v>
      </c>
      <c r="B92" s="30" t="s">
        <v>50</v>
      </c>
      <c r="C92" s="43">
        <v>71.850889193</v>
      </c>
      <c r="D92" s="15" t="str">
        <f t="shared" si="18"/>
        <v>N/A</v>
      </c>
      <c r="E92" s="37">
        <v>69.289207008000005</v>
      </c>
      <c r="F92" s="15" t="str">
        <f t="shared" si="19"/>
        <v>N/A</v>
      </c>
      <c r="G92" s="37">
        <v>68.002065553999998</v>
      </c>
      <c r="H92" s="15" t="str">
        <f t="shared" si="20"/>
        <v>N/A</v>
      </c>
      <c r="I92" s="28">
        <v>-3.57</v>
      </c>
      <c r="J92" s="28">
        <v>-1.86</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243.52261697</v>
      </c>
      <c r="D94" s="15" t="str">
        <f t="shared" si="18"/>
        <v>N/A</v>
      </c>
      <c r="E94" s="37">
        <v>244.74425987000001</v>
      </c>
      <c r="F94" s="15" t="str">
        <f t="shared" si="19"/>
        <v>N/A</v>
      </c>
      <c r="G94" s="37">
        <v>260.43538998000002</v>
      </c>
      <c r="H94" s="15" t="str">
        <f t="shared" si="20"/>
        <v>N/A</v>
      </c>
      <c r="I94" s="28">
        <v>0.50170000000000003</v>
      </c>
      <c r="J94" s="28">
        <v>6.4109999999999996</v>
      </c>
      <c r="K94" s="15" t="str">
        <f t="shared" si="17"/>
        <v>Yes</v>
      </c>
    </row>
    <row r="95" spans="1:11">
      <c r="A95" s="50" t="s">
        <v>248</v>
      </c>
      <c r="B95" s="30" t="s">
        <v>50</v>
      </c>
      <c r="C95" s="43">
        <v>76.666372177</v>
      </c>
      <c r="D95" s="15" t="str">
        <f t="shared" si="18"/>
        <v>N/A</v>
      </c>
      <c r="E95" s="37">
        <v>61.448362238999998</v>
      </c>
      <c r="F95" s="15" t="str">
        <f t="shared" si="19"/>
        <v>N/A</v>
      </c>
      <c r="G95" s="37">
        <v>68.161418736000002</v>
      </c>
      <c r="H95" s="15" t="str">
        <f t="shared" si="20"/>
        <v>N/A</v>
      </c>
      <c r="I95" s="28">
        <v>-19.8</v>
      </c>
      <c r="J95" s="28">
        <v>10.92</v>
      </c>
      <c r="K95" s="15" t="str">
        <f t="shared" si="17"/>
        <v>Yes</v>
      </c>
    </row>
    <row r="96" spans="1:11">
      <c r="A96" s="50" t="s">
        <v>249</v>
      </c>
      <c r="B96" s="30" t="s">
        <v>50</v>
      </c>
      <c r="C96" s="43">
        <v>28.289122806999998</v>
      </c>
      <c r="D96" s="15" t="str">
        <f t="shared" si="18"/>
        <v>N/A</v>
      </c>
      <c r="E96" s="37">
        <v>29.139636749000001</v>
      </c>
      <c r="F96" s="15" t="str">
        <f t="shared" si="19"/>
        <v>N/A</v>
      </c>
      <c r="G96" s="37">
        <v>29.572016846</v>
      </c>
      <c r="H96" s="15" t="str">
        <f t="shared" si="20"/>
        <v>N/A</v>
      </c>
      <c r="I96" s="28">
        <v>3.0070000000000001</v>
      </c>
      <c r="J96" s="28">
        <v>1.484</v>
      </c>
      <c r="K96" s="15" t="str">
        <f t="shared" si="17"/>
        <v>Yes</v>
      </c>
    </row>
    <row r="97" spans="1:11">
      <c r="A97" s="50" t="s">
        <v>250</v>
      </c>
      <c r="B97" s="30" t="s">
        <v>50</v>
      </c>
      <c r="C97" s="43" t="s">
        <v>1090</v>
      </c>
      <c r="D97" s="15" t="str">
        <f t="shared" si="18"/>
        <v>N/A</v>
      </c>
      <c r="E97" s="37" t="s">
        <v>1090</v>
      </c>
      <c r="F97" s="15" t="str">
        <f t="shared" si="19"/>
        <v>N/A</v>
      </c>
      <c r="G97" s="37" t="s">
        <v>1090</v>
      </c>
      <c r="H97" s="15" t="str">
        <f t="shared" si="20"/>
        <v>N/A</v>
      </c>
      <c r="I97" s="28" t="s">
        <v>1090</v>
      </c>
      <c r="J97" s="28" t="s">
        <v>1090</v>
      </c>
      <c r="K97" s="15" t="str">
        <f t="shared" si="17"/>
        <v>N/A</v>
      </c>
    </row>
    <row r="98" spans="1:11">
      <c r="A98" s="50" t="s">
        <v>255</v>
      </c>
      <c r="B98" s="30" t="s">
        <v>50</v>
      </c>
      <c r="C98" s="43">
        <v>1928.1174908</v>
      </c>
      <c r="D98" s="15" t="str">
        <f t="shared" si="18"/>
        <v>N/A</v>
      </c>
      <c r="E98" s="37">
        <v>1772.2633003999999</v>
      </c>
      <c r="F98" s="15" t="str">
        <f t="shared" si="19"/>
        <v>N/A</v>
      </c>
      <c r="G98" s="37">
        <v>1541.5936948000001</v>
      </c>
      <c r="H98" s="15" t="str">
        <f t="shared" si="20"/>
        <v>N/A</v>
      </c>
      <c r="I98" s="28">
        <v>-8.08</v>
      </c>
      <c r="J98" s="28">
        <v>-13</v>
      </c>
      <c r="K98" s="15" t="str">
        <f t="shared" si="17"/>
        <v>Yes</v>
      </c>
    </row>
    <row r="99" spans="1:11">
      <c r="A99" s="50" t="s">
        <v>256</v>
      </c>
      <c r="B99" s="30" t="s">
        <v>50</v>
      </c>
      <c r="C99" s="43">
        <v>168.01125801000001</v>
      </c>
      <c r="D99" s="15" t="str">
        <f t="shared" si="18"/>
        <v>N/A</v>
      </c>
      <c r="E99" s="37">
        <v>209.88346906999999</v>
      </c>
      <c r="F99" s="15" t="str">
        <f t="shared" si="19"/>
        <v>N/A</v>
      </c>
      <c r="G99" s="37">
        <v>220.23348903999999</v>
      </c>
      <c r="H99" s="15" t="str">
        <f t="shared" si="20"/>
        <v>N/A</v>
      </c>
      <c r="I99" s="28">
        <v>24.92</v>
      </c>
      <c r="J99" s="28">
        <v>4.931</v>
      </c>
      <c r="K99" s="15" t="str">
        <f t="shared" si="17"/>
        <v>Yes</v>
      </c>
    </row>
    <row r="100" spans="1:11">
      <c r="A100" s="50" t="s">
        <v>257</v>
      </c>
      <c r="B100" s="30" t="s">
        <v>50</v>
      </c>
      <c r="C100" s="43">
        <v>570.43161426999995</v>
      </c>
      <c r="D100" s="15" t="str">
        <f t="shared" si="18"/>
        <v>N/A</v>
      </c>
      <c r="E100" s="37">
        <v>454.85104536</v>
      </c>
      <c r="F100" s="15" t="str">
        <f>IF($B100="N/A","N/A",IF(E100&gt;15,"No",IF(E100&lt;-15,"No","Yes")))</f>
        <v>N/A</v>
      </c>
      <c r="G100" s="37">
        <v>435.88165263000002</v>
      </c>
      <c r="H100" s="15" t="str">
        <f t="shared" si="20"/>
        <v>N/A</v>
      </c>
      <c r="I100" s="28">
        <v>-20.3</v>
      </c>
      <c r="J100" s="28">
        <v>-4.17</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2.8021529921999999</v>
      </c>
      <c r="D102" s="15" t="str">
        <f>IF($B102="N/A","N/A",IF(C102&gt;15,"No",IF(C102&lt;-15,"No","Yes")))</f>
        <v>N/A</v>
      </c>
      <c r="E102" s="28">
        <v>2.8704066824000001</v>
      </c>
      <c r="F102" s="15" t="str">
        <f>IF($B102="N/A","N/A",IF(E102&gt;15,"No",IF(E102&lt;-15,"No","Yes")))</f>
        <v>N/A</v>
      </c>
      <c r="G102" s="28">
        <v>2.9880798735999998</v>
      </c>
      <c r="H102" s="15" t="str">
        <f t="shared" si="20"/>
        <v>N/A</v>
      </c>
      <c r="I102" s="28">
        <v>2.4359999999999999</v>
      </c>
      <c r="J102" s="28">
        <v>4.0999999999999996</v>
      </c>
      <c r="K102" s="15" t="str">
        <f>IF(J102="Div by 0", "N/A", IF(J102="N/A","N/A", IF(J102&gt;15, "No", IF(J102&lt;-15, "No", "Yes"))))</f>
        <v>Yes</v>
      </c>
    </row>
    <row r="103" spans="1:11">
      <c r="A103" s="42" t="s">
        <v>261</v>
      </c>
      <c r="B103" s="30" t="s">
        <v>50</v>
      </c>
      <c r="C103" s="45">
        <v>1.1305614965999999</v>
      </c>
      <c r="D103" s="15" t="str">
        <f>IF($B103="N/A","N/A",IF(C103&gt;15,"No",IF(C103&lt;-15,"No","Yes")))</f>
        <v>N/A</v>
      </c>
      <c r="E103" s="28">
        <v>1.1272137973</v>
      </c>
      <c r="F103" s="15" t="str">
        <f t="shared" ref="F103:F112" si="21">IF($B103="N/A","N/A",IF(E103&gt;15,"No",IF(E103&lt;-15,"No","Yes")))</f>
        <v>N/A</v>
      </c>
      <c r="G103" s="28">
        <v>1.1788567888999999</v>
      </c>
      <c r="H103" s="15" t="str">
        <f t="shared" si="20"/>
        <v>N/A</v>
      </c>
      <c r="I103" s="28">
        <v>-0.29599999999999999</v>
      </c>
      <c r="J103" s="28">
        <v>4.5810000000000004</v>
      </c>
      <c r="K103" s="15" t="str">
        <f>IF(J103="Div by 0", "N/A", IF(J103="N/A","N/A", IF(J103&gt;15, "No", IF(J103&lt;-15, "No", "Yes"))))</f>
        <v>Yes</v>
      </c>
    </row>
    <row r="104" spans="1:11">
      <c r="A104" s="42" t="s">
        <v>262</v>
      </c>
      <c r="B104" s="30" t="s">
        <v>50</v>
      </c>
      <c r="C104" s="45">
        <v>1.1593043922999999</v>
      </c>
      <c r="D104" s="15" t="str">
        <f>IF($B104="N/A","N/A",IF(C104&gt;15,"No",IF(C104&lt;-15,"No","Yes")))</f>
        <v>N/A</v>
      </c>
      <c r="E104" s="28">
        <v>1.2222864063000001</v>
      </c>
      <c r="F104" s="15" t="str">
        <f t="shared" si="21"/>
        <v>N/A</v>
      </c>
      <c r="G104" s="28">
        <v>1.2845575735000001</v>
      </c>
      <c r="H104" s="15" t="str">
        <f t="shared" si="20"/>
        <v>N/A</v>
      </c>
      <c r="I104" s="28">
        <v>5.4329999999999998</v>
      </c>
      <c r="J104" s="28">
        <v>5.0949999999999998</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6.1882165985000004</v>
      </c>
      <c r="D106" s="15" t="str">
        <f>IF($B106="N/A","N/A",IF(C106&gt;15,"No",IF(C106&lt;-15,"No","Yes")))</f>
        <v>N/A</v>
      </c>
      <c r="E106" s="28">
        <v>7.2304645716999998</v>
      </c>
      <c r="F106" s="15" t="str">
        <f t="shared" si="21"/>
        <v>N/A</v>
      </c>
      <c r="G106" s="28">
        <v>7.3935965382999997</v>
      </c>
      <c r="H106" s="15" t="str">
        <f t="shared" si="20"/>
        <v>N/A</v>
      </c>
      <c r="I106" s="28">
        <v>16.84</v>
      </c>
      <c r="J106" s="28">
        <v>2.2559999999999998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46.647145944000002</v>
      </c>
      <c r="D108" s="15" t="str">
        <f>IF($B108="N/A","N/A",IF(C108&gt;15,"No",IF(C108&lt;-15,"No","Yes")))</f>
        <v>N/A</v>
      </c>
      <c r="E108" s="41">
        <v>50.846415700000001</v>
      </c>
      <c r="F108" s="15" t="str">
        <f t="shared" si="21"/>
        <v>N/A</v>
      </c>
      <c r="G108" s="41">
        <v>53.990258642000001</v>
      </c>
      <c r="H108" s="15" t="str">
        <f>IF($B108="N/A","N/A",IF(G108&gt;15,"No",IF(G108&lt;-15,"No","Yes")))</f>
        <v>N/A</v>
      </c>
      <c r="I108" s="28">
        <v>9.0020000000000007</v>
      </c>
      <c r="J108" s="28">
        <v>6.1829999999999998</v>
      </c>
      <c r="K108" s="15" t="str">
        <f t="shared" ref="K108:K133" si="22">IF(J108="Div by 0", "N/A", IF(J108="N/A","N/A", IF(J108&gt;15, "No", IF(J108&lt;-15, "No", "Yes"))))</f>
        <v>Yes</v>
      </c>
    </row>
    <row r="109" spans="1:11">
      <c r="A109" s="42" t="s">
        <v>261</v>
      </c>
      <c r="B109" s="30" t="s">
        <v>50</v>
      </c>
      <c r="C109" s="46">
        <v>94.293818071999993</v>
      </c>
      <c r="D109" s="15" t="str">
        <f>IF($B109="N/A","N/A",IF(C109&gt;15,"No",IF(C109&lt;-15,"No","Yes")))</f>
        <v>N/A</v>
      </c>
      <c r="E109" s="41">
        <v>97.447700671000007</v>
      </c>
      <c r="F109" s="15" t="str">
        <f t="shared" si="21"/>
        <v>N/A</v>
      </c>
      <c r="G109" s="41">
        <v>100.77867639999999</v>
      </c>
      <c r="H109" s="15" t="str">
        <f t="shared" si="20"/>
        <v>N/A</v>
      </c>
      <c r="I109" s="28">
        <v>3.3450000000000002</v>
      </c>
      <c r="J109" s="28">
        <v>3.4180000000000001</v>
      </c>
      <c r="K109" s="15" t="str">
        <f t="shared" si="22"/>
        <v>Yes</v>
      </c>
    </row>
    <row r="110" spans="1:11">
      <c r="A110" s="42" t="s">
        <v>262</v>
      </c>
      <c r="B110" s="30" t="s">
        <v>50</v>
      </c>
      <c r="C110" s="46">
        <v>130.36595824</v>
      </c>
      <c r="D110" s="15" t="str">
        <f>IF($B110="N/A","N/A",IF(C110&gt;15,"No",IF(C110&lt;-15,"No","Yes")))</f>
        <v>N/A</v>
      </c>
      <c r="E110" s="41">
        <v>134.13304608999999</v>
      </c>
      <c r="F110" s="15" t="str">
        <f t="shared" si="21"/>
        <v>N/A</v>
      </c>
      <c r="G110" s="41">
        <v>145.79218109000001</v>
      </c>
      <c r="H110" s="15" t="str">
        <f t="shared" si="20"/>
        <v>N/A</v>
      </c>
      <c r="I110" s="28">
        <v>2.89</v>
      </c>
      <c r="J110" s="28">
        <v>8.6920000000000002</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620.18290589000003</v>
      </c>
      <c r="D112" s="15" t="str">
        <f>IF($B112="N/A","N/A",IF(C112&gt;15,"No",IF(C112&lt;-15,"No","Yes")))</f>
        <v>N/A</v>
      </c>
      <c r="E112" s="41">
        <v>573.27972588</v>
      </c>
      <c r="F112" s="15" t="str">
        <f t="shared" si="21"/>
        <v>N/A</v>
      </c>
      <c r="G112" s="41">
        <v>572.59527514000001</v>
      </c>
      <c r="H112" s="15" t="str">
        <f t="shared" si="20"/>
        <v>N/A</v>
      </c>
      <c r="I112" s="28">
        <v>-7.56</v>
      </c>
      <c r="J112" s="28">
        <v>-0.11899999999999999</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88.962864886000006</v>
      </c>
      <c r="D114" s="15" t="str">
        <f>IF($B114="N/A","N/A",IF(C114&gt;60,"Yes","No"))</f>
        <v>Yes</v>
      </c>
      <c r="E114" s="28">
        <v>88.832551201000001</v>
      </c>
      <c r="F114" s="15" t="str">
        <f>IF($B114="N/A","N/A",IF(E114&gt;60,"Yes","No"))</f>
        <v>Yes</v>
      </c>
      <c r="G114" s="28">
        <v>88.619892797000006</v>
      </c>
      <c r="H114" s="15" t="str">
        <f>IF($B114="N/A","N/A",IF(G114&gt;60,"Yes","No"))</f>
        <v>Yes</v>
      </c>
      <c r="I114" s="28">
        <v>-0.14599999999999999</v>
      </c>
      <c r="J114" s="28">
        <v>-0.23899999999999999</v>
      </c>
      <c r="K114" s="15" t="str">
        <f t="shared" si="22"/>
        <v>Yes</v>
      </c>
    </row>
    <row r="115" spans="1:11">
      <c r="A115" s="42" t="s">
        <v>265</v>
      </c>
      <c r="B115" s="30" t="s">
        <v>84</v>
      </c>
      <c r="C115" s="45">
        <v>99.998047135999997</v>
      </c>
      <c r="D115" s="15" t="str">
        <f>IF($B115="N/A","N/A",IF(C115&gt;100,"No",IF(C115&lt;85,"No","Yes")))</f>
        <v>Yes</v>
      </c>
      <c r="E115" s="28">
        <v>99.998322318999996</v>
      </c>
      <c r="F115" s="15" t="str">
        <f>IF($B115="N/A","N/A",IF(E115&gt;100,"No",IF(E115&lt;85,"No","Yes")))</f>
        <v>Yes</v>
      </c>
      <c r="G115" s="28">
        <v>99.997971257000003</v>
      </c>
      <c r="H115" s="15" t="str">
        <f>IF($B115="N/A","N/A",IF(G115&gt;100,"No",IF(G115&lt;85,"No","Yes")))</f>
        <v>Yes</v>
      </c>
      <c r="I115" s="28">
        <v>2.9999999999999997E-4</v>
      </c>
      <c r="J115" s="28">
        <v>0</v>
      </c>
      <c r="K115" s="15" t="str">
        <f t="shared" si="22"/>
        <v>Yes</v>
      </c>
    </row>
    <row r="116" spans="1:11">
      <c r="A116" s="42" t="s">
        <v>266</v>
      </c>
      <c r="B116" s="30" t="s">
        <v>50</v>
      </c>
      <c r="C116" s="45">
        <v>36.454439303999997</v>
      </c>
      <c r="D116" s="15" t="str">
        <f>IF($B116="N/A","N/A",IF(C116&gt;15,"No",IF(C116&lt;-15,"No","Yes")))</f>
        <v>N/A</v>
      </c>
      <c r="E116" s="28">
        <v>36.686565197999997</v>
      </c>
      <c r="F116" s="15" t="str">
        <f>IF($B116="N/A","N/A",IF(E116&gt;15,"No",IF(E116&lt;-15,"No","Yes")))</f>
        <v>N/A</v>
      </c>
      <c r="G116" s="28">
        <v>37.033294351000002</v>
      </c>
      <c r="H116" s="15" t="str">
        <f>IF($B116="N/A","N/A",IF(G116&gt;15,"No",IF(G116&lt;-15,"No","Yes")))</f>
        <v>N/A</v>
      </c>
      <c r="I116" s="28">
        <v>0.63680000000000003</v>
      </c>
      <c r="J116" s="28">
        <v>0.94510000000000005</v>
      </c>
      <c r="K116" s="15" t="str">
        <f t="shared" si="22"/>
        <v>Yes</v>
      </c>
    </row>
    <row r="117" spans="1:11">
      <c r="A117" s="42" t="s">
        <v>196</v>
      </c>
      <c r="B117" s="30" t="s">
        <v>12</v>
      </c>
      <c r="C117" s="45">
        <v>4.1856069563</v>
      </c>
      <c r="D117" s="15" t="str">
        <f>IF($B117="N/A","N/A",IF(C117&gt;25,"No",IF(C117&lt;5,"No","Yes")))</f>
        <v>No</v>
      </c>
      <c r="E117" s="28">
        <v>4.1500928432000004</v>
      </c>
      <c r="F117" s="15" t="str">
        <f>IF($B117="N/A","N/A",IF(E117&gt;25,"No",IF(E117&lt;5,"No","Yes")))</f>
        <v>No</v>
      </c>
      <c r="G117" s="28">
        <v>4.0764599228999998</v>
      </c>
      <c r="H117" s="15" t="str">
        <f>IF($B117="N/A","N/A",IF(G117&gt;25,"No",IF(G117&lt;5,"No","Yes")))</f>
        <v>No</v>
      </c>
      <c r="I117" s="28">
        <v>-0.84799999999999998</v>
      </c>
      <c r="J117" s="28">
        <v>-1.77</v>
      </c>
      <c r="K117" s="15" t="str">
        <f t="shared" si="22"/>
        <v>Yes</v>
      </c>
    </row>
    <row r="118" spans="1:11">
      <c r="A118" s="42" t="s">
        <v>197</v>
      </c>
      <c r="B118" s="30" t="s">
        <v>13</v>
      </c>
      <c r="C118" s="45">
        <v>47.989013190000001</v>
      </c>
      <c r="D118" s="15" t="str">
        <f>IF($B118="N/A","N/A",IF(C118&gt;70,"No",IF(C118&lt;40,"No","Yes")))</f>
        <v>Yes</v>
      </c>
      <c r="E118" s="28">
        <v>46.735733586000002</v>
      </c>
      <c r="F118" s="15" t="str">
        <f>IF($B118="N/A","N/A",IF(E118&gt;70,"No",IF(E118&lt;40,"No","Yes")))</f>
        <v>Yes</v>
      </c>
      <c r="G118" s="28">
        <v>46.314628081999999</v>
      </c>
      <c r="H118" s="15" t="str">
        <f>IF($B118="N/A","N/A",IF(G118&gt;70,"No",IF(G118&lt;40,"No","Yes")))</f>
        <v>Yes</v>
      </c>
      <c r="I118" s="28">
        <v>-2.61</v>
      </c>
      <c r="J118" s="28">
        <v>-0.90100000000000002</v>
      </c>
      <c r="K118" s="15" t="str">
        <f t="shared" si="22"/>
        <v>Yes</v>
      </c>
    </row>
    <row r="119" spans="1:11">
      <c r="A119" s="42" t="s">
        <v>198</v>
      </c>
      <c r="B119" s="30" t="s">
        <v>14</v>
      </c>
      <c r="C119" s="45">
        <v>47.825174799000003</v>
      </c>
      <c r="D119" s="15" t="str">
        <f>IF($B119="N/A","N/A",IF(C119&gt;55,"No",IF(C119&lt;20,"No","Yes")))</f>
        <v>Yes</v>
      </c>
      <c r="E119" s="28">
        <v>49.114036853999998</v>
      </c>
      <c r="F119" s="15" t="str">
        <f>IF($B119="N/A","N/A",IF(E119&gt;55,"No",IF(E119&lt;20,"No","Yes")))</f>
        <v>Yes</v>
      </c>
      <c r="G119" s="28">
        <v>49.608225038999997</v>
      </c>
      <c r="H119" s="15" t="str">
        <f>IF($B119="N/A","N/A",IF(G119&gt;55,"No",IF(G119&lt;20,"No","Yes")))</f>
        <v>Yes</v>
      </c>
      <c r="I119" s="28">
        <v>2.6949999999999998</v>
      </c>
      <c r="J119" s="28">
        <v>1.006</v>
      </c>
      <c r="K119" s="15" t="str">
        <f t="shared" si="22"/>
        <v>Yes</v>
      </c>
    </row>
    <row r="120" spans="1:11">
      <c r="A120" s="58" t="s">
        <v>951</v>
      </c>
      <c r="B120" s="57" t="s">
        <v>957</v>
      </c>
      <c r="C120" s="209" t="s">
        <v>50</v>
      </c>
      <c r="D120" s="15" t="str">
        <f>IF(OR($B120="N/A",$C120="N/A"),"N/A",IF(C120&gt;95,"Yes","No"))</f>
        <v>N/A</v>
      </c>
      <c r="E120" s="28">
        <v>100</v>
      </c>
      <c r="F120" s="15" t="str">
        <f>IF($B120="N/A","N/A",IF(E120&gt;95,"Yes","No"))</f>
        <v>Yes</v>
      </c>
      <c r="G120" s="28">
        <v>100</v>
      </c>
      <c r="H120" s="15" t="str">
        <f>IF($B120="N/A","N/A",IF(G120&gt;95,"Yes","No"))</f>
        <v>Yes</v>
      </c>
      <c r="I120" s="28" t="s">
        <v>50</v>
      </c>
      <c r="J120" s="28">
        <v>0</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100</v>
      </c>
      <c r="D125" s="15" t="str">
        <f>IF($B125="N/A","N/A",IF(C125&gt;100,"No",IF(C125&lt;98,"No","Yes")))</f>
        <v>Yes</v>
      </c>
      <c r="E125" s="28">
        <v>100</v>
      </c>
      <c r="F125" s="15" t="str">
        <f>IF($B125="N/A","N/A",IF(E125&gt;100,"No",IF(E125&lt;98,"No","Yes")))</f>
        <v>Yes</v>
      </c>
      <c r="G125" s="28">
        <v>100</v>
      </c>
      <c r="H125" s="15" t="str">
        <f>IF($B125="N/A","N/A",IF(G125&gt;100,"No",IF(G125&lt;98,"No","Yes")))</f>
        <v>Yes</v>
      </c>
      <c r="I125" s="28">
        <v>0</v>
      </c>
      <c r="J125" s="28">
        <v>0</v>
      </c>
      <c r="K125" s="15" t="str">
        <f t="shared" si="22"/>
        <v>Yes</v>
      </c>
    </row>
    <row r="126" spans="1:11">
      <c r="A126" s="42" t="s">
        <v>270</v>
      </c>
      <c r="B126" s="30" t="s">
        <v>50</v>
      </c>
      <c r="C126" s="45">
        <v>59.802040005000002</v>
      </c>
      <c r="D126" s="15" t="str">
        <f>IF($B126="N/A","N/A",IF(C126&gt;15,"No",IF(C126&lt;-15,"No","Yes")))</f>
        <v>N/A</v>
      </c>
      <c r="E126" s="28">
        <v>60.064767732</v>
      </c>
      <c r="F126" s="15" t="str">
        <f>IF($B126="N/A","N/A",IF(E126&gt;15,"No",IF(E126&lt;-15,"No","Yes")))</f>
        <v>N/A</v>
      </c>
      <c r="G126" s="28">
        <v>60.004284163000001</v>
      </c>
      <c r="H126" s="15" t="str">
        <f>IF($B126="N/A","N/A",IF(G126&gt;15,"No",IF(G126&lt;-15,"No","Yes")))</f>
        <v>N/A</v>
      </c>
      <c r="I126" s="28">
        <v>0.43930000000000002</v>
      </c>
      <c r="J126" s="28">
        <v>-0.10100000000000001</v>
      </c>
      <c r="K126" s="15" t="str">
        <f t="shared" si="22"/>
        <v>Yes</v>
      </c>
    </row>
    <row r="127" spans="1:11">
      <c r="A127" s="42" t="s">
        <v>271</v>
      </c>
      <c r="B127" s="30" t="s">
        <v>50</v>
      </c>
      <c r="C127" s="45">
        <v>32.177038906999996</v>
      </c>
      <c r="D127" s="15" t="str">
        <f>IF($B127="N/A","N/A",IF(C127&gt;15,"No",IF(C127&lt;-15,"No","Yes")))</f>
        <v>N/A</v>
      </c>
      <c r="E127" s="28">
        <v>32.605554775000002</v>
      </c>
      <c r="F127" s="15" t="str">
        <f>IF($B127="N/A","N/A",IF(E127&gt;15,"No",IF(E127&lt;-15,"No","Yes")))</f>
        <v>N/A</v>
      </c>
      <c r="G127" s="28">
        <v>32.980471151000003</v>
      </c>
      <c r="H127" s="15" t="str">
        <f>IF($B127="N/A","N/A",IF(G127&gt;15,"No",IF(G127&lt;-15,"No","Yes")))</f>
        <v>N/A</v>
      </c>
      <c r="I127" s="28">
        <v>1.3320000000000001</v>
      </c>
      <c r="J127" s="28">
        <v>1.1499999999999999</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8.0209210883999997</v>
      </c>
      <c r="D129" s="15" t="str">
        <f>IF($B129="N/A","N/A",IF(C129&gt;15,"No",IF(C129&lt;-15,"No","Yes")))</f>
        <v>N/A</v>
      </c>
      <c r="E129" s="28">
        <v>7.3296774929000001</v>
      </c>
      <c r="F129" s="15" t="str">
        <f>IF($B129="N/A","N/A",IF(E129&gt;15,"No",IF(E129&lt;-15,"No","Yes")))</f>
        <v>N/A</v>
      </c>
      <c r="G129" s="28">
        <v>7.0152446864</v>
      </c>
      <c r="H129" s="15" t="str">
        <f>IF($B129="N/A","N/A",IF(G129&gt;15,"No",IF(G129&lt;-15,"No","Yes")))</f>
        <v>N/A</v>
      </c>
      <c r="I129" s="28">
        <v>-8.6199999999999992</v>
      </c>
      <c r="J129" s="28">
        <v>-4.29</v>
      </c>
      <c r="K129" s="15" t="str">
        <f t="shared" si="22"/>
        <v>Yes</v>
      </c>
    </row>
    <row r="130" spans="1:11">
      <c r="A130" s="42" t="s">
        <v>203</v>
      </c>
      <c r="B130" s="30" t="s">
        <v>55</v>
      </c>
      <c r="C130" s="45">
        <v>99.999428043999998</v>
      </c>
      <c r="D130" s="15" t="str">
        <f>IF($B130="N/A","N/A",IF(C130&gt;100,"No",IF(C130&lt;98,"No","Yes")))</f>
        <v>Yes</v>
      </c>
      <c r="E130" s="28">
        <v>99.999209594000007</v>
      </c>
      <c r="F130" s="15" t="str">
        <f>IF($B130="N/A","N/A",IF(E130&gt;100,"No",IF(E130&lt;98,"No","Yes")))</f>
        <v>Yes</v>
      </c>
      <c r="G130" s="28">
        <v>99.998830674999994</v>
      </c>
      <c r="H130" s="15" t="str">
        <f>IF($B130="N/A","N/A",IF(G130&gt;100,"No",IF(G130&lt;98,"No","Yes")))</f>
        <v>Yes</v>
      </c>
      <c r="I130" s="28">
        <v>0</v>
      </c>
      <c r="J130" s="28">
        <v>0</v>
      </c>
      <c r="K130" s="15" t="str">
        <f t="shared" si="22"/>
        <v>Yes</v>
      </c>
    </row>
    <row r="131" spans="1:11" ht="25.5">
      <c r="A131" s="42" t="s">
        <v>274</v>
      </c>
      <c r="B131" s="39" t="s">
        <v>55</v>
      </c>
      <c r="C131" s="45">
        <v>99.999787400000002</v>
      </c>
      <c r="D131" s="15" t="str">
        <f>IF($B131="N/A","N/A",IF(C131&gt;100,"No",IF(C131&lt;98,"No","Yes")))</f>
        <v>Yes</v>
      </c>
      <c r="E131" s="28">
        <v>99.999966138000005</v>
      </c>
      <c r="F131" s="15" t="str">
        <f>IF($B131="N/A","N/A",IF(E131&gt;100,"No",IF(E131&lt;98,"No","Yes")))</f>
        <v>Yes</v>
      </c>
      <c r="G131" s="28">
        <v>100</v>
      </c>
      <c r="H131" s="15" t="str">
        <f>IF($B131="N/A","N/A",IF(G131&gt;100,"No",IF(G131&lt;98,"No","Yes")))</f>
        <v>Yes</v>
      </c>
      <c r="I131" s="28">
        <v>2.0000000000000001E-4</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99.830171403999998</v>
      </c>
      <c r="D133" s="15" t="str">
        <f>IF($B133="N/A","N/A",IF(C133&gt;15,"No",IF(C133&lt;-15,"No","Yes")))</f>
        <v>N/A</v>
      </c>
      <c r="E133" s="28">
        <v>99.804802566999996</v>
      </c>
      <c r="F133" s="15" t="str">
        <f>IF($B133="N/A","N/A",IF(E133&gt;15,"No",IF(E133&lt;-15,"No","Yes")))</f>
        <v>N/A</v>
      </c>
      <c r="G133" s="28">
        <v>99.880561095999994</v>
      </c>
      <c r="H133" s="15" t="str">
        <f>IF($B133="N/A","N/A",IF(G133&gt;15,"No",IF(G133&lt;-15,"No","Yes")))</f>
        <v>N/A</v>
      </c>
      <c r="I133" s="28">
        <v>-2.5000000000000001E-2</v>
      </c>
      <c r="J133" s="28">
        <v>7.5899999999999995E-2</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83.265056130000005</v>
      </c>
      <c r="D135" s="15" t="str">
        <f t="shared" ref="D135:D158" si="25">IF($B135="N/A","N/A",IF(C135&gt;15,"No",IF(C135&lt;-15,"No","Yes")))</f>
        <v>N/A</v>
      </c>
      <c r="E135" s="15">
        <v>82.021097264000005</v>
      </c>
      <c r="F135" s="15" t="str">
        <f t="shared" ref="F135:F158" si="26">IF($B135="N/A","N/A",IF(E135&gt;15,"No",IF(E135&lt;-15,"No","Yes")))</f>
        <v>N/A</v>
      </c>
      <c r="G135" s="28">
        <v>82.056352840000002</v>
      </c>
      <c r="H135" s="15" t="str">
        <f t="shared" ref="H135:H158" si="27">IF($B135="N/A","N/A",IF(G135&gt;15,"No",IF(G135&lt;-15,"No","Yes")))</f>
        <v>N/A</v>
      </c>
      <c r="I135" s="30" t="s">
        <v>1095</v>
      </c>
      <c r="J135" s="28">
        <v>4.2999999999999997E-2</v>
      </c>
      <c r="K135" s="15" t="str">
        <f t="shared" ref="K135:K158" si="28">IF(J135="Div by 0", "N/A", IF(J135="N/A","N/A", IF(J135&gt;15, "No", IF(J135&lt;-15, "No", "Yes"))))</f>
        <v>Yes</v>
      </c>
    </row>
    <row r="136" spans="1:11" ht="12.75" customHeight="1">
      <c r="A136" s="42" t="s">
        <v>276</v>
      </c>
      <c r="B136" s="30" t="s">
        <v>50</v>
      </c>
      <c r="C136" s="8">
        <v>10.546738673</v>
      </c>
      <c r="D136" s="30" t="s">
        <v>50</v>
      </c>
      <c r="E136" s="15">
        <v>10.748438164</v>
      </c>
      <c r="F136" s="30" t="s">
        <v>50</v>
      </c>
      <c r="G136" s="28">
        <v>10.550133168</v>
      </c>
      <c r="H136" s="30" t="s">
        <v>50</v>
      </c>
      <c r="I136" s="30" t="s">
        <v>1096</v>
      </c>
      <c r="J136" s="28">
        <v>-1.84</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0.10272649339999999</v>
      </c>
      <c r="D139" s="15" t="str">
        <f t="shared" si="25"/>
        <v>N/A</v>
      </c>
      <c r="E139" s="15">
        <v>0.21699652259999999</v>
      </c>
      <c r="F139" s="15" t="str">
        <f t="shared" si="26"/>
        <v>N/A</v>
      </c>
      <c r="G139" s="28">
        <v>0.27183592070000001</v>
      </c>
      <c r="H139" s="15" t="str">
        <f t="shared" si="27"/>
        <v>N/A</v>
      </c>
      <c r="I139" s="30" t="s">
        <v>1097</v>
      </c>
      <c r="J139" s="28">
        <v>25.27</v>
      </c>
      <c r="K139" s="15" t="str">
        <f t="shared" si="28"/>
        <v>No</v>
      </c>
    </row>
    <row r="140" spans="1:11">
      <c r="A140" s="50" t="s">
        <v>279</v>
      </c>
      <c r="B140" s="30" t="s">
        <v>50</v>
      </c>
      <c r="C140" s="8">
        <v>4.3783604874000002</v>
      </c>
      <c r="D140" s="15" t="str">
        <f t="shared" si="25"/>
        <v>N/A</v>
      </c>
      <c r="E140" s="15">
        <v>4.5908554524999996</v>
      </c>
      <c r="F140" s="15" t="str">
        <f t="shared" si="26"/>
        <v>N/A</v>
      </c>
      <c r="G140" s="28">
        <v>4.3877794869000004</v>
      </c>
      <c r="H140" s="15" t="str">
        <f t="shared" si="27"/>
        <v>N/A</v>
      </c>
      <c r="I140" s="30" t="s">
        <v>1098</v>
      </c>
      <c r="J140" s="28">
        <v>-4.42</v>
      </c>
      <c r="K140" s="15" t="str">
        <f t="shared" si="28"/>
        <v>Yes</v>
      </c>
    </row>
    <row r="141" spans="1:11">
      <c r="A141" s="50" t="s">
        <v>280</v>
      </c>
      <c r="B141" s="30" t="s">
        <v>50</v>
      </c>
      <c r="C141" s="8">
        <v>0.11776492230000001</v>
      </c>
      <c r="D141" s="15" t="str">
        <f t="shared" si="25"/>
        <v>N/A</v>
      </c>
      <c r="E141" s="15">
        <v>1.1040799999999999E-5</v>
      </c>
      <c r="F141" s="15" t="str">
        <f t="shared" si="26"/>
        <v>N/A</v>
      </c>
      <c r="G141" s="28">
        <v>2.0636600000000002E-5</v>
      </c>
      <c r="H141" s="15" t="str">
        <f t="shared" si="27"/>
        <v>N/A</v>
      </c>
      <c r="I141" s="30" t="s">
        <v>1092</v>
      </c>
      <c r="J141" s="28">
        <v>86.91</v>
      </c>
      <c r="K141" s="15" t="str">
        <f t="shared" si="28"/>
        <v>No</v>
      </c>
    </row>
    <row r="142" spans="1:11">
      <c r="A142" s="50" t="s">
        <v>281</v>
      </c>
      <c r="B142" s="30" t="s">
        <v>50</v>
      </c>
      <c r="C142" s="8">
        <v>0.54689031170000002</v>
      </c>
      <c r="D142" s="15" t="str">
        <f t="shared" si="25"/>
        <v>N/A</v>
      </c>
      <c r="E142" s="15">
        <v>0.75930013490000003</v>
      </c>
      <c r="F142" s="15" t="str">
        <f t="shared" si="26"/>
        <v>N/A</v>
      </c>
      <c r="G142" s="28">
        <v>0.75347407239999997</v>
      </c>
      <c r="H142" s="15" t="str">
        <f t="shared" si="27"/>
        <v>N/A</v>
      </c>
      <c r="I142" s="30" t="s">
        <v>1099</v>
      </c>
      <c r="J142" s="28">
        <v>-0.76700000000000002</v>
      </c>
      <c r="K142" s="15" t="str">
        <f t="shared" si="28"/>
        <v>Yes</v>
      </c>
    </row>
    <row r="143" spans="1:11">
      <c r="A143" s="50" t="s">
        <v>282</v>
      </c>
      <c r="B143" s="30" t="s">
        <v>50</v>
      </c>
      <c r="C143" s="8">
        <v>1.348327981</v>
      </c>
      <c r="D143" s="15" t="str">
        <f t="shared" si="25"/>
        <v>N/A</v>
      </c>
      <c r="E143" s="15">
        <v>1.3857680135999999</v>
      </c>
      <c r="F143" s="15" t="str">
        <f t="shared" si="26"/>
        <v>N/A</v>
      </c>
      <c r="G143" s="28">
        <v>1.3065458956</v>
      </c>
      <c r="H143" s="15" t="str">
        <f t="shared" si="27"/>
        <v>N/A</v>
      </c>
      <c r="I143" s="30" t="s">
        <v>1100</v>
      </c>
      <c r="J143" s="28">
        <v>-5.72</v>
      </c>
      <c r="K143" s="15" t="str">
        <f t="shared" si="28"/>
        <v>Yes</v>
      </c>
    </row>
    <row r="144" spans="1:11">
      <c r="A144" s="50" t="s">
        <v>283</v>
      </c>
      <c r="B144" s="30" t="s">
        <v>50</v>
      </c>
      <c r="C144" s="8">
        <v>0.1469980776</v>
      </c>
      <c r="D144" s="15" t="str">
        <f t="shared" si="25"/>
        <v>N/A</v>
      </c>
      <c r="E144" s="15">
        <v>0.1788283645</v>
      </c>
      <c r="F144" s="15" t="str">
        <f t="shared" si="26"/>
        <v>N/A</v>
      </c>
      <c r="G144" s="28">
        <v>0.18459459559999999</v>
      </c>
      <c r="H144" s="15" t="str">
        <f t="shared" si="27"/>
        <v>N/A</v>
      </c>
      <c r="I144" s="30" t="s">
        <v>1101</v>
      </c>
      <c r="J144" s="28">
        <v>3.2240000000000002</v>
      </c>
      <c r="K144" s="15" t="str">
        <f t="shared" si="28"/>
        <v>Yes</v>
      </c>
    </row>
    <row r="145" spans="1:11">
      <c r="A145" s="50" t="s">
        <v>284</v>
      </c>
      <c r="B145" s="30" t="s">
        <v>50</v>
      </c>
      <c r="C145" s="8">
        <v>0</v>
      </c>
      <c r="D145" s="15" t="str">
        <f t="shared" si="25"/>
        <v>N/A</v>
      </c>
      <c r="E145" s="15">
        <v>0</v>
      </c>
      <c r="F145" s="15" t="str">
        <f t="shared" si="26"/>
        <v>N/A</v>
      </c>
      <c r="G145" s="28">
        <v>0</v>
      </c>
      <c r="H145" s="15" t="str">
        <f t="shared" si="27"/>
        <v>N/A</v>
      </c>
      <c r="I145" s="30" t="s">
        <v>1090</v>
      </c>
      <c r="J145" s="28" t="s">
        <v>1090</v>
      </c>
      <c r="K145" s="15" t="str">
        <f t="shared" si="28"/>
        <v>N/A</v>
      </c>
    </row>
    <row r="146" spans="1:11">
      <c r="A146" s="50" t="s">
        <v>285</v>
      </c>
      <c r="B146" s="30" t="s">
        <v>50</v>
      </c>
      <c r="C146" s="8">
        <v>3.9056703998</v>
      </c>
      <c r="D146" s="15" t="str">
        <f t="shared" si="25"/>
        <v>N/A</v>
      </c>
      <c r="E146" s="15">
        <v>3.6166786349</v>
      </c>
      <c r="F146" s="15" t="str">
        <f t="shared" si="26"/>
        <v>N/A</v>
      </c>
      <c r="G146" s="28">
        <v>3.6458825603</v>
      </c>
      <c r="H146" s="15" t="str">
        <f t="shared" si="27"/>
        <v>N/A</v>
      </c>
      <c r="I146" s="30" t="s">
        <v>1102</v>
      </c>
      <c r="J146" s="28">
        <v>0.8075</v>
      </c>
      <c r="K146" s="15" t="str">
        <f t="shared" si="28"/>
        <v>Yes</v>
      </c>
    </row>
    <row r="147" spans="1:11">
      <c r="A147" s="42" t="s">
        <v>286</v>
      </c>
      <c r="B147" s="30" t="s">
        <v>50</v>
      </c>
      <c r="C147" s="8">
        <v>6.1882051971000003</v>
      </c>
      <c r="D147" s="15" t="str">
        <f t="shared" si="25"/>
        <v>N/A</v>
      </c>
      <c r="E147" s="15">
        <v>7.2304645716999998</v>
      </c>
      <c r="F147" s="15" t="str">
        <f t="shared" si="26"/>
        <v>N/A</v>
      </c>
      <c r="G147" s="28">
        <v>7.3935139917999999</v>
      </c>
      <c r="H147" s="15" t="str">
        <f t="shared" si="27"/>
        <v>N/A</v>
      </c>
      <c r="I147" s="30" t="s">
        <v>1103</v>
      </c>
      <c r="J147" s="28">
        <v>2.2549999999999999</v>
      </c>
      <c r="K147" s="15" t="str">
        <f t="shared" si="28"/>
        <v>Yes</v>
      </c>
    </row>
    <row r="148" spans="1:11">
      <c r="A148" s="50" t="s">
        <v>287</v>
      </c>
      <c r="B148" s="30" t="s">
        <v>50</v>
      </c>
      <c r="C148" s="8">
        <v>4.4015851120000002</v>
      </c>
      <c r="D148" s="15" t="str">
        <f t="shared" si="25"/>
        <v>N/A</v>
      </c>
      <c r="E148" s="15">
        <v>5.1970634034999996</v>
      </c>
      <c r="F148" s="15" t="str">
        <f t="shared" si="26"/>
        <v>N/A</v>
      </c>
      <c r="G148" s="28">
        <v>5.1307701547000004</v>
      </c>
      <c r="H148" s="15" t="str">
        <f t="shared" si="27"/>
        <v>N/A</v>
      </c>
      <c r="I148" s="30" t="s">
        <v>1104</v>
      </c>
      <c r="J148" s="28">
        <v>-1.28</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0.3865184076</v>
      </c>
      <c r="D151" s="15" t="str">
        <f t="shared" si="25"/>
        <v>N/A</v>
      </c>
      <c r="E151" s="15">
        <v>0.43149781700000001</v>
      </c>
      <c r="F151" s="15" t="str">
        <f t="shared" si="26"/>
        <v>N/A</v>
      </c>
      <c r="G151" s="28">
        <v>0.44492559879999999</v>
      </c>
      <c r="H151" s="15" t="str">
        <f t="shared" si="27"/>
        <v>N/A</v>
      </c>
      <c r="I151" s="30" t="s">
        <v>1105</v>
      </c>
      <c r="J151" s="28">
        <v>3.1120000000000001</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1.2341088898999999</v>
      </c>
      <c r="D153" s="15" t="str">
        <f t="shared" si="25"/>
        <v>N/A</v>
      </c>
      <c r="E153" s="15">
        <v>1.4273698705</v>
      </c>
      <c r="F153" s="15" t="str">
        <f t="shared" si="26"/>
        <v>N/A</v>
      </c>
      <c r="G153" s="28">
        <v>1.6541182239000001</v>
      </c>
      <c r="H153" s="15" t="str">
        <f t="shared" si="27"/>
        <v>N/A</v>
      </c>
      <c r="I153" s="30" t="s">
        <v>1106</v>
      </c>
      <c r="J153" s="28">
        <v>15.89</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0.16599278770000001</v>
      </c>
      <c r="D158" s="15" t="str">
        <f t="shared" si="25"/>
        <v>N/A</v>
      </c>
      <c r="E158" s="15">
        <v>0.17453348069999999</v>
      </c>
      <c r="F158" s="15" t="str">
        <f t="shared" si="26"/>
        <v>N/A</v>
      </c>
      <c r="G158" s="28">
        <v>0.16370001449999999</v>
      </c>
      <c r="H158" s="15" t="str">
        <f t="shared" si="27"/>
        <v>N/A</v>
      </c>
      <c r="I158" s="30" t="s">
        <v>1107</v>
      </c>
      <c r="J158" s="28">
        <v>-6.21</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2629445</v>
      </c>
      <c r="D160" s="15" t="str">
        <f>IF($B160="N/A","N/A",IF(C160&gt;15,"No",IF(C160&lt;-15,"No","Yes")))</f>
        <v>N/A</v>
      </c>
      <c r="E160" s="27">
        <v>2847854</v>
      </c>
      <c r="F160" s="15" t="str">
        <f>IF($B160="N/A","N/A",IF(E160&gt;15,"No",IF(E160&lt;-15,"No","Yes")))</f>
        <v>N/A</v>
      </c>
      <c r="G160" s="27">
        <v>3248023</v>
      </c>
      <c r="H160" s="15" t="str">
        <f>IF($B160="N/A","N/A",IF(G160&gt;15,"No",IF(G160&lt;-15,"No","Yes")))</f>
        <v>N/A</v>
      </c>
      <c r="I160" s="28">
        <v>8.3059999999999992</v>
      </c>
      <c r="J160" s="28">
        <v>14.05</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22.790624638000001</v>
      </c>
      <c r="D163" s="15" t="str">
        <f>IF($B163="N/A","N/A",IF(C163&gt;15,"No",IF(C163&lt;-15,"No","Yes")))</f>
        <v>N/A</v>
      </c>
      <c r="E163" s="37">
        <v>22.214446035999998</v>
      </c>
      <c r="F163" s="15" t="str">
        <f>IF($B163="N/A","N/A",IF(E163&gt;15,"No",IF(E163&lt;-15,"No","Yes")))</f>
        <v>N/A</v>
      </c>
      <c r="G163" s="37">
        <v>21.616767492000001</v>
      </c>
      <c r="H163" s="15" t="str">
        <f>IF($B163="N/A","N/A",IF(G163&gt;15,"No",IF(G163&lt;-15,"No","Yes")))</f>
        <v>N/A</v>
      </c>
      <c r="I163" s="28">
        <v>-2.5299999999999998</v>
      </c>
      <c r="J163" s="28">
        <v>-2.69</v>
      </c>
      <c r="K163" s="15" t="str">
        <f>IF(J163="Div by 0", "N/A", IF(J163="N/A","N/A", IF(J163&gt;15, "No", IF(J163&lt;-15, "No", "Yes"))))</f>
        <v>Yes</v>
      </c>
    </row>
    <row r="164" spans="1:11">
      <c r="A164" s="42" t="s">
        <v>90</v>
      </c>
      <c r="B164" s="30" t="s">
        <v>50</v>
      </c>
      <c r="C164" s="45">
        <v>13.980706955</v>
      </c>
      <c r="D164" s="15" t="str">
        <f>IF($B164="N/A","N/A",IF(C164&gt;15,"No",IF(C164&lt;-15,"No","Yes")))</f>
        <v>N/A</v>
      </c>
      <c r="E164" s="28">
        <v>15.874795548</v>
      </c>
      <c r="F164" s="15" t="str">
        <f>IF($B164="N/A","N/A",IF(E164&gt;15,"No",IF(E164&lt;-15,"No","Yes")))</f>
        <v>N/A</v>
      </c>
      <c r="G164" s="28">
        <v>17.905168775</v>
      </c>
      <c r="H164" s="15" t="str">
        <f>IF($B164="N/A","N/A",IF(G164&gt;15,"No",IF(G164&lt;-15,"No","Yes")))</f>
        <v>N/A</v>
      </c>
      <c r="I164" s="28">
        <v>13.55</v>
      </c>
      <c r="J164" s="28">
        <v>12.79</v>
      </c>
      <c r="K164" s="15" t="str">
        <f t="shared" si="29"/>
        <v>Yes</v>
      </c>
    </row>
    <row r="165" spans="1:11">
      <c r="A165" s="42" t="s">
        <v>223</v>
      </c>
      <c r="B165" s="30" t="s">
        <v>50</v>
      </c>
      <c r="C165" s="45">
        <v>33.398556188000001</v>
      </c>
      <c r="D165" s="15" t="str">
        <f>IF($B165="N/A","N/A",IF(C165&gt;15,"No",IF(C165&lt;-15,"No","Yes")))</f>
        <v>N/A</v>
      </c>
      <c r="E165" s="28">
        <v>33.279073400000001</v>
      </c>
      <c r="F165" s="15" t="str">
        <f>IF($B165="N/A","N/A",IF(E165&gt;15,"No",IF(E165&lt;-15,"No","Yes")))</f>
        <v>N/A</v>
      </c>
      <c r="G165" s="28">
        <v>31.831091772000001</v>
      </c>
      <c r="H165" s="15" t="str">
        <f>IF($B165="N/A","N/A",IF(G165&gt;15,"No",IF(G165&lt;-15,"No","Yes")))</f>
        <v>N/A</v>
      </c>
      <c r="I165" s="28">
        <v>-0.35799999999999998</v>
      </c>
      <c r="J165" s="28">
        <v>-4.3499999999999996</v>
      </c>
      <c r="K165" s="15" t="str">
        <f t="shared" si="29"/>
        <v>Yes</v>
      </c>
    </row>
    <row r="166" spans="1:11" ht="12.75" customHeight="1">
      <c r="A166" s="42" t="s">
        <v>224</v>
      </c>
      <c r="B166" s="30" t="s">
        <v>50</v>
      </c>
      <c r="C166" s="45">
        <v>38.236348429000003</v>
      </c>
      <c r="D166" s="15" t="str">
        <f>IF($B166="N/A","N/A",IF(C166&gt;15,"No",IF(C166&lt;-15,"No","Yes")))</f>
        <v>N/A</v>
      </c>
      <c r="E166" s="28">
        <v>29.767617134000002</v>
      </c>
      <c r="F166" s="15" t="str">
        <f>IF($B166="N/A","N/A",IF(E166&gt;15,"No",IF(E166&lt;-15,"No","Yes")))</f>
        <v>N/A</v>
      </c>
      <c r="G166" s="28">
        <v>22.812607319000001</v>
      </c>
      <c r="H166" s="15" t="str">
        <f>IF($B166="N/A","N/A",IF(G166&gt;15,"No",IF(G166&lt;-15,"No","Yes")))</f>
        <v>N/A</v>
      </c>
      <c r="I166" s="28">
        <v>-22.1</v>
      </c>
      <c r="J166" s="28">
        <v>-23.4</v>
      </c>
      <c r="K166" s="15" t="str">
        <f t="shared" si="29"/>
        <v>No</v>
      </c>
    </row>
    <row r="167" spans="1:11">
      <c r="A167" s="42" t="s">
        <v>225</v>
      </c>
      <c r="B167" s="30" t="s">
        <v>50</v>
      </c>
      <c r="C167" s="45">
        <v>10.216741124</v>
      </c>
      <c r="D167" s="15" t="str">
        <f>IF($B167="N/A","N/A",IF(C167&gt;15,"No",IF(C167&lt;-15,"No","Yes")))</f>
        <v>N/A</v>
      </c>
      <c r="E167" s="28">
        <v>12.392429178</v>
      </c>
      <c r="F167" s="15" t="str">
        <f>IF($B167="N/A","N/A",IF(E167&gt;15,"No",IF(E167&lt;-15,"No","Yes")))</f>
        <v>N/A</v>
      </c>
      <c r="G167" s="28">
        <v>15.192105305</v>
      </c>
      <c r="H167" s="15" t="str">
        <f>IF($B167="N/A","N/A",IF(G167&gt;15,"No",IF(G167&lt;-15,"No","Yes")))</f>
        <v>N/A</v>
      </c>
      <c r="I167" s="28">
        <v>21.3</v>
      </c>
      <c r="J167" s="28">
        <v>22.59</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32.303280729999997</v>
      </c>
      <c r="D169" s="15" t="str">
        <f>IF($B169="N/A","N/A",IF(C169&gt;15,"No",IF(C169&lt;-15,"No","Yes")))</f>
        <v>N/A</v>
      </c>
      <c r="E169" s="28">
        <v>29.895598581000002</v>
      </c>
      <c r="F169" s="15" t="str">
        <f t="shared" ref="F169:F189" si="30">IF($B169="N/A","N/A",IF(E169&gt;15,"No",IF(E169&lt;-15,"No","Yes")))</f>
        <v>N/A</v>
      </c>
      <c r="G169" s="28">
        <v>27.913225984</v>
      </c>
      <c r="H169" s="15" t="str">
        <f t="shared" ref="H169:H189" si="31">IF($B169="N/A","N/A",IF(G169&gt;15,"No",IF(G169&lt;-15,"No","Yes")))</f>
        <v>N/A</v>
      </c>
      <c r="I169" s="28">
        <v>-7.45</v>
      </c>
      <c r="J169" s="28">
        <v>-6.63</v>
      </c>
      <c r="K169" s="15" t="str">
        <f t="shared" ref="K169:K204" si="32">IF(J169="Div by 0", "N/A", IF(J169="N/A","N/A", IF(J169&gt;15, "No", IF(J169&lt;-15, "No", "Yes"))))</f>
        <v>Yes</v>
      </c>
    </row>
    <row r="170" spans="1:11">
      <c r="A170" s="42" t="s">
        <v>235</v>
      </c>
      <c r="B170" s="30" t="s">
        <v>50</v>
      </c>
      <c r="C170" s="45">
        <v>5.1576283207999998</v>
      </c>
      <c r="D170" s="15" t="str">
        <f>IF($B170="N/A","N/A",IF(C170&gt;15,"No",IF(C170&lt;-15,"No","Yes")))</f>
        <v>N/A</v>
      </c>
      <c r="E170" s="28">
        <v>4.8632057683000003</v>
      </c>
      <c r="F170" s="15" t="str">
        <f t="shared" si="30"/>
        <v>N/A</v>
      </c>
      <c r="G170" s="28">
        <v>4.6483353104000003</v>
      </c>
      <c r="H170" s="15" t="str">
        <f t="shared" si="31"/>
        <v>N/A</v>
      </c>
      <c r="I170" s="28">
        <v>-5.71</v>
      </c>
      <c r="J170" s="28">
        <v>-4.42</v>
      </c>
      <c r="K170" s="15" t="str">
        <f t="shared" si="32"/>
        <v>Yes</v>
      </c>
    </row>
    <row r="171" spans="1:11">
      <c r="A171" s="42" t="s">
        <v>236</v>
      </c>
      <c r="B171" s="30" t="s">
        <v>50</v>
      </c>
      <c r="C171" s="45">
        <v>15.082612490000001</v>
      </c>
      <c r="D171" s="15" t="str">
        <f>IF($B171="N/A","N/A",IF(C171&gt;15,"No",IF(C171&lt;-15,"No","Yes")))</f>
        <v>N/A</v>
      </c>
      <c r="E171" s="28">
        <v>15.509959429</v>
      </c>
      <c r="F171" s="15" t="str">
        <f t="shared" si="30"/>
        <v>N/A</v>
      </c>
      <c r="G171" s="28">
        <v>15.566392233</v>
      </c>
      <c r="H171" s="15" t="str">
        <f t="shared" si="31"/>
        <v>N/A</v>
      </c>
      <c r="I171" s="28">
        <v>2.8330000000000002</v>
      </c>
      <c r="J171" s="28">
        <v>0.36380000000000001</v>
      </c>
      <c r="K171" s="15" t="str">
        <f t="shared" si="32"/>
        <v>Yes</v>
      </c>
    </row>
    <row r="172" spans="1:11">
      <c r="A172" s="42" t="s">
        <v>237</v>
      </c>
      <c r="B172" s="30" t="s">
        <v>50</v>
      </c>
      <c r="C172" s="45">
        <v>2.0599784364999998</v>
      </c>
      <c r="D172" s="15" t="str">
        <f>IF($B172="N/A","N/A",IF(C172&gt;15,"No",IF(C172&lt;-15,"No","Yes")))</f>
        <v>N/A</v>
      </c>
      <c r="E172" s="28">
        <v>1.4248623701000001</v>
      </c>
      <c r="F172" s="15" t="str">
        <f t="shared" si="30"/>
        <v>N/A</v>
      </c>
      <c r="G172" s="28">
        <v>1.1441421442999999</v>
      </c>
      <c r="H172" s="15" t="str">
        <f t="shared" si="31"/>
        <v>N/A</v>
      </c>
      <c r="I172" s="28">
        <v>-30.8</v>
      </c>
      <c r="J172" s="28">
        <v>-19.7</v>
      </c>
      <c r="K172" s="15" t="str">
        <f t="shared" si="32"/>
        <v>No</v>
      </c>
    </row>
    <row r="173" spans="1:11">
      <c r="A173" s="42" t="s">
        <v>238</v>
      </c>
      <c r="B173" s="30" t="s">
        <v>50</v>
      </c>
      <c r="C173" s="45">
        <v>0.95484027999999999</v>
      </c>
      <c r="D173" s="15" t="str">
        <f t="shared" ref="D173:D189" si="33">IF($B173="N/A","N/A",IF(C173&gt;15,"No",IF(C173&lt;-15,"No","Yes")))</f>
        <v>N/A</v>
      </c>
      <c r="E173" s="28">
        <v>1.3977191246</v>
      </c>
      <c r="F173" s="15" t="str">
        <f t="shared" si="30"/>
        <v>N/A</v>
      </c>
      <c r="G173" s="28">
        <v>1.6137200999000001</v>
      </c>
      <c r="H173" s="15" t="str">
        <f t="shared" si="31"/>
        <v>N/A</v>
      </c>
      <c r="I173" s="28">
        <v>46.38</v>
      </c>
      <c r="J173" s="28">
        <v>15.45</v>
      </c>
      <c r="K173" s="15" t="str">
        <f t="shared" si="32"/>
        <v>No</v>
      </c>
    </row>
    <row r="174" spans="1:11">
      <c r="A174" s="42" t="s">
        <v>239</v>
      </c>
      <c r="B174" s="30" t="s">
        <v>50</v>
      </c>
      <c r="C174" s="45">
        <v>23.192841075</v>
      </c>
      <c r="D174" s="15" t="str">
        <f t="shared" si="33"/>
        <v>N/A</v>
      </c>
      <c r="E174" s="28">
        <v>23.307620405000002</v>
      </c>
      <c r="F174" s="15" t="str">
        <f t="shared" si="30"/>
        <v>N/A</v>
      </c>
      <c r="G174" s="28">
        <v>23.734376265000002</v>
      </c>
      <c r="H174" s="15" t="str">
        <f t="shared" si="31"/>
        <v>N/A</v>
      </c>
      <c r="I174" s="28">
        <v>0.49490000000000001</v>
      </c>
      <c r="J174" s="28">
        <v>1.831</v>
      </c>
      <c r="K174" s="15" t="str">
        <f t="shared" si="32"/>
        <v>Yes</v>
      </c>
    </row>
    <row r="175" spans="1:11">
      <c r="A175" s="42" t="s">
        <v>241</v>
      </c>
      <c r="B175" s="30" t="s">
        <v>50</v>
      </c>
      <c r="C175" s="45">
        <v>4.4711336422999999</v>
      </c>
      <c r="D175" s="15" t="str">
        <f t="shared" si="33"/>
        <v>N/A</v>
      </c>
      <c r="E175" s="28">
        <v>6.4765960614999996</v>
      </c>
      <c r="F175" s="15" t="str">
        <f t="shared" si="30"/>
        <v>N/A</v>
      </c>
      <c r="G175" s="28">
        <v>8.2028052140999996</v>
      </c>
      <c r="H175" s="15" t="str">
        <f t="shared" si="31"/>
        <v>N/A</v>
      </c>
      <c r="I175" s="28">
        <v>44.85</v>
      </c>
      <c r="J175" s="28">
        <v>26.65</v>
      </c>
      <c r="K175" s="15" t="str">
        <f t="shared" si="32"/>
        <v>No</v>
      </c>
    </row>
    <row r="176" spans="1:11">
      <c r="A176" s="42" t="s">
        <v>242</v>
      </c>
      <c r="B176" s="30" t="s">
        <v>50</v>
      </c>
      <c r="C176" s="45">
        <v>8.8621743372000008</v>
      </c>
      <c r="D176" s="15" t="str">
        <f t="shared" si="33"/>
        <v>N/A</v>
      </c>
      <c r="E176" s="28">
        <v>9.3016355473000001</v>
      </c>
      <c r="F176" s="15" t="str">
        <f t="shared" si="30"/>
        <v>N/A</v>
      </c>
      <c r="G176" s="28">
        <v>9.7598446809000006</v>
      </c>
      <c r="H176" s="15" t="str">
        <f t="shared" si="31"/>
        <v>N/A</v>
      </c>
      <c r="I176" s="28">
        <v>4.9589999999999996</v>
      </c>
      <c r="J176" s="28">
        <v>4.9260000000000002</v>
      </c>
      <c r="K176" s="15" t="str">
        <f t="shared" si="32"/>
        <v>Yes</v>
      </c>
    </row>
    <row r="177" spans="1:11">
      <c r="A177" s="42" t="s">
        <v>243</v>
      </c>
      <c r="B177" s="30" t="s">
        <v>50</v>
      </c>
      <c r="C177" s="45">
        <v>1.1899469279999999</v>
      </c>
      <c r="D177" s="15" t="str">
        <f t="shared" si="33"/>
        <v>N/A</v>
      </c>
      <c r="E177" s="28">
        <v>1.1286744335000001</v>
      </c>
      <c r="F177" s="15" t="str">
        <f t="shared" si="30"/>
        <v>N/A</v>
      </c>
      <c r="G177" s="28">
        <v>1.1207125072999999</v>
      </c>
      <c r="H177" s="15" t="str">
        <f t="shared" si="31"/>
        <v>N/A</v>
      </c>
      <c r="I177" s="28">
        <v>-5.15</v>
      </c>
      <c r="J177" s="28">
        <v>-0.70499999999999996</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0.1609465115</v>
      </c>
      <c r="D180" s="15" t="str">
        <f t="shared" si="33"/>
        <v>N/A</v>
      </c>
      <c r="E180" s="28">
        <v>9.7582249699999998E-2</v>
      </c>
      <c r="F180" s="15" t="str">
        <f t="shared" si="30"/>
        <v>N/A</v>
      </c>
      <c r="G180" s="28">
        <v>9.0023993100000005E-2</v>
      </c>
      <c r="H180" s="15" t="str">
        <f t="shared" si="31"/>
        <v>N/A</v>
      </c>
      <c r="I180" s="28">
        <v>-39.4</v>
      </c>
      <c r="J180" s="28">
        <v>-7.75</v>
      </c>
      <c r="K180" s="15" t="str">
        <f t="shared" si="32"/>
        <v>Yes</v>
      </c>
    </row>
    <row r="181" spans="1:11">
      <c r="A181" s="42" t="s">
        <v>249</v>
      </c>
      <c r="B181" s="30" t="s">
        <v>50</v>
      </c>
      <c r="C181" s="45">
        <v>0.53444738339999998</v>
      </c>
      <c r="D181" s="15" t="str">
        <f t="shared" si="33"/>
        <v>N/A</v>
      </c>
      <c r="E181" s="28">
        <v>0.63711131259999998</v>
      </c>
      <c r="F181" s="15" t="str">
        <f t="shared" si="30"/>
        <v>N/A</v>
      </c>
      <c r="G181" s="28">
        <v>0.62456454279999996</v>
      </c>
      <c r="H181" s="15" t="str">
        <f t="shared" si="31"/>
        <v>N/A</v>
      </c>
      <c r="I181" s="28">
        <v>19.21</v>
      </c>
      <c r="J181" s="28">
        <v>-1.97</v>
      </c>
      <c r="K181" s="15" t="str">
        <f t="shared" si="32"/>
        <v>Yes</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5.6959548497999997</v>
      </c>
      <c r="D184" s="15" t="str">
        <f t="shared" si="33"/>
        <v>N/A</v>
      </c>
      <c r="E184" s="28">
        <v>5.4126370242000004</v>
      </c>
      <c r="F184" s="15" t="str">
        <f t="shared" si="30"/>
        <v>N/A</v>
      </c>
      <c r="G184" s="28">
        <v>4.9757036818999998</v>
      </c>
      <c r="H184" s="15" t="str">
        <f t="shared" si="31"/>
        <v>N/A</v>
      </c>
      <c r="I184" s="28">
        <v>-4.97</v>
      </c>
      <c r="J184" s="28">
        <v>-8.07</v>
      </c>
      <c r="K184" s="15" t="str">
        <f t="shared" si="32"/>
        <v>Yes</v>
      </c>
    </row>
    <row r="185" spans="1:11">
      <c r="A185" s="42" t="s">
        <v>257</v>
      </c>
      <c r="B185" s="30" t="s">
        <v>50</v>
      </c>
      <c r="C185" s="45">
        <v>0</v>
      </c>
      <c r="D185" s="15" t="str">
        <f t="shared" si="33"/>
        <v>N/A</v>
      </c>
      <c r="E185" s="28">
        <v>0</v>
      </c>
      <c r="F185" s="15" t="str">
        <f t="shared" si="30"/>
        <v>N/A</v>
      </c>
      <c r="G185" s="28">
        <v>3.0787999999999997E-5</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83.926417932000007</v>
      </c>
      <c r="D187" s="15" t="str">
        <f t="shared" si="33"/>
        <v>N/A</v>
      </c>
      <c r="E187" s="28">
        <v>86.101218672000002</v>
      </c>
      <c r="F187" s="15" t="str">
        <f t="shared" si="30"/>
        <v>N/A</v>
      </c>
      <c r="G187" s="28">
        <v>91.682755940999996</v>
      </c>
      <c r="H187" s="15" t="str">
        <f t="shared" si="31"/>
        <v>N/A</v>
      </c>
      <c r="I187" s="28">
        <v>2.5910000000000002</v>
      </c>
      <c r="J187" s="28">
        <v>6.4829999999999997</v>
      </c>
      <c r="K187" s="15" t="str">
        <f t="shared" si="32"/>
        <v>Yes</v>
      </c>
    </row>
    <row r="188" spans="1:11">
      <c r="A188" s="42" t="s">
        <v>265</v>
      </c>
      <c r="B188" s="30" t="s">
        <v>84</v>
      </c>
      <c r="C188" s="45">
        <v>80.401906854000003</v>
      </c>
      <c r="D188" s="15" t="str">
        <f>IF($B188="N/A","N/A",IF(C188&gt;100,"No",IF(C188&lt;85,"No","Yes")))</f>
        <v>No</v>
      </c>
      <c r="E188" s="28">
        <v>83.094367238000004</v>
      </c>
      <c r="F188" s="15" t="str">
        <f>IF($B188="N/A","N/A",IF(E188&gt;100,"No",IF(E188&lt;85,"No","Yes")))</f>
        <v>No</v>
      </c>
      <c r="G188" s="28">
        <v>89.695941051000005</v>
      </c>
      <c r="H188" s="15" t="str">
        <f>IF($B188="N/A","N/A",IF(G188&gt;100,"No",IF(G188&lt;85,"No","Yes")))</f>
        <v>Yes</v>
      </c>
      <c r="I188" s="28">
        <v>3.3490000000000002</v>
      </c>
      <c r="J188" s="28">
        <v>7.9450000000000003</v>
      </c>
      <c r="K188" s="15" t="str">
        <f t="shared" si="32"/>
        <v>Yes</v>
      </c>
    </row>
    <row r="189" spans="1:11">
      <c r="A189" s="42" t="s">
        <v>266</v>
      </c>
      <c r="B189" s="30" t="s">
        <v>50</v>
      </c>
      <c r="C189" s="45">
        <v>31.338875901000002</v>
      </c>
      <c r="D189" s="15" t="str">
        <f t="shared" si="33"/>
        <v>N/A</v>
      </c>
      <c r="E189" s="28">
        <v>43.741672739999998</v>
      </c>
      <c r="F189" s="15" t="str">
        <f t="shared" si="30"/>
        <v>N/A</v>
      </c>
      <c r="G189" s="28">
        <v>52.745126812999999</v>
      </c>
      <c r="H189" s="15" t="str">
        <f t="shared" si="31"/>
        <v>N/A</v>
      </c>
      <c r="I189" s="28">
        <v>39.58</v>
      </c>
      <c r="J189" s="28">
        <v>20.58</v>
      </c>
      <c r="K189" s="15" t="str">
        <f t="shared" si="32"/>
        <v>No</v>
      </c>
    </row>
    <row r="190" spans="1:11">
      <c r="A190" s="42" t="s">
        <v>196</v>
      </c>
      <c r="B190" s="30" t="s">
        <v>12</v>
      </c>
      <c r="C190" s="45">
        <v>4.6736925293000002</v>
      </c>
      <c r="D190" s="15" t="str">
        <f>IF($B190="N/A","N/A",IF(C190&gt;25,"No",IF(C190&lt;5,"No","Yes")))</f>
        <v>No</v>
      </c>
      <c r="E190" s="28">
        <v>6.6658047981999999</v>
      </c>
      <c r="F190" s="15" t="str">
        <f>IF($B190="N/A","N/A",IF(E190&gt;25,"No",IF(E190&lt;5,"No","Yes")))</f>
        <v>Yes</v>
      </c>
      <c r="G190" s="28">
        <v>6.2111027419999996</v>
      </c>
      <c r="H190" s="15" t="str">
        <f>IF($B190="N/A","N/A",IF(G190&gt;25,"No",IF(G190&lt;5,"No","Yes")))</f>
        <v>Yes</v>
      </c>
      <c r="I190" s="28">
        <v>42.62</v>
      </c>
      <c r="J190" s="28">
        <v>-6.82</v>
      </c>
      <c r="K190" s="15" t="str">
        <f t="shared" si="32"/>
        <v>Yes</v>
      </c>
    </row>
    <row r="191" spans="1:11">
      <c r="A191" s="42" t="s">
        <v>197</v>
      </c>
      <c r="B191" s="30" t="s">
        <v>13</v>
      </c>
      <c r="C191" s="45">
        <v>45.952712503000001</v>
      </c>
      <c r="D191" s="15" t="str">
        <f>IF($B191="N/A","N/A",IF(C191&gt;70,"No",IF(C191&lt;40,"No","Yes")))</f>
        <v>Yes</v>
      </c>
      <c r="E191" s="28">
        <v>44.832765574</v>
      </c>
      <c r="F191" s="15" t="str">
        <f>IF($B191="N/A","N/A",IF(E191&gt;70,"No",IF(E191&lt;40,"No","Yes")))</f>
        <v>Yes</v>
      </c>
      <c r="G191" s="28">
        <v>44.371006592999997</v>
      </c>
      <c r="H191" s="15" t="str">
        <f>IF($B191="N/A","N/A",IF(G191&gt;70,"No",IF(G191&lt;40,"No","Yes")))</f>
        <v>Yes</v>
      </c>
      <c r="I191" s="28">
        <v>-2.44</v>
      </c>
      <c r="J191" s="28">
        <v>-1.03</v>
      </c>
      <c r="K191" s="15" t="str">
        <f t="shared" si="32"/>
        <v>Yes</v>
      </c>
    </row>
    <row r="192" spans="1:11">
      <c r="A192" s="42" t="s">
        <v>198</v>
      </c>
      <c r="B192" s="30" t="s">
        <v>14</v>
      </c>
      <c r="C192" s="45">
        <v>49.373549652999998</v>
      </c>
      <c r="D192" s="15" t="str">
        <f>IF($B192="N/A","N/A",IF(C192&gt;55,"No",IF(C192&lt;20,"No","Yes")))</f>
        <v>Yes</v>
      </c>
      <c r="E192" s="28">
        <v>48.501429627999997</v>
      </c>
      <c r="F192" s="15" t="str">
        <f>IF($B192="N/A","N/A",IF(E192&gt;55,"No",IF(E192&lt;20,"No","Yes")))</f>
        <v>Yes</v>
      </c>
      <c r="G192" s="28">
        <v>49.417890665000002</v>
      </c>
      <c r="H192" s="15" t="str">
        <f>IF($B192="N/A","N/A",IF(G192&gt;55,"No",IF(G192&lt;20,"No","Yes")))</f>
        <v>Yes</v>
      </c>
      <c r="I192" s="28">
        <v>-1.77</v>
      </c>
      <c r="J192" s="28">
        <v>1.89</v>
      </c>
      <c r="K192" s="15" t="str">
        <f t="shared" si="32"/>
        <v>Yes</v>
      </c>
    </row>
    <row r="193" spans="1:11">
      <c r="A193" s="58" t="s">
        <v>951</v>
      </c>
      <c r="B193" s="57" t="s">
        <v>957</v>
      </c>
      <c r="C193" s="209" t="s">
        <v>50</v>
      </c>
      <c r="D193" s="15" t="str">
        <f>IF(OR($B193="N/A",$C193="N/A"),"N/A",IF(C193&gt;95,"Yes","No"))</f>
        <v>N/A</v>
      </c>
      <c r="E193" s="28">
        <v>61.959285833999999</v>
      </c>
      <c r="F193" s="15" t="str">
        <f>IF($B193="N/A","N/A",IF(E193&gt;95,"Yes","No"))</f>
        <v>No</v>
      </c>
      <c r="G193" s="28">
        <v>59.033910782</v>
      </c>
      <c r="H193" s="15" t="str">
        <f>IF($B193="N/A","N/A",IF(G193&gt;95,"Yes","No"))</f>
        <v>No</v>
      </c>
      <c r="I193" s="28" t="s">
        <v>50</v>
      </c>
      <c r="J193" s="28">
        <v>-4.72</v>
      </c>
      <c r="K193" s="15" t="str">
        <f t="shared" si="32"/>
        <v>Yes</v>
      </c>
    </row>
    <row r="194" spans="1:11">
      <c r="A194" s="42" t="s">
        <v>267</v>
      </c>
      <c r="B194" s="30" t="s">
        <v>50</v>
      </c>
      <c r="C194" s="45">
        <v>99.999747850000006</v>
      </c>
      <c r="D194" s="15" t="str">
        <f t="shared" ref="D194:D204" si="34">IF($B194="N/A","N/A",IF(C194&gt;15,"No",IF(C194&lt;-15,"No","Yes")))</f>
        <v>N/A</v>
      </c>
      <c r="E194" s="28">
        <v>99.999773602999994</v>
      </c>
      <c r="F194" s="15" t="str">
        <f>IF($B194="N/A","N/A",IF(E194&gt;15,"No",IF(E194&lt;-15,"No","Yes")))</f>
        <v>N/A</v>
      </c>
      <c r="G194" s="28">
        <v>100</v>
      </c>
      <c r="H194" s="15" t="str">
        <f>IF($B194="N/A","N/A",IF(G194&gt;15,"No",IF(G194&lt;-15,"No","Yes")))</f>
        <v>N/A</v>
      </c>
      <c r="I194" s="28">
        <v>0</v>
      </c>
      <c r="J194" s="28">
        <v>2.0000000000000001E-4</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77.199129068000005</v>
      </c>
      <c r="D196" s="15" t="str">
        <f>IF($B196="N/A","N/A",IF(C196&gt;100,"No",IF(C196&lt;98,"No","Yes")))</f>
        <v>No</v>
      </c>
      <c r="E196" s="28">
        <v>74.566758566000004</v>
      </c>
      <c r="F196" s="15" t="str">
        <f>IF($B196="N/A","N/A",IF(E196&gt;100,"No",IF(E196&lt;98,"No","Yes")))</f>
        <v>No</v>
      </c>
      <c r="G196" s="28">
        <v>71.279873041000002</v>
      </c>
      <c r="H196" s="15" t="str">
        <f>IF($B196="N/A","N/A",IF(G196&gt;100,"No",IF(G196&lt;98,"No","Yes")))</f>
        <v>No</v>
      </c>
      <c r="I196" s="28">
        <v>-3.41</v>
      </c>
      <c r="J196" s="28">
        <v>-4.41</v>
      </c>
      <c r="K196" s="15" t="str">
        <f t="shared" si="32"/>
        <v>Yes</v>
      </c>
    </row>
    <row r="197" spans="1:11">
      <c r="A197" s="42" t="s">
        <v>270</v>
      </c>
      <c r="B197" s="30" t="s">
        <v>50</v>
      </c>
      <c r="C197" s="45">
        <v>80.728588493999993</v>
      </c>
      <c r="D197" s="15" t="str">
        <f t="shared" si="34"/>
        <v>N/A</v>
      </c>
      <c r="E197" s="28">
        <v>79.666366300000007</v>
      </c>
      <c r="F197" s="15" t="str">
        <f>IF($B197="N/A","N/A",IF(E197&gt;15,"No",IF(E197&lt;-15,"No","Yes")))</f>
        <v>N/A</v>
      </c>
      <c r="G197" s="28">
        <v>79.195279110000001</v>
      </c>
      <c r="H197" s="15" t="str">
        <f>IF($B197="N/A","N/A",IF(G197&gt;15,"No",IF(G197&lt;-15,"No","Yes")))</f>
        <v>N/A</v>
      </c>
      <c r="I197" s="28">
        <v>-1.32</v>
      </c>
      <c r="J197" s="28">
        <v>-0.59099999999999997</v>
      </c>
      <c r="K197" s="15" t="str">
        <f t="shared" si="32"/>
        <v>Yes</v>
      </c>
    </row>
    <row r="198" spans="1:11">
      <c r="A198" s="42" t="s">
        <v>271</v>
      </c>
      <c r="B198" s="30" t="s">
        <v>50</v>
      </c>
      <c r="C198" s="45">
        <v>19.238378655999998</v>
      </c>
      <c r="D198" s="15" t="str">
        <f t="shared" si="34"/>
        <v>N/A</v>
      </c>
      <c r="E198" s="28">
        <v>20.331423454999999</v>
      </c>
      <c r="F198" s="15" t="str">
        <f>IF($B198="N/A","N/A",IF(E198&gt;15,"No",IF(E198&lt;-15,"No","Yes")))</f>
        <v>N/A</v>
      </c>
      <c r="G198" s="28">
        <v>20.802426157999999</v>
      </c>
      <c r="H198" s="15" t="str">
        <f>IF($B198="N/A","N/A",IF(G198&gt;15,"No",IF(G198&lt;-15,"No","Yes")))</f>
        <v>N/A</v>
      </c>
      <c r="I198" s="28">
        <v>5.6820000000000004</v>
      </c>
      <c r="J198" s="28">
        <v>2.3170000000000002</v>
      </c>
      <c r="K198" s="15" t="str">
        <f t="shared" si="32"/>
        <v>Yes</v>
      </c>
    </row>
    <row r="199" spans="1:11">
      <c r="A199" s="42" t="s">
        <v>297</v>
      </c>
      <c r="B199" s="30" t="s">
        <v>50</v>
      </c>
      <c r="C199" s="45">
        <v>3.30328498E-2</v>
      </c>
      <c r="D199" s="15" t="str">
        <f t="shared" si="34"/>
        <v>N/A</v>
      </c>
      <c r="E199" s="28">
        <v>2.2102453000000001E-3</v>
      </c>
      <c r="F199" s="15" t="str">
        <f>IF($B199="N/A","N/A",IF(E199&gt;15,"No",IF(E199&lt;-15,"No","Yes")))</f>
        <v>N/A</v>
      </c>
      <c r="G199" s="28">
        <v>2.2947323E-3</v>
      </c>
      <c r="H199" s="15" t="str">
        <f>IF($B199="N/A","N/A",IF(G199&gt;15,"No",IF(G199&lt;-15,"No","Yes")))</f>
        <v>N/A</v>
      </c>
      <c r="I199" s="28">
        <v>-93.3</v>
      </c>
      <c r="J199" s="28">
        <v>3.823</v>
      </c>
      <c r="K199" s="15" t="str">
        <f t="shared" si="32"/>
        <v>Yes</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88.093525862000007</v>
      </c>
      <c r="F201" s="15" t="str">
        <f>IF($B201="N/A","N/A",IF(E201&gt;15,"No",IF(E201&lt;-15,"No","Yes")))</f>
        <v>N/A</v>
      </c>
      <c r="G201" s="28">
        <v>87.439744114999996</v>
      </c>
      <c r="H201" s="15" t="str">
        <f>IF($B201="N/A","N/A",IF(G201&gt;15,"No",IF(G201&lt;-15,"No","Yes")))</f>
        <v>N/A</v>
      </c>
      <c r="I201" s="28" t="s">
        <v>50</v>
      </c>
      <c r="J201" s="28">
        <v>-0.74199999999999999</v>
      </c>
      <c r="K201" s="15" t="str">
        <f t="shared" si="32"/>
        <v>Yes</v>
      </c>
    </row>
    <row r="202" spans="1:11">
      <c r="A202" s="42" t="s">
        <v>276</v>
      </c>
      <c r="B202" s="30" t="s">
        <v>50</v>
      </c>
      <c r="C202" s="45" t="s">
        <v>50</v>
      </c>
      <c r="D202" s="15" t="str">
        <f t="shared" ref="D202" si="35">IF($B202="N/A","N/A",IF(C202&gt;15,"No",IF(C202&lt;-15,"No","Yes")))</f>
        <v>N/A</v>
      </c>
      <c r="E202" s="28">
        <v>11.906474138</v>
      </c>
      <c r="F202" s="15" t="str">
        <f>IF($B202="N/A","N/A",IF(E202&gt;15,"No",IF(E202&lt;-15,"No","Yes")))</f>
        <v>N/A</v>
      </c>
      <c r="G202" s="28">
        <v>12.560255885</v>
      </c>
      <c r="H202" s="15" t="str">
        <f>IF($B202="N/A","N/A",IF(G202&gt;15,"No",IF(G202&lt;-15,"No","Yes")))</f>
        <v>N/A</v>
      </c>
      <c r="I202" s="28" t="s">
        <v>50</v>
      </c>
      <c r="J202" s="28">
        <v>5.4909999999999997</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1.3977191246</v>
      </c>
      <c r="F203" s="15" t="str">
        <f>IF($B203="N/A","N/A",IF(E203&gt;15,"No",IF(E203&lt;-15,"No","Yes")))</f>
        <v>N/A</v>
      </c>
      <c r="G203" s="28">
        <v>1.613627736</v>
      </c>
      <c r="H203" s="15" t="str">
        <f>IF($B203="N/A","N/A",IF(G203&gt;15,"No",IF(G203&lt;-15,"No","Yes")))</f>
        <v>N/A</v>
      </c>
      <c r="I203" s="28" t="s">
        <v>50</v>
      </c>
      <c r="J203" s="28">
        <v>15.45</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3573118</v>
      </c>
      <c r="D6" s="15" t="str">
        <f>IF($B6="N/A","N/A",IF(C6&gt;15,"No",IF(C6&lt;-15,"No","Yes")))</f>
        <v>N/A</v>
      </c>
      <c r="E6" s="14">
        <v>3605880</v>
      </c>
      <c r="F6" s="15" t="str">
        <f>IF($B6="N/A","N/A",IF(E6&gt;15,"No",IF(E6&lt;-15,"No","Yes")))</f>
        <v>N/A</v>
      </c>
      <c r="G6" s="14">
        <v>3688757</v>
      </c>
      <c r="H6" s="15" t="str">
        <f>IF($B6="N/A","N/A",IF(G6&gt;15,"No",IF(G6&lt;-15,"No","Yes")))</f>
        <v>N/A</v>
      </c>
      <c r="I6" s="16">
        <v>0.91690000000000005</v>
      </c>
      <c r="J6" s="16">
        <v>2.298</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3573118</v>
      </c>
      <c r="D9" s="15" t="str">
        <f>IF($B9="N/A","N/A",IF(C9&gt;15,"No",IF(C9&lt;-15,"No","Yes")))</f>
        <v>N/A</v>
      </c>
      <c r="E9" s="14">
        <v>3605880</v>
      </c>
      <c r="F9" s="15" t="str">
        <f>IF($B9="N/A","N/A",IF(E9&gt;15,"No",IF(E9&lt;-15,"No","Yes")))</f>
        <v>N/A</v>
      </c>
      <c r="G9" s="14">
        <v>3688757</v>
      </c>
      <c r="H9" s="15" t="str">
        <f>IF($B9="N/A","N/A",IF(G9&gt;15,"No",IF(G9&lt;-15,"No","Yes")))</f>
        <v>N/A</v>
      </c>
      <c r="I9" s="16">
        <v>0.91690000000000005</v>
      </c>
      <c r="J9" s="16">
        <v>2.298</v>
      </c>
      <c r="K9" s="15" t="str">
        <f t="shared" ref="K9:K17" si="0">IF(J9="Div by 0", "N/A", IF(J9="N/A","N/A", IF(J9&gt;15, "No", IF(J9&lt;-15, "No", "Yes"))))</f>
        <v>Yes</v>
      </c>
    </row>
    <row r="10" spans="1:12" ht="14.25" customHeight="1">
      <c r="A10" s="54" t="s">
        <v>698</v>
      </c>
      <c r="B10" s="2" t="s">
        <v>50</v>
      </c>
      <c r="C10" s="17">
        <v>71.998433860999995</v>
      </c>
      <c r="D10" s="15" t="str">
        <f>IF($B10="N/A","N/A",IF(C10&gt;15,"No",IF(C10&lt;-15,"No","Yes")))</f>
        <v>N/A</v>
      </c>
      <c r="E10" s="17">
        <v>18.695685935</v>
      </c>
      <c r="F10" s="15" t="str">
        <f>IF($B10="N/A","N/A",IF(E10&gt;15,"No",IF(E10&lt;-15,"No","Yes")))</f>
        <v>N/A</v>
      </c>
      <c r="G10" s="17">
        <v>6.1545664298</v>
      </c>
      <c r="H10" s="15" t="str">
        <f>IF($B10="N/A","N/A",IF(G10&gt;15,"No",IF(G10&lt;-15,"No","Yes")))</f>
        <v>N/A</v>
      </c>
      <c r="I10" s="16">
        <v>-74</v>
      </c>
      <c r="J10" s="16">
        <v>-67.099999999999994</v>
      </c>
      <c r="K10" s="15" t="str">
        <f t="shared" si="0"/>
        <v>No</v>
      </c>
    </row>
    <row r="11" spans="1:12">
      <c r="A11" s="54" t="s">
        <v>699</v>
      </c>
      <c r="B11" s="2" t="s">
        <v>175</v>
      </c>
      <c r="C11" s="17">
        <v>99.780998830000001</v>
      </c>
      <c r="D11" s="15" t="str">
        <f>IF($B11="N/A","N/A",IF(C11&gt;1,"Yes","No"))</f>
        <v>Yes</v>
      </c>
      <c r="E11" s="17">
        <v>99.853147101999994</v>
      </c>
      <c r="F11" s="15" t="str">
        <f>IF($B11="N/A","N/A",IF(E11&gt;1,"Yes","No"))</f>
        <v>Yes</v>
      </c>
      <c r="G11" s="17">
        <v>99.745404731999997</v>
      </c>
      <c r="H11" s="15" t="str">
        <f>IF($B11="N/A","N/A",IF(G11&gt;1,"Yes","No"))</f>
        <v>Yes</v>
      </c>
      <c r="I11" s="16">
        <v>7.2300000000000003E-2</v>
      </c>
      <c r="J11" s="16">
        <v>-0.108</v>
      </c>
      <c r="K11" s="15" t="str">
        <f t="shared" si="0"/>
        <v>Yes</v>
      </c>
    </row>
    <row r="12" spans="1:12" ht="12.75" customHeight="1">
      <c r="A12" s="54" t="s">
        <v>700</v>
      </c>
      <c r="B12" s="2" t="s">
        <v>50</v>
      </c>
      <c r="C12" s="22">
        <v>63.566629570000003</v>
      </c>
      <c r="D12" s="15" t="str">
        <f>IF($B12="N/A","N/A",IF(C12&gt;15,"No",IF(C12&lt;-15,"No","Yes")))</f>
        <v>N/A</v>
      </c>
      <c r="E12" s="22">
        <v>68.512314876000005</v>
      </c>
      <c r="F12" s="15" t="str">
        <f>IF($B12="N/A","N/A",IF(E12&gt;15,"No",IF(E12&lt;-15,"No","Yes")))</f>
        <v>N/A</v>
      </c>
      <c r="G12" s="22">
        <v>68.055975720999996</v>
      </c>
      <c r="H12" s="15" t="str">
        <f>IF($B12="N/A","N/A",IF(G12&gt;15,"No",IF(G12&lt;-15,"No","Yes")))</f>
        <v>N/A</v>
      </c>
      <c r="I12" s="16">
        <v>7.78</v>
      </c>
      <c r="J12" s="16">
        <v>-0.66600000000000004</v>
      </c>
      <c r="K12" s="15" t="str">
        <f t="shared" si="0"/>
        <v>Yes</v>
      </c>
    </row>
    <row r="13" spans="1:12" ht="12.75" customHeight="1">
      <c r="A13" s="31" t="s">
        <v>846</v>
      </c>
      <c r="B13" s="30" t="s">
        <v>50</v>
      </c>
      <c r="C13" s="27">
        <v>708</v>
      </c>
      <c r="D13" s="15" t="str">
        <f>IF($B13="N/A","N/A",IF(C13&gt;15,"No",IF(C13&lt;-15,"No","Yes")))</f>
        <v>N/A</v>
      </c>
      <c r="E13" s="27">
        <v>549</v>
      </c>
      <c r="F13" s="15" t="str">
        <f>IF($B13="N/A","N/A",IF(E13&gt;15,"No",IF(E13&lt;-15,"No","Yes")))</f>
        <v>N/A</v>
      </c>
      <c r="G13" s="27">
        <v>1569</v>
      </c>
      <c r="H13" s="15" t="str">
        <f>IF($B13="N/A","N/A",IF(G13&gt;15,"No",IF(G13&lt;-15,"No","Yes")))</f>
        <v>N/A</v>
      </c>
      <c r="I13" s="30" t="s">
        <v>1108</v>
      </c>
      <c r="J13" s="28">
        <v>185.8</v>
      </c>
      <c r="K13" s="15" t="str">
        <f t="shared" si="0"/>
        <v>No</v>
      </c>
    </row>
    <row r="14" spans="1:12" ht="27.75" customHeight="1">
      <c r="A14" s="1" t="s">
        <v>847</v>
      </c>
      <c r="B14" s="30" t="s">
        <v>50</v>
      </c>
      <c r="C14" s="22">
        <v>38.320621469000002</v>
      </c>
      <c r="D14" s="15" t="str">
        <f>IF($B14="N/A","N/A",IF(C14&gt;60,"No",IF(C14&lt;15,"No","Yes")))</f>
        <v>N/A</v>
      </c>
      <c r="E14" s="22">
        <v>49.976320583000003</v>
      </c>
      <c r="F14" s="15" t="str">
        <f>IF($B14="N/A","N/A",IF(E14&gt;60,"No",IF(E14&lt;15,"No","Yes")))</f>
        <v>N/A</v>
      </c>
      <c r="G14" s="22">
        <v>34.386870618000003</v>
      </c>
      <c r="H14" s="15" t="str">
        <f>IF($B14="N/A","N/A",IF(G14&gt;60,"No",IF(G14&lt;15,"No","Yes")))</f>
        <v>N/A</v>
      </c>
      <c r="I14" s="16">
        <v>30.42</v>
      </c>
      <c r="J14" s="16">
        <v>-31.2</v>
      </c>
      <c r="K14" s="15" t="str">
        <f t="shared" si="0"/>
        <v>No</v>
      </c>
    </row>
    <row r="15" spans="1:12">
      <c r="A15" s="1" t="s">
        <v>166</v>
      </c>
      <c r="B15" s="30" t="s">
        <v>127</v>
      </c>
      <c r="C15" s="27">
        <v>11</v>
      </c>
      <c r="D15" s="15" t="str">
        <f>IF($B15="N/A","N/A",IF(C15="N/A","N/A",IF(C15=0,"Yes","No")))</f>
        <v>No</v>
      </c>
      <c r="E15" s="27">
        <v>11</v>
      </c>
      <c r="F15" s="15" t="str">
        <f>IF($B15="N/A","N/A",IF(E15="N/A","N/A",IF(E15=0,"Yes","No")))</f>
        <v>No</v>
      </c>
      <c r="G15" s="27">
        <v>0</v>
      </c>
      <c r="H15" s="15" t="str">
        <f>IF($B15="N/A","N/A",IF(G15=0,"Yes","No"))</f>
        <v>Yes</v>
      </c>
      <c r="I15" s="30" t="s">
        <v>1109</v>
      </c>
      <c r="J15" s="28">
        <v>-100</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3573118</v>
      </c>
      <c r="D19" s="15" t="str">
        <f>IF($B19="N/A","N/A",IF(C19&gt;15,"No",IF(C19&lt;-15,"No","Yes")))</f>
        <v>N/A</v>
      </c>
      <c r="E19" s="14">
        <v>3605880</v>
      </c>
      <c r="F19" s="15" t="str">
        <f>IF($B19="N/A","N/A",IF(E19&gt;15,"No",IF(E19&lt;-15,"No","Yes")))</f>
        <v>N/A</v>
      </c>
      <c r="G19" s="14">
        <v>3688757</v>
      </c>
      <c r="H19" s="15" t="str">
        <f>IF($B19="N/A","N/A",IF(G19&gt;15,"No",IF(G19&lt;-15,"No","Yes")))</f>
        <v>N/A</v>
      </c>
      <c r="I19" s="16">
        <v>0.91690000000000005</v>
      </c>
      <c r="J19" s="16">
        <v>2.298</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61.016731045999997</v>
      </c>
      <c r="D22" s="15" t="str">
        <f>IF($B22="N/A","N/A",IF(C22&gt;60,"No",IF(C22&lt;15,"No","Yes")))</f>
        <v>No</v>
      </c>
      <c r="E22" s="22">
        <v>62.257827216000003</v>
      </c>
      <c r="F22" s="15" t="str">
        <f>IF($B22="N/A","N/A",IF(E22&gt;60,"No",IF(E22&lt;15,"No","Yes")))</f>
        <v>No</v>
      </c>
      <c r="G22" s="22">
        <v>62.187766230999998</v>
      </c>
      <c r="H22" s="15" t="str">
        <f>IF($B22="N/A","N/A",IF(G22&gt;60,"No",IF(G22&lt;15,"No","Yes")))</f>
        <v>No</v>
      </c>
      <c r="I22" s="16">
        <v>2.0339999999999998</v>
      </c>
      <c r="J22" s="16">
        <v>-0.113</v>
      </c>
      <c r="K22" s="15" t="str">
        <f t="shared" si="1"/>
        <v>Yes</v>
      </c>
    </row>
    <row r="23" spans="1:11">
      <c r="A23" s="1" t="s">
        <v>48</v>
      </c>
      <c r="B23" s="2" t="s">
        <v>176</v>
      </c>
      <c r="C23" s="17">
        <v>2.5567025773999998</v>
      </c>
      <c r="D23" s="15" t="str">
        <f>IF($B23="N/A","N/A",IF(C23&gt;15,"No",IF(C23&lt;=0,"No","Yes")))</f>
        <v>Yes</v>
      </c>
      <c r="E23" s="17">
        <v>4.3849767601999998</v>
      </c>
      <c r="F23" s="15" t="str">
        <f>IF($B23="N/A","N/A",IF(E23&gt;15,"No",IF(E23&lt;=0,"No","Yes")))</f>
        <v>Yes</v>
      </c>
      <c r="G23" s="17">
        <v>4.9484690912999998</v>
      </c>
      <c r="H23" s="15" t="str">
        <f>IF($B23="N/A","N/A",IF(G23&gt;15,"No",IF(G23&lt;=0,"No","Yes")))</f>
        <v>Yes</v>
      </c>
      <c r="I23" s="16">
        <v>71.510000000000005</v>
      </c>
      <c r="J23" s="16">
        <v>12.85</v>
      </c>
      <c r="K23" s="15" t="str">
        <f t="shared" si="1"/>
        <v>Yes</v>
      </c>
    </row>
    <row r="24" spans="1:11">
      <c r="A24" s="1" t="s">
        <v>187</v>
      </c>
      <c r="B24" s="2" t="s">
        <v>50</v>
      </c>
      <c r="C24" s="22">
        <v>88.342612255999995</v>
      </c>
      <c r="D24" s="15" t="str">
        <f>IF($B24="N/A","N/A",IF(C24&gt;15,"No",IF(C24&lt;-15,"No","Yes")))</f>
        <v>N/A</v>
      </c>
      <c r="E24" s="22">
        <v>87.241523681999993</v>
      </c>
      <c r="F24" s="15" t="str">
        <f>IF($B24="N/A","N/A",IF(E24&gt;15,"No",IF(E24&lt;-15,"No","Yes")))</f>
        <v>N/A</v>
      </c>
      <c r="G24" s="22">
        <v>90.012233136000006</v>
      </c>
      <c r="H24" s="15" t="str">
        <f>IF($B24="N/A","N/A",IF(G24&gt;15,"No",IF(G24&lt;-15,"No","Yes")))</f>
        <v>N/A</v>
      </c>
      <c r="I24" s="16">
        <v>-1.25</v>
      </c>
      <c r="J24" s="16">
        <v>3.1760000000000002</v>
      </c>
      <c r="K24" s="15" t="str">
        <f t="shared" si="1"/>
        <v>Yes</v>
      </c>
    </row>
    <row r="25" spans="1:11">
      <c r="A25" s="1" t="s">
        <v>193</v>
      </c>
      <c r="B25" s="2" t="s">
        <v>50</v>
      </c>
      <c r="C25" s="17">
        <v>0</v>
      </c>
      <c r="D25" s="15" t="str">
        <f>IF($B25="N/A","N/A",IF(C25&gt;15,"No",IF(C25&lt;-15,"No","Yes")))</f>
        <v>N/A</v>
      </c>
      <c r="E25" s="17">
        <v>8.8466615999999998E-3</v>
      </c>
      <c r="F25" s="15" t="str">
        <f>IF($B25="N/A","N/A",IF(E25&gt;15,"No",IF(E25&lt;-15,"No","Yes")))</f>
        <v>N/A</v>
      </c>
      <c r="G25" s="17">
        <v>1.1323055436</v>
      </c>
      <c r="H25" s="15" t="str">
        <f>IF($B25="N/A","N/A",IF(G25&gt;15,"No",IF(G25&lt;-15,"No","Yes")))</f>
        <v>N/A</v>
      </c>
      <c r="I25" s="16" t="s">
        <v>1090</v>
      </c>
      <c r="J25" s="16">
        <v>12699</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99.999833605000006</v>
      </c>
      <c r="F29" s="15" t="str">
        <f>IF($B29="N/A","N/A",IF(E29&gt;98,"Yes","No"))</f>
        <v>Yes</v>
      </c>
      <c r="G29" s="17">
        <v>99.999918672000007</v>
      </c>
      <c r="H29" s="15" t="str">
        <f>IF($B29="N/A","N/A",IF(G29&gt;98,"Yes","No"))</f>
        <v>Yes</v>
      </c>
      <c r="I29" s="16" t="s">
        <v>50</v>
      </c>
      <c r="J29" s="16">
        <v>1E-4</v>
      </c>
      <c r="K29" s="15" t="str">
        <f t="shared" si="2"/>
        <v>Yes</v>
      </c>
    </row>
    <row r="30" spans="1:11">
      <c r="A30" s="1" t="s">
        <v>135</v>
      </c>
      <c r="B30" s="2" t="s">
        <v>136</v>
      </c>
      <c r="C30" s="17">
        <v>99.725645780999997</v>
      </c>
      <c r="D30" s="15" t="str">
        <f>IF($B30="N/A","N/A",IF(C30&gt;98,"Yes","No"))</f>
        <v>Yes</v>
      </c>
      <c r="E30" s="17">
        <v>99.118661740999997</v>
      </c>
      <c r="F30" s="15" t="str">
        <f>IF($B30="N/A","N/A",IF(E30&gt;98,"Yes","No"))</f>
        <v>Yes</v>
      </c>
      <c r="G30" s="17">
        <v>99.238415541999998</v>
      </c>
      <c r="H30" s="15" t="str">
        <f>IF($B30="N/A","N/A",IF(G30&gt;98,"Yes","No"))</f>
        <v>Yes</v>
      </c>
      <c r="I30" s="16">
        <v>-0.60899999999999999</v>
      </c>
      <c r="J30" s="16">
        <v>0.1208</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99.871064990999997</v>
      </c>
      <c r="D33" s="15" t="str">
        <f>IF($B33="N/A","N/A",IF(C33&gt;100,"No",IF(C33&lt;98,"No","Yes")))</f>
        <v>Yes</v>
      </c>
      <c r="E33" s="17">
        <v>99.671037306000002</v>
      </c>
      <c r="F33" s="15" t="str">
        <f>IF($B33="N/A","N/A",IF(E33&gt;100,"No",IF(E33&lt;98,"No","Yes")))</f>
        <v>Yes</v>
      </c>
      <c r="G33" s="17">
        <v>99.691847416000002</v>
      </c>
      <c r="H33" s="15" t="str">
        <f>IF($B33="N/A","N/A",IF(G33&gt;100,"No",IF(G33&lt;98,"No","Yes")))</f>
        <v>Yes</v>
      </c>
      <c r="I33" s="16">
        <v>-0.2</v>
      </c>
      <c r="J33" s="16">
        <v>2.0899999999999998E-2</v>
      </c>
      <c r="K33" s="15" t="str">
        <f t="shared" si="1"/>
        <v>Yes</v>
      </c>
    </row>
    <row r="34" spans="1:11">
      <c r="A34" s="1" t="s">
        <v>301</v>
      </c>
      <c r="B34" s="2" t="s">
        <v>55</v>
      </c>
      <c r="C34" s="17">
        <v>99.986202527000003</v>
      </c>
      <c r="D34" s="15" t="str">
        <f>IF($B34="N/A","N/A",IF(C34&gt;100,"No",IF(C34&lt;98,"No","Yes")))</f>
        <v>Yes</v>
      </c>
      <c r="E34" s="17">
        <v>99.993593797000003</v>
      </c>
      <c r="F34" s="15" t="str">
        <f>IF($B34="N/A","N/A",IF(E34&gt;100,"No",IF(E34&lt;98,"No","Yes")))</f>
        <v>Yes</v>
      </c>
      <c r="G34" s="17">
        <v>99.993276867999995</v>
      </c>
      <c r="H34" s="15" t="str">
        <f>IF($B34="N/A","N/A",IF(G34&gt;100,"No",IF(G34&lt;98,"No","Yes")))</f>
        <v>Yes</v>
      </c>
      <c r="I34" s="16">
        <v>7.4000000000000003E-3</v>
      </c>
      <c r="J34" s="16">
        <v>0</v>
      </c>
      <c r="K34" s="15" t="str">
        <f t="shared" si="1"/>
        <v>Yes</v>
      </c>
    </row>
    <row r="35" spans="1:11">
      <c r="A35" s="1" t="s">
        <v>302</v>
      </c>
      <c r="B35" s="2" t="s">
        <v>55</v>
      </c>
      <c r="C35" s="17">
        <v>99.986202527000003</v>
      </c>
      <c r="D35" s="15" t="str">
        <f>IF($B35="N/A","N/A",IF(C35&gt;100,"No",IF(C35&lt;98,"No","Yes")))</f>
        <v>Yes</v>
      </c>
      <c r="E35" s="17">
        <v>99.993593797000003</v>
      </c>
      <c r="F35" s="15" t="str">
        <f>IF($B35="N/A","N/A",IF(E35&gt;100,"No",IF(E35&lt;98,"No","Yes")))</f>
        <v>Yes</v>
      </c>
      <c r="G35" s="17">
        <v>99.993276867999995</v>
      </c>
      <c r="H35" s="15" t="str">
        <f>IF($B35="N/A","N/A",IF(G35&gt;100,"No",IF(G35&lt;98,"No","Yes")))</f>
        <v>Yes</v>
      </c>
      <c r="I35" s="16">
        <v>7.4000000000000003E-3</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73.260216987000007</v>
      </c>
      <c r="D37" s="15" t="str">
        <f>IF($B37="N/A","N/A",IF(C37&gt;15,"No",IF(C37&lt;-15,"No","Yes")))</f>
        <v>N/A</v>
      </c>
      <c r="E37" s="17">
        <v>70.647359312999995</v>
      </c>
      <c r="F37" s="15" t="str">
        <f>IF($B37="N/A","N/A",IF(E37&gt;15,"No",IF(E37&lt;-15,"No","Yes")))</f>
        <v>N/A</v>
      </c>
      <c r="G37" s="17">
        <v>69.270651333000004</v>
      </c>
      <c r="H37" s="15" t="str">
        <f>IF($B37="N/A","N/A",IF(G37&gt;15,"No",IF(G37&lt;-15,"No","Yes")))</f>
        <v>N/A</v>
      </c>
      <c r="I37" s="16">
        <v>-3.57</v>
      </c>
      <c r="J37" s="16">
        <v>-1.95</v>
      </c>
      <c r="K37" s="15" t="str">
        <f t="shared" ref="K37:K46" si="3">IF(J37="Div by 0", "N/A", IF(J37="N/A","N/A", IF(J37&gt;15, "No", IF(J37&lt;-15, "No", "Yes"))))</f>
        <v>Yes</v>
      </c>
    </row>
    <row r="38" spans="1:11">
      <c r="A38" s="1" t="s">
        <v>707</v>
      </c>
      <c r="B38" s="2" t="s">
        <v>50</v>
      </c>
      <c r="C38" s="17">
        <v>26.724670161999999</v>
      </c>
      <c r="D38" s="15" t="str">
        <f>IF($B38="N/A","N/A",IF(C38&gt;15,"No",IF(C38&lt;-15,"No","Yes")))</f>
        <v>N/A</v>
      </c>
      <c r="E38" s="17">
        <v>29.341714089</v>
      </c>
      <c r="F38" s="15" t="str">
        <f>IF($B38="N/A","N/A",IF(E38&gt;15,"No",IF(E38&lt;-15,"No","Yes")))</f>
        <v>N/A</v>
      </c>
      <c r="G38" s="17">
        <v>30.722462878000002</v>
      </c>
      <c r="H38" s="15" t="str">
        <f>IF($B38="N/A","N/A",IF(G38&gt;15,"No",IF(G38&lt;-15,"No","Yes")))</f>
        <v>N/A</v>
      </c>
      <c r="I38" s="16">
        <v>9.7929999999999993</v>
      </c>
      <c r="J38" s="16">
        <v>4.7060000000000004</v>
      </c>
      <c r="K38" s="15" t="str">
        <f t="shared" si="3"/>
        <v>Yes</v>
      </c>
    </row>
    <row r="39" spans="1:11">
      <c r="A39" s="1" t="s">
        <v>708</v>
      </c>
      <c r="B39" s="2" t="s">
        <v>50</v>
      </c>
      <c r="C39" s="17">
        <v>6.1570869999999999E-4</v>
      </c>
      <c r="D39" s="15" t="str">
        <f>IF($B39="N/A","N/A",IF(C39&gt;15,"No",IF(C39&lt;-15,"No","Yes")))</f>
        <v>N/A</v>
      </c>
      <c r="E39" s="17">
        <v>0</v>
      </c>
      <c r="F39" s="15" t="str">
        <f>IF($B39="N/A","N/A",IF(E39&gt;15,"No",IF(E39&lt;-15,"No","Yes")))</f>
        <v>N/A</v>
      </c>
      <c r="G39" s="17">
        <v>0</v>
      </c>
      <c r="H39" s="15" t="str">
        <f>IF($B39="N/A","N/A",IF(G39&gt;15,"No",IF(G39&lt;-15,"No","Yes")))</f>
        <v>N/A</v>
      </c>
      <c r="I39" s="16">
        <v>-100</v>
      </c>
      <c r="J39" s="16" t="s">
        <v>1090</v>
      </c>
      <c r="K39" s="15" t="str">
        <f t="shared" si="3"/>
        <v>N/A</v>
      </c>
    </row>
    <row r="40" spans="1:11">
      <c r="A40" s="59" t="s">
        <v>954</v>
      </c>
      <c r="B40" s="2" t="s">
        <v>50</v>
      </c>
      <c r="C40" s="17" t="s">
        <v>50</v>
      </c>
      <c r="D40" s="15" t="str">
        <f t="shared" ref="D40:D42" si="4">IF($B40="N/A","N/A",IF(C40&gt;15,"No",IF(C40&lt;-15,"No","Yes")))</f>
        <v>N/A</v>
      </c>
      <c r="E40" s="17">
        <v>99.993593797000003</v>
      </c>
      <c r="F40" s="15" t="str">
        <f t="shared" ref="F40:F42" si="5">IF($B40="N/A","N/A",IF(E40&gt;15,"No",IF(E40&lt;-15,"No","Yes")))</f>
        <v>N/A</v>
      </c>
      <c r="G40" s="17">
        <v>99.993276867999995</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99.993593797000003</v>
      </c>
      <c r="F41" s="15" t="str">
        <f t="shared" si="5"/>
        <v>N/A</v>
      </c>
      <c r="G41" s="17">
        <v>99.993276867999995</v>
      </c>
      <c r="H41" s="15" t="str">
        <f t="shared" si="6"/>
        <v>N/A</v>
      </c>
      <c r="I41" s="16" t="s">
        <v>50</v>
      </c>
      <c r="J41" s="16">
        <v>0</v>
      </c>
      <c r="K41" s="15" t="str">
        <f t="shared" si="7"/>
        <v>Yes</v>
      </c>
    </row>
    <row r="42" spans="1:11">
      <c r="A42" s="59" t="s">
        <v>956</v>
      </c>
      <c r="B42" s="2" t="s">
        <v>50</v>
      </c>
      <c r="C42" s="17" t="s">
        <v>50</v>
      </c>
      <c r="D42" s="15" t="str">
        <f t="shared" si="4"/>
        <v>N/A</v>
      </c>
      <c r="E42" s="17">
        <v>99.993593797000003</v>
      </c>
      <c r="F42" s="15" t="str">
        <f t="shared" si="5"/>
        <v>N/A</v>
      </c>
      <c r="G42" s="17">
        <v>99.993276867999995</v>
      </c>
      <c r="H42" s="15" t="str">
        <f t="shared" si="6"/>
        <v>N/A</v>
      </c>
      <c r="I42" s="16" t="s">
        <v>50</v>
      </c>
      <c r="J42" s="16">
        <v>0</v>
      </c>
      <c r="K42" s="15" t="str">
        <f t="shared" si="7"/>
        <v>Yes</v>
      </c>
    </row>
    <row r="43" spans="1:11">
      <c r="A43" s="1" t="s">
        <v>303</v>
      </c>
      <c r="B43" s="2" t="s">
        <v>50</v>
      </c>
      <c r="C43" s="17">
        <v>10.918531098000001</v>
      </c>
      <c r="D43" s="15" t="str">
        <f>IF($B43="N/A","N/A",IF(C43&gt;15,"No",IF(C43&lt;-15,"No","Yes")))</f>
        <v>N/A</v>
      </c>
      <c r="E43" s="17">
        <v>10.749747634</v>
      </c>
      <c r="F43" s="15" t="str">
        <f>IF($B43="N/A","N/A",IF(E43&gt;15,"No",IF(E43&lt;-15,"No","Yes")))</f>
        <v>N/A</v>
      </c>
      <c r="G43" s="17">
        <v>10.935716286</v>
      </c>
      <c r="H43" s="15" t="str">
        <f>IF($B43="N/A","N/A",IF(G43&gt;15,"No",IF(G43&lt;-15,"No","Yes")))</f>
        <v>N/A</v>
      </c>
      <c r="I43" s="16">
        <v>-1.55</v>
      </c>
      <c r="J43" s="16">
        <v>1.73</v>
      </c>
      <c r="K43" s="15" t="str">
        <f t="shared" si="3"/>
        <v>Yes</v>
      </c>
    </row>
    <row r="44" spans="1:11">
      <c r="A44" s="1" t="s">
        <v>304</v>
      </c>
      <c r="B44" s="2" t="s">
        <v>50</v>
      </c>
      <c r="C44" s="17">
        <v>89.067671429000001</v>
      </c>
      <c r="D44" s="15" t="str">
        <f>IF($B44="N/A","N/A",IF(C44&gt;15,"No",IF(C44&lt;-15,"No","Yes")))</f>
        <v>N/A</v>
      </c>
      <c r="E44" s="17">
        <v>89.243846161999997</v>
      </c>
      <c r="F44" s="15" t="str">
        <f>IF($B44="N/A","N/A",IF(E44&gt;15,"No",IF(E44&lt;-15,"No","Yes")))</f>
        <v>N/A</v>
      </c>
      <c r="G44" s="17">
        <v>89.057560581999994</v>
      </c>
      <c r="H44" s="15" t="str">
        <f>IF($B44="N/A","N/A",IF(G44&gt;15,"No",IF(G44&lt;-15,"No","Yes")))</f>
        <v>N/A</v>
      </c>
      <c r="I44" s="16">
        <v>0.1978</v>
      </c>
      <c r="J44" s="16">
        <v>-0.20899999999999999</v>
      </c>
      <c r="K44" s="15" t="str">
        <f t="shared" si="3"/>
        <v>Yes</v>
      </c>
    </row>
    <row r="45" spans="1:11">
      <c r="A45" s="1" t="s">
        <v>305</v>
      </c>
      <c r="B45" s="2" t="s">
        <v>50</v>
      </c>
      <c r="C45" s="17">
        <v>61.095491389000003</v>
      </c>
      <c r="D45" s="15" t="str">
        <f>IF($B45="N/A","N/A",IF(C45&gt;15,"No",IF(C45&lt;-15,"No","Yes")))</f>
        <v>N/A</v>
      </c>
      <c r="E45" s="17">
        <v>62.296471318999998</v>
      </c>
      <c r="F45" s="15" t="str">
        <f>IF($B45="N/A","N/A",IF(E45&gt;15,"No",IF(E45&lt;-15,"No","Yes")))</f>
        <v>N/A</v>
      </c>
      <c r="G45" s="17">
        <v>66.570202374000004</v>
      </c>
      <c r="H45" s="15" t="str">
        <f>IF($B45="N/A","N/A",IF(G45&gt;15,"No",IF(G45&lt;-15,"No","Yes")))</f>
        <v>N/A</v>
      </c>
      <c r="I45" s="16">
        <v>1.966</v>
      </c>
      <c r="J45" s="16">
        <v>6.86</v>
      </c>
      <c r="K45" s="15" t="str">
        <f t="shared" si="3"/>
        <v>Yes</v>
      </c>
    </row>
    <row r="46" spans="1:11">
      <c r="A46" s="1" t="s">
        <v>306</v>
      </c>
      <c r="B46" s="2" t="s">
        <v>50</v>
      </c>
      <c r="C46" s="17">
        <v>28.984041389000001</v>
      </c>
      <c r="D46" s="15" t="str">
        <f>IF($B46="N/A","N/A",IF(C46&gt;15,"No",IF(C46&lt;-15,"No","Yes")))</f>
        <v>N/A</v>
      </c>
      <c r="E46" s="17">
        <v>27.839556502000001</v>
      </c>
      <c r="F46" s="15" t="str">
        <f>IF($B46="N/A","N/A",IF(E46&gt;15,"No",IF(E46&lt;-15,"No","Yes")))</f>
        <v>N/A</v>
      </c>
      <c r="G46" s="17">
        <v>24.910071333000001</v>
      </c>
      <c r="H46" s="15" t="str">
        <f>IF($B46="N/A","N/A",IF(G46&gt;15,"No",IF(G46&lt;-15,"No","Yes")))</f>
        <v>N/A</v>
      </c>
      <c r="I46" s="16">
        <v>-3.95</v>
      </c>
      <c r="J46" s="16">
        <v>-10.5</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468572</v>
      </c>
      <c r="D6" s="84" t="str">
        <f>IF($B6="N/A","N/A",IF(C6&gt;10,"No",IF(C6&lt;-10,"No","Yes")))</f>
        <v>N/A</v>
      </c>
      <c r="E6" s="83">
        <v>484526</v>
      </c>
      <c r="F6" s="84" t="str">
        <f>IF($B6="N/A","N/A",IF(E6&gt;10,"No",IF(E6&lt;-10,"No","Yes")))</f>
        <v>N/A</v>
      </c>
      <c r="G6" s="83">
        <v>499396</v>
      </c>
      <c r="H6" s="84" t="str">
        <f>IF($B6="N/A","N/A",IF(G6&gt;10,"No",IF(G6&lt;-10,"No","Yes")))</f>
        <v>N/A</v>
      </c>
      <c r="I6" s="85">
        <v>3.4049999999999998</v>
      </c>
      <c r="J6" s="85">
        <v>3.069</v>
      </c>
      <c r="K6" s="86" t="s">
        <v>111</v>
      </c>
      <c r="L6" s="87" t="str">
        <f>IF(J6="Div by 0", "N/A", IF(K6="N/A","N/A", IF(J6&gt;VALUE(MID(K6,1,2)), "No", IF(J6&lt;-1*VALUE(MID(K6,1,2)), "No", "Yes"))))</f>
        <v>Yes</v>
      </c>
    </row>
    <row r="7" spans="1:12">
      <c r="A7" s="81" t="s">
        <v>307</v>
      </c>
      <c r="B7" s="82" t="s">
        <v>50</v>
      </c>
      <c r="C7" s="88">
        <v>2377946076</v>
      </c>
      <c r="D7" s="84" t="str">
        <f>IF($B7="N/A","N/A",IF(C7&gt;10,"No",IF(C7&lt;-10,"No","Yes")))</f>
        <v>N/A</v>
      </c>
      <c r="E7" s="88">
        <v>2482034194</v>
      </c>
      <c r="F7" s="84" t="str">
        <f>IF($B7="N/A","N/A",IF(E7&gt;10,"No",IF(E7&lt;-10,"No","Yes")))</f>
        <v>N/A</v>
      </c>
      <c r="G7" s="88">
        <v>2666685874</v>
      </c>
      <c r="H7" s="84" t="str">
        <f>IF($B7="N/A","N/A",IF(G7&gt;10,"No",IF(G7&lt;-10,"No","Yes")))</f>
        <v>N/A</v>
      </c>
      <c r="I7" s="85">
        <v>4.3769999999999998</v>
      </c>
      <c r="J7" s="85">
        <v>7.44</v>
      </c>
      <c r="K7" s="86" t="s">
        <v>112</v>
      </c>
      <c r="L7" s="87" t="str">
        <f>IF(J7="Div by 0", "N/A", IF(K7="N/A","N/A", IF(J7&gt;VALUE(MID(K7,1,2)), "No", IF(J7&lt;-1*VALUE(MID(K7,1,2)), "No", "Yes"))))</f>
        <v>Yes</v>
      </c>
    </row>
    <row r="8" spans="1:12">
      <c r="A8" s="89" t="s">
        <v>1080</v>
      </c>
      <c r="B8" s="87" t="s">
        <v>50</v>
      </c>
      <c r="C8" s="90">
        <v>9.8571831010000004</v>
      </c>
      <c r="D8" s="84" t="str">
        <f>IF($B8="N/A","N/A",IF(C8&gt;10,"No",IF(C8&lt;-10,"No","Yes")))</f>
        <v>N/A</v>
      </c>
      <c r="E8" s="90">
        <v>11.577500485</v>
      </c>
      <c r="F8" s="84" t="str">
        <f>IF($B8="N/A","N/A",IF(E8&gt;10,"No",IF(E8&lt;-10,"No","Yes")))</f>
        <v>N/A</v>
      </c>
      <c r="G8" s="90">
        <v>11.595607493999999</v>
      </c>
      <c r="H8" s="84" t="str">
        <f>IF($B8="N/A","N/A",IF(G8&gt;10,"No",IF(G8&lt;-10,"No","Yes")))</f>
        <v>N/A</v>
      </c>
      <c r="I8" s="85">
        <v>17.45</v>
      </c>
      <c r="J8" s="85">
        <v>0.15640000000000001</v>
      </c>
      <c r="K8" s="87" t="s">
        <v>50</v>
      </c>
      <c r="L8" s="87" t="str">
        <f>IF(J8="Div by 0", "N/A", IF(K8="N/A","N/A", IF(J8&gt;VALUE(MID(K8,1,2)), "No", IF(J8&lt;-1*VALUE(MID(K8,1,2)), "No", "Yes"))))</f>
        <v>N/A</v>
      </c>
    </row>
    <row r="9" spans="1:12">
      <c r="A9" s="89" t="s">
        <v>308</v>
      </c>
      <c r="B9" s="87" t="s">
        <v>50</v>
      </c>
      <c r="C9" s="90">
        <v>13.599830976</v>
      </c>
      <c r="D9" s="84" t="str">
        <f t="shared" ref="D9:D16" si="0">IF($B9="N/A","N/A",IF(C9&gt;10,"No",IF(C9&lt;-10,"No","Yes")))</f>
        <v>N/A</v>
      </c>
      <c r="E9" s="90">
        <v>13.703289399999999</v>
      </c>
      <c r="F9" s="84" t="str">
        <f t="shared" ref="F9:F16" si="1">IF($B9="N/A","N/A",IF(E9&gt;10,"No",IF(E9&lt;-10,"No","Yes")))</f>
        <v>N/A</v>
      </c>
      <c r="G9" s="90">
        <v>13.636673101</v>
      </c>
      <c r="H9" s="84" t="str">
        <f t="shared" ref="H9:H16" si="2">IF($B9="N/A","N/A",IF(G9&gt;10,"No",IF(G9&lt;-10,"No","Yes")))</f>
        <v>N/A</v>
      </c>
      <c r="I9" s="85">
        <v>0.76070000000000004</v>
      </c>
      <c r="J9" s="85">
        <v>-0.48599999999999999</v>
      </c>
      <c r="K9" s="87" t="s">
        <v>50</v>
      </c>
      <c r="L9" s="87" t="str">
        <f t="shared" ref="L9:L23" si="3">IF(J9="Div by 0", "N/A", IF(K9="N/A","N/A", IF(J9&gt;VALUE(MID(K9,1,2)), "No", IF(J9&lt;-1*VALUE(MID(K9,1,2)), "No", "Yes"))))</f>
        <v>N/A</v>
      </c>
    </row>
    <row r="10" spans="1:12">
      <c r="A10" s="89" t="s">
        <v>309</v>
      </c>
      <c r="B10" s="87" t="s">
        <v>50</v>
      </c>
      <c r="C10" s="90">
        <v>6.2084375507000003</v>
      </c>
      <c r="D10" s="84" t="str">
        <f t="shared" si="0"/>
        <v>N/A</v>
      </c>
      <c r="E10" s="90">
        <v>6.0754221652</v>
      </c>
      <c r="F10" s="84" t="str">
        <f t="shared" si="1"/>
        <v>N/A</v>
      </c>
      <c r="G10" s="90">
        <v>6.0825477175999998</v>
      </c>
      <c r="H10" s="84" t="str">
        <f t="shared" si="2"/>
        <v>N/A</v>
      </c>
      <c r="I10" s="85">
        <v>-2.14</v>
      </c>
      <c r="J10" s="85">
        <v>0.1173</v>
      </c>
      <c r="K10" s="87" t="s">
        <v>50</v>
      </c>
      <c r="L10" s="87" t="str">
        <f t="shared" si="3"/>
        <v>N/A</v>
      </c>
    </row>
    <row r="11" spans="1:12">
      <c r="A11" s="89" t="s">
        <v>310</v>
      </c>
      <c r="B11" s="87" t="s">
        <v>50</v>
      </c>
      <c r="C11" s="90">
        <v>0.32780447829999998</v>
      </c>
      <c r="D11" s="84" t="str">
        <f t="shared" si="0"/>
        <v>N/A</v>
      </c>
      <c r="E11" s="90">
        <v>0.30091264449999999</v>
      </c>
      <c r="F11" s="84" t="str">
        <f t="shared" si="1"/>
        <v>N/A</v>
      </c>
      <c r="G11" s="90">
        <v>0.3059696113</v>
      </c>
      <c r="H11" s="84" t="str">
        <f t="shared" si="2"/>
        <v>N/A</v>
      </c>
      <c r="I11" s="85">
        <v>-8.1999999999999993</v>
      </c>
      <c r="J11" s="85">
        <v>1.681</v>
      </c>
      <c r="K11" s="87" t="s">
        <v>50</v>
      </c>
      <c r="L11" s="87" t="str">
        <f t="shared" si="3"/>
        <v>N/A</v>
      </c>
    </row>
    <row r="12" spans="1:12">
      <c r="A12" s="89" t="s">
        <v>311</v>
      </c>
      <c r="B12" s="91" t="s">
        <v>50</v>
      </c>
      <c r="C12" s="90">
        <v>56.612857789000003</v>
      </c>
      <c r="D12" s="84" t="str">
        <f t="shared" si="0"/>
        <v>N/A</v>
      </c>
      <c r="E12" s="90">
        <v>54.985490974999998</v>
      </c>
      <c r="F12" s="84" t="str">
        <f t="shared" si="1"/>
        <v>N/A</v>
      </c>
      <c r="G12" s="90">
        <v>54.949579092</v>
      </c>
      <c r="H12" s="84" t="str">
        <f t="shared" si="2"/>
        <v>N/A</v>
      </c>
      <c r="I12" s="85">
        <v>-2.87</v>
      </c>
      <c r="J12" s="85">
        <v>-6.5000000000000002E-2</v>
      </c>
      <c r="K12" s="87" t="s">
        <v>50</v>
      </c>
      <c r="L12" s="87" t="str">
        <f t="shared" si="3"/>
        <v>N/A</v>
      </c>
    </row>
    <row r="13" spans="1:12" ht="12.75" customHeight="1">
      <c r="A13" s="89" t="s">
        <v>312</v>
      </c>
      <c r="B13" s="91" t="s">
        <v>50</v>
      </c>
      <c r="C13" s="90">
        <v>0.30753011279999998</v>
      </c>
      <c r="D13" s="84" t="str">
        <f t="shared" si="0"/>
        <v>N/A</v>
      </c>
      <c r="E13" s="90">
        <v>0.29472102630000002</v>
      </c>
      <c r="F13" s="84" t="str">
        <f t="shared" si="1"/>
        <v>N/A</v>
      </c>
      <c r="G13" s="90">
        <v>0.27953768150000002</v>
      </c>
      <c r="H13" s="84" t="str">
        <f t="shared" si="2"/>
        <v>N/A</v>
      </c>
      <c r="I13" s="85">
        <v>-4.17</v>
      </c>
      <c r="J13" s="85">
        <v>-5.15</v>
      </c>
      <c r="K13" s="87" t="s">
        <v>50</v>
      </c>
      <c r="L13" s="87" t="str">
        <f t="shared" si="3"/>
        <v>N/A</v>
      </c>
    </row>
    <row r="14" spans="1:12">
      <c r="A14" s="89" t="s">
        <v>313</v>
      </c>
      <c r="B14" s="91" t="s">
        <v>50</v>
      </c>
      <c r="C14" s="90">
        <v>8.1097462000000002E-3</v>
      </c>
      <c r="D14" s="84" t="str">
        <f t="shared" si="0"/>
        <v>N/A</v>
      </c>
      <c r="E14" s="90">
        <v>7.6363291000000003E-3</v>
      </c>
      <c r="F14" s="84" t="str">
        <f t="shared" si="1"/>
        <v>N/A</v>
      </c>
      <c r="G14" s="90">
        <v>6.4077405999999996E-3</v>
      </c>
      <c r="H14" s="84" t="str">
        <f t="shared" si="2"/>
        <v>N/A</v>
      </c>
      <c r="I14" s="85">
        <v>-5.84</v>
      </c>
      <c r="J14" s="85">
        <v>-16.100000000000001</v>
      </c>
      <c r="K14" s="87" t="s">
        <v>50</v>
      </c>
      <c r="L14" s="87" t="str">
        <f t="shared" si="3"/>
        <v>N/A</v>
      </c>
    </row>
    <row r="15" spans="1:12" ht="12.75" customHeight="1">
      <c r="A15" s="89" t="s">
        <v>577</v>
      </c>
      <c r="B15" s="91" t="s">
        <v>50</v>
      </c>
      <c r="C15" s="90">
        <v>13.078246246000001</v>
      </c>
      <c r="D15" s="84" t="str">
        <f t="shared" si="0"/>
        <v>N/A</v>
      </c>
      <c r="E15" s="90">
        <v>13.055026975000001</v>
      </c>
      <c r="F15" s="84" t="str">
        <f t="shared" si="1"/>
        <v>N/A</v>
      </c>
      <c r="G15" s="90">
        <v>13.143677562000001</v>
      </c>
      <c r="H15" s="84" t="str">
        <f t="shared" si="2"/>
        <v>N/A</v>
      </c>
      <c r="I15" s="85">
        <v>-0.17799999999999999</v>
      </c>
      <c r="J15" s="85">
        <v>0.67910000000000004</v>
      </c>
      <c r="K15" s="87" t="s">
        <v>50</v>
      </c>
      <c r="L15" s="87" t="str">
        <f t="shared" si="3"/>
        <v>N/A</v>
      </c>
    </row>
    <row r="16" spans="1:12" ht="12.75" customHeight="1">
      <c r="A16" s="92" t="s">
        <v>848</v>
      </c>
      <c r="B16" s="93" t="s">
        <v>50</v>
      </c>
      <c r="C16" s="83">
        <v>1225</v>
      </c>
      <c r="D16" s="84" t="str">
        <f t="shared" si="0"/>
        <v>N/A</v>
      </c>
      <c r="E16" s="83">
        <v>1047</v>
      </c>
      <c r="F16" s="84" t="str">
        <f t="shared" si="1"/>
        <v>N/A</v>
      </c>
      <c r="G16" s="83">
        <v>2963</v>
      </c>
      <c r="H16" s="84" t="str">
        <f t="shared" si="2"/>
        <v>N/A</v>
      </c>
      <c r="I16" s="85">
        <v>-14.5</v>
      </c>
      <c r="J16" s="85">
        <v>183</v>
      </c>
      <c r="K16" s="83" t="s">
        <v>50</v>
      </c>
      <c r="L16" s="87" t="str">
        <f t="shared" si="3"/>
        <v>N/A</v>
      </c>
    </row>
    <row r="17" spans="1:12" ht="12.75" customHeight="1">
      <c r="A17" s="92" t="s">
        <v>849</v>
      </c>
      <c r="B17" s="94" t="s">
        <v>7</v>
      </c>
      <c r="C17" s="95">
        <v>0.26143260800000001</v>
      </c>
      <c r="D17" s="84" t="str">
        <f>IF($B17="N/A","N/A",IF(C17&gt;=2,"No",IF(C17&lt;0,"No","Yes")))</f>
        <v>Yes</v>
      </c>
      <c r="E17" s="95">
        <v>0.21608747519999999</v>
      </c>
      <c r="F17" s="84" t="str">
        <f>IF($B17="N/A","N/A",IF(E17&gt;=2,"No",IF(E17&lt;0,"No","Yes")))</f>
        <v>Yes</v>
      </c>
      <c r="G17" s="95">
        <v>0.59331672660000001</v>
      </c>
      <c r="H17" s="84" t="str">
        <f>IF($B17="N/A","N/A",IF(G17&gt;=2,"No",IF(G17&lt;0,"No","Yes")))</f>
        <v>Yes</v>
      </c>
      <c r="I17" s="85">
        <v>-17.3</v>
      </c>
      <c r="J17" s="85">
        <v>174.6</v>
      </c>
      <c r="K17" s="96" t="s">
        <v>50</v>
      </c>
      <c r="L17" s="87" t="str">
        <f t="shared" si="3"/>
        <v>N/A</v>
      </c>
    </row>
    <row r="18" spans="1:12" ht="25.5">
      <c r="A18" s="97" t="s">
        <v>850</v>
      </c>
      <c r="B18" s="94" t="s">
        <v>50</v>
      </c>
      <c r="C18" s="98">
        <v>2363190</v>
      </c>
      <c r="D18" s="84" t="str">
        <f t="shared" ref="D18:D23" si="4">IF($B18="N/A","N/A",IF(C18&gt;10,"No",IF(C18&lt;-10,"No","Yes")))</f>
        <v>N/A</v>
      </c>
      <c r="E18" s="98">
        <v>1806674</v>
      </c>
      <c r="F18" s="84" t="str">
        <f t="shared" ref="F18:F23" si="5">IF($B18="N/A","N/A",IF(E18&gt;10,"No",IF(E18&lt;-10,"No","Yes")))</f>
        <v>N/A</v>
      </c>
      <c r="G18" s="98">
        <v>6153471</v>
      </c>
      <c r="H18" s="84" t="str">
        <f t="shared" ref="H18:H23" si="6">IF($B18="N/A","N/A",IF(G18&gt;10,"No",IF(G18&lt;-10,"No","Yes")))</f>
        <v>N/A</v>
      </c>
      <c r="I18" s="85">
        <v>-23.5</v>
      </c>
      <c r="J18" s="85">
        <v>240.6</v>
      </c>
      <c r="K18" s="96" t="s">
        <v>50</v>
      </c>
      <c r="L18" s="87" t="str">
        <f t="shared" si="3"/>
        <v>N/A</v>
      </c>
    </row>
    <row r="19" spans="1:12" ht="25.5">
      <c r="A19" s="97" t="s">
        <v>851</v>
      </c>
      <c r="B19" s="94" t="s">
        <v>50</v>
      </c>
      <c r="C19" s="98">
        <v>1929.1346939</v>
      </c>
      <c r="D19" s="84" t="str">
        <f t="shared" si="4"/>
        <v>N/A</v>
      </c>
      <c r="E19" s="98">
        <v>1725.5721108</v>
      </c>
      <c r="F19" s="84" t="str">
        <f t="shared" si="5"/>
        <v>N/A</v>
      </c>
      <c r="G19" s="98">
        <v>2076.7705028999999</v>
      </c>
      <c r="H19" s="84" t="str">
        <f t="shared" si="6"/>
        <v>N/A</v>
      </c>
      <c r="I19" s="85">
        <v>-10.6</v>
      </c>
      <c r="J19" s="85">
        <v>20.350000000000001</v>
      </c>
      <c r="K19" s="96" t="s">
        <v>50</v>
      </c>
      <c r="L19" s="87" t="str">
        <f t="shared" si="3"/>
        <v>N/A</v>
      </c>
    </row>
    <row r="20" spans="1:12" ht="12.75" customHeight="1">
      <c r="A20" s="92" t="s">
        <v>852</v>
      </c>
      <c r="B20" s="82" t="s">
        <v>50</v>
      </c>
      <c r="C20" s="93">
        <v>732</v>
      </c>
      <c r="D20" s="84" t="str">
        <f t="shared" si="4"/>
        <v>N/A</v>
      </c>
      <c r="E20" s="93">
        <v>581</v>
      </c>
      <c r="F20" s="84" t="str">
        <f t="shared" si="5"/>
        <v>N/A</v>
      </c>
      <c r="G20" s="93">
        <v>2155</v>
      </c>
      <c r="H20" s="84" t="str">
        <f t="shared" si="6"/>
        <v>N/A</v>
      </c>
      <c r="I20" s="85">
        <v>-20.6</v>
      </c>
      <c r="J20" s="85">
        <v>270.89999999999998</v>
      </c>
      <c r="K20" s="83" t="s">
        <v>50</v>
      </c>
      <c r="L20" s="87" t="str">
        <f t="shared" si="3"/>
        <v>N/A</v>
      </c>
    </row>
    <row r="21" spans="1:12" ht="12.75" customHeight="1">
      <c r="A21" s="92" t="s">
        <v>853</v>
      </c>
      <c r="B21" s="82" t="s">
        <v>50</v>
      </c>
      <c r="C21" s="99">
        <v>0.1562193217</v>
      </c>
      <c r="D21" s="84" t="str">
        <f t="shared" si="4"/>
        <v>N/A</v>
      </c>
      <c r="E21" s="99">
        <v>0.1199110058</v>
      </c>
      <c r="F21" s="84" t="str">
        <f t="shared" si="5"/>
        <v>N/A</v>
      </c>
      <c r="G21" s="99">
        <v>0.43152127769999998</v>
      </c>
      <c r="H21" s="84" t="str">
        <f t="shared" si="6"/>
        <v>N/A</v>
      </c>
      <c r="I21" s="85">
        <v>-23.2</v>
      </c>
      <c r="J21" s="85">
        <v>259.89999999999998</v>
      </c>
      <c r="K21" s="96" t="s">
        <v>50</v>
      </c>
      <c r="L21" s="87" t="str">
        <f t="shared" si="3"/>
        <v>N/A</v>
      </c>
    </row>
    <row r="22" spans="1:12" ht="25.5">
      <c r="A22" s="100" t="s">
        <v>854</v>
      </c>
      <c r="B22" s="101" t="s">
        <v>50</v>
      </c>
      <c r="C22" s="102">
        <v>2356454</v>
      </c>
      <c r="D22" s="103" t="str">
        <f t="shared" si="4"/>
        <v>N/A</v>
      </c>
      <c r="E22" s="102">
        <v>1802062</v>
      </c>
      <c r="F22" s="103" t="str">
        <f t="shared" si="5"/>
        <v>N/A</v>
      </c>
      <c r="G22" s="102">
        <v>6141489</v>
      </c>
      <c r="H22" s="103" t="str">
        <f t="shared" si="6"/>
        <v>N/A</v>
      </c>
      <c r="I22" s="104">
        <v>-23.5</v>
      </c>
      <c r="J22" s="104">
        <v>240.8</v>
      </c>
      <c r="K22" s="96" t="s">
        <v>50</v>
      </c>
      <c r="L22" s="96" t="str">
        <f t="shared" si="3"/>
        <v>N/A</v>
      </c>
    </row>
    <row r="23" spans="1:12" ht="25.5">
      <c r="A23" s="100" t="s">
        <v>855</v>
      </c>
      <c r="B23" s="101" t="s">
        <v>50</v>
      </c>
      <c r="C23" s="102">
        <v>3219.1994536000002</v>
      </c>
      <c r="D23" s="103" t="str">
        <f t="shared" si="4"/>
        <v>N/A</v>
      </c>
      <c r="E23" s="102">
        <v>3101.6557659</v>
      </c>
      <c r="F23" s="103" t="str">
        <f t="shared" si="5"/>
        <v>N/A</v>
      </c>
      <c r="G23" s="102">
        <v>2849.8788863</v>
      </c>
      <c r="H23" s="103" t="str">
        <f t="shared" si="6"/>
        <v>N/A</v>
      </c>
      <c r="I23" s="104">
        <v>-3.65</v>
      </c>
      <c r="J23" s="104">
        <v>-8.1199999999999992</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467347</v>
      </c>
      <c r="D31" s="84" t="str">
        <f>IF($B31="N/A","N/A",IF(C31&gt;10,"No",IF(C31&lt;-10,"No","Yes")))</f>
        <v>N/A</v>
      </c>
      <c r="E31" s="106">
        <v>483479</v>
      </c>
      <c r="F31" s="84" t="str">
        <f>IF($B31="N/A","N/A",IF(E31&gt;10,"No",IF(E31&lt;-10,"No","Yes")))</f>
        <v>N/A</v>
      </c>
      <c r="G31" s="106">
        <v>496433</v>
      </c>
      <c r="H31" s="84" t="str">
        <f>IF($B31="N/A","N/A",IF(G31&gt;10,"No",IF(G31&lt;-10,"No","Yes")))</f>
        <v>N/A</v>
      </c>
      <c r="I31" s="85">
        <v>3.452</v>
      </c>
      <c r="J31" s="85">
        <v>2.6789999999999998</v>
      </c>
      <c r="K31" s="112" t="s">
        <v>111</v>
      </c>
      <c r="L31" s="87" t="str">
        <f>IF(J31="Div by 0", "N/A", IF(K31="N/A","N/A", IF(J31&gt;VALUE(MID(K31,1,2)), "No", IF(J31&lt;-1*VALUE(MID(K31,1,2)), "No", "Yes"))))</f>
        <v>Yes</v>
      </c>
    </row>
    <row r="32" spans="1:12">
      <c r="A32" s="92" t="s">
        <v>314</v>
      </c>
      <c r="B32" s="83" t="s">
        <v>50</v>
      </c>
      <c r="C32" s="83">
        <v>358458.23</v>
      </c>
      <c r="D32" s="84" t="str">
        <f>IF($B32="N/A","N/A",IF(C32&gt;10,"No",IF(C32&lt;-10,"No","Yes")))</f>
        <v>N/A</v>
      </c>
      <c r="E32" s="83">
        <v>370386.67</v>
      </c>
      <c r="F32" s="84" t="str">
        <f>IF($B32="N/A","N/A",IF(E32&gt;10,"No",IF(E32&lt;-10,"No","Yes")))</f>
        <v>N/A</v>
      </c>
      <c r="G32" s="83">
        <v>392691.53</v>
      </c>
      <c r="H32" s="84" t="str">
        <f>IF($B32="N/A","N/A",IF(G32&gt;10,"No",IF(G32&lt;-10,"No","Yes")))</f>
        <v>N/A</v>
      </c>
      <c r="I32" s="85">
        <v>3.3279999999999998</v>
      </c>
      <c r="J32" s="85">
        <v>6.0220000000000002</v>
      </c>
      <c r="K32" s="112" t="s">
        <v>111</v>
      </c>
      <c r="L32" s="87" t="str">
        <f>IF(J32="Div by 0", "N/A", IF(K32="N/A","N/A", IF(J32&gt;VALUE(MID(K32,1,2)), "No", IF(J32&lt;-1*VALUE(MID(K32,1,2)), "No", "Yes"))))</f>
        <v>Yes</v>
      </c>
    </row>
    <row r="33" spans="1:12">
      <c r="A33" s="92" t="s">
        <v>863</v>
      </c>
      <c r="B33" s="83" t="s">
        <v>50</v>
      </c>
      <c r="C33" s="83">
        <v>27626</v>
      </c>
      <c r="D33" s="84" t="str">
        <f>IF($B33="N/A","N/A",IF(C33&gt;10,"No",IF(C33&lt;-10,"No","Yes")))</f>
        <v>N/A</v>
      </c>
      <c r="E33" s="83">
        <v>28769</v>
      </c>
      <c r="F33" s="84" t="str">
        <f>IF($B33="N/A","N/A",IF(E33&gt;10,"No",IF(E33&lt;-10,"No","Yes")))</f>
        <v>N/A</v>
      </c>
      <c r="G33" s="83">
        <v>28003</v>
      </c>
      <c r="H33" s="84" t="str">
        <f>IF($B33="N/A","N/A",IF(G33&gt;10,"No",IF(G33&lt;-10,"No","Yes")))</f>
        <v>N/A</v>
      </c>
      <c r="I33" s="85">
        <v>4.1369999999999996</v>
      </c>
      <c r="J33" s="85">
        <v>-2.66</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27119</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884</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5.6408417652000002</v>
      </c>
      <c r="H36" s="84" t="str">
        <f t="shared" si="9"/>
        <v>N/A</v>
      </c>
      <c r="I36" s="104" t="s">
        <v>50</v>
      </c>
      <c r="J36" s="104" t="s">
        <v>50</v>
      </c>
      <c r="K36" s="83" t="s">
        <v>50</v>
      </c>
      <c r="L36" s="87" t="str">
        <f t="shared" si="10"/>
        <v>N/A</v>
      </c>
    </row>
    <row r="37" spans="1:12">
      <c r="A37" s="92" t="s">
        <v>864</v>
      </c>
      <c r="B37" s="114" t="s">
        <v>50</v>
      </c>
      <c r="C37" s="114">
        <v>12665</v>
      </c>
      <c r="D37" s="103" t="str">
        <f>IF($B37="N/A","N/A",IF(C37&gt;10,"No",IF(C37&lt;-10,"No","Yes")))</f>
        <v>N/A</v>
      </c>
      <c r="E37" s="114">
        <v>12480.583333</v>
      </c>
      <c r="F37" s="103" t="str">
        <f>IF($B37="N/A","N/A",IF(E37&gt;10,"No",IF(E37&lt;-10,"No","Yes")))</f>
        <v>N/A</v>
      </c>
      <c r="G37" s="114">
        <v>13001</v>
      </c>
      <c r="H37" s="103" t="str">
        <f>IF($B37="N/A","N/A",IF(G37&gt;10,"No",IF(G37&lt;-10,"No","Yes")))</f>
        <v>N/A</v>
      </c>
      <c r="I37" s="104">
        <v>-1.46</v>
      </c>
      <c r="J37" s="104">
        <v>4.17</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98.677000172999996</v>
      </c>
      <c r="D39" s="107" t="str">
        <f>IF($B39="N/A","N/A",IF(C39&gt;=95,"Yes","No"))</f>
        <v>Yes</v>
      </c>
      <c r="E39" s="117">
        <v>98.460739763000007</v>
      </c>
      <c r="F39" s="107" t="str">
        <f>IF($B39="N/A","N/A",IF(E39&gt;=95,"Yes","No"))</f>
        <v>Yes</v>
      </c>
      <c r="G39" s="117">
        <v>97.964881464000001</v>
      </c>
      <c r="H39" s="107" t="str">
        <f>IF($B39="N/A","N/A",IF(G39&gt;=95,"Yes","No"))</f>
        <v>Yes</v>
      </c>
      <c r="I39" s="108">
        <v>-0.219</v>
      </c>
      <c r="J39" s="108">
        <v>-0.504</v>
      </c>
      <c r="K39" s="118" t="s">
        <v>111</v>
      </c>
      <c r="L39" s="109" t="str">
        <f t="shared" ref="L39:L84" si="11">IF(J39="Div by 0", "N/A", IF(K39="N/A","N/A", IF(J39&gt;VALUE(MID(K39,1,2)), "No", IF(J39&lt;-1*VALUE(MID(K39,1,2)), "No", "Yes"))))</f>
        <v>Yes</v>
      </c>
    </row>
    <row r="40" spans="1:12" ht="12.75" customHeight="1">
      <c r="A40" s="100" t="s">
        <v>316</v>
      </c>
      <c r="B40" s="119" t="s">
        <v>68</v>
      </c>
      <c r="C40" s="120">
        <v>98.604249091</v>
      </c>
      <c r="D40" s="107" t="str">
        <f>IF($B40="N/A","N/A",IF(C40&gt;95,"Yes","No"))</f>
        <v>Yes</v>
      </c>
      <c r="E40" s="107">
        <v>98.390209295999995</v>
      </c>
      <c r="F40" s="107" t="str">
        <f t="shared" ref="F40" si="12">IF($B40="N/A","N/A",IF(E40&gt;95,"Yes","No"))</f>
        <v>Yes</v>
      </c>
      <c r="G40" s="107">
        <v>97.899414422000007</v>
      </c>
      <c r="H40" s="107" t="str">
        <f>IF($B40="N/A","N/A",IF(G40&gt;95,"Yes","No"))</f>
        <v>Yes</v>
      </c>
      <c r="I40" s="122">
        <v>-0.217</v>
      </c>
      <c r="J40" s="122">
        <v>-0.499</v>
      </c>
      <c r="K40" s="123" t="s">
        <v>111</v>
      </c>
      <c r="L40" s="87" t="str">
        <f t="shared" si="11"/>
        <v>Yes</v>
      </c>
    </row>
    <row r="41" spans="1:12" ht="12.75" customHeight="1">
      <c r="A41" s="100" t="s">
        <v>317</v>
      </c>
      <c r="B41" s="119" t="s">
        <v>50</v>
      </c>
      <c r="C41" s="120">
        <v>2.5676853000000002E-3</v>
      </c>
      <c r="D41" s="121" t="str">
        <f t="shared" ref="D41:D45" si="13">IF($B41="N/A","N/A",IF(C41&gt;10,"No",IF(C41&lt;-10,"No","Yes")))</f>
        <v>N/A</v>
      </c>
      <c r="E41" s="120">
        <v>1.4478395E-3</v>
      </c>
      <c r="F41" s="121" t="str">
        <f t="shared" ref="F41:F45" si="14">IF($B41="N/A","N/A",IF(E41&gt;10,"No",IF(E41&lt;-10,"No","Yes")))</f>
        <v>N/A</v>
      </c>
      <c r="G41" s="120">
        <v>1.6114963999999999E-3</v>
      </c>
      <c r="H41" s="121" t="str">
        <f t="shared" ref="H41:H45" si="15">IF($B41="N/A","N/A",IF(G41&gt;10,"No",IF(G41&lt;-10,"No","Yes")))</f>
        <v>N/A</v>
      </c>
      <c r="I41" s="122">
        <v>-43.6</v>
      </c>
      <c r="J41" s="122">
        <v>11.3</v>
      </c>
      <c r="K41" s="123" t="s">
        <v>50</v>
      </c>
      <c r="L41" s="87" t="str">
        <f t="shared" si="11"/>
        <v>N/A</v>
      </c>
    </row>
    <row r="42" spans="1:12" ht="12.75" customHeight="1">
      <c r="A42" s="100" t="s">
        <v>318</v>
      </c>
      <c r="B42" s="119" t="s">
        <v>50</v>
      </c>
      <c r="C42" s="120">
        <v>0</v>
      </c>
      <c r="D42" s="121" t="str">
        <f t="shared" si="13"/>
        <v>N/A</v>
      </c>
      <c r="E42" s="120">
        <v>2.0683419999999999E-4</v>
      </c>
      <c r="F42" s="121" t="str">
        <f t="shared" si="14"/>
        <v>N/A</v>
      </c>
      <c r="G42" s="120">
        <v>0</v>
      </c>
      <c r="H42" s="121" t="str">
        <f t="shared" si="15"/>
        <v>N/A</v>
      </c>
      <c r="I42" s="122" t="s">
        <v>1090</v>
      </c>
      <c r="J42" s="122">
        <v>-100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7.01833969E-2</v>
      </c>
      <c r="D44" s="84" t="str">
        <f t="shared" si="13"/>
        <v>N/A</v>
      </c>
      <c r="E44" s="99">
        <v>6.8875794000000004E-2</v>
      </c>
      <c r="F44" s="84" t="str">
        <f t="shared" si="14"/>
        <v>N/A</v>
      </c>
      <c r="G44" s="99">
        <v>6.3855545499999999E-2</v>
      </c>
      <c r="H44" s="84" t="str">
        <f t="shared" si="15"/>
        <v>N/A</v>
      </c>
      <c r="I44" s="85">
        <v>-1.86</v>
      </c>
      <c r="J44" s="85">
        <v>-7.29</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7783</v>
      </c>
      <c r="F46" s="84" t="str">
        <f>IF($B46="N/A","N/A",IF(E46&gt;0,"No",IF(E46&lt;0,"No","Yes")))</f>
        <v>N/A</v>
      </c>
      <c r="G46" s="93">
        <v>10428</v>
      </c>
      <c r="H46" s="84" t="str">
        <f>IF($B46="N/A","N/A",IF(G46&gt;0,"No",IF(G46&lt;0,"No","Yes")))</f>
        <v>N/A</v>
      </c>
      <c r="I46" s="85" t="s">
        <v>50</v>
      </c>
      <c r="J46" s="85">
        <v>33.979999999999997</v>
      </c>
      <c r="K46" s="86" t="s">
        <v>50</v>
      </c>
      <c r="L46" s="87" t="str">
        <f t="shared" si="11"/>
        <v>N/A</v>
      </c>
    </row>
    <row r="47" spans="1:12">
      <c r="A47" s="100" t="s">
        <v>922</v>
      </c>
      <c r="B47" s="94" t="s">
        <v>0</v>
      </c>
      <c r="C47" s="95" t="s">
        <v>50</v>
      </c>
      <c r="D47" s="84" t="str">
        <f>IF(OR($B47="N/A",$C47="N/A"),"N/A",IF(C47&gt;=5,"No",IF(C47&lt;0,"No","Yes")))</f>
        <v>N/A</v>
      </c>
      <c r="E47" s="95">
        <v>1.6097907044999999</v>
      </c>
      <c r="F47" s="84" t="str">
        <f>IF($B47="N/A","N/A",IF(E47&gt;=5,"No",IF(E47&lt;0,"No","Yes")))</f>
        <v>Yes</v>
      </c>
      <c r="G47" s="95">
        <v>2.1005855775</v>
      </c>
      <c r="H47" s="84" t="str">
        <f>IF($B47="N/A","N/A",IF(G47&gt;=5,"No",IF(G47&lt;0,"No","Yes")))</f>
        <v>Yes</v>
      </c>
      <c r="I47" s="85" t="s">
        <v>50</v>
      </c>
      <c r="J47" s="85">
        <v>30.49</v>
      </c>
      <c r="K47" s="96" t="s">
        <v>50</v>
      </c>
      <c r="L47" s="87" t="str">
        <f t="shared" si="11"/>
        <v>N/A</v>
      </c>
    </row>
    <row r="48" spans="1:12" ht="12.75" customHeight="1">
      <c r="A48" s="124" t="s">
        <v>923</v>
      </c>
      <c r="B48" s="119" t="s">
        <v>50</v>
      </c>
      <c r="C48" s="120" t="s">
        <v>50</v>
      </c>
      <c r="D48" s="121" t="str">
        <f t="shared" ref="D48:D51" si="16">IF($B48="N/A","N/A",IF(C48&gt;10,"No",IF(C48&lt;-10,"No","Yes")))</f>
        <v>N/A</v>
      </c>
      <c r="E48" s="120">
        <v>76.204548375000002</v>
      </c>
      <c r="F48" s="121" t="str">
        <f t="shared" ref="F48:F51" si="17">IF($B48="N/A","N/A",IF(E48&gt;10,"No",IF(E48&lt;-10,"No","Yes")))</f>
        <v>N/A</v>
      </c>
      <c r="G48" s="120">
        <v>82.585347142000003</v>
      </c>
      <c r="H48" s="121" t="str">
        <f t="shared" ref="H48:H51" si="18">IF($B48="N/A","N/A",IF(G48&gt;10,"No",IF(G48&lt;-10,"No","Yes")))</f>
        <v>N/A</v>
      </c>
      <c r="I48" s="122" t="s">
        <v>50</v>
      </c>
      <c r="J48" s="122">
        <v>8.3729999999999993</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54.246434536999999</v>
      </c>
      <c r="F49" s="121" t="str">
        <f t="shared" si="17"/>
        <v>N/A</v>
      </c>
      <c r="G49" s="120">
        <v>63.406214038999998</v>
      </c>
      <c r="H49" s="121" t="str">
        <f t="shared" si="18"/>
        <v>N/A</v>
      </c>
      <c r="I49" s="122" t="s">
        <v>50</v>
      </c>
      <c r="J49" s="122">
        <v>16.89</v>
      </c>
      <c r="K49" s="123" t="s">
        <v>50</v>
      </c>
      <c r="L49" s="87" t="str">
        <f t="shared" si="19"/>
        <v>N/A</v>
      </c>
    </row>
    <row r="50" spans="1:12" ht="12.75" customHeight="1">
      <c r="A50" s="124" t="s">
        <v>925</v>
      </c>
      <c r="B50" s="119" t="s">
        <v>50</v>
      </c>
      <c r="C50" s="120" t="s">
        <v>50</v>
      </c>
      <c r="D50" s="121" t="str">
        <f t="shared" si="16"/>
        <v>N/A</v>
      </c>
      <c r="E50" s="120">
        <v>17.396890659</v>
      </c>
      <c r="F50" s="121" t="str">
        <f t="shared" si="17"/>
        <v>N/A</v>
      </c>
      <c r="G50" s="120">
        <v>12.111622555</v>
      </c>
      <c r="H50" s="121" t="str">
        <f t="shared" si="18"/>
        <v>N/A</v>
      </c>
      <c r="I50" s="122" t="s">
        <v>50</v>
      </c>
      <c r="J50" s="122">
        <v>-30.4</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0.27809742999999998</v>
      </c>
      <c r="H51" s="121" t="str">
        <f t="shared" si="18"/>
        <v>N/A</v>
      </c>
      <c r="I51" s="122" t="s">
        <v>50</v>
      </c>
      <c r="J51" s="122" t="s">
        <v>50</v>
      </c>
      <c r="K51" s="123" t="s">
        <v>50</v>
      </c>
      <c r="L51" s="87" t="str">
        <f t="shared" si="19"/>
        <v>N/A</v>
      </c>
    </row>
    <row r="52" spans="1:12">
      <c r="A52" s="97" t="s">
        <v>321</v>
      </c>
      <c r="B52" s="110" t="s">
        <v>127</v>
      </c>
      <c r="C52" s="93">
        <v>459</v>
      </c>
      <c r="D52" s="84" t="str">
        <f>IF($B52="N/A","N/A",IF(C52&gt;0,"No",IF(C52&lt;0,"No","Yes")))</f>
        <v>No</v>
      </c>
      <c r="E52" s="93">
        <v>662</v>
      </c>
      <c r="F52" s="84" t="str">
        <f>IF($B52="N/A","N/A",IF(E52&gt;0,"No",IF(E52&lt;0,"No","Yes")))</f>
        <v>No</v>
      </c>
      <c r="G52" s="93">
        <v>605</v>
      </c>
      <c r="H52" s="84" t="str">
        <f>IF($B52="N/A","N/A",IF(G52&gt;0,"No",IF(G52&lt;0,"No","Yes")))</f>
        <v>No</v>
      </c>
      <c r="I52" s="85">
        <v>44.23</v>
      </c>
      <c r="J52" s="85">
        <v>-8.61</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0.27384850220000001</v>
      </c>
      <c r="F53" s="84" t="str">
        <f>IF($B53="N/A","N/A",IF(E53&gt;=10,"No",IF(E53&lt;0,"No","Yes")))</f>
        <v>Yes</v>
      </c>
      <c r="G53" s="95">
        <v>0.2437388328</v>
      </c>
      <c r="H53" s="84" t="str">
        <f>IF($B53="N/A","N/A",IF(G53&gt;=10,"No",IF(G53&lt;0,"No","Yes")))</f>
        <v>Yes</v>
      </c>
      <c r="I53" s="85" t="s">
        <v>50</v>
      </c>
      <c r="J53" s="85">
        <v>-11</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96.676737160000002</v>
      </c>
      <c r="F54" s="84" t="str">
        <f t="shared" ref="F54:F57" si="23">IF($B54="N/A","N/A",IF(E54&gt;10,"No",IF(E54&lt;-10,"No","Yes")))</f>
        <v>N/A</v>
      </c>
      <c r="G54" s="99">
        <v>96.859504131999998</v>
      </c>
      <c r="H54" s="84" t="str">
        <f t="shared" ref="H54:H57" si="24">IF($B54="N/A","N/A",IF(G54&gt;10,"No",IF(G54&lt;-10,"No","Yes")))</f>
        <v>N/A</v>
      </c>
      <c r="I54" s="85" t="s">
        <v>50</v>
      </c>
      <c r="J54" s="85">
        <v>0.189</v>
      </c>
      <c r="K54" s="86" t="s">
        <v>50</v>
      </c>
      <c r="L54" s="87" t="str">
        <f t="shared" si="21"/>
        <v>N/A</v>
      </c>
    </row>
    <row r="55" spans="1:12">
      <c r="A55" s="124" t="s">
        <v>924</v>
      </c>
      <c r="B55" s="82" t="s">
        <v>50</v>
      </c>
      <c r="C55" s="99" t="s">
        <v>50</v>
      </c>
      <c r="D55" s="121" t="str">
        <f t="shared" ref="D55" si="25">IF($B55="N/A","N/A",IF(C55&gt;10,"No",IF(C55&lt;-10,"No","Yes")))</f>
        <v>N/A</v>
      </c>
      <c r="E55" s="99">
        <v>1.0574018127</v>
      </c>
      <c r="F55" s="84" t="str">
        <f t="shared" ref="F55" si="26">IF($B55="N/A","N/A",IF(E55&gt;10,"No",IF(E55&lt;-10,"No","Yes")))</f>
        <v>N/A</v>
      </c>
      <c r="G55" s="99">
        <v>1.1570247934</v>
      </c>
      <c r="H55" s="84" t="str">
        <f t="shared" ref="H55" si="27">IF($B55="N/A","N/A",IF(G55&gt;10,"No",IF(G55&lt;-10,"No","Yes")))</f>
        <v>N/A</v>
      </c>
      <c r="I55" s="85" t="s">
        <v>50</v>
      </c>
      <c r="J55" s="85">
        <v>9.4209999999999994</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0.15105740179999999</v>
      </c>
      <c r="F56" s="84" t="str">
        <f t="shared" si="23"/>
        <v>N/A</v>
      </c>
      <c r="G56" s="99">
        <v>8.2644628100000006E-2</v>
      </c>
      <c r="H56" s="84" t="str">
        <f t="shared" si="24"/>
        <v>N/A</v>
      </c>
      <c r="I56" s="85" t="s">
        <v>50</v>
      </c>
      <c r="J56" s="85">
        <v>-45.3</v>
      </c>
      <c r="K56" s="86" t="s">
        <v>50</v>
      </c>
      <c r="L56" s="87" t="str">
        <f t="shared" si="21"/>
        <v>N/A</v>
      </c>
    </row>
    <row r="57" spans="1:12">
      <c r="A57" s="125" t="s">
        <v>1067</v>
      </c>
      <c r="B57" s="82" t="s">
        <v>50</v>
      </c>
      <c r="C57" s="99" t="s">
        <v>50</v>
      </c>
      <c r="D57" s="121" t="str">
        <f t="shared" si="22"/>
        <v>N/A</v>
      </c>
      <c r="E57" s="99" t="s">
        <v>50</v>
      </c>
      <c r="F57" s="84" t="str">
        <f t="shared" si="23"/>
        <v>N/A</v>
      </c>
      <c r="G57" s="99">
        <v>2.6446280992000002</v>
      </c>
      <c r="H57" s="84" t="str">
        <f t="shared" si="24"/>
        <v>N/A</v>
      </c>
      <c r="I57" s="85" t="s">
        <v>50</v>
      </c>
      <c r="J57" s="85" t="s">
        <v>50</v>
      </c>
      <c r="K57" s="86" t="s">
        <v>50</v>
      </c>
      <c r="L57" s="87" t="str">
        <f t="shared" si="21"/>
        <v>N/A</v>
      </c>
    </row>
    <row r="58" spans="1:12">
      <c r="A58" s="97" t="s">
        <v>322</v>
      </c>
      <c r="B58" s="82" t="s">
        <v>50</v>
      </c>
      <c r="C58" s="120">
        <v>18.474709369999999</v>
      </c>
      <c r="D58" s="121" t="str">
        <f>IF($B58="N/A","N/A",IF(C58&gt;10,"No",IF(C58&lt;-10,"No","Yes")))</f>
        <v>N/A</v>
      </c>
      <c r="E58" s="120">
        <v>17.991474294</v>
      </c>
      <c r="F58" s="121" t="str">
        <f>IF($B58="N/A","N/A",IF(E58&gt;10,"No",IF(E58&lt;-10,"No","Yes")))</f>
        <v>N/A</v>
      </c>
      <c r="G58" s="120">
        <v>17.814891436</v>
      </c>
      <c r="H58" s="121" t="str">
        <f>IF($B58="N/A","N/A",IF(G58&gt;10,"No",IF(G58&lt;-10,"No","Yes")))</f>
        <v>N/A</v>
      </c>
      <c r="I58" s="122">
        <v>-2.62</v>
      </c>
      <c r="J58" s="122">
        <v>-0.98099999999999998</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99.999144104999999</v>
      </c>
      <c r="D61" s="84" t="str">
        <f>IF($B61="N/A","N/A",IF(C61&gt;=95,"Yes","No"))</f>
        <v>Yes</v>
      </c>
      <c r="E61" s="99">
        <v>99.999793166000003</v>
      </c>
      <c r="F61" s="84" t="str">
        <f>IF($B61="N/A","N/A",IF(E61&gt;=95,"Yes","No"))</f>
        <v>Yes</v>
      </c>
      <c r="G61" s="99">
        <v>100</v>
      </c>
      <c r="H61" s="84" t="str">
        <f>IF($B61="N/A","N/A",IF(G61&gt;=95,"Yes","No"))</f>
        <v>Yes</v>
      </c>
      <c r="I61" s="85">
        <v>5.9999999999999995E-4</v>
      </c>
      <c r="J61" s="85">
        <v>2.0000000000000001E-4</v>
      </c>
      <c r="K61" s="86" t="s">
        <v>111</v>
      </c>
      <c r="L61" s="87" t="str">
        <f t="shared" si="11"/>
        <v>Yes</v>
      </c>
    </row>
    <row r="62" spans="1:12">
      <c r="A62" s="97" t="s">
        <v>148</v>
      </c>
      <c r="B62" s="82" t="s">
        <v>50</v>
      </c>
      <c r="C62" s="99">
        <v>56.098359463000001</v>
      </c>
      <c r="D62" s="84" t="str">
        <f t="shared" ref="D62:D67" si="29">IF($B62="N/A","N/A",IF(C62&gt;10,"No",IF(C62&lt;-10,"No","Yes")))</f>
        <v>N/A</v>
      </c>
      <c r="E62" s="99">
        <v>53.785790075999998</v>
      </c>
      <c r="F62" s="84" t="str">
        <f t="shared" ref="F62:F67" si="30">IF($B62="N/A","N/A",IF(E62&gt;10,"No",IF(E62&lt;-10,"No","Yes")))</f>
        <v>N/A</v>
      </c>
      <c r="G62" s="99">
        <v>52.841168899000003</v>
      </c>
      <c r="H62" s="84" t="str">
        <f t="shared" ref="H62:H67" si="31">IF($B62="N/A","N/A",IF(G62&gt;10,"No",IF(G62&lt;-10,"No","Yes")))</f>
        <v>N/A</v>
      </c>
      <c r="I62" s="126" t="s">
        <v>1110</v>
      </c>
      <c r="J62" s="85">
        <v>-1.76</v>
      </c>
      <c r="K62" s="86" t="s">
        <v>111</v>
      </c>
      <c r="L62" s="87" t="str">
        <f t="shared" si="11"/>
        <v>Yes</v>
      </c>
    </row>
    <row r="63" spans="1:12">
      <c r="A63" s="97" t="s">
        <v>149</v>
      </c>
      <c r="B63" s="82" t="s">
        <v>50</v>
      </c>
      <c r="C63" s="99">
        <v>6.7630689830000001</v>
      </c>
      <c r="D63" s="84" t="str">
        <f t="shared" si="29"/>
        <v>N/A</v>
      </c>
      <c r="E63" s="99">
        <v>6.5287220334000002</v>
      </c>
      <c r="F63" s="84" t="str">
        <f t="shared" si="30"/>
        <v>N/A</v>
      </c>
      <c r="G63" s="99">
        <v>6.5322007198999996</v>
      </c>
      <c r="H63" s="84" t="str">
        <f t="shared" si="31"/>
        <v>N/A</v>
      </c>
      <c r="I63" s="126" t="s">
        <v>1111</v>
      </c>
      <c r="J63" s="85">
        <v>5.33E-2</v>
      </c>
      <c r="K63" s="86" t="s">
        <v>111</v>
      </c>
      <c r="L63" s="87" t="str">
        <f t="shared" si="11"/>
        <v>Yes</v>
      </c>
    </row>
    <row r="64" spans="1:12">
      <c r="A64" s="97" t="s">
        <v>150</v>
      </c>
      <c r="B64" s="82" t="s">
        <v>50</v>
      </c>
      <c r="C64" s="99">
        <v>0.45148465700000001</v>
      </c>
      <c r="D64" s="84" t="str">
        <f t="shared" si="29"/>
        <v>N/A</v>
      </c>
      <c r="E64" s="99">
        <v>0.40622240059999998</v>
      </c>
      <c r="F64" s="84" t="str">
        <f t="shared" si="30"/>
        <v>N/A</v>
      </c>
      <c r="G64" s="99">
        <v>0.4232192461</v>
      </c>
      <c r="H64" s="84" t="str">
        <f t="shared" si="31"/>
        <v>N/A</v>
      </c>
      <c r="I64" s="126" t="s">
        <v>1112</v>
      </c>
      <c r="J64" s="85">
        <v>4.1840000000000002</v>
      </c>
      <c r="K64" s="86" t="s">
        <v>111</v>
      </c>
      <c r="L64" s="87" t="str">
        <f t="shared" si="11"/>
        <v>Yes</v>
      </c>
    </row>
    <row r="65" spans="1:12">
      <c r="A65" s="97" t="s">
        <v>151</v>
      </c>
      <c r="B65" s="110" t="s">
        <v>50</v>
      </c>
      <c r="C65" s="99">
        <v>0.80304356290000001</v>
      </c>
      <c r="D65" s="91" t="str">
        <f t="shared" si="29"/>
        <v>N/A</v>
      </c>
      <c r="E65" s="99">
        <v>0.77459413960000001</v>
      </c>
      <c r="F65" s="91" t="str">
        <f t="shared" si="30"/>
        <v>N/A</v>
      </c>
      <c r="G65" s="99">
        <v>0.77573408700000002</v>
      </c>
      <c r="H65" s="91" t="str">
        <f t="shared" si="31"/>
        <v>N/A</v>
      </c>
      <c r="I65" s="127" t="s">
        <v>1113</v>
      </c>
      <c r="J65" s="99">
        <v>0.1472</v>
      </c>
      <c r="K65" s="110" t="s">
        <v>50</v>
      </c>
      <c r="L65" s="87" t="str">
        <f t="shared" si="11"/>
        <v>N/A</v>
      </c>
    </row>
    <row r="66" spans="1:12">
      <c r="A66" s="97" t="s">
        <v>324</v>
      </c>
      <c r="B66" s="110" t="s">
        <v>50</v>
      </c>
      <c r="C66" s="99">
        <v>2.84585116E-2</v>
      </c>
      <c r="D66" s="91" t="str">
        <f t="shared" si="29"/>
        <v>N/A</v>
      </c>
      <c r="E66" s="99">
        <v>4.7158201300000001E-2</v>
      </c>
      <c r="F66" s="91" t="str">
        <f t="shared" si="30"/>
        <v>N/A</v>
      </c>
      <c r="G66" s="99">
        <v>6.6675664199999998E-2</v>
      </c>
      <c r="H66" s="91" t="str">
        <f t="shared" si="31"/>
        <v>N/A</v>
      </c>
      <c r="I66" s="127" t="s">
        <v>1114</v>
      </c>
      <c r="J66" s="99">
        <v>41.39</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35.855584821999997</v>
      </c>
      <c r="D68" s="91" t="str">
        <f>IF($B68="N/A","N/A",IF(C68&gt;=5,"No",IF(C68&lt;0,"No","Yes")))</f>
        <v>No</v>
      </c>
      <c r="E68" s="99">
        <v>38.457513149</v>
      </c>
      <c r="F68" s="91" t="str">
        <f>IF($B68="N/A","N/A",IF(E68&gt;=5,"No",IF(E68&lt;0,"No","Yes")))</f>
        <v>No</v>
      </c>
      <c r="G68" s="99">
        <v>39.361001383999998</v>
      </c>
      <c r="H68" s="91" t="str">
        <f>IF($B68="N/A","N/A",IF(G68&gt;=5,"No",IF(G68&lt;0,"No","Yes")))</f>
        <v>No</v>
      </c>
      <c r="I68" s="127" t="s">
        <v>1115</v>
      </c>
      <c r="J68" s="99">
        <v>2.3490000000000002</v>
      </c>
      <c r="K68" s="86" t="s">
        <v>111</v>
      </c>
      <c r="L68" s="87" t="str">
        <f t="shared" si="11"/>
        <v>Yes</v>
      </c>
    </row>
    <row r="69" spans="1:12" ht="12.75" customHeight="1">
      <c r="A69" s="97" t="s">
        <v>327</v>
      </c>
      <c r="B69" s="110" t="s">
        <v>50</v>
      </c>
      <c r="C69" s="99">
        <v>5.8470472688999999</v>
      </c>
      <c r="D69" s="91" t="str">
        <f>IF($B69="N/A","N/A",IF(C69&gt;10,"No",IF(C69&lt;-10,"No","Yes")))</f>
        <v>N/A</v>
      </c>
      <c r="E69" s="99">
        <v>6.0453504701999998</v>
      </c>
      <c r="F69" s="91" t="str">
        <f>IF($B69="N/A","N/A",IF(E69&gt;10,"No",IF(E69&lt;-10,"No","Yes")))</f>
        <v>N/A</v>
      </c>
      <c r="G69" s="99">
        <v>6.4183887856000004</v>
      </c>
      <c r="H69" s="91" t="str">
        <f>IF($B69="N/A","N/A",IF(G69&gt;10,"No",IF(G69&lt;-10,"No","Yes")))</f>
        <v>N/A</v>
      </c>
      <c r="I69" s="127" t="s">
        <v>1116</v>
      </c>
      <c r="J69" s="99">
        <v>6.1710000000000003</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1117</v>
      </c>
      <c r="J70" s="99">
        <v>0</v>
      </c>
      <c r="K70" s="86" t="s">
        <v>111</v>
      </c>
      <c r="L70" s="87" t="str">
        <f t="shared" si="11"/>
        <v>Yes</v>
      </c>
    </row>
    <row r="71" spans="1:12">
      <c r="A71" s="81" t="s">
        <v>95</v>
      </c>
      <c r="B71" s="82" t="s">
        <v>96</v>
      </c>
      <c r="C71" s="90">
        <v>4.1410343919999999</v>
      </c>
      <c r="D71" s="84" t="str">
        <f>IF($B71="N/A","N/A",IF(C71&gt;8,"No",IF(C71&lt;2,"No","Yes")))</f>
        <v>Yes</v>
      </c>
      <c r="E71" s="90">
        <v>4.0988336618999996</v>
      </c>
      <c r="F71" s="84" t="str">
        <f>IF($B71="N/A","N/A",IF(E71&gt;8,"No",IF(E71&lt;2,"No","Yes")))</f>
        <v>Yes</v>
      </c>
      <c r="G71" s="90">
        <v>3.8780661237</v>
      </c>
      <c r="H71" s="84" t="str">
        <f>IF($B71="N/A","N/A",IF(G71&gt;8,"No",IF(G71&lt;2,"No","Yes")))</f>
        <v>Yes</v>
      </c>
      <c r="I71" s="85">
        <v>-1.02</v>
      </c>
      <c r="J71" s="85">
        <v>-5.39</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16.383278307000001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28.766822512000001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4.2678468191999999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26.348973577999999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11.71014014</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3.0894400653999998</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2.8730966716999999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2.6823357835000001</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59.336708074999997</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40.663291925000003</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51.199429973999997</v>
      </c>
      <c r="D84" s="103" t="str">
        <f>IF($B84="N/A","N/A",IF(C84&gt;70,"No",IF(C84&lt;40,"No","Yes")))</f>
        <v>Yes</v>
      </c>
      <c r="E84" s="95">
        <v>52.596286497999998</v>
      </c>
      <c r="F84" s="103" t="str">
        <f>IF($B84="N/A","N/A",IF(E84&gt;70,"No",IF(E84&lt;40,"No","Yes")))</f>
        <v>Yes</v>
      </c>
      <c r="G84" s="95">
        <v>56.948873261999999</v>
      </c>
      <c r="H84" s="103" t="str">
        <f>IF($B84="N/A","N/A",IF(G84&gt;70,"No",IF(G84&lt;40,"No","Yes")))</f>
        <v>Yes</v>
      </c>
      <c r="I84" s="104">
        <v>2.7280000000000002</v>
      </c>
      <c r="J84" s="104">
        <v>8.2750000000000004</v>
      </c>
      <c r="K84" s="130" t="s">
        <v>111</v>
      </c>
      <c r="L84" s="96" t="str">
        <f t="shared" si="11"/>
        <v>Yes</v>
      </c>
    </row>
    <row r="85" spans="1:12">
      <c r="A85" s="131" t="s">
        <v>887</v>
      </c>
      <c r="B85" s="82" t="s">
        <v>50</v>
      </c>
      <c r="C85" s="90" t="s">
        <v>50</v>
      </c>
      <c r="D85" s="84" t="str">
        <f>IF($B85="N/A","N/A",IF(C85&gt;10,"No",IF(C85&lt;-10,"No","Yes")))</f>
        <v>N/A</v>
      </c>
      <c r="E85" s="90">
        <v>70.818251094999994</v>
      </c>
      <c r="F85" s="84" t="str">
        <f>IF($B85="N/A","N/A",IF(E85&gt;10,"No",IF(E85&lt;-10,"No","Yes")))</f>
        <v>N/A</v>
      </c>
      <c r="G85" s="90">
        <v>71.113842663</v>
      </c>
      <c r="H85" s="84" t="str">
        <f>IF($B85="N/A","N/A",IF(G85&gt;10,"No",IF(G85&lt;-10,"No","Yes")))</f>
        <v>N/A</v>
      </c>
      <c r="I85" s="85" t="s">
        <v>50</v>
      </c>
      <c r="J85" s="85">
        <v>0.41739999999999999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82.977079222</v>
      </c>
      <c r="F86" s="84" t="str">
        <f t="shared" ref="F86:F92" si="41">IF($B86="N/A","N/A",IF(E86&gt;10,"No",IF(E86&lt;-10,"No","Yes")))</f>
        <v>N/A</v>
      </c>
      <c r="G86" s="90">
        <v>84.225567541000004</v>
      </c>
      <c r="H86" s="84" t="str">
        <f t="shared" ref="H86:H92" si="42">IF($B86="N/A","N/A",IF(G86&gt;10,"No",IF(G86&lt;-10,"No","Yes")))</f>
        <v>N/A</v>
      </c>
      <c r="I86" s="85" t="s">
        <v>50</v>
      </c>
      <c r="J86" s="85">
        <v>1.5049999999999999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51.036276067000003</v>
      </c>
      <c r="F87" s="84" t="str">
        <f t="shared" si="41"/>
        <v>N/A</v>
      </c>
      <c r="G87" s="90">
        <v>56.010393114999999</v>
      </c>
      <c r="H87" s="84" t="str">
        <f t="shared" si="42"/>
        <v>N/A</v>
      </c>
      <c r="I87" s="85" t="s">
        <v>50</v>
      </c>
      <c r="J87" s="85">
        <v>9.7460000000000004</v>
      </c>
      <c r="K87" s="126" t="s">
        <v>50</v>
      </c>
      <c r="L87" s="87" t="str">
        <f t="shared" si="43"/>
        <v>N/A</v>
      </c>
    </row>
    <row r="88" spans="1:12">
      <c r="A88" s="131" t="s">
        <v>890</v>
      </c>
      <c r="B88" s="82" t="s">
        <v>50</v>
      </c>
      <c r="C88" s="90" t="s">
        <v>50</v>
      </c>
      <c r="D88" s="84" t="str">
        <f t="shared" si="40"/>
        <v>N/A</v>
      </c>
      <c r="E88" s="90">
        <v>33.300201756</v>
      </c>
      <c r="F88" s="84" t="str">
        <f t="shared" si="41"/>
        <v>N/A</v>
      </c>
      <c r="G88" s="90">
        <v>39.687889958</v>
      </c>
      <c r="H88" s="84" t="str">
        <f t="shared" si="42"/>
        <v>N/A</v>
      </c>
      <c r="I88" s="85" t="s">
        <v>50</v>
      </c>
      <c r="J88" s="85">
        <v>19.18</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36</v>
      </c>
      <c r="H89" s="84" t="str">
        <f>IF($B89="N/A","N/A",IF(G89&gt;0,"No",IF(G89&lt;0,"No","Yes")))</f>
        <v>No</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1.4362567971</v>
      </c>
      <c r="F90" s="84" t="str">
        <f t="shared" si="41"/>
        <v>N/A</v>
      </c>
      <c r="G90" s="90">
        <v>1.4596128783</v>
      </c>
      <c r="H90" s="84" t="str">
        <f t="shared" si="42"/>
        <v>N/A</v>
      </c>
      <c r="I90" s="85" t="s">
        <v>50</v>
      </c>
      <c r="J90" s="85">
        <v>1.6259999999999999</v>
      </c>
      <c r="K90" s="126" t="s">
        <v>50</v>
      </c>
      <c r="L90" s="87" t="str">
        <f t="shared" si="43"/>
        <v>N/A</v>
      </c>
    </row>
    <row r="91" spans="1:12">
      <c r="A91" s="133" t="s">
        <v>892</v>
      </c>
      <c r="B91" s="82" t="s">
        <v>50</v>
      </c>
      <c r="C91" s="90" t="s">
        <v>50</v>
      </c>
      <c r="D91" s="84" t="str">
        <f t="shared" si="40"/>
        <v>N/A</v>
      </c>
      <c r="E91" s="90">
        <v>1.4774168060999999</v>
      </c>
      <c r="F91" s="84" t="str">
        <f t="shared" si="41"/>
        <v>N/A</v>
      </c>
      <c r="G91" s="90">
        <v>1.5297129723</v>
      </c>
      <c r="H91" s="84" t="str">
        <f t="shared" si="42"/>
        <v>N/A</v>
      </c>
      <c r="I91" s="85" t="s">
        <v>50</v>
      </c>
      <c r="J91" s="85">
        <v>3.54</v>
      </c>
      <c r="K91" s="126" t="s">
        <v>50</v>
      </c>
      <c r="L91" s="87" t="str">
        <f t="shared" si="43"/>
        <v>N/A</v>
      </c>
    </row>
    <row r="92" spans="1:12" ht="12.75" customHeight="1">
      <c r="A92" s="133" t="s">
        <v>893</v>
      </c>
      <c r="B92" s="82" t="s">
        <v>50</v>
      </c>
      <c r="C92" s="90" t="s">
        <v>50</v>
      </c>
      <c r="D92" s="84" t="str">
        <f t="shared" si="40"/>
        <v>N/A</v>
      </c>
      <c r="E92" s="90">
        <v>1.5783519036</v>
      </c>
      <c r="F92" s="84" t="str">
        <f t="shared" si="41"/>
        <v>N/A</v>
      </c>
      <c r="G92" s="90">
        <v>1.621366831</v>
      </c>
      <c r="H92" s="84" t="str">
        <f t="shared" si="42"/>
        <v>N/A</v>
      </c>
      <c r="I92" s="85" t="s">
        <v>50</v>
      </c>
      <c r="J92" s="85">
        <v>2.7250000000000001</v>
      </c>
      <c r="K92" s="126" t="s">
        <v>50</v>
      </c>
      <c r="L92" s="87" t="str">
        <f t="shared" si="43"/>
        <v>N/A</v>
      </c>
    </row>
    <row r="93" spans="1:12">
      <c r="A93" s="100" t="s">
        <v>1074</v>
      </c>
      <c r="B93" s="116" t="s">
        <v>50</v>
      </c>
      <c r="C93" s="105" t="s">
        <v>50</v>
      </c>
      <c r="D93" s="134" t="str">
        <f>IF($B93="N/A","N/A",IF(C93&gt;10,"No",IF(C93&lt;-10,"No","Yes")))</f>
        <v>N/A</v>
      </c>
      <c r="E93" s="105">
        <v>2014</v>
      </c>
      <c r="F93" s="134" t="str">
        <f>IF($B93="N/A","N/A",IF(E93&gt;10,"No",IF(E93&lt;-10,"No","Yes")))</f>
        <v>N/A</v>
      </c>
      <c r="G93" s="105">
        <v>1973</v>
      </c>
      <c r="H93" s="134" t="str">
        <f>IF($B93="N/A","N/A",IF(G93&gt;10,"No",IF(G93&lt;-10,"No","Yes")))</f>
        <v>N/A</v>
      </c>
      <c r="I93" s="85" t="s">
        <v>50</v>
      </c>
      <c r="J93" s="85">
        <v>-2.04</v>
      </c>
      <c r="K93" s="126" t="s">
        <v>50</v>
      </c>
      <c r="L93" s="87" t="str">
        <f t="shared" si="43"/>
        <v>N/A</v>
      </c>
    </row>
    <row r="94" spans="1:12">
      <c r="A94" s="133" t="s">
        <v>1070</v>
      </c>
      <c r="B94" s="110" t="s">
        <v>127</v>
      </c>
      <c r="C94" s="93" t="s">
        <v>50</v>
      </c>
      <c r="D94" s="84" t="str">
        <f>IF(OR($B94="N/A",$C94="N/A"),"N/A",IF(C94&gt;0,"No",IF(C94&lt;0,"No","Yes")))</f>
        <v>N/A</v>
      </c>
      <c r="E94" s="93">
        <v>455</v>
      </c>
      <c r="F94" s="84" t="str">
        <f t="shared" ref="F94" si="44">IF($B94="N/A","N/A",IF(E94&gt;0,"No",IF(E94&lt;0,"No","Yes")))</f>
        <v>No</v>
      </c>
      <c r="G94" s="93">
        <v>369</v>
      </c>
      <c r="H94" s="84" t="str">
        <f t="shared" ref="H94" si="45">IF($B94="N/A","N/A",IF(G94&gt;0,"No",IF(G94&lt;0,"No","Yes")))</f>
        <v>No</v>
      </c>
      <c r="I94" s="85" t="s">
        <v>50</v>
      </c>
      <c r="J94" s="85">
        <v>-18.899999999999999</v>
      </c>
      <c r="K94" s="126" t="s">
        <v>50</v>
      </c>
      <c r="L94" s="87" t="str">
        <f t="shared" si="43"/>
        <v>N/A</v>
      </c>
    </row>
    <row r="95" spans="1:12">
      <c r="A95" s="133" t="s">
        <v>1071</v>
      </c>
      <c r="B95" s="110" t="s">
        <v>127</v>
      </c>
      <c r="C95" s="93" t="s">
        <v>50</v>
      </c>
      <c r="D95" s="84" t="str">
        <f>IF(OR($B95="N/A",$C95="N/A"),"N/A",IF(C95&gt;0,"No",IF(C95&lt;0,"No","Yes")))</f>
        <v>N/A</v>
      </c>
      <c r="E95" s="93">
        <v>565</v>
      </c>
      <c r="F95" s="84" t="str">
        <f t="shared" ref="F95" si="46">IF($B95="N/A","N/A",IF(E95&gt;0,"No",IF(E95&lt;0,"No","Yes")))</f>
        <v>No</v>
      </c>
      <c r="G95" s="93">
        <v>466</v>
      </c>
      <c r="H95" s="84" t="str">
        <f t="shared" ref="H95" si="47">IF($B95="N/A","N/A",IF(G95&gt;0,"No",IF(G95&lt;0,"No","Yes")))</f>
        <v>No</v>
      </c>
      <c r="I95" s="85" t="s">
        <v>50</v>
      </c>
      <c r="J95" s="85">
        <v>-17.5</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85.193133047000003</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77837</v>
      </c>
      <c r="D98" s="134" t="str">
        <f>IF($B98="N/A","N/A",IF(C98&gt;10,"No",IF(C98&lt;-10,"No","Yes")))</f>
        <v>N/A</v>
      </c>
      <c r="E98" s="105">
        <v>79408</v>
      </c>
      <c r="F98" s="134" t="str">
        <f>IF($B98="N/A","N/A",IF(E98&gt;10,"No",IF(E98&lt;-10,"No","Yes")))</f>
        <v>N/A</v>
      </c>
      <c r="G98" s="105">
        <v>81339</v>
      </c>
      <c r="H98" s="134" t="str">
        <f>IF($B98="N/A","N/A",IF(G98&gt;10,"No",IF(G98&lt;-10,"No","Yes")))</f>
        <v>N/A</v>
      </c>
      <c r="I98" s="108">
        <v>2.0179999999999998</v>
      </c>
      <c r="J98" s="108">
        <v>2.4319999999999999</v>
      </c>
      <c r="K98" s="116" t="s">
        <v>111</v>
      </c>
      <c r="L98" s="109" t="str">
        <f t="shared" ref="L98:L130" si="48">IF(J98="Div by 0", "N/A", IF(K98="N/A","N/A", IF(J98&gt;VALUE(MID(K98,1,2)), "No", IF(J98&lt;-1*VALUE(MID(K98,1,2)), "No", "Yes"))))</f>
        <v>Yes</v>
      </c>
    </row>
    <row r="99" spans="1:12">
      <c r="A99" s="137" t="s">
        <v>331</v>
      </c>
      <c r="B99" s="110" t="s">
        <v>50</v>
      </c>
      <c r="C99" s="93">
        <v>69001.95</v>
      </c>
      <c r="D99" s="91" t="str">
        <f>IF($B99="N/A","N/A",IF(C99&gt;10,"No",IF(C99&lt;-10,"No","Yes")))</f>
        <v>N/A</v>
      </c>
      <c r="E99" s="93">
        <v>70714.66</v>
      </c>
      <c r="F99" s="91" t="str">
        <f>IF($B99="N/A","N/A",IF(E99&gt;10,"No",IF(E99&lt;-10,"No","Yes")))</f>
        <v>N/A</v>
      </c>
      <c r="G99" s="93">
        <v>72817.27</v>
      </c>
      <c r="H99" s="91" t="str">
        <f>IF($B99="N/A","N/A",IF(G99&gt;10,"No",IF(G99&lt;-10,"No","Yes")))</f>
        <v>N/A</v>
      </c>
      <c r="I99" s="85">
        <v>2.4820000000000002</v>
      </c>
      <c r="J99" s="85">
        <v>2.9729999999999999</v>
      </c>
      <c r="K99" s="110" t="s">
        <v>112</v>
      </c>
      <c r="L99" s="87" t="str">
        <f t="shared" si="48"/>
        <v>Yes</v>
      </c>
    </row>
    <row r="100" spans="1:12">
      <c r="A100" s="81" t="s">
        <v>332</v>
      </c>
      <c r="B100" s="82" t="s">
        <v>119</v>
      </c>
      <c r="C100" s="90">
        <v>97.019469027</v>
      </c>
      <c r="D100" s="84" t="str">
        <f>IF($B100="N/A","N/A",IF(C100&gt;=90,"Yes","No"))</f>
        <v>Yes</v>
      </c>
      <c r="E100" s="90">
        <v>97.153334430000001</v>
      </c>
      <c r="F100" s="84" t="str">
        <f>IF($B100="N/A","N/A",IF(E100&gt;=90,"Yes","No"))</f>
        <v>Yes</v>
      </c>
      <c r="G100" s="90">
        <v>97.404231522000003</v>
      </c>
      <c r="H100" s="84" t="str">
        <f>IF($B100="N/A","N/A",IF(G100&gt;=90,"Yes","No"))</f>
        <v>Yes</v>
      </c>
      <c r="I100" s="85">
        <v>0.13800000000000001</v>
      </c>
      <c r="J100" s="85">
        <v>0.25819999999999999</v>
      </c>
      <c r="K100" s="86" t="s">
        <v>111</v>
      </c>
      <c r="L100" s="87" t="str">
        <f t="shared" si="48"/>
        <v>Yes</v>
      </c>
    </row>
    <row r="101" spans="1:12" ht="12.75" customHeight="1">
      <c r="A101" s="81" t="s">
        <v>765</v>
      </c>
      <c r="B101" s="82" t="s">
        <v>119</v>
      </c>
      <c r="C101" s="90">
        <v>97.232917991999997</v>
      </c>
      <c r="D101" s="84" t="str">
        <f>IF($B101="N/A","N/A",IF(C101&gt;=90,"Yes","No"))</f>
        <v>Yes</v>
      </c>
      <c r="E101" s="90">
        <v>97.370927796000004</v>
      </c>
      <c r="F101" s="84" t="str">
        <f>IF($B101="N/A","N/A",IF(E101&gt;=90,"Yes","No"))</f>
        <v>Yes</v>
      </c>
      <c r="G101" s="90">
        <v>97.614882753000003</v>
      </c>
      <c r="H101" s="84" t="str">
        <f>IF($B101="N/A","N/A",IF(G101&gt;=90,"Yes","No"))</f>
        <v>Yes</v>
      </c>
      <c r="I101" s="85">
        <v>0.1419</v>
      </c>
      <c r="J101" s="85">
        <v>0.2505</v>
      </c>
      <c r="K101" s="86" t="s">
        <v>111</v>
      </c>
      <c r="L101" s="87" t="str">
        <f t="shared" si="48"/>
        <v>Yes</v>
      </c>
    </row>
    <row r="102" spans="1:12" ht="12.75" customHeight="1">
      <c r="A102" s="97" t="s">
        <v>865</v>
      </c>
      <c r="B102" s="110" t="s">
        <v>114</v>
      </c>
      <c r="C102" s="99">
        <v>51.211819861000002</v>
      </c>
      <c r="D102" s="84" t="str">
        <f>IF($B102="N/A","N/A",IF(C102&gt;55,"No",IF(C102&lt;30,"No","Yes")))</f>
        <v>Yes</v>
      </c>
      <c r="E102" s="99">
        <v>51.453765162000003</v>
      </c>
      <c r="F102" s="84" t="str">
        <f>IF($B102="N/A","N/A",IF(E102&gt;55,"No",IF(E102&lt;30,"No","Yes")))</f>
        <v>Yes</v>
      </c>
      <c r="G102" s="99">
        <v>51.771051360000001</v>
      </c>
      <c r="H102" s="84" t="str">
        <f>IF($B102="N/A","N/A",IF(G102&gt;55,"No",IF(G102&lt;30,"No","Yes")))</f>
        <v>Yes</v>
      </c>
      <c r="I102" s="85">
        <v>0.47239999999999999</v>
      </c>
      <c r="J102" s="85">
        <v>0.61660000000000004</v>
      </c>
      <c r="K102" s="110" t="s">
        <v>111</v>
      </c>
      <c r="L102" s="87" t="str">
        <f t="shared" si="48"/>
        <v>Yes</v>
      </c>
    </row>
    <row r="103" spans="1:12">
      <c r="A103" s="138" t="s">
        <v>1087</v>
      </c>
      <c r="B103" s="110" t="s">
        <v>0</v>
      </c>
      <c r="C103" s="99">
        <v>1.4337654329</v>
      </c>
      <c r="D103" s="84" t="str">
        <f>IF($B103="N/A","N/A",IF(C103&gt;=5,"No",IF(C103&lt;0,"No","Yes")))</f>
        <v>Yes</v>
      </c>
      <c r="E103" s="99">
        <v>0.99612129760000001</v>
      </c>
      <c r="F103" s="84" t="str">
        <f>IF($B103="N/A","N/A",IF(E103&gt;=5,"No",IF(E103&lt;0,"No","Yes")))</f>
        <v>Yes</v>
      </c>
      <c r="G103" s="99">
        <v>1.0019793702999999</v>
      </c>
      <c r="H103" s="84" t="str">
        <f>IF($B103="N/A","N/A",IF(G103&gt;=5,"No",IF(G103&lt;0,"No","Yes")))</f>
        <v>Yes</v>
      </c>
      <c r="I103" s="85">
        <v>-30.5</v>
      </c>
      <c r="J103" s="85">
        <v>0.58809999999999996</v>
      </c>
      <c r="K103" s="110" t="s">
        <v>50</v>
      </c>
      <c r="L103" s="87" t="str">
        <f t="shared" si="48"/>
        <v>N/A</v>
      </c>
    </row>
    <row r="104" spans="1:12">
      <c r="A104" s="138" t="s">
        <v>716</v>
      </c>
      <c r="B104" s="110" t="s">
        <v>50</v>
      </c>
      <c r="C104" s="99">
        <v>7.6454642393999999</v>
      </c>
      <c r="D104" s="110" t="s">
        <v>50</v>
      </c>
      <c r="E104" s="99">
        <v>7.8921519242000002</v>
      </c>
      <c r="F104" s="110" t="s">
        <v>50</v>
      </c>
      <c r="G104" s="99">
        <v>7.9568226804000002</v>
      </c>
      <c r="H104" s="110" t="s">
        <v>50</v>
      </c>
      <c r="I104" s="85">
        <v>3.2269999999999999</v>
      </c>
      <c r="J104" s="85">
        <v>0.81940000000000002</v>
      </c>
      <c r="K104" s="127" t="s">
        <v>50</v>
      </c>
      <c r="L104" s="87" t="str">
        <f t="shared" si="48"/>
        <v>N/A</v>
      </c>
    </row>
    <row r="105" spans="1:12">
      <c r="A105" s="138" t="s">
        <v>717</v>
      </c>
      <c r="B105" s="110" t="s">
        <v>50</v>
      </c>
      <c r="C105" s="99">
        <v>49.888870332000003</v>
      </c>
      <c r="D105" s="110" t="s">
        <v>50</v>
      </c>
      <c r="E105" s="99">
        <v>49.293522062999998</v>
      </c>
      <c r="F105" s="110" t="s">
        <v>50</v>
      </c>
      <c r="G105" s="99">
        <v>48.853563481000002</v>
      </c>
      <c r="H105" s="110" t="s">
        <v>50</v>
      </c>
      <c r="I105" s="85">
        <v>-1.19</v>
      </c>
      <c r="J105" s="85">
        <v>-0.89300000000000002</v>
      </c>
      <c r="K105" s="127" t="s">
        <v>50</v>
      </c>
      <c r="L105" s="87" t="str">
        <f t="shared" si="48"/>
        <v>N/A</v>
      </c>
    </row>
    <row r="106" spans="1:12">
      <c r="A106" s="138" t="s">
        <v>718</v>
      </c>
      <c r="B106" s="110" t="s">
        <v>50</v>
      </c>
      <c r="C106" s="99">
        <v>5.2224520472</v>
      </c>
      <c r="D106" s="110" t="s">
        <v>50</v>
      </c>
      <c r="E106" s="99">
        <v>5.2375075558999997</v>
      </c>
      <c r="F106" s="110" t="s">
        <v>50</v>
      </c>
      <c r="G106" s="99">
        <v>5.0615325981000003</v>
      </c>
      <c r="H106" s="110" t="s">
        <v>50</v>
      </c>
      <c r="I106" s="85">
        <v>0.2883</v>
      </c>
      <c r="J106" s="85">
        <v>-3.36</v>
      </c>
      <c r="K106" s="127" t="s">
        <v>50</v>
      </c>
      <c r="L106" s="87" t="str">
        <f t="shared" si="48"/>
        <v>N/A</v>
      </c>
    </row>
    <row r="107" spans="1:12">
      <c r="A107" s="138" t="s">
        <v>719</v>
      </c>
      <c r="B107" s="110" t="s">
        <v>50</v>
      </c>
      <c r="C107" s="99">
        <v>11.084702648</v>
      </c>
      <c r="D107" s="110" t="s">
        <v>50</v>
      </c>
      <c r="E107" s="99">
        <v>11.229347169</v>
      </c>
      <c r="F107" s="110" t="s">
        <v>50</v>
      </c>
      <c r="G107" s="99">
        <v>11.519689202</v>
      </c>
      <c r="H107" s="110" t="s">
        <v>50</v>
      </c>
      <c r="I107" s="85">
        <v>1.3049999999999999</v>
      </c>
      <c r="J107" s="85">
        <v>2.5859999999999999</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2.9381913486000002</v>
      </c>
      <c r="D109" s="110" t="s">
        <v>50</v>
      </c>
      <c r="E109" s="99">
        <v>3.0525891598000001</v>
      </c>
      <c r="F109" s="110" t="s">
        <v>50</v>
      </c>
      <c r="G109" s="99">
        <v>3.1694513086999998</v>
      </c>
      <c r="H109" s="110" t="s">
        <v>50</v>
      </c>
      <c r="I109" s="85">
        <v>3.8929999999999998</v>
      </c>
      <c r="J109" s="85">
        <v>3.8279999999999998</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21.786553951999998</v>
      </c>
      <c r="D111" s="110" t="s">
        <v>50</v>
      </c>
      <c r="E111" s="99">
        <v>22.298760829999999</v>
      </c>
      <c r="F111" s="110" t="s">
        <v>50</v>
      </c>
      <c r="G111" s="99">
        <v>22.436961359000001</v>
      </c>
      <c r="H111" s="110" t="s">
        <v>50</v>
      </c>
      <c r="I111" s="85">
        <v>2.351</v>
      </c>
      <c r="J111" s="85">
        <v>0.61980000000000002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83.817751360000003</v>
      </c>
      <c r="F114" s="110" t="s">
        <v>50</v>
      </c>
      <c r="G114" s="99">
        <v>83.812193413000003</v>
      </c>
      <c r="H114" s="110" t="s">
        <v>50</v>
      </c>
      <c r="I114" s="85" t="s">
        <v>50</v>
      </c>
      <c r="J114" s="85">
        <v>-7.0000000000000001E-3</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16.182248640000001</v>
      </c>
      <c r="F115" s="110" t="s">
        <v>50</v>
      </c>
      <c r="G115" s="99">
        <v>16.187806587000001</v>
      </c>
      <c r="H115" s="110" t="s">
        <v>50</v>
      </c>
      <c r="I115" s="85" t="s">
        <v>50</v>
      </c>
      <c r="J115" s="85">
        <v>3.4299999999999997E-2</v>
      </c>
      <c r="K115" s="127" t="s">
        <v>50</v>
      </c>
      <c r="L115" s="87" t="str">
        <f t="shared" si="49"/>
        <v>N/A</v>
      </c>
    </row>
    <row r="116" spans="1:12" ht="12.75" customHeight="1">
      <c r="A116" s="97" t="s">
        <v>333</v>
      </c>
      <c r="B116" s="110" t="s">
        <v>50</v>
      </c>
      <c r="C116" s="93">
        <v>1114</v>
      </c>
      <c r="D116" s="91" t="str">
        <f>IF($B116="N/A","N/A",IF(C116&gt;10,"No",IF(C116&lt;-10,"No","Yes")))</f>
        <v>N/A</v>
      </c>
      <c r="E116" s="93">
        <v>1165</v>
      </c>
      <c r="F116" s="91" t="str">
        <f>IF($B116="N/A","N/A",IF(E116&gt;10,"No",IF(E116&lt;-10,"No","Yes")))</f>
        <v>N/A</v>
      </c>
      <c r="G116" s="93">
        <v>958</v>
      </c>
      <c r="H116" s="91" t="str">
        <f>IF($B116="N/A","N/A",IF(G116&gt;10,"No",IF(G116&lt;-10,"No","Yes")))</f>
        <v>N/A</v>
      </c>
      <c r="I116" s="85">
        <v>4.5780000000000003</v>
      </c>
      <c r="J116" s="85">
        <v>-17.8</v>
      </c>
      <c r="K116" s="110" t="s">
        <v>111</v>
      </c>
      <c r="L116" s="87" t="str">
        <f t="shared" si="48"/>
        <v>No</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4.5780969478999998</v>
      </c>
      <c r="D118" s="84" t="str">
        <f>IF($B118="N/A","N/A",IF(C118&gt;10,"No",IF(C118&lt;-10,"No","Yes")))</f>
        <v>N/A</v>
      </c>
      <c r="E118" s="99">
        <v>9.3562231760000003</v>
      </c>
      <c r="F118" s="84" t="str">
        <f>IF($B118="N/A","N/A",IF(E118&gt;10,"No",IF(E118&lt;-10,"No","Yes")))</f>
        <v>N/A</v>
      </c>
      <c r="G118" s="99">
        <v>6.0542797495</v>
      </c>
      <c r="H118" s="84" t="str">
        <f>IF($B118="N/A","N/A",IF(G118&gt;10,"No",IF(G118&lt;-10,"No","Yes")))</f>
        <v>N/A</v>
      </c>
      <c r="I118" s="85">
        <v>104.4</v>
      </c>
      <c r="J118" s="85">
        <v>-35.299999999999997</v>
      </c>
      <c r="K118" s="110" t="s">
        <v>111</v>
      </c>
      <c r="L118" s="87" t="str">
        <f t="shared" si="48"/>
        <v>No</v>
      </c>
    </row>
    <row r="119" spans="1:12">
      <c r="A119" s="137" t="s">
        <v>35</v>
      </c>
      <c r="B119" s="110" t="s">
        <v>50</v>
      </c>
      <c r="C119" s="99">
        <v>0.32760769299999998</v>
      </c>
      <c r="D119" s="91" t="str">
        <f>IF($B119="N/A","N/A",IF(C119&gt;10,"No",IF(C119&lt;-10,"No","Yes")))</f>
        <v>N/A</v>
      </c>
      <c r="E119" s="99">
        <v>0.36772113639999998</v>
      </c>
      <c r="F119" s="91" t="str">
        <f>IF($B119="N/A","N/A",IF(E119&gt;10,"No",IF(E119&lt;-10,"No","Yes")))</f>
        <v>N/A</v>
      </c>
      <c r="G119" s="99">
        <v>0.40079174810000001</v>
      </c>
      <c r="H119" s="91" t="str">
        <f>IF($B119="N/A","N/A",IF(G119&gt;10,"No",IF(G119&lt;-10,"No","Yes")))</f>
        <v>N/A</v>
      </c>
      <c r="I119" s="85">
        <v>12.24</v>
      </c>
      <c r="J119" s="85">
        <v>8.9930000000000003</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60.676920051000003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39.323079948999997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8.3867569407999998</v>
      </c>
      <c r="D122" s="84" t="str">
        <f>IF($B122="N/A","N/A",IF(C122&gt;10,"No",IF(C122&lt;6,"No","Yes")))</f>
        <v>Yes</v>
      </c>
      <c r="E122" s="99">
        <v>8.0709752166000008</v>
      </c>
      <c r="F122" s="84" t="str">
        <f>IF($B122="N/A","N/A",IF(E122&gt;10,"No",IF(E122&lt;6,"No","Yes")))</f>
        <v>Yes</v>
      </c>
      <c r="G122" s="99">
        <v>8.3391730903999992</v>
      </c>
      <c r="H122" s="84" t="str">
        <f>IF($B122="N/A","N/A",IF(G122&gt;10,"No",IF(G122&lt;6,"No","Yes")))</f>
        <v>Yes</v>
      </c>
      <c r="I122" s="85">
        <v>-3.77</v>
      </c>
      <c r="J122" s="85">
        <v>3.323</v>
      </c>
      <c r="K122" s="110" t="s">
        <v>112</v>
      </c>
      <c r="L122" s="87" t="str">
        <f t="shared" si="48"/>
        <v>Yes</v>
      </c>
    </row>
    <row r="123" spans="1:12">
      <c r="A123" s="100" t="s">
        <v>895</v>
      </c>
      <c r="B123" s="110" t="s">
        <v>88</v>
      </c>
      <c r="C123" s="99" t="s">
        <v>50</v>
      </c>
      <c r="D123" s="84" t="str">
        <f>IF(OR($B123="N/A",$C123="N/A"),"N/A",IF(C123&gt;10,"No",IF(C123&lt;6,"No","Yes")))</f>
        <v>N/A</v>
      </c>
      <c r="E123" s="99">
        <v>7.5433205721999999</v>
      </c>
      <c r="F123" s="84" t="str">
        <f t="shared" ref="F123:F125" si="53">IF($B123="N/A","N/A",IF(E123&gt;10,"No",IF(E123&lt;6,"No","Yes")))</f>
        <v>Yes</v>
      </c>
      <c r="G123" s="99">
        <v>7.7060204821999996</v>
      </c>
      <c r="H123" s="84" t="str">
        <f t="shared" ref="H123:H125" si="54">IF($B123="N/A","N/A",IF(G123&gt;10,"No",IF(G123&lt;6,"No","Yes")))</f>
        <v>Yes</v>
      </c>
      <c r="I123" s="85" t="s">
        <v>50</v>
      </c>
      <c r="J123" s="85">
        <v>2.157</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7.6616965544999998</v>
      </c>
      <c r="F124" s="84" t="str">
        <f t="shared" si="53"/>
        <v>Yes</v>
      </c>
      <c r="G124" s="99">
        <v>7.9887876664000004</v>
      </c>
      <c r="H124" s="84" t="str">
        <f t="shared" si="54"/>
        <v>Yes</v>
      </c>
      <c r="I124" s="85" t="s">
        <v>50</v>
      </c>
      <c r="J124" s="85">
        <v>4.2690000000000001</v>
      </c>
      <c r="K124" s="110" t="s">
        <v>112</v>
      </c>
      <c r="L124" s="87" t="str">
        <f t="shared" si="55"/>
        <v>Yes</v>
      </c>
    </row>
    <row r="125" spans="1:12" ht="12.75" customHeight="1">
      <c r="A125" s="100" t="s">
        <v>897</v>
      </c>
      <c r="B125" s="110" t="s">
        <v>88</v>
      </c>
      <c r="C125" s="99" t="s">
        <v>50</v>
      </c>
      <c r="D125" s="84" t="str">
        <f t="shared" si="56"/>
        <v>N/A</v>
      </c>
      <c r="E125" s="99">
        <v>8.0797904493000008</v>
      </c>
      <c r="F125" s="84" t="str">
        <f t="shared" si="53"/>
        <v>Yes</v>
      </c>
      <c r="G125" s="99">
        <v>8.3453202031</v>
      </c>
      <c r="H125" s="84" t="str">
        <f t="shared" si="54"/>
        <v>Yes</v>
      </c>
      <c r="I125" s="85" t="s">
        <v>50</v>
      </c>
      <c r="J125" s="85">
        <v>3.286</v>
      </c>
      <c r="K125" s="110" t="s">
        <v>112</v>
      </c>
      <c r="L125" s="87" t="str">
        <f t="shared" si="55"/>
        <v>Yes</v>
      </c>
    </row>
    <row r="126" spans="1:12">
      <c r="A126" s="100" t="s">
        <v>919</v>
      </c>
      <c r="B126" s="94" t="s">
        <v>50</v>
      </c>
      <c r="C126" s="140" t="s">
        <v>50</v>
      </c>
      <c r="D126" s="141" t="str">
        <f>IF($B126="N/A","N/A",IF(C126&gt;10,"No",IF(C126&lt;-10,"No","Yes")))</f>
        <v>N/A</v>
      </c>
      <c r="E126" s="140">
        <v>1134</v>
      </c>
      <c r="F126" s="141" t="str">
        <f>IF($B126="N/A","N/A",IF(E126&gt;10,"No",IF(E126&lt;-10,"No","Yes")))</f>
        <v>N/A</v>
      </c>
      <c r="G126" s="140">
        <v>1114</v>
      </c>
      <c r="H126" s="141" t="str">
        <f>IF($B126="N/A","N/A",IF(G126&gt;10,"No",IF(G126&lt;-10,"No","Yes")))</f>
        <v>N/A</v>
      </c>
      <c r="I126" s="85" t="s">
        <v>50</v>
      </c>
      <c r="J126" s="85">
        <v>-1.76</v>
      </c>
      <c r="K126" s="86" t="s">
        <v>111</v>
      </c>
      <c r="L126" s="87" t="str">
        <f t="shared" si="55"/>
        <v>Yes</v>
      </c>
    </row>
    <row r="127" spans="1:12">
      <c r="A127" s="100" t="s">
        <v>920</v>
      </c>
      <c r="B127" s="94" t="s">
        <v>50</v>
      </c>
      <c r="C127" s="140" t="s">
        <v>50</v>
      </c>
      <c r="D127" s="141" t="str">
        <f>IF($B127="N/A","N/A",IF(C127&gt;10,"No",IF(C127&lt;-10,"No","Yes")))</f>
        <v>N/A</v>
      </c>
      <c r="E127" s="140">
        <v>461</v>
      </c>
      <c r="F127" s="141" t="str">
        <f>IF($B127="N/A","N/A",IF(E127&gt;10,"No",IF(E127&lt;-10,"No","Yes")))</f>
        <v>N/A</v>
      </c>
      <c r="G127" s="140">
        <v>383</v>
      </c>
      <c r="H127" s="141" t="str">
        <f>IF($B127="N/A","N/A",IF(G127&gt;10,"No",IF(G127&lt;-10,"No","Yes")))</f>
        <v>N/A</v>
      </c>
      <c r="I127" s="85" t="s">
        <v>50</v>
      </c>
      <c r="J127" s="85">
        <v>-16.899999999999999</v>
      </c>
      <c r="K127" s="86" t="s">
        <v>111</v>
      </c>
      <c r="L127" s="87" t="str">
        <f t="shared" si="55"/>
        <v>No</v>
      </c>
    </row>
    <row r="128" spans="1:12">
      <c r="A128" s="97" t="s">
        <v>24</v>
      </c>
      <c r="B128" s="110" t="s">
        <v>50</v>
      </c>
      <c r="C128" s="99">
        <v>97.914873388999993</v>
      </c>
      <c r="D128" s="91" t="str">
        <f>IF($B128="N/A","N/A",IF(C128&gt;10,"No",IF(C128&lt;-10,"No","Yes")))</f>
        <v>N/A</v>
      </c>
      <c r="E128" s="99">
        <v>98.632379608999997</v>
      </c>
      <c r="F128" s="91" t="str">
        <f>IF($B128="N/A","N/A",IF(E128&gt;10,"No",IF(E128&lt;-10,"No","Yes")))</f>
        <v>N/A</v>
      </c>
      <c r="G128" s="99">
        <v>98.605834838999996</v>
      </c>
      <c r="H128" s="91" t="str">
        <f>IF($B128="N/A","N/A",IF(G128&gt;10,"No",IF(G128&lt;-10,"No","Yes")))</f>
        <v>N/A</v>
      </c>
      <c r="I128" s="85">
        <v>0.73280000000000001</v>
      </c>
      <c r="J128" s="85">
        <v>-2.7E-2</v>
      </c>
      <c r="K128" s="110" t="s">
        <v>112</v>
      </c>
      <c r="L128" s="87" t="str">
        <f t="shared" si="48"/>
        <v>Yes</v>
      </c>
    </row>
    <row r="129" spans="1:12">
      <c r="A129" s="97" t="s">
        <v>334</v>
      </c>
      <c r="B129" s="110" t="s">
        <v>50</v>
      </c>
      <c r="C129" s="99">
        <v>98.037106043999998</v>
      </c>
      <c r="D129" s="91" t="str">
        <f>IF($B129="N/A","N/A",IF(C129&gt;10,"No",IF(C129&lt;-10,"No","Yes")))</f>
        <v>N/A</v>
      </c>
      <c r="E129" s="99">
        <v>98.338908607999997</v>
      </c>
      <c r="F129" s="91" t="str">
        <f>IF($B129="N/A","N/A",IF(E129&gt;10,"No",IF(E129&lt;-10,"No","Yes")))</f>
        <v>N/A</v>
      </c>
      <c r="G129" s="99">
        <v>98.48263824</v>
      </c>
      <c r="H129" s="91" t="str">
        <f>IF($B129="N/A","N/A",IF(G129&gt;10,"No",IF(G129&lt;-10,"No","Yes")))</f>
        <v>N/A</v>
      </c>
      <c r="I129" s="85">
        <v>0.30780000000000002</v>
      </c>
      <c r="J129" s="85">
        <v>0.1462</v>
      </c>
      <c r="K129" s="110" t="s">
        <v>112</v>
      </c>
      <c r="L129" s="87" t="str">
        <f t="shared" si="48"/>
        <v>Yes</v>
      </c>
    </row>
    <row r="130" spans="1:12">
      <c r="A130" s="137" t="s">
        <v>335</v>
      </c>
      <c r="B130" s="94" t="s">
        <v>50</v>
      </c>
      <c r="C130" s="140">
        <v>73326</v>
      </c>
      <c r="D130" s="141" t="str">
        <f>IF($B130="N/A","N/A",IF(C130&gt;10,"No",IF(C130&lt;-10,"No","Yes")))</f>
        <v>N/A</v>
      </c>
      <c r="E130" s="140">
        <v>74827</v>
      </c>
      <c r="F130" s="141" t="str">
        <f>IF($B130="N/A","N/A",IF(E130&gt;10,"No",IF(E130&lt;-10,"No","Yes")))</f>
        <v>N/A</v>
      </c>
      <c r="G130" s="140">
        <v>76477</v>
      </c>
      <c r="H130" s="141" t="str">
        <f>IF($B130="N/A","N/A",IF(G130&gt;10,"No",IF(G130&lt;-10,"No","Yes")))</f>
        <v>N/A</v>
      </c>
      <c r="I130" s="104">
        <v>2.0470000000000002</v>
      </c>
      <c r="J130" s="104">
        <v>2.2050000000000001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0.85644928129999998</v>
      </c>
      <c r="D132" s="134" t="str">
        <f>IF($B132="N/A","N/A",IF(C132&gt;10,"No",IF(C132&lt;-10,"No","Yes")))</f>
        <v>N/A</v>
      </c>
      <c r="E132" s="142">
        <v>0.78848543969999996</v>
      </c>
      <c r="F132" s="134" t="str">
        <f>IF($B132="N/A","N/A",IF(E132&gt;10,"No",IF(E132&lt;-10,"No","Yes")))</f>
        <v>N/A</v>
      </c>
      <c r="G132" s="142">
        <v>0.83162257930000005</v>
      </c>
      <c r="H132" s="134" t="str">
        <f>IF($B132="N/A","N/A",IF(G132&gt;10,"No",IF(G132&lt;-10,"No","Yes")))</f>
        <v>N/A</v>
      </c>
      <c r="I132" s="108">
        <v>-7.94</v>
      </c>
      <c r="J132" s="108">
        <v>5.4710000000000001</v>
      </c>
      <c r="K132" s="116" t="s">
        <v>112</v>
      </c>
      <c r="L132" s="109" t="str">
        <f>IF(J132="Div by 0", "N/A", IF(K132="N/A","N/A", IF(J132&gt;VALUE(MID(K132,1,2)), "No", IF(J132&lt;-1*VALUE(MID(K132,1,2)), "No", "Yes"))))</f>
        <v>Yes</v>
      </c>
    </row>
    <row r="133" spans="1:12">
      <c r="A133" s="97" t="s">
        <v>971</v>
      </c>
      <c r="B133" s="110" t="s">
        <v>50</v>
      </c>
      <c r="C133" s="99">
        <v>1.1551155116</v>
      </c>
      <c r="D133" s="91" t="str">
        <f>IF($B133="N/A","N/A",IF(C133&gt;10,"No",IF(C133&lt;-10,"No","Yes")))</f>
        <v>N/A</v>
      </c>
      <c r="E133" s="99">
        <v>1.1894102395999999</v>
      </c>
      <c r="F133" s="91" t="str">
        <f>IF($B133="N/A","N/A",IF(E133&gt;10,"No",IF(E133&lt;-10,"No","Yes")))</f>
        <v>N/A</v>
      </c>
      <c r="G133" s="99">
        <v>1.247433869</v>
      </c>
      <c r="H133" s="91" t="str">
        <f>IF($B133="N/A","N/A",IF(G133&gt;10,"No",IF(G133&lt;-10,"No","Yes")))</f>
        <v>N/A</v>
      </c>
      <c r="I133" s="85">
        <v>2.9689999999999999</v>
      </c>
      <c r="J133" s="85">
        <v>4.8780000000000001</v>
      </c>
      <c r="K133" s="110" t="s">
        <v>112</v>
      </c>
      <c r="L133" s="87" t="str">
        <f>IF(J133="Div by 0", "N/A", IF(K133="N/A","N/A", IF(J133&gt;VALUE(MID(K133,1,2)), "No", IF(J133&lt;-1*VALUE(MID(K133,1,2)), "No", "Yes"))))</f>
        <v>Yes</v>
      </c>
    </row>
    <row r="134" spans="1:12">
      <c r="A134" s="97" t="s">
        <v>29</v>
      </c>
      <c r="B134" s="94" t="s">
        <v>50</v>
      </c>
      <c r="C134" s="143">
        <v>97.988435206999995</v>
      </c>
      <c r="D134" s="141" t="str">
        <f>IF($B134="N/A","N/A",IF(C134&gt;10,"No",IF(C134&lt;-10,"No","Yes")))</f>
        <v>N/A</v>
      </c>
      <c r="E134" s="143">
        <v>98.022104321</v>
      </c>
      <c r="F134" s="141" t="str">
        <f>IF($B134="N/A","N/A",IF(E134&gt;10,"No",IF(E134&lt;-10,"No","Yes")))</f>
        <v>N/A</v>
      </c>
      <c r="G134" s="143">
        <v>97.920943551999997</v>
      </c>
      <c r="H134" s="141" t="str">
        <f>IF($B134="N/A","N/A",IF(G134&gt;10,"No",IF(G134&lt;-10,"No","Yes")))</f>
        <v>N/A</v>
      </c>
      <c r="I134" s="104">
        <v>3.44E-2</v>
      </c>
      <c r="J134" s="104">
        <v>-0.10299999999999999</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41.846422652000001</v>
      </c>
      <c r="D136" s="134" t="str">
        <f>IF($B136="N/A","N/A",IF(C136&gt;10,"No",IF(C136&lt;-10,"No","Yes")))</f>
        <v>N/A</v>
      </c>
      <c r="E136" s="142">
        <v>40.898901874000003</v>
      </c>
      <c r="F136" s="134" t="str">
        <f>IF($B136="N/A","N/A",IF(E136&gt;10,"No",IF(E136&lt;-10,"No","Yes")))</f>
        <v>N/A</v>
      </c>
      <c r="G136" s="142">
        <v>40.125892868000001</v>
      </c>
      <c r="H136" s="134" t="str">
        <f>IF($B136="N/A","N/A",IF(G136&gt;10,"No",IF(G136&lt;-10,"No","Yes")))</f>
        <v>N/A</v>
      </c>
      <c r="I136" s="108">
        <v>-2.2599999999999998</v>
      </c>
      <c r="J136" s="108">
        <v>-1.89</v>
      </c>
      <c r="K136" s="116" t="s">
        <v>112</v>
      </c>
      <c r="L136" s="109" t="str">
        <f>IF(J136="Div by 0", "N/A", IF(K136="N/A","N/A", IF(J136&gt;VALUE(MID(K136,1,2)), "No", IF(J136&lt;-1*VALUE(MID(K136,1,2)), "No", "Yes"))))</f>
        <v>Yes</v>
      </c>
    </row>
    <row r="137" spans="1:12">
      <c r="A137" s="137" t="s">
        <v>339</v>
      </c>
      <c r="B137" s="110" t="s">
        <v>50</v>
      </c>
      <c r="C137" s="99">
        <v>57.092385368999999</v>
      </c>
      <c r="D137" s="91" t="str">
        <f>IF($B137="N/A","N/A",IF(C137&gt;10,"No",IF(C137&lt;-10,"No","Yes")))</f>
        <v>N/A</v>
      </c>
      <c r="E137" s="99">
        <v>58.015565182000003</v>
      </c>
      <c r="F137" s="91" t="str">
        <f>IF($B137="N/A","N/A",IF(E137&gt;10,"No",IF(E137&lt;-10,"No","Yes")))</f>
        <v>N/A</v>
      </c>
      <c r="G137" s="99">
        <v>58.762709156</v>
      </c>
      <c r="H137" s="91" t="str">
        <f>IF($B137="N/A","N/A",IF(G137&gt;10,"No",IF(G137&lt;-10,"No","Yes")))</f>
        <v>N/A</v>
      </c>
      <c r="I137" s="85">
        <v>1.617</v>
      </c>
      <c r="J137" s="85">
        <v>1.288</v>
      </c>
      <c r="K137" s="110" t="s">
        <v>112</v>
      </c>
      <c r="L137" s="87" t="str">
        <f>IF(J137="Div by 0", "N/A", IF(K137="N/A","N/A", IF(J137&gt;VALUE(MID(K137,1,2)), "No", IF(J137&lt;-1*VALUE(MID(K137,1,2)), "No", "Yes"))))</f>
        <v>Yes</v>
      </c>
    </row>
    <row r="138" spans="1:12">
      <c r="A138" s="137" t="s">
        <v>340</v>
      </c>
      <c r="B138" s="110" t="s">
        <v>50</v>
      </c>
      <c r="C138" s="99">
        <v>0.31476033250000002</v>
      </c>
      <c r="D138" s="91" t="str">
        <f>IF($B138="N/A","N/A",IF(C138&gt;10,"No",IF(C138&lt;-10,"No","Yes")))</f>
        <v>N/A</v>
      </c>
      <c r="E138" s="99">
        <v>0.33371952449999998</v>
      </c>
      <c r="F138" s="91" t="str">
        <f>IF($B138="N/A","N/A",IF(E138&gt;10,"No",IF(E138&lt;-10,"No","Yes")))</f>
        <v>N/A</v>
      </c>
      <c r="G138" s="99">
        <v>0.35776195919999998</v>
      </c>
      <c r="H138" s="91" t="str">
        <f>IF($B138="N/A","N/A",IF(G138&gt;10,"No",IF(G138&lt;-10,"No","Yes")))</f>
        <v>N/A</v>
      </c>
      <c r="I138" s="85">
        <v>6.0229999999999997</v>
      </c>
      <c r="J138" s="85">
        <v>7.2039999999999997</v>
      </c>
      <c r="K138" s="110" t="s">
        <v>112</v>
      </c>
      <c r="L138" s="87" t="str">
        <f>IF(J138="Div by 0", "N/A", IF(K138="N/A","N/A", IF(J138&gt;VALUE(MID(K138,1,2)), "No", IF(J138&lt;-1*VALUE(MID(K138,1,2)), "No", "Yes"))))</f>
        <v>Yes</v>
      </c>
    </row>
    <row r="139" spans="1:12" ht="12.75" customHeight="1">
      <c r="A139" s="137" t="s">
        <v>341</v>
      </c>
      <c r="B139" s="94" t="s">
        <v>50</v>
      </c>
      <c r="C139" s="143">
        <v>0.74643164559999997</v>
      </c>
      <c r="D139" s="141" t="str">
        <f>IF($B139="N/A","N/A",IF(C139&gt;10,"No",IF(C139&lt;-10,"No","Yes")))</f>
        <v>N/A</v>
      </c>
      <c r="E139" s="143">
        <v>0.75181341930000001</v>
      </c>
      <c r="F139" s="141" t="str">
        <f>IF($B139="N/A","N/A",IF(E139&gt;10,"No",IF(E139&lt;-10,"No","Yes")))</f>
        <v>N/A</v>
      </c>
      <c r="G139" s="143">
        <v>0.75363601719999995</v>
      </c>
      <c r="H139" s="141" t="str">
        <f>IF($B139="N/A","N/A",IF(G139&gt;10,"No",IF(G139&lt;-10,"No","Yes")))</f>
        <v>N/A</v>
      </c>
      <c r="I139" s="104">
        <v>0.72099999999999997</v>
      </c>
      <c r="J139" s="104">
        <v>0.2424</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99.944993183999998</v>
      </c>
      <c r="D141" s="107" t="str">
        <f>IF($B141="N/A","N/A",IF(C141&gt;=99,"Yes","No"))</f>
        <v>Yes</v>
      </c>
      <c r="E141" s="142">
        <v>99.947609068000006</v>
      </c>
      <c r="F141" s="107" t="str">
        <f>IF($B141="N/A","N/A",IF(E141&gt;=99,"Yes","No"))</f>
        <v>Yes</v>
      </c>
      <c r="G141" s="142">
        <v>99.959814675000004</v>
      </c>
      <c r="H141" s="107" t="str">
        <f>IF($B141="N/A","N/A",IF(G141&gt;=99,"Yes","No"))</f>
        <v>Yes</v>
      </c>
      <c r="I141" s="108">
        <v>2.5999999999999999E-3</v>
      </c>
      <c r="J141" s="108">
        <v>1.2200000000000001E-2</v>
      </c>
      <c r="K141" s="116" t="s">
        <v>111</v>
      </c>
      <c r="L141" s="109" t="str">
        <f t="shared" ref="L141:L175" si="57">IF(J141="Div by 0", "N/A", IF(K141="N/A","N/A", IF(J141&gt;VALUE(MID(K141,1,2)), "No", IF(J141&lt;-1*VALUE(MID(K141,1,2)), "No", "Yes"))))</f>
        <v>Yes</v>
      </c>
    </row>
    <row r="142" spans="1:12" ht="12.75" customHeight="1">
      <c r="A142" s="97" t="s">
        <v>866</v>
      </c>
      <c r="B142" s="110" t="s">
        <v>50</v>
      </c>
      <c r="C142" s="99">
        <v>0.59667566419999996</v>
      </c>
      <c r="D142" s="84" t="str">
        <f>IF($B142="N/A","N/A",IF(C142&gt;10,"No",IF(C142&lt;-10,"No","Yes")))</f>
        <v>N/A</v>
      </c>
      <c r="E142" s="99">
        <v>0.50367753599999998</v>
      </c>
      <c r="F142" s="84" t="str">
        <f>IF($B142="N/A","N/A",IF(E142&gt;10,"No",IF(E142&lt;-10,"No","Yes")))</f>
        <v>N/A</v>
      </c>
      <c r="G142" s="99">
        <v>0.5071647078</v>
      </c>
      <c r="H142" s="84" t="str">
        <f>IF($B142="N/A","N/A",IF(G142&gt;10,"No",IF(G142&lt;-10,"No","Yes")))</f>
        <v>N/A</v>
      </c>
      <c r="I142" s="85">
        <v>-15.6</v>
      </c>
      <c r="J142" s="85">
        <v>0.69230000000000003</v>
      </c>
      <c r="K142" s="110" t="s">
        <v>111</v>
      </c>
      <c r="L142" s="87" t="str">
        <f t="shared" si="57"/>
        <v>Yes</v>
      </c>
    </row>
    <row r="143" spans="1:12" ht="12.75" customHeight="1">
      <c r="A143" s="81" t="s">
        <v>794</v>
      </c>
      <c r="B143" s="110" t="s">
        <v>9</v>
      </c>
      <c r="C143" s="90">
        <v>99.114460628000003</v>
      </c>
      <c r="D143" s="84" t="str">
        <f>IF($B143="N/A","N/A",IF(C143&gt;=98,"Yes","No"))</f>
        <v>Yes</v>
      </c>
      <c r="E143" s="90">
        <v>99.181055831999998</v>
      </c>
      <c r="F143" s="84" t="str">
        <f>IF($B143="N/A","N/A",IF(E143&gt;=98,"Yes","No"))</f>
        <v>Yes</v>
      </c>
      <c r="G143" s="90">
        <v>99.170965902000006</v>
      </c>
      <c r="H143" s="84" t="str">
        <f>IF($B143="N/A","N/A",IF(G143&gt;=98,"Yes","No"))</f>
        <v>Yes</v>
      </c>
      <c r="I143" s="85">
        <v>6.7199999999999996E-2</v>
      </c>
      <c r="J143" s="85">
        <v>-0.01</v>
      </c>
      <c r="K143" s="86" t="s">
        <v>111</v>
      </c>
      <c r="L143" s="87" t="str">
        <f t="shared" si="57"/>
        <v>Yes</v>
      </c>
    </row>
    <row r="144" spans="1:12" ht="12.75" customHeight="1">
      <c r="A144" s="81" t="s">
        <v>795</v>
      </c>
      <c r="B144" s="110" t="s">
        <v>121</v>
      </c>
      <c r="C144" s="90">
        <v>89.899970319999994</v>
      </c>
      <c r="D144" s="84" t="str">
        <f>IF($B144="N/A","N/A",IF(C144&gt;=80,"Yes","No"))</f>
        <v>Yes</v>
      </c>
      <c r="E144" s="90">
        <v>90.064977451000004</v>
      </c>
      <c r="F144" s="84" t="str">
        <f>IF($B144="N/A","N/A",IF(E144&gt;=80,"Yes","No"))</f>
        <v>Yes</v>
      </c>
      <c r="G144" s="90">
        <v>90.800212281</v>
      </c>
      <c r="H144" s="84" t="str">
        <f>IF($B144="N/A","N/A",IF(G144&gt;=80,"Yes","No"))</f>
        <v>Yes</v>
      </c>
      <c r="I144" s="85">
        <v>0.1835</v>
      </c>
      <c r="J144" s="85">
        <v>0.81630000000000003</v>
      </c>
      <c r="K144" s="86" t="s">
        <v>111</v>
      </c>
      <c r="L144" s="87" t="str">
        <f t="shared" si="57"/>
        <v>Yes</v>
      </c>
    </row>
    <row r="145" spans="1:12" ht="27.75" customHeight="1">
      <c r="A145" s="97" t="s">
        <v>766</v>
      </c>
      <c r="B145" s="110" t="s">
        <v>154</v>
      </c>
      <c r="C145" s="99">
        <v>99.937238070000006</v>
      </c>
      <c r="D145" s="84" t="str">
        <f>IF($B145="N/A","N/A",IF(C145&gt;=100,"Yes","No"))</f>
        <v>No</v>
      </c>
      <c r="E145" s="99">
        <v>99.971676290999994</v>
      </c>
      <c r="F145" s="84" t="str">
        <f t="shared" ref="F145:F146" si="58">IF($B145="N/A","N/A",IF(E145&gt;=100,"Yes","No"))</f>
        <v>No</v>
      </c>
      <c r="G145" s="99">
        <v>99.956162782000007</v>
      </c>
      <c r="H145" s="84" t="str">
        <f t="shared" ref="H145:H146" si="59">IF($B145="N/A","N/A",IF(G145&gt;=100,"Yes","No"))</f>
        <v>No</v>
      </c>
      <c r="I145" s="85">
        <v>3.4500000000000003E-2</v>
      </c>
      <c r="J145" s="85">
        <v>-1.6E-2</v>
      </c>
      <c r="K145" s="86" t="s">
        <v>164</v>
      </c>
      <c r="L145" s="87" t="str">
        <f t="shared" si="57"/>
        <v>Yes</v>
      </c>
    </row>
    <row r="146" spans="1:12" ht="30.75" customHeight="1">
      <c r="A146" s="81" t="s">
        <v>898</v>
      </c>
      <c r="B146" s="110" t="s">
        <v>154</v>
      </c>
      <c r="C146" s="99" t="s">
        <v>50</v>
      </c>
      <c r="D146" s="84" t="str">
        <f>IF(OR($B146="N/A",$C146="N/A"),"N/A",IF(C146&gt;=100,"Yes","No"))</f>
        <v>N/A</v>
      </c>
      <c r="E146" s="99">
        <v>99.956668026000003</v>
      </c>
      <c r="F146" s="84" t="str">
        <f t="shared" si="58"/>
        <v>No</v>
      </c>
      <c r="G146" s="99">
        <v>99.949898708000006</v>
      </c>
      <c r="H146" s="84" t="str">
        <f t="shared" si="59"/>
        <v>No</v>
      </c>
      <c r="I146" s="85" t="s">
        <v>50</v>
      </c>
      <c r="J146" s="85">
        <v>-7.0000000000000001E-3</v>
      </c>
      <c r="K146" s="86" t="s">
        <v>164</v>
      </c>
      <c r="L146" s="87" t="str">
        <f t="shared" ref="L146" si="60">IF(J146="Div by 0", "N/A", IF(K146="N/A","N/A", IF(J146&gt;VALUE(MID(K146,1,2)), "No", IF(J146&lt;-1*VALUE(MID(K146,1,2)), "No", "Yes"))))</f>
        <v>Yes</v>
      </c>
    </row>
    <row r="147" spans="1:12" ht="26.25" customHeight="1">
      <c r="A147" s="97" t="s">
        <v>767</v>
      </c>
      <c r="B147" s="110" t="s">
        <v>50</v>
      </c>
      <c r="C147" s="99">
        <v>93.378986796000007</v>
      </c>
      <c r="D147" s="83" t="s">
        <v>155</v>
      </c>
      <c r="E147" s="99">
        <v>90.719956590999999</v>
      </c>
      <c r="F147" s="83" t="s">
        <v>155</v>
      </c>
      <c r="G147" s="99">
        <v>90.862600287000006</v>
      </c>
      <c r="H147" s="84" t="str">
        <f>IF($B147="N/A","N/A",IF(G147&lt;100,"No",IF(G147=100,"No","Yes")))</f>
        <v>N/A</v>
      </c>
      <c r="I147" s="85">
        <v>-2.85</v>
      </c>
      <c r="J147" s="85">
        <v>0.15720000000000001</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98.662538166999994</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41813</v>
      </c>
      <c r="D149" s="84" t="str">
        <f t="shared" ref="D149:D175" si="61">IF($B149="N/A","N/A",IF(C149&gt;10,"No",IF(C149&lt;-10,"No","Yes")))</f>
        <v>N/A</v>
      </c>
      <c r="E149" s="83">
        <v>41992</v>
      </c>
      <c r="F149" s="84" t="str">
        <f t="shared" ref="F149:F175" si="62">IF($B149="N/A","N/A",IF(E149&gt;10,"No",IF(E149&lt;-10,"No","Yes")))</f>
        <v>N/A</v>
      </c>
      <c r="G149" s="83">
        <v>42304</v>
      </c>
      <c r="H149" s="84" t="str">
        <f t="shared" ref="H149:H175" si="63">IF($B149="N/A","N/A",IF(G149&gt;10,"No",IF(G149&lt;-10,"No","Yes")))</f>
        <v>N/A</v>
      </c>
      <c r="I149" s="85">
        <v>0.42809999999999998</v>
      </c>
      <c r="J149" s="85">
        <v>0.74299999999999999</v>
      </c>
      <c r="K149" s="86" t="s">
        <v>111</v>
      </c>
      <c r="L149" s="87" t="str">
        <f t="shared" si="57"/>
        <v>Yes</v>
      </c>
    </row>
    <row r="150" spans="1:12">
      <c r="A150" s="144" t="s">
        <v>768</v>
      </c>
      <c r="B150" s="82" t="s">
        <v>50</v>
      </c>
      <c r="C150" s="83">
        <v>6442</v>
      </c>
      <c r="D150" s="84" t="str">
        <f t="shared" si="61"/>
        <v>N/A</v>
      </c>
      <c r="E150" s="83">
        <v>6019</v>
      </c>
      <c r="F150" s="84" t="str">
        <f t="shared" si="62"/>
        <v>N/A</v>
      </c>
      <c r="G150" s="83">
        <v>5757</v>
      </c>
      <c r="H150" s="84" t="str">
        <f t="shared" si="63"/>
        <v>N/A</v>
      </c>
      <c r="I150" s="85">
        <v>-6.57</v>
      </c>
      <c r="J150" s="85">
        <v>-4.3499999999999996</v>
      </c>
      <c r="K150" s="86" t="s">
        <v>111</v>
      </c>
      <c r="L150" s="87" t="str">
        <f t="shared" si="57"/>
        <v>Yes</v>
      </c>
    </row>
    <row r="151" spans="1:12">
      <c r="A151" s="144" t="s">
        <v>769</v>
      </c>
      <c r="B151" s="82" t="s">
        <v>50</v>
      </c>
      <c r="C151" s="83">
        <v>806</v>
      </c>
      <c r="D151" s="84" t="str">
        <f t="shared" si="61"/>
        <v>N/A</v>
      </c>
      <c r="E151" s="83">
        <v>639</v>
      </c>
      <c r="F151" s="84" t="str">
        <f t="shared" si="62"/>
        <v>N/A</v>
      </c>
      <c r="G151" s="83">
        <v>696</v>
      </c>
      <c r="H151" s="84" t="str">
        <f t="shared" si="63"/>
        <v>N/A</v>
      </c>
      <c r="I151" s="85">
        <v>-20.7</v>
      </c>
      <c r="J151" s="85">
        <v>8.92</v>
      </c>
      <c r="K151" s="86" t="s">
        <v>111</v>
      </c>
      <c r="L151" s="87" t="str">
        <f t="shared" si="57"/>
        <v>Yes</v>
      </c>
    </row>
    <row r="152" spans="1:12">
      <c r="A152" s="144" t="s">
        <v>770</v>
      </c>
      <c r="B152" s="82" t="s">
        <v>50</v>
      </c>
      <c r="C152" s="83">
        <v>8075</v>
      </c>
      <c r="D152" s="84" t="str">
        <f t="shared" si="61"/>
        <v>N/A</v>
      </c>
      <c r="E152" s="83">
        <v>8353</v>
      </c>
      <c r="F152" s="84" t="str">
        <f t="shared" si="62"/>
        <v>N/A</v>
      </c>
      <c r="G152" s="83">
        <v>8542</v>
      </c>
      <c r="H152" s="84" t="str">
        <f t="shared" si="63"/>
        <v>N/A</v>
      </c>
      <c r="I152" s="85">
        <v>3.4430000000000001</v>
      </c>
      <c r="J152" s="85">
        <v>2.2629999999999999</v>
      </c>
      <c r="K152" s="86" t="s">
        <v>111</v>
      </c>
      <c r="L152" s="87" t="str">
        <f t="shared" si="57"/>
        <v>Yes</v>
      </c>
    </row>
    <row r="153" spans="1:12">
      <c r="A153" s="144" t="s">
        <v>771</v>
      </c>
      <c r="B153" s="82" t="s">
        <v>50</v>
      </c>
      <c r="C153" s="83">
        <v>26490</v>
      </c>
      <c r="D153" s="84" t="str">
        <f t="shared" si="61"/>
        <v>N/A</v>
      </c>
      <c r="E153" s="83">
        <v>26981</v>
      </c>
      <c r="F153" s="84" t="str">
        <f t="shared" si="62"/>
        <v>N/A</v>
      </c>
      <c r="G153" s="83">
        <v>27309</v>
      </c>
      <c r="H153" s="84" t="str">
        <f t="shared" si="63"/>
        <v>N/A</v>
      </c>
      <c r="I153" s="85">
        <v>1.8540000000000001</v>
      </c>
      <c r="J153" s="85">
        <v>1.216</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70390</v>
      </c>
      <c r="D155" s="84" t="str">
        <f t="shared" si="61"/>
        <v>N/A</v>
      </c>
      <c r="E155" s="83">
        <v>72467</v>
      </c>
      <c r="F155" s="84" t="str">
        <f t="shared" si="62"/>
        <v>N/A</v>
      </c>
      <c r="G155" s="83">
        <v>74532</v>
      </c>
      <c r="H155" s="84" t="str">
        <f t="shared" si="63"/>
        <v>N/A</v>
      </c>
      <c r="I155" s="85">
        <v>2.9510000000000001</v>
      </c>
      <c r="J155" s="85">
        <v>2.85</v>
      </c>
      <c r="K155" s="86" t="s">
        <v>111</v>
      </c>
      <c r="L155" s="87" t="str">
        <f t="shared" si="57"/>
        <v>Yes</v>
      </c>
    </row>
    <row r="156" spans="1:12">
      <c r="A156" s="144" t="s">
        <v>773</v>
      </c>
      <c r="B156" s="82" t="s">
        <v>50</v>
      </c>
      <c r="C156" s="83">
        <v>37650</v>
      </c>
      <c r="D156" s="84" t="str">
        <f t="shared" si="61"/>
        <v>N/A</v>
      </c>
      <c r="E156" s="83">
        <v>37938</v>
      </c>
      <c r="F156" s="84" t="str">
        <f t="shared" si="62"/>
        <v>N/A</v>
      </c>
      <c r="G156" s="83">
        <v>38272</v>
      </c>
      <c r="H156" s="84" t="str">
        <f t="shared" si="63"/>
        <v>N/A</v>
      </c>
      <c r="I156" s="85">
        <v>0.76490000000000002</v>
      </c>
      <c r="J156" s="85">
        <v>0.88039999999999996</v>
      </c>
      <c r="K156" s="86" t="s">
        <v>111</v>
      </c>
      <c r="L156" s="87" t="str">
        <f t="shared" si="57"/>
        <v>Yes</v>
      </c>
    </row>
    <row r="157" spans="1:12">
      <c r="A157" s="144" t="s">
        <v>774</v>
      </c>
      <c r="B157" s="82" t="s">
        <v>50</v>
      </c>
      <c r="C157" s="83">
        <v>883</v>
      </c>
      <c r="D157" s="84" t="str">
        <f t="shared" si="61"/>
        <v>N/A</v>
      </c>
      <c r="E157" s="83">
        <v>702</v>
      </c>
      <c r="F157" s="84" t="str">
        <f t="shared" si="62"/>
        <v>N/A</v>
      </c>
      <c r="G157" s="83">
        <v>562</v>
      </c>
      <c r="H157" s="84" t="str">
        <f t="shared" si="63"/>
        <v>N/A</v>
      </c>
      <c r="I157" s="85">
        <v>-20.5</v>
      </c>
      <c r="J157" s="85">
        <v>-19.899999999999999</v>
      </c>
      <c r="K157" s="86" t="s">
        <v>111</v>
      </c>
      <c r="L157" s="87" t="str">
        <f t="shared" si="57"/>
        <v>No</v>
      </c>
    </row>
    <row r="158" spans="1:12">
      <c r="A158" s="144" t="s">
        <v>867</v>
      </c>
      <c r="B158" s="82" t="s">
        <v>50</v>
      </c>
      <c r="C158" s="83">
        <v>4659</v>
      </c>
      <c r="D158" s="84" t="str">
        <f t="shared" si="61"/>
        <v>N/A</v>
      </c>
      <c r="E158" s="83">
        <v>4938</v>
      </c>
      <c r="F158" s="84" t="str">
        <f t="shared" si="62"/>
        <v>N/A</v>
      </c>
      <c r="G158" s="83">
        <v>5040</v>
      </c>
      <c r="H158" s="84" t="str">
        <f t="shared" si="63"/>
        <v>N/A</v>
      </c>
      <c r="I158" s="85">
        <v>5.9880000000000004</v>
      </c>
      <c r="J158" s="85">
        <v>2.0659999999999998</v>
      </c>
      <c r="K158" s="86" t="s">
        <v>111</v>
      </c>
      <c r="L158" s="87" t="str">
        <f t="shared" si="57"/>
        <v>Yes</v>
      </c>
    </row>
    <row r="159" spans="1:12">
      <c r="A159" s="144" t="s">
        <v>789</v>
      </c>
      <c r="B159" s="82" t="s">
        <v>50</v>
      </c>
      <c r="C159" s="83">
        <v>27198</v>
      </c>
      <c r="D159" s="84" t="str">
        <f t="shared" si="61"/>
        <v>N/A</v>
      </c>
      <c r="E159" s="83">
        <v>28889</v>
      </c>
      <c r="F159" s="84" t="str">
        <f t="shared" si="62"/>
        <v>N/A</v>
      </c>
      <c r="G159" s="83">
        <v>30658</v>
      </c>
      <c r="H159" s="84" t="str">
        <f t="shared" si="63"/>
        <v>N/A</v>
      </c>
      <c r="I159" s="85">
        <v>6.2169999999999996</v>
      </c>
      <c r="J159" s="85">
        <v>6.1230000000000002</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230481</v>
      </c>
      <c r="D161" s="84" t="str">
        <f t="shared" si="61"/>
        <v>N/A</v>
      </c>
      <c r="E161" s="83">
        <v>234204</v>
      </c>
      <c r="F161" s="84" t="str">
        <f t="shared" si="62"/>
        <v>N/A</v>
      </c>
      <c r="G161" s="83">
        <v>240159</v>
      </c>
      <c r="H161" s="84" t="str">
        <f t="shared" si="63"/>
        <v>N/A</v>
      </c>
      <c r="I161" s="85">
        <v>1.615</v>
      </c>
      <c r="J161" s="85">
        <v>2.5430000000000001</v>
      </c>
      <c r="K161" s="86" t="s">
        <v>111</v>
      </c>
      <c r="L161" s="87" t="str">
        <f t="shared" si="57"/>
        <v>Yes</v>
      </c>
    </row>
    <row r="162" spans="1:12">
      <c r="A162" s="144" t="s">
        <v>776</v>
      </c>
      <c r="B162" s="82" t="s">
        <v>50</v>
      </c>
      <c r="C162" s="83">
        <v>58578</v>
      </c>
      <c r="D162" s="84" t="str">
        <f t="shared" si="61"/>
        <v>N/A</v>
      </c>
      <c r="E162" s="83">
        <v>60655</v>
      </c>
      <c r="F162" s="84" t="str">
        <f t="shared" si="62"/>
        <v>N/A</v>
      </c>
      <c r="G162" s="83">
        <v>63782</v>
      </c>
      <c r="H162" s="84" t="str">
        <f t="shared" si="63"/>
        <v>N/A</v>
      </c>
      <c r="I162" s="85">
        <v>3.5459999999999998</v>
      </c>
      <c r="J162" s="85">
        <v>5.1550000000000002</v>
      </c>
      <c r="K162" s="86" t="s">
        <v>111</v>
      </c>
      <c r="L162" s="87" t="str">
        <f t="shared" si="57"/>
        <v>Yes</v>
      </c>
    </row>
    <row r="163" spans="1:12">
      <c r="A163" s="144" t="s">
        <v>777</v>
      </c>
      <c r="B163" s="82" t="s">
        <v>50</v>
      </c>
      <c r="C163" s="83">
        <v>4283</v>
      </c>
      <c r="D163" s="84" t="str">
        <f t="shared" si="61"/>
        <v>N/A</v>
      </c>
      <c r="E163" s="83">
        <v>3461</v>
      </c>
      <c r="F163" s="84" t="str">
        <f t="shared" si="62"/>
        <v>N/A</v>
      </c>
      <c r="G163" s="83">
        <v>3168</v>
      </c>
      <c r="H163" s="84" t="str">
        <f t="shared" si="63"/>
        <v>N/A</v>
      </c>
      <c r="I163" s="85">
        <v>-19.2</v>
      </c>
      <c r="J163" s="85">
        <v>-8.4700000000000006</v>
      </c>
      <c r="K163" s="86" t="s">
        <v>111</v>
      </c>
      <c r="L163" s="87" t="str">
        <f t="shared" si="57"/>
        <v>Yes</v>
      </c>
    </row>
    <row r="164" spans="1:12">
      <c r="A164" s="144" t="s">
        <v>778</v>
      </c>
      <c r="B164" s="82" t="s">
        <v>50</v>
      </c>
      <c r="C164" s="83">
        <v>1125</v>
      </c>
      <c r="D164" s="84" t="str">
        <f t="shared" si="61"/>
        <v>N/A</v>
      </c>
      <c r="E164" s="83">
        <v>1033</v>
      </c>
      <c r="F164" s="84" t="str">
        <f t="shared" si="62"/>
        <v>N/A</v>
      </c>
      <c r="G164" s="83">
        <v>836</v>
      </c>
      <c r="H164" s="84" t="str">
        <f t="shared" si="63"/>
        <v>N/A</v>
      </c>
      <c r="I164" s="85">
        <v>-8.18</v>
      </c>
      <c r="J164" s="85">
        <v>-19.100000000000001</v>
      </c>
      <c r="K164" s="86" t="s">
        <v>111</v>
      </c>
      <c r="L164" s="87" t="str">
        <f t="shared" si="57"/>
        <v>No</v>
      </c>
    </row>
    <row r="165" spans="1:12">
      <c r="A165" s="144" t="s">
        <v>779</v>
      </c>
      <c r="B165" s="82" t="s">
        <v>50</v>
      </c>
      <c r="C165" s="83">
        <v>118297</v>
      </c>
      <c r="D165" s="84" t="str">
        <f t="shared" si="61"/>
        <v>N/A</v>
      </c>
      <c r="E165" s="83">
        <v>121783</v>
      </c>
      <c r="F165" s="84" t="str">
        <f t="shared" si="62"/>
        <v>N/A</v>
      </c>
      <c r="G165" s="83">
        <v>125315</v>
      </c>
      <c r="H165" s="84" t="str">
        <f t="shared" si="63"/>
        <v>N/A</v>
      </c>
      <c r="I165" s="85">
        <v>2.9470000000000001</v>
      </c>
      <c r="J165" s="85">
        <v>2.9</v>
      </c>
      <c r="K165" s="86" t="s">
        <v>111</v>
      </c>
      <c r="L165" s="87" t="str">
        <f t="shared" si="57"/>
        <v>Yes</v>
      </c>
    </row>
    <row r="166" spans="1:12">
      <c r="A166" s="144" t="s">
        <v>780</v>
      </c>
      <c r="B166" s="82" t="s">
        <v>50</v>
      </c>
      <c r="C166" s="83">
        <v>33440</v>
      </c>
      <c r="D166" s="84" t="str">
        <f t="shared" si="61"/>
        <v>N/A</v>
      </c>
      <c r="E166" s="83">
        <v>31386</v>
      </c>
      <c r="F166" s="84" t="str">
        <f t="shared" si="62"/>
        <v>N/A</v>
      </c>
      <c r="G166" s="83">
        <v>31776</v>
      </c>
      <c r="H166" s="84" t="str">
        <f t="shared" si="63"/>
        <v>N/A</v>
      </c>
      <c r="I166" s="85">
        <v>-6.14</v>
      </c>
      <c r="J166" s="85">
        <v>1.2430000000000001</v>
      </c>
      <c r="K166" s="86" t="s">
        <v>111</v>
      </c>
      <c r="L166" s="87" t="str">
        <f t="shared" si="57"/>
        <v>Yes</v>
      </c>
    </row>
    <row r="167" spans="1:12">
      <c r="A167" s="144" t="s">
        <v>781</v>
      </c>
      <c r="B167" s="82" t="s">
        <v>50</v>
      </c>
      <c r="C167" s="83">
        <v>11538</v>
      </c>
      <c r="D167" s="84" t="str">
        <f t="shared" si="61"/>
        <v>N/A</v>
      </c>
      <c r="E167" s="83">
        <v>11902</v>
      </c>
      <c r="F167" s="84" t="str">
        <f t="shared" si="62"/>
        <v>N/A</v>
      </c>
      <c r="G167" s="83">
        <v>11619</v>
      </c>
      <c r="H167" s="84" t="str">
        <f t="shared" si="63"/>
        <v>N/A</v>
      </c>
      <c r="I167" s="85">
        <v>3.1549999999999998</v>
      </c>
      <c r="J167" s="85">
        <v>-2.38</v>
      </c>
      <c r="K167" s="86" t="s">
        <v>111</v>
      </c>
      <c r="L167" s="87" t="str">
        <f t="shared" si="57"/>
        <v>Yes</v>
      </c>
    </row>
    <row r="168" spans="1:12">
      <c r="A168" s="144" t="s">
        <v>782</v>
      </c>
      <c r="B168" s="82" t="s">
        <v>50</v>
      </c>
      <c r="C168" s="83">
        <v>3220</v>
      </c>
      <c r="D168" s="84" t="str">
        <f t="shared" si="61"/>
        <v>N/A</v>
      </c>
      <c r="E168" s="83">
        <v>3984</v>
      </c>
      <c r="F168" s="84" t="str">
        <f t="shared" si="62"/>
        <v>N/A</v>
      </c>
      <c r="G168" s="83">
        <v>3663</v>
      </c>
      <c r="H168" s="84" t="str">
        <f t="shared" si="63"/>
        <v>N/A</v>
      </c>
      <c r="I168" s="85">
        <v>23.73</v>
      </c>
      <c r="J168" s="85">
        <v>-8.06</v>
      </c>
      <c r="K168" s="86" t="s">
        <v>111</v>
      </c>
      <c r="L168" s="87" t="str">
        <f t="shared" si="57"/>
        <v>Yes</v>
      </c>
    </row>
    <row r="169" spans="1:12">
      <c r="A169" s="81" t="s">
        <v>590</v>
      </c>
      <c r="B169" s="82" t="s">
        <v>50</v>
      </c>
      <c r="C169" s="83">
        <v>124663</v>
      </c>
      <c r="D169" s="84" t="str">
        <f t="shared" si="61"/>
        <v>N/A</v>
      </c>
      <c r="E169" s="83">
        <v>134816</v>
      </c>
      <c r="F169" s="84" t="str">
        <f t="shared" si="62"/>
        <v>N/A</v>
      </c>
      <c r="G169" s="83">
        <v>139438</v>
      </c>
      <c r="H169" s="84" t="str">
        <f t="shared" si="63"/>
        <v>N/A</v>
      </c>
      <c r="I169" s="85">
        <v>8.1440000000000001</v>
      </c>
      <c r="J169" s="85">
        <v>3.4279999999999999</v>
      </c>
      <c r="K169" s="86" t="s">
        <v>111</v>
      </c>
      <c r="L169" s="87" t="str">
        <f t="shared" si="57"/>
        <v>Yes</v>
      </c>
    </row>
    <row r="170" spans="1:12">
      <c r="A170" s="144" t="s">
        <v>783</v>
      </c>
      <c r="B170" s="82" t="s">
        <v>50</v>
      </c>
      <c r="C170" s="83">
        <v>38462</v>
      </c>
      <c r="D170" s="84" t="str">
        <f t="shared" si="61"/>
        <v>N/A</v>
      </c>
      <c r="E170" s="83">
        <v>39550</v>
      </c>
      <c r="F170" s="84" t="str">
        <f t="shared" si="62"/>
        <v>N/A</v>
      </c>
      <c r="G170" s="83">
        <v>41319</v>
      </c>
      <c r="H170" s="84" t="str">
        <f t="shared" si="63"/>
        <v>N/A</v>
      </c>
      <c r="I170" s="85">
        <v>2.8290000000000002</v>
      </c>
      <c r="J170" s="85">
        <v>4.4729999999999999</v>
      </c>
      <c r="K170" s="86" t="s">
        <v>111</v>
      </c>
      <c r="L170" s="87" t="str">
        <f t="shared" si="57"/>
        <v>Yes</v>
      </c>
    </row>
    <row r="171" spans="1:12">
      <c r="A171" s="144" t="s">
        <v>784</v>
      </c>
      <c r="B171" s="82" t="s">
        <v>50</v>
      </c>
      <c r="C171" s="83">
        <v>4670</v>
      </c>
      <c r="D171" s="84" t="str">
        <f t="shared" si="61"/>
        <v>N/A</v>
      </c>
      <c r="E171" s="83">
        <v>3573</v>
      </c>
      <c r="F171" s="84" t="str">
        <f t="shared" si="62"/>
        <v>N/A</v>
      </c>
      <c r="G171" s="83">
        <v>3191</v>
      </c>
      <c r="H171" s="84" t="str">
        <f t="shared" si="63"/>
        <v>N/A</v>
      </c>
      <c r="I171" s="85">
        <v>-23.5</v>
      </c>
      <c r="J171" s="85">
        <v>-10.7</v>
      </c>
      <c r="K171" s="86" t="s">
        <v>111</v>
      </c>
      <c r="L171" s="87" t="str">
        <f t="shared" si="57"/>
        <v>No</v>
      </c>
    </row>
    <row r="172" spans="1:12">
      <c r="A172" s="144" t="s">
        <v>785</v>
      </c>
      <c r="B172" s="82" t="s">
        <v>50</v>
      </c>
      <c r="C172" s="83">
        <v>5388</v>
      </c>
      <c r="D172" s="84" t="str">
        <f t="shared" si="61"/>
        <v>N/A</v>
      </c>
      <c r="E172" s="83">
        <v>4822</v>
      </c>
      <c r="F172" s="84" t="str">
        <f t="shared" si="62"/>
        <v>N/A</v>
      </c>
      <c r="G172" s="83">
        <v>4538</v>
      </c>
      <c r="H172" s="84" t="str">
        <f t="shared" si="63"/>
        <v>N/A</v>
      </c>
      <c r="I172" s="85">
        <v>-10.5</v>
      </c>
      <c r="J172" s="85">
        <v>-5.89</v>
      </c>
      <c r="K172" s="86" t="s">
        <v>111</v>
      </c>
      <c r="L172" s="87" t="str">
        <f t="shared" si="57"/>
        <v>Yes</v>
      </c>
    </row>
    <row r="173" spans="1:12">
      <c r="A173" s="144" t="s">
        <v>786</v>
      </c>
      <c r="B173" s="82" t="s">
        <v>50</v>
      </c>
      <c r="C173" s="83">
        <v>13680</v>
      </c>
      <c r="D173" s="84" t="str">
        <f t="shared" si="61"/>
        <v>N/A</v>
      </c>
      <c r="E173" s="83">
        <v>13452</v>
      </c>
      <c r="F173" s="84" t="str">
        <f t="shared" si="62"/>
        <v>N/A</v>
      </c>
      <c r="G173" s="83">
        <v>12679</v>
      </c>
      <c r="H173" s="84" t="str">
        <f t="shared" si="63"/>
        <v>N/A</v>
      </c>
      <c r="I173" s="85">
        <v>-1.67</v>
      </c>
      <c r="J173" s="85">
        <v>-5.75</v>
      </c>
      <c r="K173" s="86" t="s">
        <v>111</v>
      </c>
      <c r="L173" s="87" t="str">
        <f t="shared" si="57"/>
        <v>Yes</v>
      </c>
    </row>
    <row r="174" spans="1:12">
      <c r="A174" s="144" t="s">
        <v>787</v>
      </c>
      <c r="B174" s="82" t="s">
        <v>50</v>
      </c>
      <c r="C174" s="83">
        <v>16290</v>
      </c>
      <c r="D174" s="84" t="str">
        <f t="shared" si="61"/>
        <v>N/A</v>
      </c>
      <c r="E174" s="83">
        <v>13852</v>
      </c>
      <c r="F174" s="84" t="str">
        <f t="shared" si="62"/>
        <v>N/A</v>
      </c>
      <c r="G174" s="83">
        <v>12939</v>
      </c>
      <c r="H174" s="84" t="str">
        <f t="shared" si="63"/>
        <v>N/A</v>
      </c>
      <c r="I174" s="85">
        <v>-15</v>
      </c>
      <c r="J174" s="85">
        <v>-6.59</v>
      </c>
      <c r="K174" s="86" t="s">
        <v>111</v>
      </c>
      <c r="L174" s="87" t="str">
        <f t="shared" si="57"/>
        <v>Yes</v>
      </c>
    </row>
    <row r="175" spans="1:12">
      <c r="A175" s="144" t="s">
        <v>788</v>
      </c>
      <c r="B175" s="101" t="s">
        <v>50</v>
      </c>
      <c r="C175" s="114">
        <v>46173</v>
      </c>
      <c r="D175" s="103" t="str">
        <f t="shared" si="61"/>
        <v>N/A</v>
      </c>
      <c r="E175" s="114">
        <v>59567</v>
      </c>
      <c r="F175" s="103" t="str">
        <f t="shared" si="62"/>
        <v>N/A</v>
      </c>
      <c r="G175" s="114">
        <v>64772</v>
      </c>
      <c r="H175" s="103" t="str">
        <f t="shared" si="63"/>
        <v>N/A</v>
      </c>
      <c r="I175" s="104">
        <v>29.01</v>
      </c>
      <c r="J175" s="104">
        <v>8.7379999999999995</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22228</v>
      </c>
      <c r="D178" s="134" t="str">
        <f t="shared" ref="D178:D183" si="64">IF($B178="N/A","N/A",IF(C178&gt;10,"No",IF(C178&lt;-10,"No","Yes")))</f>
        <v>N/A</v>
      </c>
      <c r="E178" s="105">
        <v>21646</v>
      </c>
      <c r="F178" s="134" t="str">
        <f t="shared" ref="F178:F183" si="65">IF($B178="N/A","N/A",IF(E178&gt;10,"No",IF(E178&lt;-10,"No","Yes")))</f>
        <v>N/A</v>
      </c>
      <c r="G178" s="105">
        <v>21304</v>
      </c>
      <c r="H178" s="134" t="str">
        <f t="shared" ref="H178:H183" si="66">IF($B178="N/A","N/A",IF(G178&gt;10,"No",IF(G178&lt;-10,"No","Yes")))</f>
        <v>N/A</v>
      </c>
      <c r="I178" s="142">
        <v>-2.62</v>
      </c>
      <c r="J178" s="142">
        <v>-1.58</v>
      </c>
      <c r="K178" s="118" t="s">
        <v>112</v>
      </c>
      <c r="L178" s="109" t="str">
        <f t="shared" ref="L178:L183" si="67">IF(J178="Div by 0", "N/A", IF(K178="N/A","N/A", IF(J178&gt;VALUE(MID(K178,1,2)), "No", IF(J178&lt;-1*VALUE(MID(K178,1,2)), "No", "Yes"))))</f>
        <v>Yes</v>
      </c>
    </row>
    <row r="179" spans="1:12">
      <c r="A179" s="97" t="s">
        <v>654</v>
      </c>
      <c r="B179" s="110" t="s">
        <v>50</v>
      </c>
      <c r="C179" s="99">
        <v>4.7562089838999997</v>
      </c>
      <c r="D179" s="91" t="str">
        <f t="shared" si="64"/>
        <v>N/A</v>
      </c>
      <c r="E179" s="99">
        <v>4.4771334431999996</v>
      </c>
      <c r="F179" s="91" t="str">
        <f t="shared" si="65"/>
        <v>N/A</v>
      </c>
      <c r="G179" s="99">
        <v>4.2914149543000004</v>
      </c>
      <c r="H179" s="91" t="str">
        <f t="shared" si="66"/>
        <v>N/A</v>
      </c>
      <c r="I179" s="99">
        <v>-5.87</v>
      </c>
      <c r="J179" s="99">
        <v>-4.1500000000000004</v>
      </c>
      <c r="K179" s="86" t="s">
        <v>112</v>
      </c>
      <c r="L179" s="87" t="str">
        <f t="shared" si="67"/>
        <v>Yes</v>
      </c>
    </row>
    <row r="180" spans="1:12">
      <c r="A180" s="138" t="s">
        <v>655</v>
      </c>
      <c r="B180" s="110" t="s">
        <v>50</v>
      </c>
      <c r="C180" s="99">
        <v>39.781886016000001</v>
      </c>
      <c r="D180" s="91" t="str">
        <f t="shared" si="64"/>
        <v>N/A</v>
      </c>
      <c r="E180" s="99">
        <v>38.183463517</v>
      </c>
      <c r="F180" s="91" t="str">
        <f t="shared" si="65"/>
        <v>N/A</v>
      </c>
      <c r="G180" s="99">
        <v>37.173789712999998</v>
      </c>
      <c r="H180" s="91" t="str">
        <f t="shared" si="66"/>
        <v>N/A</v>
      </c>
      <c r="I180" s="99">
        <v>-4.0199999999999996</v>
      </c>
      <c r="J180" s="99">
        <v>-2.64</v>
      </c>
      <c r="K180" s="86" t="s">
        <v>112</v>
      </c>
      <c r="L180" s="87" t="str">
        <f t="shared" si="67"/>
        <v>Yes</v>
      </c>
    </row>
    <row r="181" spans="1:12">
      <c r="A181" s="138" t="s">
        <v>656</v>
      </c>
      <c r="B181" s="110" t="s">
        <v>50</v>
      </c>
      <c r="C181" s="99">
        <v>6.7594828811000003</v>
      </c>
      <c r="D181" s="91" t="str">
        <f t="shared" si="64"/>
        <v>N/A</v>
      </c>
      <c r="E181" s="99">
        <v>6.5491879062000002</v>
      </c>
      <c r="F181" s="91" t="str">
        <f t="shared" si="65"/>
        <v>N/A</v>
      </c>
      <c r="G181" s="99">
        <v>6.3476090806999999</v>
      </c>
      <c r="H181" s="91" t="str">
        <f t="shared" si="66"/>
        <v>N/A</v>
      </c>
      <c r="I181" s="99">
        <v>-3.11</v>
      </c>
      <c r="J181" s="99">
        <v>-3.08</v>
      </c>
      <c r="K181" s="86" t="s">
        <v>112</v>
      </c>
      <c r="L181" s="87" t="str">
        <f t="shared" si="67"/>
        <v>Yes</v>
      </c>
    </row>
    <row r="182" spans="1:12">
      <c r="A182" s="138" t="s">
        <v>657</v>
      </c>
      <c r="B182" s="110" t="s">
        <v>50</v>
      </c>
      <c r="C182" s="99">
        <v>0.352740573</v>
      </c>
      <c r="D182" s="91" t="str">
        <f t="shared" si="64"/>
        <v>N/A</v>
      </c>
      <c r="E182" s="99">
        <v>0.36122354870000001</v>
      </c>
      <c r="F182" s="91" t="str">
        <f t="shared" si="65"/>
        <v>N/A</v>
      </c>
      <c r="G182" s="99">
        <v>0.34393880719999997</v>
      </c>
      <c r="H182" s="91" t="str">
        <f t="shared" si="66"/>
        <v>N/A</v>
      </c>
      <c r="I182" s="99">
        <v>2.4049999999999998</v>
      </c>
      <c r="J182" s="99">
        <v>-4.79</v>
      </c>
      <c r="K182" s="86" t="s">
        <v>112</v>
      </c>
      <c r="L182" s="87" t="str">
        <f t="shared" si="67"/>
        <v>Yes</v>
      </c>
    </row>
    <row r="183" spans="1:12">
      <c r="A183" s="138" t="s">
        <v>658</v>
      </c>
      <c r="B183" s="94" t="s">
        <v>50</v>
      </c>
      <c r="C183" s="143">
        <v>1.8449740499999999E-2</v>
      </c>
      <c r="D183" s="141" t="str">
        <f t="shared" si="64"/>
        <v>N/A</v>
      </c>
      <c r="E183" s="143">
        <v>1.4835034400000001E-2</v>
      </c>
      <c r="F183" s="141" t="str">
        <f t="shared" si="65"/>
        <v>N/A</v>
      </c>
      <c r="G183" s="143">
        <v>1.5060456999999999E-2</v>
      </c>
      <c r="H183" s="141" t="str">
        <f t="shared" si="66"/>
        <v>N/A</v>
      </c>
      <c r="I183" s="143">
        <v>-19.600000000000001</v>
      </c>
      <c r="J183" s="143">
        <v>1.52</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44421</v>
      </c>
      <c r="D185" s="107" t="str">
        <f t="shared" ref="D185:D191" si="68">IF($B185="N/A","N/A",IF(C185&gt;10,"No",IF(C185&lt;-10,"No","Yes")))</f>
        <v>N/A</v>
      </c>
      <c r="E185" s="106">
        <v>47023</v>
      </c>
      <c r="F185" s="107" t="str">
        <f t="shared" ref="F185:F191" si="69">IF($B185="N/A","N/A",IF(E185&gt;10,"No",IF(E185&lt;-10,"No","Yes")))</f>
        <v>N/A</v>
      </c>
      <c r="G185" s="106">
        <v>50927</v>
      </c>
      <c r="H185" s="107" t="str">
        <f t="shared" ref="H185:H191" si="70">IF($B185="N/A","N/A",IF(G185&gt;10,"No",IF(G185&lt;-10,"No","Yes")))</f>
        <v>N/A</v>
      </c>
      <c r="I185" s="108">
        <v>5.8579999999999997</v>
      </c>
      <c r="J185" s="108">
        <v>8.3019999999999996</v>
      </c>
      <c r="K185" s="118" t="s">
        <v>112</v>
      </c>
      <c r="L185" s="109" t="str">
        <f t="shared" ref="L185:L192" si="71">IF(J185="Div by 0", "N/A", IF(K185="N/A","N/A", IF(J185&gt;VALUE(MID(K185,1,2)), "No", IF(J185&lt;-1*VALUE(MID(K185,1,2)), "No", "Yes"))))</f>
        <v>Yes</v>
      </c>
    </row>
    <row r="186" spans="1:12" ht="12.75" customHeight="1">
      <c r="A186" s="97" t="s">
        <v>345</v>
      </c>
      <c r="B186" s="82" t="s">
        <v>50</v>
      </c>
      <c r="C186" s="90">
        <v>9.5049288858000001</v>
      </c>
      <c r="D186" s="84" t="str">
        <f t="shared" si="68"/>
        <v>N/A</v>
      </c>
      <c r="E186" s="90">
        <v>9.7259653470000007</v>
      </c>
      <c r="F186" s="84" t="str">
        <f t="shared" si="69"/>
        <v>N/A</v>
      </c>
      <c r="G186" s="90">
        <v>10.258584744</v>
      </c>
      <c r="H186" s="84" t="str">
        <f t="shared" si="70"/>
        <v>N/A</v>
      </c>
      <c r="I186" s="85">
        <v>2.3250000000000002</v>
      </c>
      <c r="J186" s="85">
        <v>5.476</v>
      </c>
      <c r="K186" s="86" t="s">
        <v>112</v>
      </c>
      <c r="L186" s="87" t="str">
        <f t="shared" si="71"/>
        <v>Yes</v>
      </c>
    </row>
    <row r="187" spans="1:12" ht="12.75" customHeight="1">
      <c r="A187" s="138" t="s">
        <v>581</v>
      </c>
      <c r="B187" s="82" t="s">
        <v>50</v>
      </c>
      <c r="C187" s="90">
        <v>36.345155812999998</v>
      </c>
      <c r="D187" s="84" t="str">
        <f t="shared" si="68"/>
        <v>N/A</v>
      </c>
      <c r="E187" s="90">
        <v>39.352733854</v>
      </c>
      <c r="F187" s="84" t="str">
        <f t="shared" si="69"/>
        <v>N/A</v>
      </c>
      <c r="G187" s="90">
        <v>41.977118003000001</v>
      </c>
      <c r="H187" s="84" t="str">
        <f t="shared" si="70"/>
        <v>N/A</v>
      </c>
      <c r="I187" s="85">
        <v>8.2750000000000004</v>
      </c>
      <c r="J187" s="85">
        <v>6.6689999999999996</v>
      </c>
      <c r="K187" s="86" t="s">
        <v>112</v>
      </c>
      <c r="L187" s="87" t="str">
        <f t="shared" si="71"/>
        <v>Yes</v>
      </c>
    </row>
    <row r="188" spans="1:12" ht="12.75" customHeight="1">
      <c r="A188" s="138" t="s">
        <v>580</v>
      </c>
      <c r="B188" s="82" t="s">
        <v>50</v>
      </c>
      <c r="C188" s="90">
        <v>28.293791731999999</v>
      </c>
      <c r="D188" s="84" t="str">
        <f t="shared" si="68"/>
        <v>N/A</v>
      </c>
      <c r="E188" s="90">
        <v>29.919825576000001</v>
      </c>
      <c r="F188" s="84" t="str">
        <f t="shared" si="69"/>
        <v>N/A</v>
      </c>
      <c r="G188" s="90">
        <v>30.788117854999999</v>
      </c>
      <c r="H188" s="84" t="str">
        <f t="shared" si="70"/>
        <v>N/A</v>
      </c>
      <c r="I188" s="85">
        <v>5.7469999999999999</v>
      </c>
      <c r="J188" s="85">
        <v>2.9020000000000001</v>
      </c>
      <c r="K188" s="86" t="s">
        <v>112</v>
      </c>
      <c r="L188" s="87" t="str">
        <f t="shared" si="71"/>
        <v>Yes</v>
      </c>
    </row>
    <row r="189" spans="1:12" ht="12.75" customHeight="1">
      <c r="A189" s="138" t="s">
        <v>579</v>
      </c>
      <c r="B189" s="82" t="s">
        <v>50</v>
      </c>
      <c r="C189" s="90">
        <v>3.7230834646000002</v>
      </c>
      <c r="D189" s="84" t="str">
        <f t="shared" si="68"/>
        <v>N/A</v>
      </c>
      <c r="E189" s="90">
        <v>3.4469949275</v>
      </c>
      <c r="F189" s="84" t="str">
        <f t="shared" si="69"/>
        <v>N/A</v>
      </c>
      <c r="G189" s="90">
        <v>3.9386406506</v>
      </c>
      <c r="H189" s="84" t="str">
        <f t="shared" si="70"/>
        <v>N/A</v>
      </c>
      <c r="I189" s="85">
        <v>-7.42</v>
      </c>
      <c r="J189" s="85">
        <v>14.26</v>
      </c>
      <c r="K189" s="86" t="s">
        <v>112</v>
      </c>
      <c r="L189" s="87" t="str">
        <f t="shared" si="71"/>
        <v>Yes</v>
      </c>
    </row>
    <row r="190" spans="1:12" ht="12.75" customHeight="1">
      <c r="A190" s="138" t="s">
        <v>578</v>
      </c>
      <c r="B190" s="82" t="s">
        <v>50</v>
      </c>
      <c r="C190" s="90">
        <v>0.58317223230000004</v>
      </c>
      <c r="D190" s="84" t="str">
        <f t="shared" si="68"/>
        <v>N/A</v>
      </c>
      <c r="E190" s="90">
        <v>0.55112152859999997</v>
      </c>
      <c r="F190" s="84" t="str">
        <f t="shared" si="69"/>
        <v>N/A</v>
      </c>
      <c r="G190" s="90">
        <v>0.54719660349999999</v>
      </c>
      <c r="H190" s="84" t="str">
        <f t="shared" si="70"/>
        <v>N/A</v>
      </c>
      <c r="I190" s="85">
        <v>-5.5</v>
      </c>
      <c r="J190" s="85">
        <v>-0.71199999999999997</v>
      </c>
      <c r="K190" s="86" t="s">
        <v>112</v>
      </c>
      <c r="L190" s="87" t="str">
        <f t="shared" si="71"/>
        <v>Yes</v>
      </c>
    </row>
    <row r="191" spans="1:12" ht="12.75" customHeight="1">
      <c r="A191" s="97" t="s">
        <v>346</v>
      </c>
      <c r="B191" s="82" t="s">
        <v>50</v>
      </c>
      <c r="C191" s="83">
        <v>5221</v>
      </c>
      <c r="D191" s="84" t="str">
        <f t="shared" si="68"/>
        <v>N/A</v>
      </c>
      <c r="E191" s="83">
        <v>5576</v>
      </c>
      <c r="F191" s="84" t="str">
        <f t="shared" si="69"/>
        <v>N/A</v>
      </c>
      <c r="G191" s="83">
        <v>5972</v>
      </c>
      <c r="H191" s="84" t="str">
        <f t="shared" si="70"/>
        <v>N/A</v>
      </c>
      <c r="I191" s="85">
        <v>6.7990000000000004</v>
      </c>
      <c r="J191" s="85">
        <v>7.1020000000000003</v>
      </c>
      <c r="K191" s="86" t="s">
        <v>112</v>
      </c>
      <c r="L191" s="87" t="str">
        <f t="shared" si="71"/>
        <v>Yes</v>
      </c>
    </row>
    <row r="192" spans="1:12" ht="25.5">
      <c r="A192" s="92" t="s">
        <v>343</v>
      </c>
      <c r="B192" s="145" t="s">
        <v>50</v>
      </c>
      <c r="C192" s="106">
        <v>45145</v>
      </c>
      <c r="D192" s="107" t="str">
        <f>IF($B192="N/A","N/A",IF(C192&gt;10,"No",IF(C192&lt;-10,"No","Yes")))</f>
        <v>N/A</v>
      </c>
      <c r="E192" s="106">
        <v>47698</v>
      </c>
      <c r="F192" s="107" t="str">
        <f>IF($B192="N/A","N/A",IF(E192&gt;10,"No",IF(E192&lt;-10,"No","Yes")))</f>
        <v>N/A</v>
      </c>
      <c r="G192" s="106">
        <v>51609</v>
      </c>
      <c r="H192" s="107" t="str">
        <f>IF($B192="N/A","N/A",IF(G192&gt;10,"No",IF(G192&lt;-10,"No","Yes")))</f>
        <v>N/A</v>
      </c>
      <c r="I192" s="108">
        <v>5.6550000000000002</v>
      </c>
      <c r="J192" s="108">
        <v>8.1999999999999993</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25007</v>
      </c>
      <c r="D194" s="107" t="str">
        <f t="shared" ref="D194:D267" si="72">IF($B194="N/A","N/A",IF(C194&gt;10,"No",IF(C194&lt;-10,"No","Yes")))</f>
        <v>N/A</v>
      </c>
      <c r="E194" s="106">
        <v>26911</v>
      </c>
      <c r="F194" s="107" t="str">
        <f t="shared" ref="F194:F267" si="73">IF($B194="N/A","N/A",IF(E194&gt;10,"No",IF(E194&lt;-10,"No","Yes")))</f>
        <v>N/A</v>
      </c>
      <c r="G194" s="106">
        <v>28317</v>
      </c>
      <c r="H194" s="107" t="str">
        <f t="shared" ref="H194:H246" si="74">IF($B194="N/A","N/A",IF(G194&gt;10,"No",IF(G194&lt;-10,"No","Yes")))</f>
        <v>N/A</v>
      </c>
      <c r="I194" s="108">
        <v>7.6139999999999999</v>
      </c>
      <c r="J194" s="108">
        <v>5.2249999999999996</v>
      </c>
      <c r="K194" s="118" t="s">
        <v>112</v>
      </c>
      <c r="L194" s="109" t="str">
        <f t="shared" ref="L194:L230" si="75">IF(J194="Div by 0", "N/A", IF(K194="N/A","N/A", IF(J194&gt;VALUE(MID(K194,1,2)), "No", IF(J194&lt;-1*VALUE(MID(K194,1,2)), "No", "Yes"))))</f>
        <v>Yes</v>
      </c>
    </row>
    <row r="195" spans="1:12">
      <c r="A195" s="137" t="s">
        <v>347</v>
      </c>
      <c r="B195" s="82" t="s">
        <v>50</v>
      </c>
      <c r="C195" s="90">
        <v>5.3508420937999999</v>
      </c>
      <c r="D195" s="84" t="str">
        <f t="shared" si="72"/>
        <v>N/A</v>
      </c>
      <c r="E195" s="90">
        <v>5.5661155914</v>
      </c>
      <c r="F195" s="84" t="str">
        <f t="shared" si="73"/>
        <v>N/A</v>
      </c>
      <c r="G195" s="90">
        <v>5.7040929995000003</v>
      </c>
      <c r="H195" s="84" t="str">
        <f t="shared" si="74"/>
        <v>N/A</v>
      </c>
      <c r="I195" s="85">
        <v>4.0229999999999997</v>
      </c>
      <c r="J195" s="85">
        <v>2.4790000000000001</v>
      </c>
      <c r="K195" s="86" t="s">
        <v>112</v>
      </c>
      <c r="L195" s="87" t="str">
        <f t="shared" si="75"/>
        <v>Yes</v>
      </c>
    </row>
    <row r="196" spans="1:12">
      <c r="A196" s="138" t="s">
        <v>659</v>
      </c>
      <c r="B196" s="82" t="s">
        <v>50</v>
      </c>
      <c r="C196" s="90">
        <v>26.510893741</v>
      </c>
      <c r="D196" s="84" t="str">
        <f t="shared" si="72"/>
        <v>N/A</v>
      </c>
      <c r="E196" s="90">
        <v>28.560201942999999</v>
      </c>
      <c r="F196" s="84" t="str">
        <f t="shared" si="73"/>
        <v>N/A</v>
      </c>
      <c r="G196" s="90">
        <v>30.252458396000002</v>
      </c>
      <c r="H196" s="84" t="str">
        <f t="shared" si="74"/>
        <v>N/A</v>
      </c>
      <c r="I196" s="85">
        <v>7.73</v>
      </c>
      <c r="J196" s="85">
        <v>5.9249999999999998</v>
      </c>
      <c r="K196" s="86" t="s">
        <v>112</v>
      </c>
      <c r="L196" s="87" t="str">
        <f t="shared" si="75"/>
        <v>Yes</v>
      </c>
    </row>
    <row r="197" spans="1:12">
      <c r="A197" s="138" t="s">
        <v>660</v>
      </c>
      <c r="B197" s="82" t="s">
        <v>50</v>
      </c>
      <c r="C197" s="90">
        <v>19.359283989000001</v>
      </c>
      <c r="D197" s="84" t="str">
        <f t="shared" si="72"/>
        <v>N/A</v>
      </c>
      <c r="E197" s="90">
        <v>20.118122732</v>
      </c>
      <c r="F197" s="84" t="str">
        <f t="shared" si="73"/>
        <v>N/A</v>
      </c>
      <c r="G197" s="90">
        <v>20.334889711999999</v>
      </c>
      <c r="H197" s="84" t="str">
        <f t="shared" si="74"/>
        <v>N/A</v>
      </c>
      <c r="I197" s="85">
        <v>3.92</v>
      </c>
      <c r="J197" s="85">
        <v>1.077</v>
      </c>
      <c r="K197" s="86" t="s">
        <v>112</v>
      </c>
      <c r="L197" s="87" t="str">
        <f t="shared" si="75"/>
        <v>Yes</v>
      </c>
    </row>
    <row r="198" spans="1:12">
      <c r="A198" s="138" t="s">
        <v>661</v>
      </c>
      <c r="B198" s="82" t="s">
        <v>50</v>
      </c>
      <c r="C198" s="90">
        <v>0.12538994540000001</v>
      </c>
      <c r="D198" s="84" t="str">
        <f t="shared" si="72"/>
        <v>N/A</v>
      </c>
      <c r="E198" s="90">
        <v>0.14132978090000001</v>
      </c>
      <c r="F198" s="84" t="str">
        <f t="shared" si="73"/>
        <v>N/A</v>
      </c>
      <c r="G198" s="90">
        <v>0.14948429999999999</v>
      </c>
      <c r="H198" s="84" t="str">
        <f t="shared" si="74"/>
        <v>N/A</v>
      </c>
      <c r="I198" s="85">
        <v>12.71</v>
      </c>
      <c r="J198" s="85">
        <v>5.77</v>
      </c>
      <c r="K198" s="86" t="s">
        <v>112</v>
      </c>
      <c r="L198" s="87" t="str">
        <f t="shared" si="75"/>
        <v>Yes</v>
      </c>
    </row>
    <row r="199" spans="1:12">
      <c r="A199" s="138" t="s">
        <v>662</v>
      </c>
      <c r="B199" s="82" t="s">
        <v>50</v>
      </c>
      <c r="C199" s="90">
        <v>4.8129758E-3</v>
      </c>
      <c r="D199" s="84" t="str">
        <f t="shared" si="72"/>
        <v>N/A</v>
      </c>
      <c r="E199" s="90">
        <v>5.9340138000000004E-3</v>
      </c>
      <c r="F199" s="84" t="str">
        <f t="shared" si="73"/>
        <v>N/A</v>
      </c>
      <c r="G199" s="90">
        <v>2.8686584999999998E-3</v>
      </c>
      <c r="H199" s="84" t="str">
        <f t="shared" si="74"/>
        <v>N/A</v>
      </c>
      <c r="I199" s="85">
        <v>23.29</v>
      </c>
      <c r="J199" s="85">
        <v>-51.7</v>
      </c>
      <c r="K199" s="86" t="s">
        <v>112</v>
      </c>
      <c r="L199" s="87" t="str">
        <f t="shared" si="75"/>
        <v>No</v>
      </c>
    </row>
    <row r="200" spans="1:12">
      <c r="A200" s="138" t="s">
        <v>603</v>
      </c>
      <c r="B200" s="82" t="s">
        <v>50</v>
      </c>
      <c r="C200" s="83" t="s">
        <v>50</v>
      </c>
      <c r="D200" s="84" t="str">
        <f>IF($B200="N/A","N/A",IF(C200&gt;10,"No",IF(C200&lt;-10,"No","Yes")))</f>
        <v>N/A</v>
      </c>
      <c r="E200" s="83">
        <v>11804</v>
      </c>
      <c r="F200" s="84" t="str">
        <f>IF($B200="N/A","N/A",IF(E200&gt;10,"No",IF(E200&lt;-10,"No","Yes")))</f>
        <v>N/A</v>
      </c>
      <c r="G200" s="83">
        <v>12605</v>
      </c>
      <c r="H200" s="84" t="str">
        <f>IF($B200="N/A","N/A",IF(G200&gt;10,"No",IF(G200&lt;-10,"No","Yes")))</f>
        <v>N/A</v>
      </c>
      <c r="I200" s="85" t="s">
        <v>50</v>
      </c>
      <c r="J200" s="85">
        <v>6.7859999999999996</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189</v>
      </c>
      <c r="F201" s="84" t="str">
        <f>IF($B201="N/A","N/A",IF(E201&gt;10,"No",IF(E201&lt;-10,"No","Yes")))</f>
        <v>N/A</v>
      </c>
      <c r="G201" s="83">
        <v>193</v>
      </c>
      <c r="H201" s="84" t="str">
        <f>IF($B201="N/A","N/A",IF(G201&gt;10,"No",IF(G201&lt;-10,"No","Yes")))</f>
        <v>N/A</v>
      </c>
      <c r="I201" s="85" t="s">
        <v>50</v>
      </c>
      <c r="J201" s="85">
        <v>2.1160000000000001</v>
      </c>
      <c r="K201" s="86" t="s">
        <v>112</v>
      </c>
      <c r="L201" s="87" t="str">
        <f t="shared" si="76"/>
        <v>Yes</v>
      </c>
    </row>
    <row r="202" spans="1:12">
      <c r="A202" s="138" t="s">
        <v>605</v>
      </c>
      <c r="B202" s="82" t="s">
        <v>50</v>
      </c>
      <c r="C202" s="83" t="s">
        <v>50</v>
      </c>
      <c r="D202" s="84" t="str">
        <f>IF($B202="N/A","N/A",IF(C202&gt;10,"No",IF(C202&lt;-10,"No","Yes")))</f>
        <v>N/A</v>
      </c>
      <c r="E202" s="83">
        <v>7271</v>
      </c>
      <c r="F202" s="84" t="str">
        <f>IF($B202="N/A","N/A",IF(E202&gt;10,"No",IF(E202&lt;-10,"No","Yes")))</f>
        <v>N/A</v>
      </c>
      <c r="G202" s="83">
        <v>7510</v>
      </c>
      <c r="H202" s="84" t="str">
        <f>IF($B202="N/A","N/A",IF(G202&gt;10,"No",IF(G202&lt;-10,"No","Yes")))</f>
        <v>N/A</v>
      </c>
      <c r="I202" s="85" t="s">
        <v>50</v>
      </c>
      <c r="J202" s="85">
        <v>3.2869999999999999</v>
      </c>
      <c r="K202" s="86" t="s">
        <v>112</v>
      </c>
      <c r="L202" s="87" t="str">
        <f t="shared" si="76"/>
        <v>Yes</v>
      </c>
    </row>
    <row r="203" spans="1:12">
      <c r="A203" s="138" t="s">
        <v>606</v>
      </c>
      <c r="B203" s="82" t="s">
        <v>50</v>
      </c>
      <c r="C203" s="83" t="s">
        <v>50</v>
      </c>
      <c r="D203" s="84" t="str">
        <f>IF($B203="N/A","N/A",IF(C203&gt;10,"No",IF(C203&lt;-10,"No","Yes")))</f>
        <v>N/A</v>
      </c>
      <c r="E203" s="83">
        <v>7308</v>
      </c>
      <c r="F203" s="84" t="str">
        <f>IF($B203="N/A","N/A",IF(E203&gt;10,"No",IF(E203&lt;-10,"No","Yes")))</f>
        <v>N/A</v>
      </c>
      <c r="G203" s="83">
        <v>7646</v>
      </c>
      <c r="H203" s="84" t="str">
        <f>IF($B203="N/A","N/A",IF(G203&gt;10,"No",IF(G203&lt;-10,"No","Yes")))</f>
        <v>N/A</v>
      </c>
      <c r="I203" s="85" t="s">
        <v>50</v>
      </c>
      <c r="J203" s="85">
        <v>4.625</v>
      </c>
      <c r="K203" s="86" t="s">
        <v>112</v>
      </c>
      <c r="L203" s="87" t="str">
        <f t="shared" si="76"/>
        <v>Yes</v>
      </c>
    </row>
    <row r="204" spans="1:12">
      <c r="A204" s="138" t="s">
        <v>607</v>
      </c>
      <c r="B204" s="82" t="s">
        <v>50</v>
      </c>
      <c r="C204" s="83" t="s">
        <v>50</v>
      </c>
      <c r="D204" s="84" t="str">
        <f>IF($B204="N/A","N/A",IF(C204&gt;10,"No",IF(C204&lt;-10,"No","Yes")))</f>
        <v>N/A</v>
      </c>
      <c r="E204" s="83">
        <v>339</v>
      </c>
      <c r="F204" s="84" t="str">
        <f>IF($B204="N/A","N/A",IF(E204&gt;10,"No",IF(E204&lt;-10,"No","Yes")))</f>
        <v>N/A</v>
      </c>
      <c r="G204" s="83">
        <v>363</v>
      </c>
      <c r="H204" s="84" t="str">
        <f>IF($B204="N/A","N/A",IF(G204&gt;10,"No",IF(G204&lt;-10,"No","Yes")))</f>
        <v>N/A</v>
      </c>
      <c r="I204" s="85" t="s">
        <v>50</v>
      </c>
      <c r="J204" s="85">
        <v>7.08</v>
      </c>
      <c r="K204" s="86" t="s">
        <v>112</v>
      </c>
      <c r="L204" s="87" t="str">
        <f t="shared" si="76"/>
        <v>Yes</v>
      </c>
    </row>
    <row r="205" spans="1:12" ht="12.75" customHeight="1">
      <c r="A205" s="97" t="s">
        <v>664</v>
      </c>
      <c r="B205" s="82" t="s">
        <v>50</v>
      </c>
      <c r="C205" s="83">
        <v>0</v>
      </c>
      <c r="D205" s="84" t="str">
        <f t="shared" si="72"/>
        <v>N/A</v>
      </c>
      <c r="E205" s="83">
        <v>0</v>
      </c>
      <c r="F205" s="84" t="str">
        <f t="shared" si="73"/>
        <v>N/A</v>
      </c>
      <c r="G205" s="83">
        <v>0</v>
      </c>
      <c r="H205" s="84" t="str">
        <f t="shared" si="74"/>
        <v>N/A</v>
      </c>
      <c r="I205" s="85" t="s">
        <v>1090</v>
      </c>
      <c r="J205" s="85" t="s">
        <v>1090</v>
      </c>
      <c r="K205" s="86" t="s">
        <v>112</v>
      </c>
      <c r="L205" s="87" t="str">
        <f t="shared" si="75"/>
        <v>N/A</v>
      </c>
    </row>
    <row r="206" spans="1:12">
      <c r="A206" s="138" t="s">
        <v>603</v>
      </c>
      <c r="B206" s="82" t="s">
        <v>50</v>
      </c>
      <c r="C206" s="83">
        <v>0</v>
      </c>
      <c r="D206" s="84" t="str">
        <f>IF($B206="N/A","N/A",IF(C206&gt;10,"No",IF(C206&lt;-10,"No","Yes")))</f>
        <v>N/A</v>
      </c>
      <c r="E206" s="83">
        <v>0</v>
      </c>
      <c r="F206" s="84" t="str">
        <f>IF($B206="N/A","N/A",IF(E206&gt;10,"No",IF(E206&lt;-10,"No","Yes")))</f>
        <v>N/A</v>
      </c>
      <c r="G206" s="83">
        <v>0</v>
      </c>
      <c r="H206" s="84" t="str">
        <f>IF($B206="N/A","N/A",IF(G206&gt;10,"No",IF(G206&lt;-10,"No","Yes")))</f>
        <v>N/A</v>
      </c>
      <c r="I206" s="85" t="s">
        <v>1090</v>
      </c>
      <c r="J206" s="85" t="s">
        <v>1090</v>
      </c>
      <c r="K206" s="86" t="s">
        <v>112</v>
      </c>
      <c r="L206" s="87" t="str">
        <f t="shared" si="75"/>
        <v>N/A</v>
      </c>
    </row>
    <row r="207" spans="1:12">
      <c r="A207" s="138" t="s">
        <v>604</v>
      </c>
      <c r="B207" s="82" t="s">
        <v>50</v>
      </c>
      <c r="C207" s="83">
        <v>0</v>
      </c>
      <c r="D207" s="84" t="str">
        <f>IF($B207="N/A","N/A",IF(C207&gt;10,"No",IF(C207&lt;-10,"No","Yes")))</f>
        <v>N/A</v>
      </c>
      <c r="E207" s="83">
        <v>0</v>
      </c>
      <c r="F207" s="84" t="str">
        <f>IF($B207="N/A","N/A",IF(E207&gt;10,"No",IF(E207&lt;-10,"No","Yes")))</f>
        <v>N/A</v>
      </c>
      <c r="G207" s="83">
        <v>0</v>
      </c>
      <c r="H207" s="84" t="str">
        <f>IF($B207="N/A","N/A",IF(G207&gt;10,"No",IF(G207&lt;-10,"No","Yes")))</f>
        <v>N/A</v>
      </c>
      <c r="I207" s="85" t="s">
        <v>1090</v>
      </c>
      <c r="J207" s="85" t="s">
        <v>1090</v>
      </c>
      <c r="K207" s="86" t="s">
        <v>112</v>
      </c>
      <c r="L207" s="87" t="str">
        <f t="shared" si="75"/>
        <v>N/A</v>
      </c>
    </row>
    <row r="208" spans="1:12">
      <c r="A208" s="138" t="s">
        <v>605</v>
      </c>
      <c r="B208" s="82" t="s">
        <v>50</v>
      </c>
      <c r="C208" s="83">
        <v>0</v>
      </c>
      <c r="D208" s="84" t="str">
        <f>IF($B208="N/A","N/A",IF(C208&gt;10,"No",IF(C208&lt;-10,"No","Yes")))</f>
        <v>N/A</v>
      </c>
      <c r="E208" s="83">
        <v>0</v>
      </c>
      <c r="F208" s="84" t="str">
        <f>IF($B208="N/A","N/A",IF(E208&gt;10,"No",IF(E208&lt;-10,"No","Yes")))</f>
        <v>N/A</v>
      </c>
      <c r="G208" s="83">
        <v>0</v>
      </c>
      <c r="H208" s="84" t="str">
        <f>IF($B208="N/A","N/A",IF(G208&gt;10,"No",IF(G208&lt;-10,"No","Yes")))</f>
        <v>N/A</v>
      </c>
      <c r="I208" s="85" t="s">
        <v>1090</v>
      </c>
      <c r="J208" s="85" t="s">
        <v>1090</v>
      </c>
      <c r="K208" s="86" t="s">
        <v>112</v>
      </c>
      <c r="L208" s="87" t="str">
        <f t="shared" si="75"/>
        <v>N/A</v>
      </c>
    </row>
    <row r="209" spans="1:12">
      <c r="A209" s="138" t="s">
        <v>606</v>
      </c>
      <c r="B209" s="82" t="s">
        <v>50</v>
      </c>
      <c r="C209" s="83">
        <v>0</v>
      </c>
      <c r="D209" s="84" t="str">
        <f>IF($B209="N/A","N/A",IF(C209&gt;10,"No",IF(C209&lt;-10,"No","Yes")))</f>
        <v>N/A</v>
      </c>
      <c r="E209" s="83">
        <v>0</v>
      </c>
      <c r="F209" s="84" t="str">
        <f>IF($B209="N/A","N/A",IF(E209&gt;10,"No",IF(E209&lt;-10,"No","Yes")))</f>
        <v>N/A</v>
      </c>
      <c r="G209" s="83">
        <v>0</v>
      </c>
      <c r="H209" s="84" t="str">
        <f>IF($B209="N/A","N/A",IF(G209&gt;10,"No",IF(G209&lt;-10,"No","Yes")))</f>
        <v>N/A</v>
      </c>
      <c r="I209" s="85" t="s">
        <v>1090</v>
      </c>
      <c r="J209" s="85" t="s">
        <v>1090</v>
      </c>
      <c r="K209" s="86" t="s">
        <v>112</v>
      </c>
      <c r="L209" s="87" t="str">
        <f t="shared" si="75"/>
        <v>N/A</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10740</v>
      </c>
      <c r="D211" s="84" t="str">
        <f t="shared" si="72"/>
        <v>N/A</v>
      </c>
      <c r="E211" s="83">
        <v>11616</v>
      </c>
      <c r="F211" s="84" t="str">
        <f t="shared" si="73"/>
        <v>N/A</v>
      </c>
      <c r="G211" s="83">
        <v>12391</v>
      </c>
      <c r="H211" s="84" t="str">
        <f t="shared" si="74"/>
        <v>N/A</v>
      </c>
      <c r="I211" s="85">
        <v>8.1560000000000006</v>
      </c>
      <c r="J211" s="85">
        <v>6.6719999999999997</v>
      </c>
      <c r="K211" s="86" t="s">
        <v>112</v>
      </c>
      <c r="L211" s="87" t="str">
        <f t="shared" si="75"/>
        <v>Yes</v>
      </c>
    </row>
    <row r="212" spans="1:12">
      <c r="A212" s="138" t="s">
        <v>603</v>
      </c>
      <c r="B212" s="82" t="s">
        <v>50</v>
      </c>
      <c r="C212" s="83">
        <v>10519</v>
      </c>
      <c r="D212" s="84" t="str">
        <f t="shared" si="72"/>
        <v>N/A</v>
      </c>
      <c r="E212" s="83">
        <v>11417</v>
      </c>
      <c r="F212" s="84" t="str">
        <f t="shared" si="73"/>
        <v>N/A</v>
      </c>
      <c r="G212" s="83">
        <v>12195</v>
      </c>
      <c r="H212" s="84" t="str">
        <f t="shared" si="74"/>
        <v>N/A</v>
      </c>
      <c r="I212" s="85">
        <v>8.5370000000000008</v>
      </c>
      <c r="J212" s="85">
        <v>6.8140000000000001</v>
      </c>
      <c r="K212" s="86" t="s">
        <v>112</v>
      </c>
      <c r="L212" s="87" t="str">
        <f t="shared" si="75"/>
        <v>Yes</v>
      </c>
    </row>
    <row r="213" spans="1:12">
      <c r="A213" s="138" t="s">
        <v>604</v>
      </c>
      <c r="B213" s="82" t="s">
        <v>50</v>
      </c>
      <c r="C213" s="83">
        <v>200</v>
      </c>
      <c r="D213" s="84" t="str">
        <f t="shared" si="72"/>
        <v>N/A</v>
      </c>
      <c r="E213" s="83">
        <v>184</v>
      </c>
      <c r="F213" s="84" t="str">
        <f t="shared" si="73"/>
        <v>N/A</v>
      </c>
      <c r="G213" s="83">
        <v>184</v>
      </c>
      <c r="H213" s="84" t="str">
        <f t="shared" si="74"/>
        <v>N/A</v>
      </c>
      <c r="I213" s="85">
        <v>-8</v>
      </c>
      <c r="J213" s="85">
        <v>0</v>
      </c>
      <c r="K213" s="86" t="s">
        <v>112</v>
      </c>
      <c r="L213" s="87" t="str">
        <f t="shared" si="75"/>
        <v>Yes</v>
      </c>
    </row>
    <row r="214" spans="1:12">
      <c r="A214" s="138" t="s">
        <v>605</v>
      </c>
      <c r="B214" s="82" t="s">
        <v>50</v>
      </c>
      <c r="C214" s="83">
        <v>18</v>
      </c>
      <c r="D214" s="84" t="str">
        <f t="shared" si="72"/>
        <v>N/A</v>
      </c>
      <c r="E214" s="83">
        <v>13</v>
      </c>
      <c r="F214" s="84" t="str">
        <f t="shared" si="73"/>
        <v>N/A</v>
      </c>
      <c r="G214" s="83">
        <v>11</v>
      </c>
      <c r="H214" s="84" t="str">
        <f t="shared" si="74"/>
        <v>N/A</v>
      </c>
      <c r="I214" s="85">
        <v>-27.8</v>
      </c>
      <c r="J214" s="85">
        <v>-30.8</v>
      </c>
      <c r="K214" s="86" t="s">
        <v>112</v>
      </c>
      <c r="L214" s="87" t="str">
        <f t="shared" si="75"/>
        <v>No</v>
      </c>
    </row>
    <row r="215" spans="1:12">
      <c r="A215" s="138" t="s">
        <v>606</v>
      </c>
      <c r="B215" s="82" t="s">
        <v>50</v>
      </c>
      <c r="C215" s="83">
        <v>11</v>
      </c>
      <c r="D215" s="84" t="str">
        <f t="shared" si="72"/>
        <v>N/A</v>
      </c>
      <c r="E215" s="83">
        <v>0</v>
      </c>
      <c r="F215" s="84" t="str">
        <f t="shared" si="73"/>
        <v>N/A</v>
      </c>
      <c r="G215" s="83">
        <v>11</v>
      </c>
      <c r="H215" s="84" t="str">
        <f t="shared" si="74"/>
        <v>N/A</v>
      </c>
      <c r="I215" s="85">
        <v>-100</v>
      </c>
      <c r="J215" s="85" t="s">
        <v>1090</v>
      </c>
      <c r="K215" s="86" t="s">
        <v>112</v>
      </c>
      <c r="L215" s="87" t="str">
        <f t="shared" si="75"/>
        <v>N/A</v>
      </c>
    </row>
    <row r="216" spans="1:12">
      <c r="A216" s="138" t="s">
        <v>607</v>
      </c>
      <c r="B216" s="82" t="s">
        <v>50</v>
      </c>
      <c r="C216" s="83">
        <v>0</v>
      </c>
      <c r="D216" s="84" t="str">
        <f t="shared" si="72"/>
        <v>N/A</v>
      </c>
      <c r="E216" s="83">
        <v>11</v>
      </c>
      <c r="F216" s="84" t="str">
        <f t="shared" si="73"/>
        <v>N/A</v>
      </c>
      <c r="G216" s="83">
        <v>0</v>
      </c>
      <c r="H216" s="84" t="str">
        <f t="shared" si="74"/>
        <v>N/A</v>
      </c>
      <c r="I216" s="85" t="s">
        <v>1090</v>
      </c>
      <c r="J216" s="85">
        <v>-100</v>
      </c>
      <c r="K216" s="86" t="s">
        <v>112</v>
      </c>
      <c r="L216" s="87" t="str">
        <f t="shared" si="75"/>
        <v>No</v>
      </c>
    </row>
    <row r="217" spans="1:12" s="146" customFormat="1" ht="12.75" customHeight="1">
      <c r="A217" s="97" t="s">
        <v>666</v>
      </c>
      <c r="B217" s="110" t="s">
        <v>50</v>
      </c>
      <c r="C217" s="93">
        <v>3436</v>
      </c>
      <c r="D217" s="91" t="str">
        <f t="shared" si="72"/>
        <v>N/A</v>
      </c>
      <c r="E217" s="93">
        <v>3580</v>
      </c>
      <c r="F217" s="91" t="str">
        <f t="shared" si="73"/>
        <v>N/A</v>
      </c>
      <c r="G217" s="93">
        <v>3801</v>
      </c>
      <c r="H217" s="91" t="str">
        <f t="shared" si="74"/>
        <v>N/A</v>
      </c>
      <c r="I217" s="99">
        <v>4.1909999999999998</v>
      </c>
      <c r="J217" s="99">
        <v>6.173</v>
      </c>
      <c r="K217" s="110" t="s">
        <v>112</v>
      </c>
      <c r="L217" s="91" t="str">
        <f t="shared" si="75"/>
        <v>Yes</v>
      </c>
    </row>
    <row r="218" spans="1:12">
      <c r="A218" s="138" t="s">
        <v>603</v>
      </c>
      <c r="B218" s="82" t="s">
        <v>50</v>
      </c>
      <c r="C218" s="83">
        <v>11</v>
      </c>
      <c r="D218" s="84" t="str">
        <f t="shared" si="72"/>
        <v>N/A</v>
      </c>
      <c r="E218" s="83">
        <v>11</v>
      </c>
      <c r="F218" s="84" t="str">
        <f t="shared" si="73"/>
        <v>N/A</v>
      </c>
      <c r="G218" s="83">
        <v>11</v>
      </c>
      <c r="H218" s="84" t="str">
        <f t="shared" si="74"/>
        <v>N/A</v>
      </c>
      <c r="I218" s="85">
        <v>200</v>
      </c>
      <c r="J218" s="85">
        <v>-33.299999999999997</v>
      </c>
      <c r="K218" s="86" t="s">
        <v>112</v>
      </c>
      <c r="L218" s="87" t="str">
        <f t="shared" si="75"/>
        <v>No</v>
      </c>
    </row>
    <row r="219" spans="1:12">
      <c r="A219" s="138" t="s">
        <v>604</v>
      </c>
      <c r="B219" s="82" t="s">
        <v>50</v>
      </c>
      <c r="C219" s="83">
        <v>0</v>
      </c>
      <c r="D219" s="84" t="str">
        <f t="shared" si="72"/>
        <v>N/A</v>
      </c>
      <c r="E219" s="83">
        <v>11</v>
      </c>
      <c r="F219" s="84" t="str">
        <f t="shared" si="73"/>
        <v>N/A</v>
      </c>
      <c r="G219" s="83">
        <v>0</v>
      </c>
      <c r="H219" s="84" t="str">
        <f t="shared" si="74"/>
        <v>N/A</v>
      </c>
      <c r="I219" s="85" t="s">
        <v>1090</v>
      </c>
      <c r="J219" s="85">
        <v>-100</v>
      </c>
      <c r="K219" s="86" t="s">
        <v>112</v>
      </c>
      <c r="L219" s="87" t="str">
        <f t="shared" si="75"/>
        <v>No</v>
      </c>
    </row>
    <row r="220" spans="1:12">
      <c r="A220" s="138" t="s">
        <v>605</v>
      </c>
      <c r="B220" s="82" t="s">
        <v>50</v>
      </c>
      <c r="C220" s="83">
        <v>1533</v>
      </c>
      <c r="D220" s="84" t="str">
        <f t="shared" si="72"/>
        <v>N/A</v>
      </c>
      <c r="E220" s="83">
        <v>1641</v>
      </c>
      <c r="F220" s="84" t="str">
        <f t="shared" si="73"/>
        <v>N/A</v>
      </c>
      <c r="G220" s="83">
        <v>1750</v>
      </c>
      <c r="H220" s="84" t="str">
        <f t="shared" si="74"/>
        <v>N/A</v>
      </c>
      <c r="I220" s="85">
        <v>7.0449999999999999</v>
      </c>
      <c r="J220" s="85">
        <v>6.6420000000000003</v>
      </c>
      <c r="K220" s="86" t="s">
        <v>112</v>
      </c>
      <c r="L220" s="87" t="str">
        <f t="shared" si="75"/>
        <v>Yes</v>
      </c>
    </row>
    <row r="221" spans="1:12">
      <c r="A221" s="138" t="s">
        <v>606</v>
      </c>
      <c r="B221" s="82" t="s">
        <v>50</v>
      </c>
      <c r="C221" s="83">
        <v>1844</v>
      </c>
      <c r="D221" s="84" t="str">
        <f t="shared" si="72"/>
        <v>N/A</v>
      </c>
      <c r="E221" s="83">
        <v>1876</v>
      </c>
      <c r="F221" s="84" t="str">
        <f t="shared" si="73"/>
        <v>N/A</v>
      </c>
      <c r="G221" s="83">
        <v>1986</v>
      </c>
      <c r="H221" s="84" t="str">
        <f t="shared" si="74"/>
        <v>N/A</v>
      </c>
      <c r="I221" s="85">
        <v>1.7350000000000001</v>
      </c>
      <c r="J221" s="85">
        <v>5.8639999999999999</v>
      </c>
      <c r="K221" s="86" t="s">
        <v>112</v>
      </c>
      <c r="L221" s="87" t="str">
        <f t="shared" si="75"/>
        <v>Yes</v>
      </c>
    </row>
    <row r="222" spans="1:12">
      <c r="A222" s="138" t="s">
        <v>607</v>
      </c>
      <c r="B222" s="82" t="s">
        <v>50</v>
      </c>
      <c r="C222" s="83">
        <v>58</v>
      </c>
      <c r="D222" s="84" t="str">
        <f t="shared" si="72"/>
        <v>N/A</v>
      </c>
      <c r="E222" s="83">
        <v>59</v>
      </c>
      <c r="F222" s="84" t="str">
        <f t="shared" si="73"/>
        <v>N/A</v>
      </c>
      <c r="G222" s="83">
        <v>63</v>
      </c>
      <c r="H222" s="84" t="str">
        <f t="shared" si="74"/>
        <v>N/A</v>
      </c>
      <c r="I222" s="85">
        <v>1.724</v>
      </c>
      <c r="J222" s="85">
        <v>6.78</v>
      </c>
      <c r="K222" s="86" t="s">
        <v>112</v>
      </c>
      <c r="L222" s="87" t="str">
        <f t="shared" si="75"/>
        <v>Yes</v>
      </c>
    </row>
    <row r="223" spans="1:12" s="146" customFormat="1" ht="12.75" customHeight="1">
      <c r="A223" s="97" t="s">
        <v>667</v>
      </c>
      <c r="B223" s="110" t="s">
        <v>50</v>
      </c>
      <c r="C223" s="93">
        <v>873</v>
      </c>
      <c r="D223" s="91" t="str">
        <f t="shared" si="72"/>
        <v>N/A</v>
      </c>
      <c r="E223" s="93">
        <v>1173</v>
      </c>
      <c r="F223" s="91" t="str">
        <f t="shared" si="73"/>
        <v>N/A</v>
      </c>
      <c r="G223" s="93">
        <v>1224</v>
      </c>
      <c r="H223" s="91" t="str">
        <f t="shared" si="74"/>
        <v>N/A</v>
      </c>
      <c r="I223" s="99">
        <v>34.36</v>
      </c>
      <c r="J223" s="99">
        <v>4.3479999999999999</v>
      </c>
      <c r="K223" s="110" t="s">
        <v>112</v>
      </c>
      <c r="L223" s="91" t="str">
        <f t="shared" si="75"/>
        <v>Yes</v>
      </c>
    </row>
    <row r="224" spans="1:12">
      <c r="A224" s="138" t="s">
        <v>603</v>
      </c>
      <c r="B224" s="82" t="s">
        <v>50</v>
      </c>
      <c r="C224" s="83">
        <v>11</v>
      </c>
      <c r="D224" s="84" t="str">
        <f t="shared" si="72"/>
        <v>N/A</v>
      </c>
      <c r="E224" s="83">
        <v>11</v>
      </c>
      <c r="F224" s="84" t="str">
        <f t="shared" si="73"/>
        <v>N/A</v>
      </c>
      <c r="G224" s="83">
        <v>11</v>
      </c>
      <c r="H224" s="84" t="str">
        <f t="shared" si="74"/>
        <v>N/A</v>
      </c>
      <c r="I224" s="85">
        <v>0</v>
      </c>
      <c r="J224" s="85">
        <v>-33.299999999999997</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443</v>
      </c>
      <c r="D226" s="84" t="str">
        <f t="shared" si="72"/>
        <v>N/A</v>
      </c>
      <c r="E226" s="83">
        <v>567</v>
      </c>
      <c r="F226" s="84" t="str">
        <f t="shared" si="73"/>
        <v>N/A</v>
      </c>
      <c r="G226" s="83">
        <v>594</v>
      </c>
      <c r="H226" s="84" t="str">
        <f t="shared" si="74"/>
        <v>N/A</v>
      </c>
      <c r="I226" s="85">
        <v>27.99</v>
      </c>
      <c r="J226" s="85">
        <v>4.7619999999999996</v>
      </c>
      <c r="K226" s="86" t="s">
        <v>112</v>
      </c>
      <c r="L226" s="87" t="str">
        <f t="shared" si="75"/>
        <v>Yes</v>
      </c>
    </row>
    <row r="227" spans="1:12">
      <c r="A227" s="138" t="s">
        <v>606</v>
      </c>
      <c r="B227" s="82" t="s">
        <v>50</v>
      </c>
      <c r="C227" s="83">
        <v>383</v>
      </c>
      <c r="D227" s="84" t="str">
        <f t="shared" si="72"/>
        <v>N/A</v>
      </c>
      <c r="E227" s="83">
        <v>546</v>
      </c>
      <c r="F227" s="84" t="str">
        <f t="shared" si="73"/>
        <v>N/A</v>
      </c>
      <c r="G227" s="83">
        <v>571</v>
      </c>
      <c r="H227" s="84" t="str">
        <f t="shared" si="74"/>
        <v>N/A</v>
      </c>
      <c r="I227" s="85">
        <v>42.56</v>
      </c>
      <c r="J227" s="85">
        <v>4.5789999999999997</v>
      </c>
      <c r="K227" s="86" t="s">
        <v>112</v>
      </c>
      <c r="L227" s="87" t="str">
        <f t="shared" si="75"/>
        <v>Yes</v>
      </c>
    </row>
    <row r="228" spans="1:12">
      <c r="A228" s="138" t="s">
        <v>607</v>
      </c>
      <c r="B228" s="82" t="s">
        <v>50</v>
      </c>
      <c r="C228" s="83">
        <v>44</v>
      </c>
      <c r="D228" s="84" t="str">
        <f t="shared" si="72"/>
        <v>N/A</v>
      </c>
      <c r="E228" s="83">
        <v>57</v>
      </c>
      <c r="F228" s="84" t="str">
        <f t="shared" si="73"/>
        <v>N/A</v>
      </c>
      <c r="G228" s="83">
        <v>57</v>
      </c>
      <c r="H228" s="84" t="str">
        <f t="shared" si="74"/>
        <v>N/A</v>
      </c>
      <c r="I228" s="85">
        <v>29.55</v>
      </c>
      <c r="J228" s="85">
        <v>0</v>
      </c>
      <c r="K228" s="86" t="s">
        <v>112</v>
      </c>
      <c r="L228" s="87" t="str">
        <f t="shared" si="75"/>
        <v>Yes</v>
      </c>
    </row>
    <row r="229" spans="1:12" s="146" customFormat="1" ht="12.75" customHeight="1">
      <c r="A229" s="97" t="s">
        <v>668</v>
      </c>
      <c r="B229" s="110" t="s">
        <v>50</v>
      </c>
      <c r="C229" s="93">
        <v>55</v>
      </c>
      <c r="D229" s="91" t="str">
        <f t="shared" si="72"/>
        <v>N/A</v>
      </c>
      <c r="E229" s="93">
        <v>56</v>
      </c>
      <c r="F229" s="91" t="str">
        <f t="shared" si="73"/>
        <v>N/A</v>
      </c>
      <c r="G229" s="93">
        <v>54</v>
      </c>
      <c r="H229" s="91" t="str">
        <f t="shared" si="74"/>
        <v>N/A</v>
      </c>
      <c r="I229" s="99">
        <v>1.8180000000000001</v>
      </c>
      <c r="J229" s="99">
        <v>-3.57</v>
      </c>
      <c r="K229" s="110" t="s">
        <v>112</v>
      </c>
      <c r="L229" s="91" t="str">
        <f t="shared" si="75"/>
        <v>Yes</v>
      </c>
    </row>
    <row r="230" spans="1:12">
      <c r="A230" s="138" t="s">
        <v>603</v>
      </c>
      <c r="B230" s="82" t="s">
        <v>50</v>
      </c>
      <c r="C230" s="83">
        <v>11</v>
      </c>
      <c r="D230" s="84" t="str">
        <f t="shared" si="72"/>
        <v>N/A</v>
      </c>
      <c r="E230" s="83">
        <v>11</v>
      </c>
      <c r="F230" s="84" t="str">
        <f t="shared" si="73"/>
        <v>N/A</v>
      </c>
      <c r="G230" s="83">
        <v>11</v>
      </c>
      <c r="H230" s="84" t="str">
        <f t="shared" si="74"/>
        <v>N/A</v>
      </c>
      <c r="I230" s="85">
        <v>0</v>
      </c>
      <c r="J230" s="85">
        <v>100</v>
      </c>
      <c r="K230" s="86" t="s">
        <v>112</v>
      </c>
      <c r="L230" s="87" t="str">
        <f t="shared" si="75"/>
        <v>No</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42</v>
      </c>
      <c r="D232" s="84" t="str">
        <f t="shared" si="72"/>
        <v>N/A</v>
      </c>
      <c r="E232" s="83">
        <v>40</v>
      </c>
      <c r="F232" s="84" t="str">
        <f t="shared" si="73"/>
        <v>N/A</v>
      </c>
      <c r="G232" s="83">
        <v>42</v>
      </c>
      <c r="H232" s="84" t="str">
        <f t="shared" si="74"/>
        <v>N/A</v>
      </c>
      <c r="I232" s="85">
        <v>-4.76</v>
      </c>
      <c r="J232" s="85">
        <v>5</v>
      </c>
      <c r="K232" s="86" t="s">
        <v>112</v>
      </c>
      <c r="L232" s="87" t="str">
        <f t="shared" si="77"/>
        <v>Yes</v>
      </c>
    </row>
    <row r="233" spans="1:12">
      <c r="A233" s="138" t="s">
        <v>606</v>
      </c>
      <c r="B233" s="82" t="s">
        <v>50</v>
      </c>
      <c r="C233" s="83">
        <v>11</v>
      </c>
      <c r="D233" s="84" t="str">
        <f t="shared" si="72"/>
        <v>N/A</v>
      </c>
      <c r="E233" s="83">
        <v>14</v>
      </c>
      <c r="F233" s="84" t="str">
        <f t="shared" si="73"/>
        <v>N/A</v>
      </c>
      <c r="G233" s="83">
        <v>11</v>
      </c>
      <c r="H233" s="84" t="str">
        <f t="shared" si="74"/>
        <v>N/A</v>
      </c>
      <c r="I233" s="85">
        <v>27.27</v>
      </c>
      <c r="J233" s="85">
        <v>-35.700000000000003</v>
      </c>
      <c r="K233" s="86" t="s">
        <v>112</v>
      </c>
      <c r="L233" s="87" t="str">
        <f t="shared" si="77"/>
        <v>No</v>
      </c>
    </row>
    <row r="234" spans="1:12">
      <c r="A234" s="138" t="s">
        <v>607</v>
      </c>
      <c r="B234" s="82" t="s">
        <v>50</v>
      </c>
      <c r="C234" s="83">
        <v>11</v>
      </c>
      <c r="D234" s="84" t="str">
        <f t="shared" si="72"/>
        <v>N/A</v>
      </c>
      <c r="E234" s="83">
        <v>11</v>
      </c>
      <c r="F234" s="84" t="str">
        <f t="shared" si="73"/>
        <v>N/A</v>
      </c>
      <c r="G234" s="83">
        <v>11</v>
      </c>
      <c r="H234" s="84" t="str">
        <f t="shared" si="74"/>
        <v>N/A</v>
      </c>
      <c r="I234" s="85">
        <v>0</v>
      </c>
      <c r="J234" s="85">
        <v>0</v>
      </c>
      <c r="K234" s="86" t="s">
        <v>112</v>
      </c>
      <c r="L234" s="87" t="str">
        <f t="shared" si="77"/>
        <v>Yes</v>
      </c>
    </row>
    <row r="235" spans="1:12" s="146" customFormat="1" ht="12.75" customHeight="1">
      <c r="A235" s="97" t="s">
        <v>669</v>
      </c>
      <c r="B235" s="110" t="s">
        <v>50</v>
      </c>
      <c r="C235" s="93">
        <v>9903</v>
      </c>
      <c r="D235" s="91" t="str">
        <f t="shared" si="72"/>
        <v>N/A</v>
      </c>
      <c r="E235" s="93">
        <v>10486</v>
      </c>
      <c r="F235" s="91" t="str">
        <f t="shared" si="73"/>
        <v>N/A</v>
      </c>
      <c r="G235" s="93">
        <v>10847</v>
      </c>
      <c r="H235" s="91" t="str">
        <f t="shared" si="74"/>
        <v>N/A</v>
      </c>
      <c r="I235" s="99">
        <v>5.8869999999999996</v>
      </c>
      <c r="J235" s="99">
        <v>3.4430000000000001</v>
      </c>
      <c r="K235" s="110" t="s">
        <v>112</v>
      </c>
      <c r="L235" s="91" t="str">
        <f t="shared" si="77"/>
        <v>Yes</v>
      </c>
    </row>
    <row r="236" spans="1:12">
      <c r="A236" s="138" t="s">
        <v>603</v>
      </c>
      <c r="B236" s="82" t="s">
        <v>50</v>
      </c>
      <c r="C236" s="83">
        <v>357</v>
      </c>
      <c r="D236" s="84" t="str">
        <f t="shared" si="72"/>
        <v>N/A</v>
      </c>
      <c r="E236" s="83">
        <v>380</v>
      </c>
      <c r="F236" s="84" t="str">
        <f t="shared" si="73"/>
        <v>N/A</v>
      </c>
      <c r="G236" s="83">
        <v>404</v>
      </c>
      <c r="H236" s="84" t="str">
        <f t="shared" si="74"/>
        <v>N/A</v>
      </c>
      <c r="I236" s="85">
        <v>6.4429999999999996</v>
      </c>
      <c r="J236" s="85">
        <v>6.3159999999999998</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0</v>
      </c>
      <c r="J237" s="85">
        <v>125</v>
      </c>
      <c r="K237" s="86" t="s">
        <v>112</v>
      </c>
      <c r="L237" s="87" t="str">
        <f t="shared" si="77"/>
        <v>No</v>
      </c>
    </row>
    <row r="238" spans="1:12">
      <c r="A238" s="138" t="s">
        <v>605</v>
      </c>
      <c r="B238" s="82" t="s">
        <v>50</v>
      </c>
      <c r="C238" s="83">
        <v>4790</v>
      </c>
      <c r="D238" s="84" t="str">
        <f t="shared" si="72"/>
        <v>N/A</v>
      </c>
      <c r="E238" s="83">
        <v>5010</v>
      </c>
      <c r="F238" s="84" t="str">
        <f t="shared" si="73"/>
        <v>N/A</v>
      </c>
      <c r="G238" s="83">
        <v>5115</v>
      </c>
      <c r="H238" s="84" t="str">
        <f t="shared" si="74"/>
        <v>N/A</v>
      </c>
      <c r="I238" s="85">
        <v>4.593</v>
      </c>
      <c r="J238" s="85">
        <v>2.0960000000000001</v>
      </c>
      <c r="K238" s="86" t="s">
        <v>112</v>
      </c>
      <c r="L238" s="87" t="str">
        <f t="shared" si="77"/>
        <v>Yes</v>
      </c>
    </row>
    <row r="239" spans="1:12">
      <c r="A239" s="138" t="s">
        <v>606</v>
      </c>
      <c r="B239" s="82" t="s">
        <v>50</v>
      </c>
      <c r="C239" s="83">
        <v>4560</v>
      </c>
      <c r="D239" s="84" t="str">
        <f t="shared" si="72"/>
        <v>N/A</v>
      </c>
      <c r="E239" s="83">
        <v>4872</v>
      </c>
      <c r="F239" s="84" t="str">
        <f t="shared" si="73"/>
        <v>N/A</v>
      </c>
      <c r="G239" s="83">
        <v>5077</v>
      </c>
      <c r="H239" s="84" t="str">
        <f t="shared" si="74"/>
        <v>N/A</v>
      </c>
      <c r="I239" s="85">
        <v>6.8419999999999996</v>
      </c>
      <c r="J239" s="85">
        <v>4.2080000000000002</v>
      </c>
      <c r="K239" s="86" t="s">
        <v>112</v>
      </c>
      <c r="L239" s="87" t="str">
        <f t="shared" si="77"/>
        <v>Yes</v>
      </c>
    </row>
    <row r="240" spans="1:12">
      <c r="A240" s="138" t="s">
        <v>607</v>
      </c>
      <c r="B240" s="82" t="s">
        <v>50</v>
      </c>
      <c r="C240" s="83">
        <v>192</v>
      </c>
      <c r="D240" s="84" t="str">
        <f t="shared" si="72"/>
        <v>N/A</v>
      </c>
      <c r="E240" s="83">
        <v>220</v>
      </c>
      <c r="F240" s="84" t="str">
        <f t="shared" si="73"/>
        <v>N/A</v>
      </c>
      <c r="G240" s="83">
        <v>242</v>
      </c>
      <c r="H240" s="84" t="str">
        <f t="shared" si="74"/>
        <v>N/A</v>
      </c>
      <c r="I240" s="85">
        <v>14.58</v>
      </c>
      <c r="J240" s="85">
        <v>10</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3.6789698884000002</v>
      </c>
      <c r="D265" s="84" t="str">
        <f>IF($B265="N/A","N/A",IF(C265&lt;15,"Yes","No"))</f>
        <v>Yes</v>
      </c>
      <c r="E265" s="90">
        <v>3.255174464</v>
      </c>
      <c r="F265" s="84" t="str">
        <f>IF($B265="N/A","N/A",IF(E265&lt;15,"Yes","No"))</f>
        <v>Yes</v>
      </c>
      <c r="G265" s="90">
        <v>3.2242116043000002</v>
      </c>
      <c r="H265" s="84" t="str">
        <f>IF($B265="N/A","N/A",IF(G265&lt;15,"Yes","No"))</f>
        <v>Yes</v>
      </c>
      <c r="I265" s="85">
        <v>-11.5</v>
      </c>
      <c r="J265" s="85">
        <v>-0.95099999999999996</v>
      </c>
      <c r="K265" s="86" t="s">
        <v>112</v>
      </c>
      <c r="L265" s="87" t="str">
        <f>IF(J265="Div by 0", "N/A", IF(K265="N/A","N/A", IF(J265&gt;VALUE(MID(K265,1,2)), "No", IF(J265&lt;-1*VALUE(MID(K265,1,2)), "No", "Yes"))))</f>
        <v>Yes</v>
      </c>
    </row>
    <row r="266" spans="1:12" ht="12.75" customHeight="1">
      <c r="A266" s="92" t="s">
        <v>845</v>
      </c>
      <c r="B266" s="82" t="s">
        <v>144</v>
      </c>
      <c r="C266" s="90">
        <v>2.6158324572999998</v>
      </c>
      <c r="D266" s="84" t="str">
        <f>IF($B266="N/A","N/A",IF(C266&lt;10,"Yes","No"))</f>
        <v>Yes</v>
      </c>
      <c r="E266" s="90">
        <v>3.1760199338000001</v>
      </c>
      <c r="F266" s="84" t="str">
        <f>IF($B266="N/A","N/A",IF(E266&lt;10,"Yes","No"))</f>
        <v>Yes</v>
      </c>
      <c r="G266" s="90">
        <v>3.7240022485000002</v>
      </c>
      <c r="H266" s="84" t="str">
        <f>IF($B266="N/A","N/A",IF(G266&lt;10,"Yes","No"))</f>
        <v>Yes</v>
      </c>
      <c r="I266" s="85">
        <v>21.42</v>
      </c>
      <c r="J266" s="85">
        <v>17.25</v>
      </c>
      <c r="K266" s="86" t="s">
        <v>112</v>
      </c>
      <c r="L266" s="87" t="str">
        <f>IF(J266="Div by 0", "N/A", IF(K266="N/A","N/A", IF(J266&gt;VALUE(MID(K266,1,2)), "No", IF(J266&lt;-1*VALUE(MID(K266,1,2)), "No", "Yes"))))</f>
        <v>No</v>
      </c>
    </row>
    <row r="267" spans="1:12" ht="12.75" customHeight="1">
      <c r="A267" s="97" t="s">
        <v>349</v>
      </c>
      <c r="B267" s="101" t="s">
        <v>50</v>
      </c>
      <c r="C267" s="95">
        <v>7.9977606000000007E-3</v>
      </c>
      <c r="D267" s="103" t="str">
        <f t="shared" si="72"/>
        <v>N/A</v>
      </c>
      <c r="E267" s="95">
        <v>7.4319052E-3</v>
      </c>
      <c r="F267" s="103" t="str">
        <f t="shared" si="73"/>
        <v>N/A</v>
      </c>
      <c r="G267" s="95">
        <v>3.5314475400000003E-2</v>
      </c>
      <c r="H267" s="103" t="str">
        <f>IF($B267="N/A","N/A",IF(G267&gt;10,"No",IF(G267&lt;-10,"No","Yes")))</f>
        <v>N/A</v>
      </c>
      <c r="I267" s="104">
        <v>-7.08</v>
      </c>
      <c r="J267" s="104">
        <v>375.2</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3.255174464</v>
      </c>
      <c r="F268" s="84" t="str">
        <f>IF($B268="N/A","N/A",IF(E268&lt;15,"Yes","No"))</f>
        <v>Yes</v>
      </c>
      <c r="G268" s="87">
        <v>3.2100858142000002</v>
      </c>
      <c r="H268" s="84" t="str">
        <f>IF($B268="N/A","N/A",IF(G268&lt;15,"Yes","No"))</f>
        <v>Yes</v>
      </c>
      <c r="I268" s="85" t="s">
        <v>50</v>
      </c>
      <c r="J268" s="85">
        <v>-1.39</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322</v>
      </c>
      <c r="F269" s="103" t="str">
        <f>IF($B269="N/A","N/A",IF(E269&gt;10,"No",IF(E269&lt;-10,"No","Yes")))</f>
        <v>N/A</v>
      </c>
      <c r="G269" s="114">
        <v>303</v>
      </c>
      <c r="H269" s="103" t="str">
        <f>IF($B269="N/A","N/A",IF(G269&gt;10,"No",IF(G269&lt;-10,"No","Yes")))</f>
        <v>N/A</v>
      </c>
      <c r="I269" s="85" t="s">
        <v>50</v>
      </c>
      <c r="J269" s="85">
        <v>-5.9</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28464</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52862</v>
      </c>
      <c r="D272" s="107" t="str">
        <f t="shared" ref="D272:D302" si="84">IF($B272="N/A","N/A",IF(C272&gt;10,"No",IF(C272&lt;-10,"No","Yes")))</f>
        <v>N/A</v>
      </c>
      <c r="E272" s="106">
        <v>70032</v>
      </c>
      <c r="F272" s="107" t="str">
        <f t="shared" ref="F272:F302" si="85">IF($B272="N/A","N/A",IF(E272&gt;10,"No",IF(E272&lt;-10,"No","Yes")))</f>
        <v>N/A</v>
      </c>
      <c r="G272" s="106">
        <v>75284</v>
      </c>
      <c r="H272" s="107" t="str">
        <f t="shared" ref="H272:H302" si="86">IF($B272="N/A","N/A",IF(G272&gt;10,"No",IF(G272&lt;-10,"No","Yes")))</f>
        <v>N/A</v>
      </c>
      <c r="I272" s="108">
        <v>32.479999999999997</v>
      </c>
      <c r="J272" s="108">
        <v>7.4989999999999997</v>
      </c>
      <c r="K272" s="118" t="s">
        <v>164</v>
      </c>
      <c r="L272" s="109" t="str">
        <f t="shared" ref="L272:L302" si="87">IF(J272="Div by 0", "N/A", IF(K272="N/A","N/A", IF(J272&gt;VALUE(MID(K272,1,2)), "No", IF(J272&lt;-1*VALUE(MID(K272,1,2)), "No", "Yes"))))</f>
        <v>Yes</v>
      </c>
    </row>
    <row r="273" spans="1:12">
      <c r="A273" s="138" t="s">
        <v>608</v>
      </c>
      <c r="B273" s="82" t="s">
        <v>50</v>
      </c>
      <c r="C273" s="90">
        <v>0.15306244469999999</v>
      </c>
      <c r="D273" s="84" t="str">
        <f t="shared" si="84"/>
        <v>N/A</v>
      </c>
      <c r="E273" s="90">
        <v>0.22385216229999999</v>
      </c>
      <c r="F273" s="84" t="str">
        <f t="shared" si="85"/>
        <v>N/A</v>
      </c>
      <c r="G273" s="90">
        <v>0.28602496220000001</v>
      </c>
      <c r="H273" s="84" t="str">
        <f t="shared" si="86"/>
        <v>N/A</v>
      </c>
      <c r="I273" s="85">
        <v>46.25</v>
      </c>
      <c r="J273" s="85">
        <v>27.77</v>
      </c>
      <c r="K273" s="86" t="s">
        <v>112</v>
      </c>
      <c r="L273" s="87" t="str">
        <f t="shared" si="87"/>
        <v>No</v>
      </c>
    </row>
    <row r="274" spans="1:12">
      <c r="A274" s="138" t="s">
        <v>609</v>
      </c>
      <c r="B274" s="82" t="s">
        <v>50</v>
      </c>
      <c r="C274" s="90">
        <v>1.2970592414</v>
      </c>
      <c r="D274" s="84" t="str">
        <f t="shared" si="84"/>
        <v>N/A</v>
      </c>
      <c r="E274" s="90">
        <v>1.4986131619</v>
      </c>
      <c r="F274" s="84" t="str">
        <f t="shared" si="85"/>
        <v>N/A</v>
      </c>
      <c r="G274" s="90">
        <v>1.674448559</v>
      </c>
      <c r="H274" s="84" t="str">
        <f t="shared" si="86"/>
        <v>N/A</v>
      </c>
      <c r="I274" s="85">
        <v>15.54</v>
      </c>
      <c r="J274" s="85">
        <v>11.73</v>
      </c>
      <c r="K274" s="86" t="s">
        <v>112</v>
      </c>
      <c r="L274" s="87" t="str">
        <f t="shared" si="87"/>
        <v>Yes</v>
      </c>
    </row>
    <row r="275" spans="1:12">
      <c r="A275" s="138" t="s">
        <v>610</v>
      </c>
      <c r="B275" s="82" t="s">
        <v>50</v>
      </c>
      <c r="C275" s="90">
        <v>1.6387467947000001</v>
      </c>
      <c r="D275" s="84" t="str">
        <f t="shared" si="84"/>
        <v>N/A</v>
      </c>
      <c r="E275" s="90">
        <v>2.2160168058999998</v>
      </c>
      <c r="F275" s="84" t="str">
        <f t="shared" si="85"/>
        <v>N/A</v>
      </c>
      <c r="G275" s="90">
        <v>2.1015244066999998</v>
      </c>
      <c r="H275" s="84" t="str">
        <f t="shared" si="86"/>
        <v>N/A</v>
      </c>
      <c r="I275" s="85">
        <v>35.229999999999997</v>
      </c>
      <c r="J275" s="85">
        <v>-5.17</v>
      </c>
      <c r="K275" s="86" t="s">
        <v>112</v>
      </c>
      <c r="L275" s="87" t="str">
        <f t="shared" si="87"/>
        <v>Yes</v>
      </c>
    </row>
    <row r="276" spans="1:12">
      <c r="A276" s="138" t="s">
        <v>611</v>
      </c>
      <c r="B276" s="82" t="s">
        <v>50</v>
      </c>
      <c r="C276" s="90">
        <v>38.590439826000001</v>
      </c>
      <c r="D276" s="84" t="str">
        <f t="shared" si="84"/>
        <v>N/A</v>
      </c>
      <c r="E276" s="90">
        <v>47.221398053999998</v>
      </c>
      <c r="F276" s="84" t="str">
        <f t="shared" si="85"/>
        <v>N/A</v>
      </c>
      <c r="G276" s="90">
        <v>49.389692910000001</v>
      </c>
      <c r="H276" s="84" t="str">
        <f t="shared" si="86"/>
        <v>N/A</v>
      </c>
      <c r="I276" s="85">
        <v>22.37</v>
      </c>
      <c r="J276" s="85">
        <v>4.5919999999999996</v>
      </c>
      <c r="K276" s="86" t="s">
        <v>112</v>
      </c>
      <c r="L276" s="87" t="str">
        <f t="shared" si="87"/>
        <v>Yes</v>
      </c>
    </row>
    <row r="277" spans="1:12">
      <c r="A277" s="138" t="s">
        <v>612</v>
      </c>
      <c r="B277" s="82" t="s">
        <v>50</v>
      </c>
      <c r="C277" s="90">
        <v>0.23646475729999999</v>
      </c>
      <c r="D277" s="84" t="str">
        <f t="shared" si="84"/>
        <v>N/A</v>
      </c>
      <c r="E277" s="90">
        <v>0.30985835049999999</v>
      </c>
      <c r="F277" s="84" t="str">
        <f t="shared" si="85"/>
        <v>N/A</v>
      </c>
      <c r="G277" s="90">
        <v>0.29355507149999999</v>
      </c>
      <c r="H277" s="84" t="str">
        <f t="shared" si="86"/>
        <v>N/A</v>
      </c>
      <c r="I277" s="85">
        <v>31.04</v>
      </c>
      <c r="J277" s="85">
        <v>-5.26</v>
      </c>
      <c r="K277" s="86" t="s">
        <v>112</v>
      </c>
      <c r="L277" s="87" t="str">
        <f t="shared" si="87"/>
        <v>Yes</v>
      </c>
    </row>
    <row r="278" spans="1:12">
      <c r="A278" s="97" t="s">
        <v>351</v>
      </c>
      <c r="B278" s="82" t="s">
        <v>50</v>
      </c>
      <c r="C278" s="83">
        <v>367364</v>
      </c>
      <c r="D278" s="84" t="str">
        <f t="shared" si="84"/>
        <v>N/A</v>
      </c>
      <c r="E278" s="83">
        <v>370494</v>
      </c>
      <c r="F278" s="84" t="str">
        <f t="shared" si="85"/>
        <v>N/A</v>
      </c>
      <c r="G278" s="83">
        <v>380975</v>
      </c>
      <c r="H278" s="84" t="str">
        <f t="shared" si="86"/>
        <v>N/A</v>
      </c>
      <c r="I278" s="85">
        <v>0.85199999999999998</v>
      </c>
      <c r="J278" s="85">
        <v>2.8290000000000002</v>
      </c>
      <c r="K278" s="118" t="s">
        <v>164</v>
      </c>
      <c r="L278" s="87" t="str">
        <f t="shared" si="87"/>
        <v>Yes</v>
      </c>
    </row>
    <row r="279" spans="1:12">
      <c r="A279" s="138" t="s">
        <v>613</v>
      </c>
      <c r="B279" s="82" t="s">
        <v>50</v>
      </c>
      <c r="C279" s="90">
        <v>1.9491545692000001</v>
      </c>
      <c r="D279" s="84" t="str">
        <f t="shared" si="84"/>
        <v>N/A</v>
      </c>
      <c r="E279" s="90">
        <v>2.126595542</v>
      </c>
      <c r="F279" s="84" t="str">
        <f t="shared" si="85"/>
        <v>N/A</v>
      </c>
      <c r="G279" s="90">
        <v>2.1581883510000002</v>
      </c>
      <c r="H279" s="84" t="str">
        <f t="shared" si="86"/>
        <v>N/A</v>
      </c>
      <c r="I279" s="85">
        <v>9.1029999999999998</v>
      </c>
      <c r="J279" s="85">
        <v>1.486</v>
      </c>
      <c r="K279" s="86" t="s">
        <v>112</v>
      </c>
      <c r="L279" s="87" t="str">
        <f t="shared" si="87"/>
        <v>Yes</v>
      </c>
    </row>
    <row r="280" spans="1:12">
      <c r="A280" s="138" t="s">
        <v>614</v>
      </c>
      <c r="B280" s="82" t="s">
        <v>50</v>
      </c>
      <c r="C280" s="90">
        <v>92.300042619999999</v>
      </c>
      <c r="D280" s="84" t="str">
        <f t="shared" si="84"/>
        <v>N/A</v>
      </c>
      <c r="E280" s="90">
        <v>92.153669945999994</v>
      </c>
      <c r="F280" s="84" t="str">
        <f t="shared" si="85"/>
        <v>N/A</v>
      </c>
      <c r="G280" s="90">
        <v>92.859442924000007</v>
      </c>
      <c r="H280" s="84" t="str">
        <f t="shared" si="86"/>
        <v>N/A</v>
      </c>
      <c r="I280" s="85">
        <v>-0.159</v>
      </c>
      <c r="J280" s="85">
        <v>0.76590000000000003</v>
      </c>
      <c r="K280" s="86" t="s">
        <v>112</v>
      </c>
      <c r="L280" s="87" t="str">
        <f t="shared" si="87"/>
        <v>Yes</v>
      </c>
    </row>
    <row r="281" spans="1:12">
      <c r="A281" s="138" t="s">
        <v>615</v>
      </c>
      <c r="B281" s="82" t="s">
        <v>50</v>
      </c>
      <c r="C281" s="90">
        <v>97.765108620999996</v>
      </c>
      <c r="D281" s="84" t="str">
        <f t="shared" si="84"/>
        <v>N/A</v>
      </c>
      <c r="E281" s="90">
        <v>97.465030486000003</v>
      </c>
      <c r="F281" s="84" t="str">
        <f t="shared" si="85"/>
        <v>N/A</v>
      </c>
      <c r="G281" s="90">
        <v>98.067946652000003</v>
      </c>
      <c r="H281" s="84" t="str">
        <f t="shared" si="86"/>
        <v>N/A</v>
      </c>
      <c r="I281" s="85">
        <v>-0.307</v>
      </c>
      <c r="J281" s="85">
        <v>0.61860000000000004</v>
      </c>
      <c r="K281" s="86" t="s">
        <v>112</v>
      </c>
      <c r="L281" s="87" t="str">
        <f t="shared" si="87"/>
        <v>Yes</v>
      </c>
    </row>
    <row r="282" spans="1:12">
      <c r="A282" s="138" t="s">
        <v>616</v>
      </c>
      <c r="B282" s="82" t="s">
        <v>50</v>
      </c>
      <c r="C282" s="90">
        <v>61.164098408999998</v>
      </c>
      <c r="D282" s="84" t="str">
        <f t="shared" si="84"/>
        <v>N/A</v>
      </c>
      <c r="E282" s="90">
        <v>55.299816045999997</v>
      </c>
      <c r="F282" s="84" t="str">
        <f t="shared" si="85"/>
        <v>N/A</v>
      </c>
      <c r="G282" s="90">
        <v>54.026162165000002</v>
      </c>
      <c r="H282" s="84" t="str">
        <f t="shared" si="86"/>
        <v>N/A</v>
      </c>
      <c r="I282" s="85">
        <v>-9.59</v>
      </c>
      <c r="J282" s="85">
        <v>-2.2999999999999998</v>
      </c>
      <c r="K282" s="86" t="s">
        <v>112</v>
      </c>
      <c r="L282" s="87" t="str">
        <f t="shared" si="87"/>
        <v>Yes</v>
      </c>
    </row>
    <row r="283" spans="1:12">
      <c r="A283" s="138" t="s">
        <v>612</v>
      </c>
      <c r="B283" s="82" t="s">
        <v>50</v>
      </c>
      <c r="C283" s="90">
        <v>2.1594385950000001</v>
      </c>
      <c r="D283" s="84" t="str">
        <f t="shared" si="84"/>
        <v>N/A</v>
      </c>
      <c r="E283" s="90">
        <v>2.0362003163</v>
      </c>
      <c r="F283" s="84" t="str">
        <f t="shared" si="85"/>
        <v>N/A</v>
      </c>
      <c r="G283" s="90">
        <v>1.9444845462</v>
      </c>
      <c r="H283" s="84" t="str">
        <f t="shared" si="86"/>
        <v>N/A</v>
      </c>
      <c r="I283" s="85">
        <v>-5.71</v>
      </c>
      <c r="J283" s="85">
        <v>-4.5</v>
      </c>
      <c r="K283" s="86" t="s">
        <v>112</v>
      </c>
      <c r="L283" s="87" t="str">
        <f t="shared" si="87"/>
        <v>Yes</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25561</v>
      </c>
      <c r="D302" s="103" t="str">
        <f t="shared" si="84"/>
        <v>N/A</v>
      </c>
      <c r="E302" s="114">
        <v>39100</v>
      </c>
      <c r="F302" s="103" t="str">
        <f t="shared" si="85"/>
        <v>N/A</v>
      </c>
      <c r="G302" s="114">
        <v>38019</v>
      </c>
      <c r="H302" s="103" t="str">
        <f t="shared" si="86"/>
        <v>N/A</v>
      </c>
      <c r="I302" s="104">
        <v>52.97</v>
      </c>
      <c r="J302" s="104">
        <v>-2.76</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19244</v>
      </c>
      <c r="D308" s="134" t="str">
        <f>IF($B308="N/A","N/A",IF(C308&gt;10,"No",IF(C308&lt;-10,"No","Yes")))</f>
        <v>N/A</v>
      </c>
      <c r="E308" s="105">
        <v>28818</v>
      </c>
      <c r="F308" s="134" t="str">
        <f>IF($B308="N/A","N/A",IF(E308&gt;10,"No",IF(E308&lt;-10,"No","Yes")))</f>
        <v>N/A</v>
      </c>
      <c r="G308" s="105">
        <v>27211</v>
      </c>
      <c r="H308" s="134" t="str">
        <f>IF($B308="N/A","N/A",IF(G308&gt;10,"No",IF(G308&lt;-10,"No","Yes")))</f>
        <v>N/A</v>
      </c>
      <c r="I308" s="108">
        <v>49.75</v>
      </c>
      <c r="J308" s="108">
        <v>-5.58</v>
      </c>
      <c r="K308" s="105" t="s">
        <v>50</v>
      </c>
      <c r="L308" s="109" t="str">
        <f>IF(J308="Div by 0", "N/A", IF(K308="N/A","N/A", IF(J308&gt;VALUE(MID(K308,1,2)), "No", IF(J308&lt;-1*VALUE(MID(K308,1,2)), "No", "Yes"))))</f>
        <v>N/A</v>
      </c>
    </row>
    <row r="309" spans="1:12">
      <c r="A309" s="92" t="s">
        <v>359</v>
      </c>
      <c r="B309" s="93" t="s">
        <v>50</v>
      </c>
      <c r="C309" s="93">
        <v>25237</v>
      </c>
      <c r="D309" s="91" t="str">
        <f>IF($B309="N/A","N/A",IF(C309&gt;10,"No",IF(C309&lt;-10,"No","Yes")))</f>
        <v>N/A</v>
      </c>
      <c r="E309" s="93">
        <v>38439</v>
      </c>
      <c r="F309" s="91" t="str">
        <f>IF($B309="N/A","N/A",IF(E309&gt;10,"No",IF(E309&lt;-10,"No","Yes")))</f>
        <v>N/A</v>
      </c>
      <c r="G309" s="93">
        <v>37019</v>
      </c>
      <c r="H309" s="91" t="str">
        <f>IF($B309="N/A","N/A",IF(G309&gt;10,"No",IF(G309&lt;-10,"No","Yes")))</f>
        <v>N/A</v>
      </c>
      <c r="I309" s="85">
        <v>52.31</v>
      </c>
      <c r="J309" s="85">
        <v>-3.69</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5.4026311000000002E-3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14443.333333</v>
      </c>
      <c r="D311" s="141" t="str">
        <f>IF($B311="N/A","N/A",IF(C311&gt;10,"No",IF(C311&lt;-10,"No","Yes")))</f>
        <v>N/A</v>
      </c>
      <c r="E311" s="140">
        <v>21792.916667000001</v>
      </c>
      <c r="F311" s="141" t="str">
        <f>IF($B311="N/A","N/A",IF(E311&gt;10,"No",IF(E311&lt;-10,"No","Yes")))</f>
        <v>N/A</v>
      </c>
      <c r="G311" s="140">
        <v>22630.833332999999</v>
      </c>
      <c r="H311" s="141" t="str">
        <f>IF($B311="N/A","N/A",IF(G311&gt;10,"No",IF(G311&lt;-10,"No","Yes")))</f>
        <v>N/A</v>
      </c>
      <c r="I311" s="104">
        <v>50.89</v>
      </c>
      <c r="J311" s="104">
        <v>3.8450000000000002</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949</v>
      </c>
      <c r="D313" s="134" t="str">
        <f>IF($B313="N/A","N/A",IF(C313&gt;10,"No",IF(C313&lt;-10,"No","Yes")))</f>
        <v>N/A</v>
      </c>
      <c r="E313" s="105">
        <v>1087</v>
      </c>
      <c r="F313" s="134" t="str">
        <f>IF($B313="N/A","N/A",IF(E313&gt;10,"No",IF(E313&lt;-10,"No","Yes")))</f>
        <v>N/A</v>
      </c>
      <c r="G313" s="105">
        <v>1015</v>
      </c>
      <c r="H313" s="134" t="str">
        <f>IF($B313="N/A","N/A",IF(G313&gt;10,"No",IF(G313&lt;-10,"No","Yes")))</f>
        <v>N/A</v>
      </c>
      <c r="I313" s="108">
        <v>14.54</v>
      </c>
      <c r="J313" s="108">
        <v>-6.62</v>
      </c>
      <c r="K313" s="105" t="s">
        <v>50</v>
      </c>
      <c r="L313" s="109" t="str">
        <f>IF(J313="Div by 0", "N/A", IF(K313="N/A","N/A", IF(J313&gt;VALUE(MID(K313,1,2)), "No", IF(J313&lt;-1*VALUE(MID(K313,1,2)), "No", "Yes"))))</f>
        <v>N/A</v>
      </c>
    </row>
    <row r="314" spans="1:12">
      <c r="A314" s="92" t="s">
        <v>362</v>
      </c>
      <c r="B314" s="93" t="s">
        <v>50</v>
      </c>
      <c r="C314" s="93">
        <v>1651</v>
      </c>
      <c r="D314" s="91" t="str">
        <f>IF($B314="N/A","N/A",IF(C314&gt;10,"No",IF(C314&lt;-10,"No","Yes")))</f>
        <v>N/A</v>
      </c>
      <c r="E314" s="93">
        <v>1721</v>
      </c>
      <c r="F314" s="91" t="str">
        <f>IF($B314="N/A","N/A",IF(E314&gt;10,"No",IF(E314&lt;-10,"No","Yes")))</f>
        <v>N/A</v>
      </c>
      <c r="G314" s="93">
        <v>1617</v>
      </c>
      <c r="H314" s="91" t="str">
        <f>IF($B314="N/A","N/A",IF(G314&gt;10,"No",IF(G314&lt;-10,"No","Yes")))</f>
        <v>N/A</v>
      </c>
      <c r="I314" s="85">
        <v>4.24</v>
      </c>
      <c r="J314" s="85">
        <v>-6.04</v>
      </c>
      <c r="K314" s="93" t="s">
        <v>50</v>
      </c>
      <c r="L314" s="87" t="str">
        <f>IF(J314="Div by 0", "N/A", IF(K314="N/A","N/A", IF(J314&gt;VALUE(MID(K314,1,2)), "No", IF(J314&lt;-1*VALUE(MID(K314,1,2)), "No", "Yes"))))</f>
        <v>N/A</v>
      </c>
    </row>
    <row r="315" spans="1:12" ht="12.75" customHeight="1">
      <c r="A315" s="92" t="s">
        <v>363</v>
      </c>
      <c r="B315" s="140" t="s">
        <v>50</v>
      </c>
      <c r="C315" s="140">
        <v>167.58333332999999</v>
      </c>
      <c r="D315" s="141" t="str">
        <f>IF($B315="N/A","N/A",IF(C315&gt;10,"No",IF(C315&lt;-10,"No","Yes")))</f>
        <v>N/A</v>
      </c>
      <c r="E315" s="140">
        <v>178.16666667000001</v>
      </c>
      <c r="F315" s="141" t="str">
        <f>IF($B315="N/A","N/A",IF(E315&gt;10,"No",IF(E315&lt;-10,"No","Yes")))</f>
        <v>N/A</v>
      </c>
      <c r="G315" s="140">
        <v>175.75</v>
      </c>
      <c r="H315" s="141" t="str">
        <f>IF($B315="N/A","N/A",IF(G315&gt;10,"No",IF(G315&lt;-10,"No","Yes")))</f>
        <v>N/A</v>
      </c>
      <c r="I315" s="104">
        <v>6.3150000000000004</v>
      </c>
      <c r="J315" s="104">
        <v>-1.36</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10491</v>
      </c>
      <c r="D317" s="134" t="str">
        <f>IF($B317="N/A","N/A",IF(C317&gt;10,"No",IF(C317&lt;-10,"No","Yes")))</f>
        <v>N/A</v>
      </c>
      <c r="E317" s="105">
        <v>11468</v>
      </c>
      <c r="F317" s="134" t="str">
        <f>IF($B317="N/A","N/A",IF(E317&gt;10,"No",IF(E317&lt;-10,"No","Yes")))</f>
        <v>N/A</v>
      </c>
      <c r="G317" s="105">
        <v>11858</v>
      </c>
      <c r="H317" s="134" t="str">
        <f>IF($B317="N/A","N/A",IF(G317&gt;10,"No",IF(G317&lt;-10,"No","Yes")))</f>
        <v>N/A</v>
      </c>
      <c r="I317" s="108">
        <v>9.3130000000000006</v>
      </c>
      <c r="J317" s="108">
        <v>3.4009999999999998</v>
      </c>
      <c r="K317" s="105" t="s">
        <v>50</v>
      </c>
      <c r="L317" s="109" t="str">
        <f>IF(J317="Div by 0", "N/A", IF(K317="N/A","N/A", IF(J317&gt;VALUE(MID(K317,1,2)), "No", IF(J317&lt;-1*VALUE(MID(K317,1,2)), "No", "Yes"))))</f>
        <v>N/A</v>
      </c>
    </row>
    <row r="318" spans="1:12">
      <c r="A318" s="92" t="s">
        <v>369</v>
      </c>
      <c r="B318" s="93" t="s">
        <v>50</v>
      </c>
      <c r="C318" s="93">
        <v>14059</v>
      </c>
      <c r="D318" s="91" t="str">
        <f>IF($B318="N/A","N/A",IF(C318&gt;10,"No",IF(C318&lt;-10,"No","Yes")))</f>
        <v>N/A</v>
      </c>
      <c r="E318" s="93">
        <v>14561</v>
      </c>
      <c r="F318" s="91" t="str">
        <f>IF($B318="N/A","N/A",IF(E318&gt;10,"No",IF(E318&lt;-10,"No","Yes")))</f>
        <v>N/A</v>
      </c>
      <c r="G318" s="93">
        <v>14642</v>
      </c>
      <c r="H318" s="91" t="str">
        <f>IF($B318="N/A","N/A",IF(G318&gt;10,"No",IF(G318&lt;-10,"No","Yes")))</f>
        <v>N/A</v>
      </c>
      <c r="I318" s="85">
        <v>3.5710000000000002</v>
      </c>
      <c r="J318" s="85">
        <v>0.55630000000000002</v>
      </c>
      <c r="K318" s="93" t="s">
        <v>50</v>
      </c>
      <c r="L318" s="87" t="str">
        <f>IF(J318="Div by 0", "N/A", IF(K318="N/A","N/A", IF(J318&gt;VALUE(MID(K318,1,2)), "No", IF(J318&lt;-1*VALUE(MID(K318,1,2)), "No", "Yes"))))</f>
        <v>N/A</v>
      </c>
    </row>
    <row r="319" spans="1:12" ht="12.75" customHeight="1">
      <c r="A319" s="92" t="s">
        <v>370</v>
      </c>
      <c r="B319" s="93" t="s">
        <v>50</v>
      </c>
      <c r="C319" s="93">
        <v>10484.75</v>
      </c>
      <c r="D319" s="91" t="str">
        <f>IF($B319="N/A","N/A",IF(C319&gt;10,"No",IF(C319&lt;-10,"No","Yes")))</f>
        <v>N/A</v>
      </c>
      <c r="E319" s="93">
        <v>11097.75</v>
      </c>
      <c r="F319" s="91" t="str">
        <f>IF($B319="N/A","N/A",IF(E319&gt;10,"No",IF(E319&lt;-10,"No","Yes")))</f>
        <v>N/A</v>
      </c>
      <c r="G319" s="93">
        <v>11518.75</v>
      </c>
      <c r="H319" s="91" t="str">
        <f>IF($B319="N/A","N/A",IF(G319&gt;10,"No",IF(G319&lt;-10,"No","Yes")))</f>
        <v>N/A</v>
      </c>
      <c r="I319" s="85">
        <v>5.8470000000000004</v>
      </c>
      <c r="J319" s="85">
        <v>3.794</v>
      </c>
      <c r="K319" s="93" t="s">
        <v>50</v>
      </c>
      <c r="L319" s="87" t="str">
        <f>IF(J319="Div by 0", "N/A", IF(K319="N/A","N/A", IF(J319&gt;VALUE(MID(K319,1,2)), "No", IF(J319&lt;-1*VALUE(MID(K319,1,2)), "No", "Yes"))))</f>
        <v>N/A</v>
      </c>
    </row>
    <row r="320" spans="1:12">
      <c r="A320" s="92" t="s">
        <v>371</v>
      </c>
      <c r="B320" s="101" t="s">
        <v>167</v>
      </c>
      <c r="C320" s="95">
        <v>13.478165911</v>
      </c>
      <c r="D320" s="84" t="str">
        <f>IF(OR($B320="N/A",$C320="N/A"),"N/A",IF(C320&lt;=40,"Yes","No"))</f>
        <v>Yes</v>
      </c>
      <c r="E320" s="95">
        <v>14.441869837</v>
      </c>
      <c r="F320" s="84" t="str">
        <f>IF(OR($B320="N/A",$C320="N/A"),"N/A",IF(E320&lt;=40,"Yes","No"))</f>
        <v>Yes</v>
      </c>
      <c r="G320" s="95">
        <v>14.578492482</v>
      </c>
      <c r="H320" s="84" t="str">
        <f>IF(OR($B320="N/A",$C320="N/A"),"N/A",IF(G320&lt;=40,"Yes","No"))</f>
        <v>Yes</v>
      </c>
      <c r="I320" s="104">
        <v>7.15</v>
      </c>
      <c r="J320" s="104">
        <v>0.94599999999999995</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37</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6.3333333332999997</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362563</v>
      </c>
      <c r="D340" s="84" t="str">
        <f>IF($B340="N/A","N/A",IF(C340&gt;10,"No",IF(C340&lt;-10,"No","Yes")))</f>
        <v>N/A</v>
      </c>
      <c r="E340" s="83">
        <v>366521</v>
      </c>
      <c r="F340" s="84" t="str">
        <f>IF($B340="N/A","N/A",IF(E340&gt;10,"No",IF(E340&lt;-10,"No","Yes")))</f>
        <v>N/A</v>
      </c>
      <c r="G340" s="83">
        <v>386727</v>
      </c>
      <c r="H340" s="84" t="str">
        <f>IF($B340="N/A","N/A",IF(G340&gt;10,"No",IF(G340&lt;-10,"No","Yes")))</f>
        <v>N/A</v>
      </c>
      <c r="I340" s="85">
        <v>1.0920000000000001</v>
      </c>
      <c r="J340" s="85">
        <v>5.5129999999999999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35344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68595</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187636</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95152</v>
      </c>
      <c r="H344" s="134" t="str">
        <f t="shared" si="101"/>
        <v>N/A</v>
      </c>
      <c r="I344" s="108" t="s">
        <v>50</v>
      </c>
      <c r="J344" s="108" t="s">
        <v>50</v>
      </c>
      <c r="K344" s="86" t="s">
        <v>112</v>
      </c>
      <c r="L344" s="87" t="str">
        <f t="shared" si="102"/>
        <v>N/A</v>
      </c>
    </row>
    <row r="345" spans="1:12">
      <c r="A345" s="144" t="s">
        <v>512</v>
      </c>
      <c r="B345" s="82" t="s">
        <v>25</v>
      </c>
      <c r="C345" s="90">
        <v>92.616455622999993</v>
      </c>
      <c r="D345" s="84" t="str">
        <f>IF($B345="N/A","N/A",IF(C345&gt;80,"Yes","No"))</f>
        <v>Yes</v>
      </c>
      <c r="E345" s="90">
        <v>91.146209902999999</v>
      </c>
      <c r="F345" s="84" t="str">
        <f>IF($B345="N/A","N/A",IF(E345&gt;80,"Yes","No"))</f>
        <v>Yes</v>
      </c>
      <c r="G345" s="90">
        <v>91.346350267999995</v>
      </c>
      <c r="H345" s="84" t="str">
        <f>IF($B345="N/A","N/A",IF(G345&gt;80,"Yes","No"))</f>
        <v>Yes</v>
      </c>
      <c r="I345" s="85">
        <v>-1.59</v>
      </c>
      <c r="J345" s="85">
        <v>0.21959999999999999</v>
      </c>
      <c r="K345" s="86" t="s">
        <v>112</v>
      </c>
      <c r="L345" s="87" t="str">
        <f t="shared" si="98"/>
        <v>Yes</v>
      </c>
    </row>
    <row r="346" spans="1:12">
      <c r="A346" s="144" t="s">
        <v>513</v>
      </c>
      <c r="B346" s="82" t="s">
        <v>0</v>
      </c>
      <c r="C346" s="90">
        <v>4.2475376699999998E-2</v>
      </c>
      <c r="D346" s="84" t="str">
        <f>IF($B346="N/A","N/A",IF(C346&gt;=5,"No",IF(C346&lt;0,"No","Yes")))</f>
        <v>Yes</v>
      </c>
      <c r="E346" s="90">
        <v>3.6832814499999998E-2</v>
      </c>
      <c r="F346" s="84" t="str">
        <f>IF($B346="N/A","N/A",IF(E346&gt;=5,"No",IF(E346&lt;0,"No","Yes")))</f>
        <v>Yes</v>
      </c>
      <c r="G346" s="90">
        <v>4.7837363299999998E-2</v>
      </c>
      <c r="H346" s="84" t="str">
        <f>IF($B346="N/A","N/A",IF(G346&gt;=5,"No",IF(G346&lt;0,"No","Yes")))</f>
        <v>Yes</v>
      </c>
      <c r="I346" s="85">
        <v>-13.3</v>
      </c>
      <c r="J346" s="85">
        <v>29.88</v>
      </c>
      <c r="K346" s="86" t="s">
        <v>112</v>
      </c>
      <c r="L346" s="87" t="str">
        <f t="shared" si="98"/>
        <v>No</v>
      </c>
    </row>
    <row r="347" spans="1:12">
      <c r="A347" s="144" t="s">
        <v>514</v>
      </c>
      <c r="B347" s="110" t="s">
        <v>0</v>
      </c>
      <c r="C347" s="90">
        <v>2.9203200546999999</v>
      </c>
      <c r="D347" s="84" t="str">
        <f>IF($B347="N/A","N/A",IF(C347&gt;=5,"No",IF(C347&lt;0,"No","Yes")))</f>
        <v>Yes</v>
      </c>
      <c r="E347" s="90">
        <v>3.0290215295</v>
      </c>
      <c r="F347" s="84" t="str">
        <f>IF($B347="N/A","N/A",IF(E347&gt;=5,"No",IF(E347&lt;0,"No","Yes")))</f>
        <v>Yes</v>
      </c>
      <c r="G347" s="90">
        <v>2.9635893019999999</v>
      </c>
      <c r="H347" s="84" t="str">
        <f>IF($B347="N/A","N/A",IF(G347&gt;=5,"No",IF(G347&lt;0,"No","Yes")))</f>
        <v>Yes</v>
      </c>
      <c r="I347" s="85">
        <v>3.722</v>
      </c>
      <c r="J347" s="85">
        <v>-2.16</v>
      </c>
      <c r="K347" s="86" t="s">
        <v>112</v>
      </c>
      <c r="L347" s="87" t="str">
        <f t="shared" si="98"/>
        <v>Yes</v>
      </c>
    </row>
    <row r="348" spans="1:12">
      <c r="A348" s="144" t="s">
        <v>515</v>
      </c>
      <c r="B348" s="110" t="s">
        <v>0</v>
      </c>
      <c r="C348" s="90">
        <v>0.1139112375</v>
      </c>
      <c r="D348" s="84" t="str">
        <f>IF($B348="N/A","N/A",IF(C348&gt;=5,"No",IF(C348&lt;0,"No","Yes")))</f>
        <v>Yes</v>
      </c>
      <c r="E348" s="90">
        <v>9.8220838599999999E-2</v>
      </c>
      <c r="F348" s="84" t="str">
        <f>IF($B348="N/A","N/A",IF(E348&gt;=5,"No",IF(E348&lt;0,"No","Yes")))</f>
        <v>Yes</v>
      </c>
      <c r="G348" s="90">
        <v>9.3347503499999998E-2</v>
      </c>
      <c r="H348" s="84" t="str">
        <f>IF($B348="N/A","N/A",IF(G348&gt;=5,"No",IF(G348&lt;0,"No","Yes")))</f>
        <v>Yes</v>
      </c>
      <c r="I348" s="85">
        <v>-13.8</v>
      </c>
      <c r="J348" s="85">
        <v>-4.96</v>
      </c>
      <c r="K348" s="86" t="s">
        <v>112</v>
      </c>
      <c r="L348" s="87" t="str">
        <f t="shared" si="98"/>
        <v>Yes</v>
      </c>
    </row>
    <row r="349" spans="1:12">
      <c r="A349" s="144" t="s">
        <v>516</v>
      </c>
      <c r="B349" s="110" t="s">
        <v>8</v>
      </c>
      <c r="C349" s="90">
        <v>7.4469816000000003E-3</v>
      </c>
      <c r="D349" s="84" t="str">
        <f>IF($B349="N/A","N/A",IF(C349&gt;0,"No",IF(C349&lt;0,"No","Yes")))</f>
        <v>No</v>
      </c>
      <c r="E349" s="90">
        <v>0</v>
      </c>
      <c r="F349" s="84" t="str">
        <f>IF($B349="N/A","N/A",IF(E349&gt;0,"No",IF(E349&lt;0,"No","Yes")))</f>
        <v>Yes</v>
      </c>
      <c r="G349" s="90">
        <v>0</v>
      </c>
      <c r="H349" s="84" t="str">
        <f>IF($B349="N/A","N/A",IF(G349&gt;0,"No",IF(G349&lt;0,"No","Yes")))</f>
        <v>Yes</v>
      </c>
      <c r="I349" s="85">
        <v>-100</v>
      </c>
      <c r="J349" s="85" t="s">
        <v>1090</v>
      </c>
      <c r="K349" s="86" t="s">
        <v>112</v>
      </c>
      <c r="L349" s="87" t="str">
        <f t="shared" si="98"/>
        <v>N/A</v>
      </c>
    </row>
    <row r="350" spans="1:12">
      <c r="A350" s="144" t="s">
        <v>517</v>
      </c>
      <c r="B350" s="110" t="s">
        <v>0</v>
      </c>
      <c r="C350" s="90">
        <v>4.2993907266000004</v>
      </c>
      <c r="D350" s="84" t="str">
        <f>IF($B350="N/A","N/A",IF(C350&gt;=5,"No",IF(C350&lt;0,"No","Yes")))</f>
        <v>Yes</v>
      </c>
      <c r="E350" s="90">
        <v>5.6897149139999996</v>
      </c>
      <c r="F350" s="84" t="str">
        <f>IF($B350="N/A","N/A",IF(E350&gt;=5,"No",IF(E350&lt;0,"No","Yes")))</f>
        <v>No</v>
      </c>
      <c r="G350" s="90">
        <v>5.5488755634000002</v>
      </c>
      <c r="H350" s="84" t="str">
        <f>IF($B350="N/A","N/A",IF(G350&gt;=5,"No",IF(G350&lt;0,"No","Yes")))</f>
        <v>No</v>
      </c>
      <c r="I350" s="85">
        <v>32.340000000000003</v>
      </c>
      <c r="J350" s="85">
        <v>-2.48</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11.736443046</v>
      </c>
      <c r="D359" s="84" t="str">
        <f>IF($B359="N/A","N/A",IF(C359&gt;15,"No",IF(C359&lt;2,"No","Yes")))</f>
        <v>Yes</v>
      </c>
      <c r="E359" s="90">
        <v>13.06582706</v>
      </c>
      <c r="F359" s="84" t="str">
        <f>IF($B359="N/A","N/A",IF(E359&gt;15,"No",IF(E359&lt;2,"No","Yes")))</f>
        <v>Yes</v>
      </c>
      <c r="G359" s="90">
        <v>14.486446511</v>
      </c>
      <c r="H359" s="84" t="str">
        <f>IF($B359="N/A","N/A",IF(G359&gt;15,"No",IF(G359&lt;2,"No","Yes")))</f>
        <v>Yes</v>
      </c>
      <c r="I359" s="85">
        <v>11.33</v>
      </c>
      <c r="J359" s="85">
        <v>10.87</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12300</v>
      </c>
      <c r="D361" s="84" t="str">
        <f>IF($B361="N/A","N/A",IF(C361&gt;10,"No",IF(C361&lt;-10,"No","Yes")))</f>
        <v>N/A</v>
      </c>
      <c r="E361" s="83">
        <v>11650</v>
      </c>
      <c r="F361" s="84" t="str">
        <f>IF($B361="N/A","N/A",IF(E361&gt;10,"No",IF(E361&lt;-10,"No","Yes")))</f>
        <v>N/A</v>
      </c>
      <c r="G361" s="83">
        <v>12415</v>
      </c>
      <c r="H361" s="84" t="str">
        <f>IF($B361="N/A","N/A",IF(G361&gt;10,"No",IF(G361&lt;-10,"No","Yes")))</f>
        <v>N/A</v>
      </c>
      <c r="I361" s="85">
        <v>-5.28</v>
      </c>
      <c r="J361" s="85">
        <v>6.5670000000000002</v>
      </c>
      <c r="K361" s="86" t="s">
        <v>112</v>
      </c>
      <c r="L361" s="87" t="str">
        <f t="shared" si="98"/>
        <v>Yes</v>
      </c>
    </row>
    <row r="362" spans="1:12">
      <c r="A362" s="144" t="s">
        <v>869</v>
      </c>
      <c r="B362" s="82" t="s">
        <v>50</v>
      </c>
      <c r="C362" s="83">
        <v>325</v>
      </c>
      <c r="D362" s="84" t="str">
        <f>IF($B362="N/A","N/A",IF(C362&gt;10,"No",IF(C362&lt;-10,"No","Yes")))</f>
        <v>N/A</v>
      </c>
      <c r="E362" s="83">
        <v>290</v>
      </c>
      <c r="F362" s="84" t="str">
        <f>IF($B362="N/A","N/A",IF(E362&gt;10,"No",IF(E362&lt;-10,"No","Yes")))</f>
        <v>N/A</v>
      </c>
      <c r="G362" s="83">
        <v>293</v>
      </c>
      <c r="H362" s="84" t="str">
        <f>IF($B362="N/A","N/A",IF(G362&gt;10,"No",IF(G362&lt;-10,"No","Yes")))</f>
        <v>N/A</v>
      </c>
      <c r="I362" s="85">
        <v>-10.8</v>
      </c>
      <c r="J362" s="85">
        <v>1.034</v>
      </c>
      <c r="K362" s="86" t="s">
        <v>112</v>
      </c>
      <c r="L362" s="87" t="str">
        <f t="shared" si="98"/>
        <v>Yes</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2375582886</v>
      </c>
      <c r="D366" s="134" t="str">
        <f t="shared" ref="D366:D372" si="108">IF($B366="N/A","N/A",IF(C366&gt;10,"No",IF(C366&lt;-10,"No","Yes")))</f>
        <v>N/A</v>
      </c>
      <c r="E366" s="155">
        <v>2480227520</v>
      </c>
      <c r="F366" s="134" t="str">
        <f t="shared" ref="F366:F372" si="109">IF($B366="N/A","N/A",IF(E366&gt;10,"No",IF(E366&lt;-10,"No","Yes")))</f>
        <v>N/A</v>
      </c>
      <c r="G366" s="155">
        <v>2660532403</v>
      </c>
      <c r="H366" s="134" t="str">
        <f t="shared" ref="H366:H372" si="110">IF($B366="N/A","N/A",IF(G366&gt;10,"No",IF(G366&lt;-10,"No","Yes")))</f>
        <v>N/A</v>
      </c>
      <c r="I366" s="108">
        <v>4.4050000000000002</v>
      </c>
      <c r="J366" s="108">
        <v>7.27</v>
      </c>
      <c r="K366" s="116" t="s">
        <v>112</v>
      </c>
      <c r="L366" s="109" t="str">
        <f t="shared" ref="L366:L373" si="111">IF(J366="Div by 0", "N/A", IF(K366="N/A","N/A", IF(J366&gt;VALUE(MID(K366,1,2)), "No", IF(J366&lt;-1*VALUE(MID(K366,1,2)), "No", "Yes"))))</f>
        <v>Yes</v>
      </c>
    </row>
    <row r="367" spans="1:12">
      <c r="A367" s="137" t="s">
        <v>376</v>
      </c>
      <c r="B367" s="110" t="s">
        <v>50</v>
      </c>
      <c r="C367" s="156">
        <v>5083.1242867000001</v>
      </c>
      <c r="D367" s="91" t="str">
        <f t="shared" si="108"/>
        <v>N/A</v>
      </c>
      <c r="E367" s="156">
        <v>5129.9591502000003</v>
      </c>
      <c r="F367" s="91" t="str">
        <f t="shared" si="109"/>
        <v>N/A</v>
      </c>
      <c r="G367" s="156">
        <v>5359.2980381999996</v>
      </c>
      <c r="H367" s="91" t="str">
        <f t="shared" si="110"/>
        <v>N/A</v>
      </c>
      <c r="I367" s="85">
        <v>0.9214</v>
      </c>
      <c r="J367" s="85">
        <v>4.4710000000000001</v>
      </c>
      <c r="K367" s="110" t="s">
        <v>112</v>
      </c>
      <c r="L367" s="87" t="str">
        <f t="shared" si="111"/>
        <v>Yes</v>
      </c>
    </row>
    <row r="368" spans="1:12">
      <c r="A368" s="137" t="s">
        <v>40</v>
      </c>
      <c r="B368" s="110" t="s">
        <v>50</v>
      </c>
      <c r="C368" s="156">
        <v>231</v>
      </c>
      <c r="D368" s="91" t="str">
        <f t="shared" si="108"/>
        <v>N/A</v>
      </c>
      <c r="E368" s="156">
        <v>208</v>
      </c>
      <c r="F368" s="91" t="str">
        <f t="shared" si="109"/>
        <v>N/A</v>
      </c>
      <c r="G368" s="156">
        <v>223</v>
      </c>
      <c r="H368" s="91" t="str">
        <f t="shared" si="110"/>
        <v>N/A</v>
      </c>
      <c r="I368" s="85">
        <v>-9.9600000000000009</v>
      </c>
      <c r="J368" s="85">
        <v>7.2119999999999997</v>
      </c>
      <c r="K368" s="110" t="s">
        <v>112</v>
      </c>
      <c r="L368" s="87" t="str">
        <f t="shared" si="111"/>
        <v>Yes</v>
      </c>
    </row>
    <row r="369" spans="1:12">
      <c r="A369" s="137" t="s">
        <v>41</v>
      </c>
      <c r="B369" s="110" t="s">
        <v>50</v>
      </c>
      <c r="C369" s="156">
        <v>866</v>
      </c>
      <c r="D369" s="91" t="str">
        <f t="shared" si="108"/>
        <v>N/A</v>
      </c>
      <c r="E369" s="156">
        <v>834</v>
      </c>
      <c r="F369" s="91" t="str">
        <f t="shared" si="109"/>
        <v>N/A</v>
      </c>
      <c r="G369" s="156">
        <v>876</v>
      </c>
      <c r="H369" s="91" t="str">
        <f t="shared" si="110"/>
        <v>N/A</v>
      </c>
      <c r="I369" s="85">
        <v>-3.7</v>
      </c>
      <c r="J369" s="85">
        <v>5.0359999999999996</v>
      </c>
      <c r="K369" s="110" t="s">
        <v>112</v>
      </c>
      <c r="L369" s="87" t="str">
        <f t="shared" si="111"/>
        <v>Yes</v>
      </c>
    </row>
    <row r="370" spans="1:12">
      <c r="A370" s="137" t="s">
        <v>42</v>
      </c>
      <c r="B370" s="110" t="s">
        <v>50</v>
      </c>
      <c r="C370" s="156">
        <v>3121</v>
      </c>
      <c r="D370" s="91" t="str">
        <f t="shared" si="108"/>
        <v>N/A</v>
      </c>
      <c r="E370" s="156">
        <v>3084</v>
      </c>
      <c r="F370" s="91" t="str">
        <f t="shared" si="109"/>
        <v>N/A</v>
      </c>
      <c r="G370" s="156">
        <v>3264</v>
      </c>
      <c r="H370" s="91" t="str">
        <f t="shared" si="110"/>
        <v>N/A</v>
      </c>
      <c r="I370" s="85">
        <v>-1.19</v>
      </c>
      <c r="J370" s="85">
        <v>5.8369999999999997</v>
      </c>
      <c r="K370" s="110" t="s">
        <v>112</v>
      </c>
      <c r="L370" s="87" t="str">
        <f t="shared" si="111"/>
        <v>Yes</v>
      </c>
    </row>
    <row r="371" spans="1:12">
      <c r="A371" s="137" t="s">
        <v>30</v>
      </c>
      <c r="B371" s="110" t="s">
        <v>50</v>
      </c>
      <c r="C371" s="156">
        <v>27017</v>
      </c>
      <c r="D371" s="91" t="str">
        <f t="shared" si="108"/>
        <v>N/A</v>
      </c>
      <c r="E371" s="156">
        <v>26750</v>
      </c>
      <c r="F371" s="91" t="str">
        <f t="shared" si="109"/>
        <v>N/A</v>
      </c>
      <c r="G371" s="156">
        <v>27590</v>
      </c>
      <c r="H371" s="91" t="str">
        <f t="shared" si="110"/>
        <v>N/A</v>
      </c>
      <c r="I371" s="85">
        <v>-0.98799999999999999</v>
      </c>
      <c r="J371" s="85">
        <v>3.14</v>
      </c>
      <c r="K371" s="110" t="s">
        <v>112</v>
      </c>
      <c r="L371" s="87" t="str">
        <f t="shared" si="111"/>
        <v>Yes</v>
      </c>
    </row>
    <row r="372" spans="1:12">
      <c r="A372" s="137" t="s">
        <v>43</v>
      </c>
      <c r="B372" s="94" t="s">
        <v>50</v>
      </c>
      <c r="C372" s="102">
        <v>68228</v>
      </c>
      <c r="D372" s="141" t="str">
        <f t="shared" si="108"/>
        <v>N/A</v>
      </c>
      <c r="E372" s="102">
        <v>70232</v>
      </c>
      <c r="F372" s="141" t="str">
        <f t="shared" si="109"/>
        <v>N/A</v>
      </c>
      <c r="G372" s="102">
        <v>72984</v>
      </c>
      <c r="H372" s="141" t="str">
        <f t="shared" si="110"/>
        <v>N/A</v>
      </c>
      <c r="I372" s="104">
        <v>2.9369999999999998</v>
      </c>
      <c r="J372" s="104">
        <v>3.9180000000000001</v>
      </c>
      <c r="K372" s="94" t="s">
        <v>112</v>
      </c>
      <c r="L372" s="96" t="str">
        <f t="shared" si="111"/>
        <v>Yes</v>
      </c>
    </row>
    <row r="373" spans="1:12">
      <c r="A373" s="137" t="s">
        <v>377</v>
      </c>
      <c r="B373" s="94" t="s">
        <v>50</v>
      </c>
      <c r="C373" s="102">
        <v>1435026</v>
      </c>
      <c r="D373" s="141" t="str">
        <f>IF($B373="N/A","N/A",IF(C373&gt;10,"No",IF(C373&lt;-10,"No","Yes")))</f>
        <v>N/A</v>
      </c>
      <c r="E373" s="102">
        <v>1730067</v>
      </c>
      <c r="F373" s="141" t="str">
        <f>IF($B373="N/A","N/A",IF(E373&gt;10,"No",IF(E373&lt;-10,"No","Yes")))</f>
        <v>N/A</v>
      </c>
      <c r="G373" s="102">
        <v>809726</v>
      </c>
      <c r="H373" s="141" t="str">
        <f>IF($B373="N/A","N/A",IF(G373&gt;10,"No",IF(G373&lt;-10,"No","Yes")))</f>
        <v>N/A</v>
      </c>
      <c r="I373" s="104">
        <v>20.56</v>
      </c>
      <c r="J373" s="104">
        <v>-53.2</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11.830296662</v>
      </c>
      <c r="F375" s="107" t="str">
        <f t="shared" ref="F375:F379" si="113">IF($B375="N/A","N/A",IF(E375&gt;10,"No",IF(E375&lt;-10,"No","Yes")))</f>
        <v>N/A</v>
      </c>
      <c r="G375" s="117">
        <v>11.898685220000001</v>
      </c>
      <c r="H375" s="107" t="str">
        <f t="shared" ref="H375:H379" si="114">IF($B375="N/A","N/A",IF(G375&gt;10,"No",IF(G375&lt;-10,"No","Yes")))</f>
        <v>N/A</v>
      </c>
      <c r="I375" s="108" t="s">
        <v>50</v>
      </c>
      <c r="J375" s="108">
        <v>0.57809999999999995</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15.712516669999999</v>
      </c>
      <c r="F376" s="84" t="str">
        <f t="shared" si="113"/>
        <v>N/A</v>
      </c>
      <c r="G376" s="90">
        <v>15.116773827999999</v>
      </c>
      <c r="H376" s="84" t="str">
        <f t="shared" si="114"/>
        <v>N/A</v>
      </c>
      <c r="I376" s="85" t="s">
        <v>50</v>
      </c>
      <c r="J376" s="85">
        <v>-3.79</v>
      </c>
      <c r="K376" s="86" t="s">
        <v>112</v>
      </c>
      <c r="L376" s="87" t="str">
        <f t="shared" si="115"/>
        <v>Yes</v>
      </c>
    </row>
    <row r="377" spans="1:12">
      <c r="A377" s="138" t="s">
        <v>586</v>
      </c>
      <c r="B377" s="82" t="s">
        <v>50</v>
      </c>
      <c r="C377" s="90" t="s">
        <v>50</v>
      </c>
      <c r="D377" s="84" t="str">
        <f t="shared" si="112"/>
        <v>N/A</v>
      </c>
      <c r="E377" s="90">
        <v>3.3670498296</v>
      </c>
      <c r="F377" s="84" t="str">
        <f t="shared" si="113"/>
        <v>N/A</v>
      </c>
      <c r="G377" s="90">
        <v>3.1275156979999998</v>
      </c>
      <c r="H377" s="84" t="str">
        <f t="shared" si="114"/>
        <v>N/A</v>
      </c>
      <c r="I377" s="85" t="s">
        <v>50</v>
      </c>
      <c r="J377" s="85">
        <v>-7.11</v>
      </c>
      <c r="K377" s="86" t="s">
        <v>112</v>
      </c>
      <c r="L377" s="87" t="str">
        <f t="shared" si="115"/>
        <v>Yes</v>
      </c>
    </row>
    <row r="378" spans="1:12">
      <c r="A378" s="138" t="s">
        <v>589</v>
      </c>
      <c r="B378" s="82" t="s">
        <v>50</v>
      </c>
      <c r="C378" s="90" t="s">
        <v>50</v>
      </c>
      <c r="D378" s="84" t="str">
        <f t="shared" si="112"/>
        <v>N/A</v>
      </c>
      <c r="E378" s="90">
        <v>5.1327048214</v>
      </c>
      <c r="F378" s="84" t="str">
        <f t="shared" si="113"/>
        <v>N/A</v>
      </c>
      <c r="G378" s="90">
        <v>4.5873775291000003</v>
      </c>
      <c r="H378" s="84" t="str">
        <f t="shared" si="114"/>
        <v>N/A</v>
      </c>
      <c r="I378" s="85" t="s">
        <v>50</v>
      </c>
      <c r="J378" s="85">
        <v>-10.6</v>
      </c>
      <c r="K378" s="86" t="s">
        <v>112</v>
      </c>
      <c r="L378" s="87" t="str">
        <f t="shared" si="115"/>
        <v>Yes</v>
      </c>
    </row>
    <row r="379" spans="1:12">
      <c r="A379" s="138" t="s">
        <v>591</v>
      </c>
      <c r="B379" s="82" t="s">
        <v>50</v>
      </c>
      <c r="C379" s="90" t="s">
        <v>50</v>
      </c>
      <c r="D379" s="84" t="str">
        <f t="shared" si="112"/>
        <v>N/A</v>
      </c>
      <c r="E379" s="90">
        <v>26.805423689000001</v>
      </c>
      <c r="F379" s="84" t="str">
        <f t="shared" si="113"/>
        <v>N/A</v>
      </c>
      <c r="G379" s="90">
        <v>28.203215766</v>
      </c>
      <c r="H379" s="84" t="str">
        <f t="shared" si="114"/>
        <v>N/A</v>
      </c>
      <c r="I379" s="85" t="s">
        <v>50</v>
      </c>
      <c r="J379" s="85">
        <v>5.2149999999999999</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0</v>
      </c>
      <c r="H381" s="84" t="str">
        <f>IF($B381="N/A","N/A",IF(G381&gt;10,"No",IF(G381&lt;-10,"No","Yes")))</f>
        <v>N/A</v>
      </c>
      <c r="I381" s="85">
        <v>-33.299999999999997</v>
      </c>
      <c r="J381" s="85">
        <v>-100</v>
      </c>
      <c r="K381" s="110" t="s">
        <v>50</v>
      </c>
      <c r="L381" s="87" t="str">
        <f>IF(J381="Div by 0", "N/A", IF(K381="N/A","N/A", IF(J381&gt;VALUE(MID(K381,1,2)), "No", IF(J381&lt;-1*VALUE(MID(K381,1,2)), "No", "Yes"))))</f>
        <v>N/A</v>
      </c>
    </row>
    <row r="382" spans="1:12">
      <c r="A382" s="137" t="s">
        <v>379</v>
      </c>
      <c r="B382" s="94" t="s">
        <v>50</v>
      </c>
      <c r="C382" s="83">
        <v>14</v>
      </c>
      <c r="D382" s="84" t="str">
        <f>IF($B382="N/A","N/A",IF(C382&gt;10,"No",IF(C382&lt;-10,"No","Yes")))</f>
        <v>N/A</v>
      </c>
      <c r="E382" s="83">
        <v>16</v>
      </c>
      <c r="F382" s="84" t="str">
        <f>IF($B382="N/A","N/A",IF(E382&gt;10,"No",IF(E382&lt;-10,"No","Yes")))</f>
        <v>N/A</v>
      </c>
      <c r="G382" s="83">
        <v>19</v>
      </c>
      <c r="H382" s="84" t="str">
        <f>IF($B382="N/A","N/A",IF(G382&gt;10,"No",IF(G382&lt;-10,"No","Yes")))</f>
        <v>N/A</v>
      </c>
      <c r="I382" s="85">
        <v>14.29</v>
      </c>
      <c r="J382" s="85">
        <v>18.75</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5083.1242867000001</v>
      </c>
      <c r="D384" s="91" t="str">
        <f>IF($B384="N/A","N/A",IF(C384&gt;10,"No",IF(C384&lt;-10,"No","Yes")))</f>
        <v>N/A</v>
      </c>
      <c r="E384" s="156">
        <v>5129.9591502000003</v>
      </c>
      <c r="F384" s="91" t="str">
        <f>IF($B384="N/A","N/A",IF(E384&gt;10,"No",IF(E384&lt;-10,"No","Yes")))</f>
        <v>N/A</v>
      </c>
      <c r="G384" s="156">
        <v>5359.2980381999996</v>
      </c>
      <c r="H384" s="91" t="str">
        <f>IF($B384="N/A","N/A",IF(G384&gt;10,"No",IF(G384&lt;-10,"No","Yes")))</f>
        <v>N/A</v>
      </c>
      <c r="I384" s="85">
        <v>0.9214</v>
      </c>
      <c r="J384" s="85">
        <v>4.4710000000000001</v>
      </c>
      <c r="K384" s="110" t="s">
        <v>112</v>
      </c>
      <c r="L384" s="87" t="str">
        <f>IF(J384="Div by 0", "N/A", IF(K384="N/A","N/A", IF(J384&gt;VALUE(MID(K384,1,2)), "No", IF(J384&lt;-1*VALUE(MID(K384,1,2)), "No", "Yes"))))</f>
        <v>Yes</v>
      </c>
    </row>
    <row r="385" spans="1:12">
      <c r="A385" s="138" t="s">
        <v>583</v>
      </c>
      <c r="B385" s="116" t="s">
        <v>50</v>
      </c>
      <c r="C385" s="155">
        <v>13325.328534</v>
      </c>
      <c r="D385" s="134" t="str">
        <f>IF($B385="N/A","N/A",IF(C385&gt;10,"No",IF(C385&lt;-10,"No","Yes")))</f>
        <v>N/A</v>
      </c>
      <c r="E385" s="155">
        <v>13733.596589999999</v>
      </c>
      <c r="F385" s="134" t="str">
        <f>IF($B385="N/A","N/A",IF(E385&gt;10,"No",IF(E385&lt;-10,"No","Yes")))</f>
        <v>N/A</v>
      </c>
      <c r="G385" s="155">
        <v>14184.971681000001</v>
      </c>
      <c r="H385" s="134" t="str">
        <f>IF($B385="N/A","N/A",IF(G385&gt;10,"No",IF(G385&lt;-10,"No","Yes")))</f>
        <v>N/A</v>
      </c>
      <c r="I385" s="108">
        <v>3.0640000000000001</v>
      </c>
      <c r="J385" s="108">
        <v>3.2869999999999999</v>
      </c>
      <c r="K385" s="116" t="s">
        <v>112</v>
      </c>
      <c r="L385" s="109" t="str">
        <f>IF(J385="Div by 0", "N/A", IF(K385="N/A","N/A", IF(J385&gt;VALUE(MID(K385,1,2)), "No", IF(J385&lt;-1*VALUE(MID(K385,1,2)), "No", "Yes"))))</f>
        <v>Yes</v>
      </c>
    </row>
    <row r="386" spans="1:12">
      <c r="A386" s="138" t="s">
        <v>586</v>
      </c>
      <c r="B386" s="110" t="s">
        <v>50</v>
      </c>
      <c r="C386" s="156">
        <v>16627.026183000002</v>
      </c>
      <c r="D386" s="91" t="str">
        <f>IF($B386="N/A","N/A",IF(C386&gt;10,"No",IF(C386&lt;-10,"No","Yes")))</f>
        <v>N/A</v>
      </c>
      <c r="E386" s="156">
        <v>17001.925442</v>
      </c>
      <c r="F386" s="91" t="str">
        <f>IF($B386="N/A","N/A",IF(E386&gt;10,"No",IF(E386&lt;-10,"No","Yes")))</f>
        <v>N/A</v>
      </c>
      <c r="G386" s="156">
        <v>17784.379433999999</v>
      </c>
      <c r="H386" s="91" t="str">
        <f>IF($B386="N/A","N/A",IF(G386&gt;10,"No",IF(G386&lt;-10,"No","Yes")))</f>
        <v>N/A</v>
      </c>
      <c r="I386" s="85">
        <v>2.2549999999999999</v>
      </c>
      <c r="J386" s="85">
        <v>4.6020000000000003</v>
      </c>
      <c r="K386" s="110" t="s">
        <v>111</v>
      </c>
      <c r="L386" s="87" t="str">
        <f>IF(J386="Div by 0", "N/A", IF(K386="N/A","N/A", IF(J386&gt;VALUE(MID(K386,1,2)), "No", IF(J386&lt;-1*VALUE(MID(K386,1,2)), "No", "Yes"))))</f>
        <v>Yes</v>
      </c>
    </row>
    <row r="387" spans="1:12">
      <c r="A387" s="61" t="s">
        <v>589</v>
      </c>
      <c r="B387" s="110" t="s">
        <v>50</v>
      </c>
      <c r="C387" s="156">
        <v>1676.9481648999999</v>
      </c>
      <c r="D387" s="91" t="str">
        <f>IF($B387="N/A","N/A",IF(C387&gt;10,"No",IF(C387&lt;-10,"No","Yes")))</f>
        <v>N/A</v>
      </c>
      <c r="E387" s="156">
        <v>1710.9789413999999</v>
      </c>
      <c r="F387" s="91" t="str">
        <f>IF($B387="N/A","N/A",IF(E387&gt;10,"No",IF(E387&lt;-10,"No","Yes")))</f>
        <v>N/A</v>
      </c>
      <c r="G387" s="156">
        <v>1850.9511531999999</v>
      </c>
      <c r="H387" s="91" t="str">
        <f>IF($B387="N/A","N/A",IF(G387&gt;10,"No",IF(G387&lt;-10,"No","Yes")))</f>
        <v>N/A</v>
      </c>
      <c r="I387" s="85">
        <v>2.0289999999999999</v>
      </c>
      <c r="J387" s="85">
        <v>8.1809999999999992</v>
      </c>
      <c r="K387" s="110" t="s">
        <v>111</v>
      </c>
      <c r="L387" s="87" t="str">
        <f>IF(J387="Div by 0", "N/A", IF(K387="N/A","N/A", IF(J387&gt;VALUE(MID(K387,1,2)), "No", IF(J387&lt;-1*VALUE(MID(K387,1,2)), "No", "Yes"))))</f>
        <v>Yes</v>
      </c>
    </row>
    <row r="388" spans="1:12">
      <c r="A388" s="61" t="s">
        <v>591</v>
      </c>
      <c r="B388" s="110" t="s">
        <v>50</v>
      </c>
      <c r="C388" s="156">
        <v>2097.8948123999999</v>
      </c>
      <c r="D388" s="91" t="str">
        <f>IF($B388="N/A","N/A",IF(C388&gt;10,"No",IF(C388&lt;-10,"No","Yes")))</f>
        <v>N/A</v>
      </c>
      <c r="E388" s="156">
        <v>2008.1421270000001</v>
      </c>
      <c r="F388" s="91" t="str">
        <f>IF($B388="N/A","N/A",IF(E388&gt;10,"No",IF(E388&lt;-10,"No","Yes")))</f>
        <v>N/A</v>
      </c>
      <c r="G388" s="156">
        <v>2082.8139747</v>
      </c>
      <c r="H388" s="91" t="str">
        <f>IF($B388="N/A","N/A",IF(G388&gt;10,"No",IF(G388&lt;-10,"No","Yes")))</f>
        <v>N/A</v>
      </c>
      <c r="I388" s="85">
        <v>-4.28</v>
      </c>
      <c r="J388" s="85">
        <v>3.718</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5089.3450352999998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5753.2189869000003</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13704.754937</v>
      </c>
      <c r="D393" s="134" t="str">
        <f>IF($B393="N/A","N/A",IF(C393&gt;10,"No",IF(C393&lt;-10,"No","Yes")))</f>
        <v>N/A</v>
      </c>
      <c r="E393" s="155">
        <v>14024.536596</v>
      </c>
      <c r="F393" s="134" t="str">
        <f>IF($B393="N/A","N/A",IF(E393&gt;10,"No",IF(E393&lt;-10,"No","Yes")))</f>
        <v>N/A</v>
      </c>
      <c r="G393" s="155">
        <v>14469.164669</v>
      </c>
      <c r="H393" s="134" t="str">
        <f>IF($B393="N/A","N/A",IF(G393&gt;10,"No",IF(G393&lt;-10,"No","Yes")))</f>
        <v>N/A</v>
      </c>
      <c r="I393" s="108">
        <v>2.3330000000000002</v>
      </c>
      <c r="J393" s="108">
        <v>3.17</v>
      </c>
      <c r="K393" s="116" t="s">
        <v>112</v>
      </c>
      <c r="L393" s="109" t="str">
        <f>IF(J393="Div by 0", "N/A", IF(K393="N/A","N/A", IF(J393&gt;VALUE(MID(K393,1,2)), "No", IF(J393&lt;-1*VALUE(MID(K393,1,2)), "No", "Yes"))))</f>
        <v>Yes</v>
      </c>
    </row>
    <row r="394" spans="1:12">
      <c r="A394" s="138" t="s">
        <v>583</v>
      </c>
      <c r="B394" s="110" t="s">
        <v>50</v>
      </c>
      <c r="C394" s="156">
        <v>13474.739374000001</v>
      </c>
      <c r="D394" s="91" t="str">
        <f>IF($B394="N/A","N/A",IF(C394&gt;10,"No",IF(C394&lt;-10,"No","Yes")))</f>
        <v>N/A</v>
      </c>
      <c r="E394" s="156">
        <v>13889.505625</v>
      </c>
      <c r="F394" s="91" t="str">
        <f>IF($B394="N/A","N/A",IF(E394&gt;10,"No",IF(E394&lt;-10,"No","Yes")))</f>
        <v>N/A</v>
      </c>
      <c r="G394" s="156">
        <v>14310.336917000001</v>
      </c>
      <c r="H394" s="91" t="str">
        <f>IF($B394="N/A","N/A",IF(G394&gt;10,"No",IF(G394&lt;-10,"No","Yes")))</f>
        <v>N/A</v>
      </c>
      <c r="I394" s="85">
        <v>3.0779999999999998</v>
      </c>
      <c r="J394" s="85">
        <v>3.03</v>
      </c>
      <c r="K394" s="110" t="s">
        <v>111</v>
      </c>
      <c r="L394" s="87" t="str">
        <f>IF(J394="Div by 0", "N/A", IF(K394="N/A","N/A", IF(J394&gt;VALUE(MID(K394,1,2)), "No", IF(J394&lt;-1*VALUE(MID(K394,1,2)), "No", "Yes"))))</f>
        <v>Yes</v>
      </c>
    </row>
    <row r="395" spans="1:12">
      <c r="A395" s="138" t="s">
        <v>586</v>
      </c>
      <c r="B395" s="94" t="s">
        <v>50</v>
      </c>
      <c r="C395" s="102">
        <v>14300.614292</v>
      </c>
      <c r="D395" s="141" t="str">
        <f>IF($B395="N/A","N/A",IF(C395&gt;10,"No",IF(C395&lt;-10,"No","Yes")))</f>
        <v>N/A</v>
      </c>
      <c r="E395" s="102">
        <v>14540.094456999999</v>
      </c>
      <c r="F395" s="141" t="str">
        <f>IF($B395="N/A","N/A",IF(E395&gt;10,"No",IF(E395&lt;-10,"No","Yes")))</f>
        <v>N/A</v>
      </c>
      <c r="G395" s="102">
        <v>15082.991110999999</v>
      </c>
      <c r="H395" s="141" t="str">
        <f>IF($B395="N/A","N/A",IF(G395&gt;10,"No",IF(G395&lt;-10,"No","Yes")))</f>
        <v>N/A</v>
      </c>
      <c r="I395" s="104">
        <v>1.675</v>
      </c>
      <c r="J395" s="104">
        <v>3.734</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13848.68578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15426.585805999999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12460.815424</v>
      </c>
      <c r="F398" s="141" t="str">
        <f t="shared" ref="F398:F410" si="123">IF($B398="N/A","N/A",IF(E398&gt;10,"No",IF(E398&lt;-10,"No","Yes")))</f>
        <v>N/A</v>
      </c>
      <c r="G398" s="102">
        <v>9779.9300612999996</v>
      </c>
      <c r="H398" s="141" t="str">
        <f t="shared" ref="H398:H410" si="124">IF($B398="N/A","N/A",IF(G398&gt;10,"No",IF(G398&lt;-10,"No","Yes")))</f>
        <v>N/A</v>
      </c>
      <c r="I398" s="104" t="s">
        <v>50</v>
      </c>
      <c r="J398" s="104">
        <v>-21.5</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1068.6645923000001</v>
      </c>
      <c r="F399" s="141" t="str">
        <f t="shared" si="123"/>
        <v>N/A</v>
      </c>
      <c r="G399" s="102">
        <v>1208.8566131</v>
      </c>
      <c r="H399" s="141" t="str">
        <f t="shared" si="124"/>
        <v>N/A</v>
      </c>
      <c r="I399" s="104" t="s">
        <v>50</v>
      </c>
      <c r="J399" s="104">
        <v>13.12</v>
      </c>
      <c r="K399" s="94" t="s">
        <v>111</v>
      </c>
      <c r="L399" s="96" t="str">
        <f t="shared" si="125"/>
        <v>No</v>
      </c>
    </row>
    <row r="400" spans="1:12">
      <c r="A400" s="138" t="s">
        <v>907</v>
      </c>
      <c r="B400" s="94" t="s">
        <v>50</v>
      </c>
      <c r="C400" s="102" t="s">
        <v>50</v>
      </c>
      <c r="D400" s="141" t="str">
        <f t="shared" si="122"/>
        <v>N/A</v>
      </c>
      <c r="E400" s="102">
        <v>16490.424776</v>
      </c>
      <c r="F400" s="141" t="str">
        <f t="shared" si="123"/>
        <v>N/A</v>
      </c>
      <c r="G400" s="102">
        <v>16948.326321</v>
      </c>
      <c r="H400" s="141" t="str">
        <f t="shared" si="124"/>
        <v>N/A</v>
      </c>
      <c r="I400" s="104" t="s">
        <v>50</v>
      </c>
      <c r="J400" s="104">
        <v>2.7770000000000001</v>
      </c>
      <c r="K400" s="94" t="s">
        <v>111</v>
      </c>
      <c r="L400" s="96" t="str">
        <f t="shared" si="125"/>
        <v>Yes</v>
      </c>
    </row>
    <row r="401" spans="1:12">
      <c r="A401" s="138" t="s">
        <v>908</v>
      </c>
      <c r="B401" s="94" t="s">
        <v>50</v>
      </c>
      <c r="C401" s="102" t="s">
        <v>50</v>
      </c>
      <c r="D401" s="141" t="str">
        <f t="shared" si="122"/>
        <v>N/A</v>
      </c>
      <c r="E401" s="102">
        <v>188.02837220000001</v>
      </c>
      <c r="F401" s="141" t="str">
        <f t="shared" si="123"/>
        <v>N/A</v>
      </c>
      <c r="G401" s="102">
        <v>219.70123877</v>
      </c>
      <c r="H401" s="141" t="str">
        <f t="shared" si="124"/>
        <v>N/A</v>
      </c>
      <c r="I401" s="104" t="s">
        <v>50</v>
      </c>
      <c r="J401" s="104">
        <v>16.84</v>
      </c>
      <c r="K401" s="94" t="s">
        <v>111</v>
      </c>
      <c r="L401" s="96" t="str">
        <f t="shared" si="125"/>
        <v>No</v>
      </c>
    </row>
    <row r="402" spans="1:12">
      <c r="A402" s="138" t="s">
        <v>909</v>
      </c>
      <c r="B402" s="94" t="s">
        <v>50</v>
      </c>
      <c r="C402" s="102" t="s">
        <v>50</v>
      </c>
      <c r="D402" s="141" t="str">
        <f t="shared" si="122"/>
        <v>N/A</v>
      </c>
      <c r="E402" s="102">
        <v>18468.837726000002</v>
      </c>
      <c r="F402" s="141" t="str">
        <f t="shared" si="123"/>
        <v>N/A</v>
      </c>
      <c r="G402" s="102">
        <v>19426.937887</v>
      </c>
      <c r="H402" s="141" t="str">
        <f t="shared" si="124"/>
        <v>N/A</v>
      </c>
      <c r="I402" s="104" t="s">
        <v>50</v>
      </c>
      <c r="J402" s="104">
        <v>5.1879999999999997</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161.02475247999999</v>
      </c>
      <c r="F404" s="141" t="str">
        <f t="shared" si="123"/>
        <v>N/A</v>
      </c>
      <c r="G404" s="102">
        <v>181.78743212000001</v>
      </c>
      <c r="H404" s="141" t="str">
        <f t="shared" si="124"/>
        <v>N/A</v>
      </c>
      <c r="I404" s="104" t="s">
        <v>50</v>
      </c>
      <c r="J404" s="104">
        <v>12.89</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16138.41526</v>
      </c>
      <c r="F406" s="141" t="str">
        <f t="shared" si="123"/>
        <v>N/A</v>
      </c>
      <c r="G406" s="102">
        <v>16670.345917999999</v>
      </c>
      <c r="H406" s="141" t="str">
        <f t="shared" si="124"/>
        <v>N/A</v>
      </c>
      <c r="I406" s="104" t="s">
        <v>50</v>
      </c>
      <c r="J406" s="104">
        <v>3.2959999999999998</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16613.941930000001</v>
      </c>
      <c r="F409" s="141" t="str">
        <f t="shared" si="123"/>
        <v>N/A</v>
      </c>
      <c r="G409" s="102">
        <v>17128.887329000001</v>
      </c>
      <c r="H409" s="141" t="str">
        <f t="shared" si="124"/>
        <v>N/A</v>
      </c>
      <c r="I409" s="104" t="s">
        <v>50</v>
      </c>
      <c r="J409" s="104">
        <v>3.0990000000000002</v>
      </c>
      <c r="K409" s="94" t="s">
        <v>111</v>
      </c>
      <c r="L409" s="96" t="str">
        <f t="shared" si="125"/>
        <v>Yes</v>
      </c>
    </row>
    <row r="410" spans="1:12" ht="12.75" customHeight="1">
      <c r="A410" s="97" t="s">
        <v>916</v>
      </c>
      <c r="B410" s="94" t="s">
        <v>50</v>
      </c>
      <c r="C410" s="102" t="s">
        <v>50</v>
      </c>
      <c r="D410" s="141" t="str">
        <f t="shared" si="122"/>
        <v>N/A</v>
      </c>
      <c r="E410" s="102">
        <v>612.42451361999997</v>
      </c>
      <c r="F410" s="141" t="str">
        <f t="shared" si="123"/>
        <v>N/A</v>
      </c>
      <c r="G410" s="102">
        <v>698.47938026999998</v>
      </c>
      <c r="H410" s="141" t="str">
        <f t="shared" si="124"/>
        <v>N/A</v>
      </c>
      <c r="I410" s="104" t="s">
        <v>50</v>
      </c>
      <c r="J410" s="104">
        <v>14.05</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38194.253823999999</v>
      </c>
      <c r="D412" s="107" t="str">
        <f>IF($B412="N/A","N/A",IF(C412&gt;10,"No",IF(C412&lt;-10,"No","Yes")))</f>
        <v>N/A</v>
      </c>
      <c r="E412" s="159">
        <v>40305.839693000002</v>
      </c>
      <c r="F412" s="107" t="str">
        <f>IF($B412="N/A","N/A",IF(E412&gt;10,"No",IF(E412&lt;-10,"No","Yes")))</f>
        <v>N/A</v>
      </c>
      <c r="G412" s="159">
        <v>42399.739157000004</v>
      </c>
      <c r="H412" s="107" t="str">
        <f>IF($B412="N/A","N/A",IF(G412&gt;10,"No",IF(G412&lt;-10,"No","Yes")))</f>
        <v>N/A</v>
      </c>
      <c r="I412" s="108">
        <v>5.5289999999999999</v>
      </c>
      <c r="J412" s="108">
        <v>5.1950000000000003</v>
      </c>
      <c r="K412" s="118" t="s">
        <v>112</v>
      </c>
      <c r="L412" s="109" t="str">
        <f>IF(J412="Div by 0", "N/A", IF(K412="N/A","N/A", IF(J412&gt;VALUE(MID(K412,1,2)), "No", IF(J412&lt;-1*VALUE(MID(K412,1,2)), "No", "Yes"))))</f>
        <v>Yes</v>
      </c>
    </row>
    <row r="413" spans="1:12" ht="12.75" customHeight="1">
      <c r="A413" s="160" t="s">
        <v>800</v>
      </c>
      <c r="B413" s="82" t="s">
        <v>50</v>
      </c>
      <c r="C413" s="88">
        <v>19544.082978999999</v>
      </c>
      <c r="D413" s="84" t="str">
        <f>IF($B413="N/A","N/A",IF(C413&gt;10,"No",IF(C413&lt;-10,"No","Yes")))</f>
        <v>N/A</v>
      </c>
      <c r="E413" s="88">
        <v>19977.121919000001</v>
      </c>
      <c r="F413" s="84" t="str">
        <f>IF($B413="N/A","N/A",IF(E413&gt;10,"No",IF(E413&lt;-10,"No","Yes")))</f>
        <v>N/A</v>
      </c>
      <c r="G413" s="88">
        <v>20245.461464</v>
      </c>
      <c r="H413" s="84" t="str">
        <f>IF($B413="N/A","N/A",IF(G413&gt;10,"No",IF(G413&lt;-10,"No","Yes")))</f>
        <v>N/A</v>
      </c>
      <c r="I413" s="85">
        <v>2.2160000000000002</v>
      </c>
      <c r="J413" s="85">
        <v>1.343</v>
      </c>
      <c r="K413" s="86" t="s">
        <v>112</v>
      </c>
      <c r="L413" s="87" t="str">
        <f>IF(J413="Div by 0", "N/A", IF(K413="N/A","N/A", IF(J413&gt;VALUE(MID(K413,1,2)), "No", IF(J413&lt;-1*VALUE(MID(K413,1,2)), "No", "Yes"))))</f>
        <v>Yes</v>
      </c>
    </row>
    <row r="414" spans="1:12" ht="25.5">
      <c r="A414" s="97" t="s">
        <v>801</v>
      </c>
      <c r="B414" s="101" t="s">
        <v>50</v>
      </c>
      <c r="C414" s="98">
        <v>28711.665964</v>
      </c>
      <c r="D414" s="103" t="str">
        <f>IF($B414="N/A","N/A",IF(C414&gt;10,"No",IF(C414&lt;-10,"No","Yes")))</f>
        <v>N/A</v>
      </c>
      <c r="E414" s="98">
        <v>30889.937769</v>
      </c>
      <c r="F414" s="103" t="str">
        <f>IF($B414="N/A","N/A",IF(E414&gt;10,"No",IF(E414&lt;-10,"No","Yes")))</f>
        <v>N/A</v>
      </c>
      <c r="G414" s="98">
        <v>31582.105325</v>
      </c>
      <c r="H414" s="103" t="str">
        <f>IF($B414="N/A","N/A",IF(G414&gt;10,"No",IF(G414&lt;-10,"No","Yes")))</f>
        <v>N/A</v>
      </c>
      <c r="I414" s="104">
        <v>7.5869999999999997</v>
      </c>
      <c r="J414" s="104">
        <v>2.2410000000000001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22945.198224</v>
      </c>
      <c r="D416" s="107" t="str">
        <f t="shared" ref="D416:D426" si="126">IF($B416="N/A","N/A",IF(C416&gt;10,"No",IF(C416&lt;-10,"No","Yes")))</f>
        <v>N/A</v>
      </c>
      <c r="E416" s="159">
        <v>23538.085169999998</v>
      </c>
      <c r="F416" s="107" t="str">
        <f t="shared" ref="F416:F426" si="127">IF($B416="N/A","N/A",IF(E416&gt;10,"No",IF(E416&lt;-10,"No","Yes")))</f>
        <v>N/A</v>
      </c>
      <c r="G416" s="159">
        <v>24143.042695</v>
      </c>
      <c r="H416" s="107" t="str">
        <f t="shared" ref="H416:H426" si="128">IF($B416="N/A","N/A",IF(G416&gt;10,"No",IF(G416&lt;-10,"No","Yes")))</f>
        <v>N/A</v>
      </c>
      <c r="I416" s="108">
        <v>2.5840000000000001</v>
      </c>
      <c r="J416" s="108">
        <v>2.57</v>
      </c>
      <c r="K416" s="118" t="s">
        <v>112</v>
      </c>
      <c r="L416" s="109" t="str">
        <f t="shared" ref="L416:L426" si="129">IF(J416="Div by 0", "N/A", IF(K416="N/A","N/A", IF(J416&gt;VALUE(MID(K416,1,2)), "No", IF(J416&lt;-1*VALUE(MID(K416,1,2)), "No", "Yes"))))</f>
        <v>Yes</v>
      </c>
    </row>
    <row r="417" spans="1:12" ht="12.75" customHeight="1">
      <c r="A417" s="144" t="s">
        <v>505</v>
      </c>
      <c r="B417" s="82" t="s">
        <v>50</v>
      </c>
      <c r="C417" s="88" t="s">
        <v>1090</v>
      </c>
      <c r="D417" s="84" t="str">
        <f t="shared" si="126"/>
        <v>N/A</v>
      </c>
      <c r="E417" s="88" t="s">
        <v>1090</v>
      </c>
      <c r="F417" s="84" t="str">
        <f t="shared" si="127"/>
        <v>N/A</v>
      </c>
      <c r="G417" s="88" t="s">
        <v>1090</v>
      </c>
      <c r="H417" s="84" t="str">
        <f t="shared" si="128"/>
        <v>N/A</v>
      </c>
      <c r="I417" s="85" t="s">
        <v>1090</v>
      </c>
      <c r="J417" s="85" t="s">
        <v>1090</v>
      </c>
      <c r="K417" s="86" t="s">
        <v>112</v>
      </c>
      <c r="L417" s="87" t="str">
        <f t="shared" si="129"/>
        <v>N/A</v>
      </c>
    </row>
    <row r="418" spans="1:12">
      <c r="A418" s="144" t="s">
        <v>506</v>
      </c>
      <c r="B418" s="82" t="s">
        <v>50</v>
      </c>
      <c r="C418" s="88">
        <v>10901.358939</v>
      </c>
      <c r="D418" s="84" t="str">
        <f t="shared" si="126"/>
        <v>N/A</v>
      </c>
      <c r="E418" s="88">
        <v>11569.908833</v>
      </c>
      <c r="F418" s="84" t="str">
        <f t="shared" si="127"/>
        <v>N/A</v>
      </c>
      <c r="G418" s="88">
        <v>11979.375676</v>
      </c>
      <c r="H418" s="84" t="str">
        <f t="shared" si="128"/>
        <v>N/A</v>
      </c>
      <c r="I418" s="85">
        <v>6.133</v>
      </c>
      <c r="J418" s="85">
        <v>3.5390000000000001</v>
      </c>
      <c r="K418" s="86" t="s">
        <v>112</v>
      </c>
      <c r="L418" s="87" t="str">
        <f t="shared" si="129"/>
        <v>Yes</v>
      </c>
    </row>
    <row r="419" spans="1:12" ht="12.75" customHeight="1">
      <c r="A419" s="144" t="s">
        <v>507</v>
      </c>
      <c r="B419" s="82" t="s">
        <v>50</v>
      </c>
      <c r="C419" s="88">
        <v>23399.619907</v>
      </c>
      <c r="D419" s="84" t="str">
        <f t="shared" si="126"/>
        <v>N/A</v>
      </c>
      <c r="E419" s="88">
        <v>23247.099720999999</v>
      </c>
      <c r="F419" s="84" t="str">
        <f t="shared" si="127"/>
        <v>N/A</v>
      </c>
      <c r="G419" s="88">
        <v>23517.133386000001</v>
      </c>
      <c r="H419" s="84" t="str">
        <f t="shared" si="128"/>
        <v>N/A</v>
      </c>
      <c r="I419" s="85">
        <v>-0.65200000000000002</v>
      </c>
      <c r="J419" s="85">
        <v>1.1619999999999999</v>
      </c>
      <c r="K419" s="86" t="s">
        <v>112</v>
      </c>
      <c r="L419" s="87" t="str">
        <f t="shared" si="129"/>
        <v>Yes</v>
      </c>
    </row>
    <row r="420" spans="1:12" ht="12.75" customHeight="1">
      <c r="A420" s="144" t="s">
        <v>508</v>
      </c>
      <c r="B420" s="82" t="s">
        <v>50</v>
      </c>
      <c r="C420" s="88">
        <v>30369.263459000002</v>
      </c>
      <c r="D420" s="84" t="str">
        <f t="shared" si="126"/>
        <v>N/A</v>
      </c>
      <c r="E420" s="88">
        <v>31029.409207000001</v>
      </c>
      <c r="F420" s="84" t="str">
        <f t="shared" si="127"/>
        <v>N/A</v>
      </c>
      <c r="G420" s="88">
        <v>33176.888072000002</v>
      </c>
      <c r="H420" s="84" t="str">
        <f t="shared" si="128"/>
        <v>N/A</v>
      </c>
      <c r="I420" s="85">
        <v>2.1739999999999999</v>
      </c>
      <c r="J420" s="85">
        <v>6.9210000000000003</v>
      </c>
      <c r="K420" s="86" t="s">
        <v>112</v>
      </c>
      <c r="L420" s="87" t="str">
        <f t="shared" si="129"/>
        <v>Yes</v>
      </c>
    </row>
    <row r="421" spans="1:12" ht="12.75" customHeight="1">
      <c r="A421" s="144" t="s">
        <v>509</v>
      </c>
      <c r="B421" s="82" t="s">
        <v>50</v>
      </c>
      <c r="C421" s="88">
        <v>17767.163636000001</v>
      </c>
      <c r="D421" s="84" t="str">
        <f t="shared" si="126"/>
        <v>N/A</v>
      </c>
      <c r="E421" s="88">
        <v>21796.642856999999</v>
      </c>
      <c r="F421" s="84" t="str">
        <f t="shared" si="127"/>
        <v>N/A</v>
      </c>
      <c r="G421" s="88">
        <v>20293.462963000002</v>
      </c>
      <c r="H421" s="84" t="str">
        <f t="shared" si="128"/>
        <v>N/A</v>
      </c>
      <c r="I421" s="85">
        <v>22.68</v>
      </c>
      <c r="J421" s="85">
        <v>-6.9</v>
      </c>
      <c r="K421" s="86" t="s">
        <v>112</v>
      </c>
      <c r="L421" s="87" t="str">
        <f t="shared" si="129"/>
        <v>Yes</v>
      </c>
    </row>
    <row r="422" spans="1:12" ht="12.75" customHeight="1">
      <c r="A422" s="144" t="s">
        <v>524</v>
      </c>
      <c r="B422" s="82" t="s">
        <v>50</v>
      </c>
      <c r="C422" s="88">
        <v>35223.601131000003</v>
      </c>
      <c r="D422" s="84" t="str">
        <f t="shared" si="126"/>
        <v>N/A</v>
      </c>
      <c r="E422" s="88">
        <v>36066.624356</v>
      </c>
      <c r="F422" s="84" t="str">
        <f t="shared" si="127"/>
        <v>N/A</v>
      </c>
      <c r="G422" s="88">
        <v>37257.224485999999</v>
      </c>
      <c r="H422" s="84" t="str">
        <f t="shared" si="128"/>
        <v>N/A</v>
      </c>
      <c r="I422" s="85">
        <v>2.3929999999999998</v>
      </c>
      <c r="J422" s="85">
        <v>3.3010000000000002</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13028.184348000001</v>
      </c>
      <c r="D428" s="107" t="str">
        <f t="shared" ref="D428:D438" si="130">IF($B428="N/A","N/A",IF(C428&gt;10,"No",IF(C428&lt;-10,"No","Yes")))</f>
        <v>N/A</v>
      </c>
      <c r="E428" s="159">
        <v>13538.253502</v>
      </c>
      <c r="F428" s="107" t="str">
        <f t="shared" ref="F428:F438" si="131">IF($B428="N/A","N/A",IF(E428&gt;10,"No",IF(E428&lt;-10,"No","Yes")))</f>
        <v>N/A</v>
      </c>
      <c r="G428" s="159">
        <v>14042.386128</v>
      </c>
      <c r="H428" s="107" t="str">
        <f t="shared" ref="H428:H438" si="132">IF($B428="N/A","N/A",IF(G428&gt;10,"No",IF(G428&lt;-10,"No","Yes")))</f>
        <v>N/A</v>
      </c>
      <c r="I428" s="108">
        <v>3.915</v>
      </c>
      <c r="J428" s="108">
        <v>3.7240000000000002</v>
      </c>
      <c r="K428" s="118" t="s">
        <v>112</v>
      </c>
      <c r="L428" s="109" t="str">
        <f t="shared" ref="L428:L438" si="133">IF(J428="Div by 0", "N/A", IF(K428="N/A","N/A", IF(J428&gt;VALUE(MID(K428,1,2)), "No", IF(J428&lt;-1*VALUE(MID(K428,1,2)), "No", "Yes"))))</f>
        <v>Yes</v>
      </c>
    </row>
    <row r="429" spans="1:12" ht="12.75" customHeight="1">
      <c r="A429" s="144" t="s">
        <v>505</v>
      </c>
      <c r="B429" s="82" t="s">
        <v>50</v>
      </c>
      <c r="C429" s="88" t="s">
        <v>1090</v>
      </c>
      <c r="D429" s="84" t="str">
        <f t="shared" si="130"/>
        <v>N/A</v>
      </c>
      <c r="E429" s="88" t="s">
        <v>1090</v>
      </c>
      <c r="F429" s="84" t="str">
        <f t="shared" si="131"/>
        <v>N/A</v>
      </c>
      <c r="G429" s="88" t="s">
        <v>1090</v>
      </c>
      <c r="H429" s="84" t="str">
        <f t="shared" si="132"/>
        <v>N/A</v>
      </c>
      <c r="I429" s="85" t="s">
        <v>1090</v>
      </c>
      <c r="J429" s="85" t="s">
        <v>1090</v>
      </c>
      <c r="K429" s="86" t="s">
        <v>112</v>
      </c>
      <c r="L429" s="87" t="str">
        <f t="shared" si="133"/>
        <v>N/A</v>
      </c>
    </row>
    <row r="430" spans="1:12">
      <c r="A430" s="144" t="s">
        <v>506</v>
      </c>
      <c r="B430" s="82" t="s">
        <v>50</v>
      </c>
      <c r="C430" s="88">
        <v>4408.2513035000002</v>
      </c>
      <c r="D430" s="84" t="str">
        <f t="shared" si="130"/>
        <v>N/A</v>
      </c>
      <c r="E430" s="88">
        <v>5155.1587466000001</v>
      </c>
      <c r="F430" s="84" t="str">
        <f t="shared" si="131"/>
        <v>N/A</v>
      </c>
      <c r="G430" s="88">
        <v>5534.8970220000001</v>
      </c>
      <c r="H430" s="84" t="str">
        <f t="shared" si="132"/>
        <v>N/A</v>
      </c>
      <c r="I430" s="85">
        <v>16.940000000000001</v>
      </c>
      <c r="J430" s="85">
        <v>7.3659999999999997</v>
      </c>
      <c r="K430" s="86" t="s">
        <v>112</v>
      </c>
      <c r="L430" s="87" t="str">
        <f t="shared" si="133"/>
        <v>Yes</v>
      </c>
    </row>
    <row r="431" spans="1:12" ht="12.75" customHeight="1">
      <c r="A431" s="144" t="s">
        <v>507</v>
      </c>
      <c r="B431" s="82" t="s">
        <v>50</v>
      </c>
      <c r="C431" s="88">
        <v>6044.1356228000004</v>
      </c>
      <c r="D431" s="84" t="str">
        <f t="shared" si="130"/>
        <v>N/A</v>
      </c>
      <c r="E431" s="88">
        <v>6231.5293296</v>
      </c>
      <c r="F431" s="84" t="str">
        <f t="shared" si="131"/>
        <v>N/A</v>
      </c>
      <c r="G431" s="88">
        <v>6274.4433043999998</v>
      </c>
      <c r="H431" s="84" t="str">
        <f t="shared" si="132"/>
        <v>N/A</v>
      </c>
      <c r="I431" s="85">
        <v>3.1</v>
      </c>
      <c r="J431" s="85">
        <v>0.68869999999999998</v>
      </c>
      <c r="K431" s="86" t="s">
        <v>112</v>
      </c>
      <c r="L431" s="87" t="str">
        <f t="shared" si="133"/>
        <v>Yes</v>
      </c>
    </row>
    <row r="432" spans="1:12" ht="12.75" customHeight="1">
      <c r="A432" s="144" t="s">
        <v>508</v>
      </c>
      <c r="B432" s="82" t="s">
        <v>50</v>
      </c>
      <c r="C432" s="88">
        <v>13954.202749</v>
      </c>
      <c r="D432" s="84" t="str">
        <f t="shared" si="130"/>
        <v>N/A</v>
      </c>
      <c r="E432" s="88">
        <v>13222.940323999999</v>
      </c>
      <c r="F432" s="84" t="str">
        <f t="shared" si="131"/>
        <v>N/A</v>
      </c>
      <c r="G432" s="88">
        <v>15852.802288000001</v>
      </c>
      <c r="H432" s="84" t="str">
        <f t="shared" si="132"/>
        <v>N/A</v>
      </c>
      <c r="I432" s="85">
        <v>-5.24</v>
      </c>
      <c r="J432" s="85">
        <v>19.89</v>
      </c>
      <c r="K432" s="86" t="s">
        <v>112</v>
      </c>
      <c r="L432" s="87" t="str">
        <f t="shared" si="133"/>
        <v>No</v>
      </c>
    </row>
    <row r="433" spans="1:12" ht="12.75" customHeight="1">
      <c r="A433" s="144" t="s">
        <v>509</v>
      </c>
      <c r="B433" s="82" t="s">
        <v>50</v>
      </c>
      <c r="C433" s="88">
        <v>7636.6363635999996</v>
      </c>
      <c r="D433" s="84" t="str">
        <f t="shared" si="130"/>
        <v>N/A</v>
      </c>
      <c r="E433" s="88">
        <v>8168.1428570999997</v>
      </c>
      <c r="F433" s="84" t="str">
        <f t="shared" si="131"/>
        <v>N/A</v>
      </c>
      <c r="G433" s="88">
        <v>8659.1111110999991</v>
      </c>
      <c r="H433" s="84" t="str">
        <f t="shared" si="132"/>
        <v>N/A</v>
      </c>
      <c r="I433" s="85">
        <v>6.96</v>
      </c>
      <c r="J433" s="85">
        <v>6.0110000000000001</v>
      </c>
      <c r="K433" s="86" t="s">
        <v>112</v>
      </c>
      <c r="L433" s="87" t="str">
        <f t="shared" si="133"/>
        <v>Yes</v>
      </c>
    </row>
    <row r="434" spans="1:12" ht="12.75" customHeight="1">
      <c r="A434" s="144" t="s">
        <v>524</v>
      </c>
      <c r="B434" s="82" t="s">
        <v>50</v>
      </c>
      <c r="C434" s="88">
        <v>24748.207917</v>
      </c>
      <c r="D434" s="84" t="str">
        <f t="shared" si="130"/>
        <v>N/A</v>
      </c>
      <c r="E434" s="88">
        <v>25383.255388000001</v>
      </c>
      <c r="F434" s="84" t="str">
        <f t="shared" si="131"/>
        <v>N/A</v>
      </c>
      <c r="G434" s="88">
        <v>26305.407762999999</v>
      </c>
      <c r="H434" s="84" t="str">
        <f t="shared" si="132"/>
        <v>N/A</v>
      </c>
      <c r="I434" s="85">
        <v>2.5659999999999998</v>
      </c>
      <c r="J434" s="85">
        <v>3.633</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4788434</v>
      </c>
      <c r="D441" s="134" t="str">
        <f>IF($B441="N/A","N/A",IF(C441&gt;10,"No",IF(C441&lt;-10,"No","Yes")))</f>
        <v>N/A</v>
      </c>
      <c r="E441" s="155">
        <v>5874865</v>
      </c>
      <c r="F441" s="134" t="str">
        <f>IF($B441="N/A","N/A",IF(E441&gt;10,"No",IF(E441&lt;-10,"No","Yes")))</f>
        <v>N/A</v>
      </c>
      <c r="G441" s="155">
        <v>7380030</v>
      </c>
      <c r="H441" s="134" t="str">
        <f>IF($B441="N/A","N/A",IF(G441&gt;10,"No",IF(G441&lt;-10,"No","Yes")))</f>
        <v>N/A</v>
      </c>
      <c r="I441" s="108">
        <v>22.69</v>
      </c>
      <c r="J441" s="108">
        <v>25.62</v>
      </c>
      <c r="K441" s="155" t="s">
        <v>50</v>
      </c>
      <c r="L441" s="109" t="str">
        <f>IF(J441="Div by 0", "N/A", IF(K441="N/A","N/A", IF(J441&gt;VALUE(MID(K441,1,2)), "No", IF(J441&lt;-1*VALUE(MID(K441,1,2)), "No", "Yes"))))</f>
        <v>N/A</v>
      </c>
    </row>
    <row r="442" spans="1:12">
      <c r="A442" s="150" t="s">
        <v>804</v>
      </c>
      <c r="B442" s="156" t="s">
        <v>50</v>
      </c>
      <c r="C442" s="156">
        <v>248.82737477000001</v>
      </c>
      <c r="D442" s="91" t="str">
        <f>IF($B442="N/A","N/A",IF(C442&gt;10,"No",IF(C442&lt;-10,"No","Yes")))</f>
        <v>N/A</v>
      </c>
      <c r="E442" s="156">
        <v>203.86095495999999</v>
      </c>
      <c r="F442" s="91" t="str">
        <f>IF($B442="N/A","N/A",IF(E442&gt;10,"No",IF(E442&lt;-10,"No","Yes")))</f>
        <v>N/A</v>
      </c>
      <c r="G442" s="156">
        <v>271.21494983999997</v>
      </c>
      <c r="H442" s="91" t="str">
        <f>IF($B442="N/A","N/A",IF(G442&gt;10,"No",IF(G442&lt;-10,"No","Yes")))</f>
        <v>N/A</v>
      </c>
      <c r="I442" s="85">
        <v>-18.100000000000001</v>
      </c>
      <c r="J442" s="85">
        <v>33.04</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3567757</v>
      </c>
      <c r="D444" s="91" t="str">
        <f>IF($B444="N/A","N/A",IF(C444&gt;10,"No",IF(C444&lt;-10,"No","Yes")))</f>
        <v>N/A</v>
      </c>
      <c r="E444" s="156">
        <v>3647098</v>
      </c>
      <c r="F444" s="91" t="str">
        <f>IF($B444="N/A","N/A",IF(E444&gt;10,"No",IF(E444&lt;-10,"No","Yes")))</f>
        <v>N/A</v>
      </c>
      <c r="G444" s="156">
        <v>3874276</v>
      </c>
      <c r="H444" s="91" t="str">
        <f>IF($B444="N/A","N/A",IF(G444&gt;10,"No",IF(G444&lt;-10,"No","Yes")))</f>
        <v>N/A</v>
      </c>
      <c r="I444" s="85">
        <v>2.2240000000000002</v>
      </c>
      <c r="J444" s="85">
        <v>6.2290000000000001</v>
      </c>
      <c r="K444" s="156" t="s">
        <v>50</v>
      </c>
      <c r="L444" s="87" t="str">
        <f>IF(J444="Div by 0", "N/A", IF(K444="N/A","N/A", IF(J444&gt;VALUE(MID(K444,1,2)), "No", IF(J444&lt;-1*VALUE(MID(K444,1,2)), "No", "Yes"))))</f>
        <v>N/A</v>
      </c>
    </row>
    <row r="445" spans="1:12" ht="12.75" customHeight="1">
      <c r="A445" s="150" t="s">
        <v>805</v>
      </c>
      <c r="B445" s="102" t="s">
        <v>50</v>
      </c>
      <c r="C445" s="102">
        <v>3759.4910432000001</v>
      </c>
      <c r="D445" s="141" t="str">
        <f>IF($B445="N/A","N/A",IF(C445&gt;10,"No",IF(C445&lt;-10,"No","Yes")))</f>
        <v>N/A</v>
      </c>
      <c r="E445" s="102">
        <v>3355.1959522000002</v>
      </c>
      <c r="F445" s="141" t="str">
        <f>IF($B445="N/A","N/A",IF(E445&gt;10,"No",IF(E445&lt;-10,"No","Yes")))</f>
        <v>N/A</v>
      </c>
      <c r="G445" s="102">
        <v>3817.0206896999998</v>
      </c>
      <c r="H445" s="141" t="str">
        <f>IF($B445="N/A","N/A",IF(G445&gt;10,"No",IF(G445&lt;-10,"No","Yes")))</f>
        <v>N/A</v>
      </c>
      <c r="I445" s="104">
        <v>-10.8</v>
      </c>
      <c r="J445" s="104">
        <v>13.76</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3622155</v>
      </c>
      <c r="D447" s="134" t="str">
        <f>IF($B447="N/A","N/A",IF(C447&gt;10,"No",IF(C447&lt;-10,"No","Yes")))</f>
        <v>N/A</v>
      </c>
      <c r="E447" s="155">
        <v>4297391</v>
      </c>
      <c r="F447" s="134" t="str">
        <f>IF($B447="N/A","N/A",IF(E447&gt;10,"No",IF(E447&lt;-10,"No","Yes")))</f>
        <v>N/A</v>
      </c>
      <c r="G447" s="155">
        <v>5231329</v>
      </c>
      <c r="H447" s="134" t="str">
        <f>IF($B447="N/A","N/A",IF(G447&gt;10,"No",IF(G447&lt;-10,"No","Yes")))</f>
        <v>N/A</v>
      </c>
      <c r="I447" s="108">
        <v>18.64</v>
      </c>
      <c r="J447" s="108">
        <v>21.73</v>
      </c>
      <c r="K447" s="155" t="s">
        <v>50</v>
      </c>
      <c r="L447" s="109" t="str">
        <f>IF(J447="Div by 0", "N/A", IF(K447="N/A","N/A", IF(J447&gt;VALUE(MID(K447,1,2)), "No", IF(J447&lt;-1*VALUE(MID(K447,1,2)), "No", "Yes"))))</f>
        <v>N/A</v>
      </c>
    </row>
    <row r="448" spans="1:12" ht="12.75" customHeight="1">
      <c r="A448" s="150" t="s">
        <v>806</v>
      </c>
      <c r="B448" s="102" t="s">
        <v>50</v>
      </c>
      <c r="C448" s="102">
        <v>345.26308263999999</v>
      </c>
      <c r="D448" s="141" t="str">
        <f>IF($B448="N/A","N/A",IF(C448&gt;10,"No",IF(C448&lt;-10,"No","Yes")))</f>
        <v>N/A</v>
      </c>
      <c r="E448" s="102">
        <v>374.72889780000003</v>
      </c>
      <c r="F448" s="141" t="str">
        <f>IF($B448="N/A","N/A",IF(E448&gt;10,"No",IF(E448&lt;-10,"No","Yes")))</f>
        <v>N/A</v>
      </c>
      <c r="G448" s="102">
        <v>441.16453027</v>
      </c>
      <c r="H448" s="141" t="str">
        <f>IF($B448="N/A","N/A",IF(G448&gt;10,"No",IF(G448&lt;-10,"No","Yes")))</f>
        <v>N/A</v>
      </c>
      <c r="I448" s="104">
        <v>8.5340000000000007</v>
      </c>
      <c r="J448" s="104">
        <v>17.73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758.29286148000006</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738.65913196999998</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1360.6085972999999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436663</v>
      </c>
      <c r="D459" s="91" t="str">
        <f t="shared" ref="D459:D464" si="138">IF($B459="N/A","N/A",IF(C459&gt;10,"No",IF(C459&lt;-10,"No","Yes")))</f>
        <v>N/A</v>
      </c>
      <c r="E459" s="105">
        <v>442106</v>
      </c>
      <c r="F459" s="91" t="str">
        <f t="shared" ref="F459:F464" si="139">IF($B459="N/A","N/A",IF(E459&gt;10,"No",IF(E459&lt;-10,"No","Yes")))</f>
        <v>N/A</v>
      </c>
      <c r="G459" s="105">
        <v>456349</v>
      </c>
      <c r="H459" s="91" t="str">
        <f t="shared" ref="H459:H464" si="140">IF($B459="N/A","N/A",IF(G459&gt;10,"No",IF(G459&lt;-10,"No","Yes")))</f>
        <v>N/A</v>
      </c>
      <c r="I459" s="85">
        <v>1.246</v>
      </c>
      <c r="J459" s="85">
        <v>3.222</v>
      </c>
      <c r="K459" s="93" t="s">
        <v>111</v>
      </c>
      <c r="L459" s="87" t="str">
        <f t="shared" ref="L459:L467" si="141">IF(J459="Div by 0", "N/A", IF(K459="N/A","N/A", IF(J459&gt;VALUE(MID(K459,1,2)), "No", IF(J459&lt;-1*VALUE(MID(K459,1,2)), "No", "Yes"))))</f>
        <v>Yes</v>
      </c>
    </row>
    <row r="460" spans="1:12">
      <c r="A460" s="138" t="s">
        <v>582</v>
      </c>
      <c r="B460" s="110" t="s">
        <v>50</v>
      </c>
      <c r="C460" s="93">
        <v>34616</v>
      </c>
      <c r="D460" s="91" t="str">
        <f t="shared" si="138"/>
        <v>N/A</v>
      </c>
      <c r="E460" s="93">
        <v>34275</v>
      </c>
      <c r="F460" s="91" t="str">
        <f t="shared" si="139"/>
        <v>N/A</v>
      </c>
      <c r="G460" s="93">
        <v>34379</v>
      </c>
      <c r="H460" s="91" t="str">
        <f t="shared" si="140"/>
        <v>N/A</v>
      </c>
      <c r="I460" s="85">
        <v>-0.98499999999999999</v>
      </c>
      <c r="J460" s="85">
        <v>0.3034</v>
      </c>
      <c r="K460" s="110" t="s">
        <v>111</v>
      </c>
      <c r="L460" s="87" t="str">
        <f t="shared" si="141"/>
        <v>Yes</v>
      </c>
    </row>
    <row r="461" spans="1:12">
      <c r="A461" s="138" t="s">
        <v>585</v>
      </c>
      <c r="B461" s="110" t="s">
        <v>50</v>
      </c>
      <c r="C461" s="93">
        <v>67075</v>
      </c>
      <c r="D461" s="91" t="str">
        <f t="shared" si="138"/>
        <v>N/A</v>
      </c>
      <c r="E461" s="93">
        <v>68691</v>
      </c>
      <c r="F461" s="91" t="str">
        <f t="shared" si="139"/>
        <v>N/A</v>
      </c>
      <c r="G461" s="93">
        <v>70561</v>
      </c>
      <c r="H461" s="91" t="str">
        <f t="shared" si="140"/>
        <v>N/A</v>
      </c>
      <c r="I461" s="85">
        <v>2.4089999999999998</v>
      </c>
      <c r="J461" s="85">
        <v>2.722</v>
      </c>
      <c r="K461" s="110" t="s">
        <v>111</v>
      </c>
      <c r="L461" s="87" t="str">
        <f t="shared" si="141"/>
        <v>Yes</v>
      </c>
    </row>
    <row r="462" spans="1:12">
      <c r="A462" s="138" t="s">
        <v>588</v>
      </c>
      <c r="B462" s="110" t="s">
        <v>50</v>
      </c>
      <c r="C462" s="93">
        <v>227345</v>
      </c>
      <c r="D462" s="91" t="str">
        <f t="shared" si="138"/>
        <v>N/A</v>
      </c>
      <c r="E462" s="93">
        <v>230326</v>
      </c>
      <c r="F462" s="91" t="str">
        <f t="shared" si="139"/>
        <v>N/A</v>
      </c>
      <c r="G462" s="93">
        <v>236604</v>
      </c>
      <c r="H462" s="91" t="str">
        <f t="shared" si="140"/>
        <v>N/A</v>
      </c>
      <c r="I462" s="85">
        <v>1.3109999999999999</v>
      </c>
      <c r="J462" s="85">
        <v>2.726</v>
      </c>
      <c r="K462" s="110" t="s">
        <v>111</v>
      </c>
      <c r="L462" s="87" t="str">
        <f t="shared" si="141"/>
        <v>Yes</v>
      </c>
    </row>
    <row r="463" spans="1:12">
      <c r="A463" s="138" t="s">
        <v>590</v>
      </c>
      <c r="B463" s="110" t="s">
        <v>50</v>
      </c>
      <c r="C463" s="93">
        <v>107627</v>
      </c>
      <c r="D463" s="91" t="str">
        <f t="shared" si="138"/>
        <v>N/A</v>
      </c>
      <c r="E463" s="93">
        <v>108814</v>
      </c>
      <c r="F463" s="91" t="str">
        <f t="shared" si="139"/>
        <v>N/A</v>
      </c>
      <c r="G463" s="93">
        <v>114805</v>
      </c>
      <c r="H463" s="91" t="str">
        <f t="shared" si="140"/>
        <v>N/A</v>
      </c>
      <c r="I463" s="85">
        <v>1.103</v>
      </c>
      <c r="J463" s="85">
        <v>5.5060000000000002</v>
      </c>
      <c r="K463" s="110" t="s">
        <v>111</v>
      </c>
      <c r="L463" s="87" t="str">
        <f t="shared" si="141"/>
        <v>Yes</v>
      </c>
    </row>
    <row r="464" spans="1:12">
      <c r="A464" s="92" t="s">
        <v>389</v>
      </c>
      <c r="B464" s="93" t="s">
        <v>50</v>
      </c>
      <c r="C464" s="93">
        <v>337286.7</v>
      </c>
      <c r="D464" s="84" t="str">
        <f t="shared" si="138"/>
        <v>N/A</v>
      </c>
      <c r="E464" s="93">
        <v>342482.28</v>
      </c>
      <c r="F464" s="91" t="str">
        <f t="shared" si="139"/>
        <v>N/A</v>
      </c>
      <c r="G464" s="93">
        <v>363589.19</v>
      </c>
      <c r="H464" s="91" t="str">
        <f t="shared" si="140"/>
        <v>N/A</v>
      </c>
      <c r="I464" s="85">
        <v>1.54</v>
      </c>
      <c r="J464" s="85">
        <v>6.1630000000000003</v>
      </c>
      <c r="K464" s="93" t="s">
        <v>111</v>
      </c>
      <c r="L464" s="87" t="str">
        <f t="shared" si="141"/>
        <v>Yes</v>
      </c>
    </row>
    <row r="465" spans="1:12">
      <c r="A465" s="92" t="s">
        <v>688</v>
      </c>
      <c r="B465" s="93" t="s">
        <v>50</v>
      </c>
      <c r="C465" s="93">
        <v>67334</v>
      </c>
      <c r="D465" s="93" t="s">
        <v>50</v>
      </c>
      <c r="E465" s="93">
        <v>67913</v>
      </c>
      <c r="F465" s="93" t="s">
        <v>50</v>
      </c>
      <c r="G465" s="93">
        <v>69451</v>
      </c>
      <c r="H465" s="93" t="s">
        <v>50</v>
      </c>
      <c r="I465" s="85">
        <v>0.8599</v>
      </c>
      <c r="J465" s="85">
        <v>2.2650000000000001</v>
      </c>
      <c r="K465" s="93" t="s">
        <v>111</v>
      </c>
      <c r="L465" s="87" t="str">
        <f t="shared" si="141"/>
        <v>Yes</v>
      </c>
    </row>
    <row r="466" spans="1:12">
      <c r="A466" s="138" t="s">
        <v>624</v>
      </c>
      <c r="B466" s="93" t="s">
        <v>50</v>
      </c>
      <c r="C466" s="93">
        <v>33471</v>
      </c>
      <c r="D466" s="93" t="s">
        <v>50</v>
      </c>
      <c r="E466" s="93">
        <v>33187</v>
      </c>
      <c r="F466" s="93" t="s">
        <v>50</v>
      </c>
      <c r="G466" s="93">
        <v>33401</v>
      </c>
      <c r="H466" s="93" t="s">
        <v>50</v>
      </c>
      <c r="I466" s="85">
        <v>-0.84799999999999998</v>
      </c>
      <c r="J466" s="85">
        <v>0.64480000000000004</v>
      </c>
      <c r="K466" s="93" t="s">
        <v>111</v>
      </c>
      <c r="L466" s="87" t="str">
        <f t="shared" si="141"/>
        <v>Yes</v>
      </c>
    </row>
    <row r="467" spans="1:12">
      <c r="A467" s="138" t="s">
        <v>586</v>
      </c>
      <c r="B467" s="140" t="s">
        <v>50</v>
      </c>
      <c r="C467" s="140">
        <v>32740</v>
      </c>
      <c r="D467" s="140" t="s">
        <v>50</v>
      </c>
      <c r="E467" s="140">
        <v>33519</v>
      </c>
      <c r="F467" s="140" t="s">
        <v>50</v>
      </c>
      <c r="G467" s="140">
        <v>34619</v>
      </c>
      <c r="H467" s="140" t="s">
        <v>50</v>
      </c>
      <c r="I467" s="104">
        <v>2.379</v>
      </c>
      <c r="J467" s="104">
        <v>3.282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2363604540</v>
      </c>
      <c r="D469" s="134" t="str">
        <f>IF($B469="N/A","N/A",IF(C469&gt;10,"No",IF(C469&lt;-10,"No","Yes")))</f>
        <v>N/A</v>
      </c>
      <c r="E469" s="155">
        <v>2466408166</v>
      </c>
      <c r="F469" s="134" t="str">
        <f>IF($B469="N/A","N/A",IF(E469&gt;10,"No",IF(E469&lt;-10,"No","Yes")))</f>
        <v>N/A</v>
      </c>
      <c r="G469" s="155">
        <v>2644046768</v>
      </c>
      <c r="H469" s="134" t="str">
        <f>IF($B469="N/A","N/A",IF(G469&gt;10,"No",IF(G469&lt;-10,"No","Yes")))</f>
        <v>N/A</v>
      </c>
      <c r="I469" s="108">
        <v>4.3490000000000002</v>
      </c>
      <c r="J469" s="108">
        <v>7.202</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5412.8802760999997</v>
      </c>
      <c r="D471" s="91" t="str">
        <f>IF($B471="N/A","N/A",IF(C471&gt;10,"No",IF(C471&lt;-10,"No","Yes")))</f>
        <v>N/A</v>
      </c>
      <c r="E471" s="156">
        <v>5578.7710774999996</v>
      </c>
      <c r="F471" s="91" t="str">
        <f>IF($B471="N/A","N/A",IF(E471&gt;10,"No",IF(E471&lt;-10,"No","Yes")))</f>
        <v>N/A</v>
      </c>
      <c r="G471" s="156">
        <v>5793.9137983999999</v>
      </c>
      <c r="H471" s="91" t="str">
        <f>IF($B471="N/A","N/A",IF(G471&gt;10,"No",IF(G471&lt;-10,"No","Yes")))</f>
        <v>N/A</v>
      </c>
      <c r="I471" s="85">
        <v>3.0649999999999999</v>
      </c>
      <c r="J471" s="85">
        <v>3.8559999999999999</v>
      </c>
      <c r="K471" s="110" t="s">
        <v>112</v>
      </c>
      <c r="L471" s="87" t="str">
        <f>IF(J471="Div by 0", "N/A", IF(K471="N/A","N/A", IF(J471&gt;VALUE(MID(K471,1,2)), "No", IF(J471&lt;-1*VALUE(MID(K471,1,2)), "No", "Yes"))))</f>
        <v>Yes</v>
      </c>
    </row>
    <row r="472" spans="1:12">
      <c r="A472" s="138" t="s">
        <v>583</v>
      </c>
      <c r="B472" s="116" t="s">
        <v>50</v>
      </c>
      <c r="C472" s="155">
        <v>16031.885978</v>
      </c>
      <c r="D472" s="134" t="str">
        <f>IF($B472="N/A","N/A",IF(C472&gt;10,"No",IF(C472&lt;-10,"No","Yes")))</f>
        <v>N/A</v>
      </c>
      <c r="E472" s="155">
        <v>16753.271509999999</v>
      </c>
      <c r="F472" s="134" t="str">
        <f>IF($B472="N/A","N/A",IF(E472&gt;10,"No",IF(E472&lt;-10,"No","Yes")))</f>
        <v>N/A</v>
      </c>
      <c r="G472" s="155">
        <v>17366.037697</v>
      </c>
      <c r="H472" s="134" t="str">
        <f>IF($B472="N/A","N/A",IF(G472&gt;10,"No",IF(G472&lt;-10,"No","Yes")))</f>
        <v>N/A</v>
      </c>
      <c r="I472" s="108">
        <v>4.5</v>
      </c>
      <c r="J472" s="108">
        <v>3.6579999999999999</v>
      </c>
      <c r="K472" s="116" t="s">
        <v>112</v>
      </c>
      <c r="L472" s="109" t="str">
        <f>IF(J472="Div by 0", "N/A", IF(K472="N/A","N/A", IF(J472&gt;VALUE(MID(K472,1,2)), "No", IF(J472&lt;-1*VALUE(MID(K472,1,2)), "No", "Yes"))))</f>
        <v>Yes</v>
      </c>
    </row>
    <row r="473" spans="1:12">
      <c r="A473" s="138" t="s">
        <v>586</v>
      </c>
      <c r="B473" s="110" t="s">
        <v>50</v>
      </c>
      <c r="C473" s="156">
        <v>17425.122549</v>
      </c>
      <c r="D473" s="91" t="str">
        <f>IF($B473="N/A","N/A",IF(C473&gt;10,"No",IF(C473&lt;-10,"No","Yes")))</f>
        <v>N/A</v>
      </c>
      <c r="E473" s="156">
        <v>17906.590047999998</v>
      </c>
      <c r="F473" s="91" t="str">
        <f>IF($B473="N/A","N/A",IF(E473&gt;10,"No",IF(E473&lt;-10,"No","Yes")))</f>
        <v>N/A</v>
      </c>
      <c r="G473" s="156">
        <v>18749.483241000002</v>
      </c>
      <c r="H473" s="91" t="str">
        <f>IF($B473="N/A","N/A",IF(G473&gt;10,"No",IF(G473&lt;-10,"No","Yes")))</f>
        <v>N/A</v>
      </c>
      <c r="I473" s="85">
        <v>2.7629999999999999</v>
      </c>
      <c r="J473" s="85">
        <v>4.7069999999999999</v>
      </c>
      <c r="K473" s="110" t="s">
        <v>111</v>
      </c>
      <c r="L473" s="87" t="str">
        <f>IF(J473="Div by 0", "N/A", IF(K473="N/A","N/A", IF(J473&gt;VALUE(MID(K473,1,2)), "No", IF(J473&lt;-1*VALUE(MID(K473,1,2)), "No", "Yes"))))</f>
        <v>Yes</v>
      </c>
    </row>
    <row r="474" spans="1:12">
      <c r="A474" s="138" t="s">
        <v>589</v>
      </c>
      <c r="B474" s="110" t="s">
        <v>50</v>
      </c>
      <c r="C474" s="156">
        <v>1695.0823902</v>
      </c>
      <c r="D474" s="91" t="str">
        <f>IF($B474="N/A","N/A",IF(C474&gt;10,"No",IF(C474&lt;-10,"No","Yes")))</f>
        <v>N/A</v>
      </c>
      <c r="E474" s="156">
        <v>1735.1717913</v>
      </c>
      <c r="F474" s="91" t="str">
        <f>IF($B474="N/A","N/A",IF(E474&gt;10,"No",IF(E474&lt;-10,"No","Yes")))</f>
        <v>N/A</v>
      </c>
      <c r="G474" s="156">
        <v>1873.4584749000001</v>
      </c>
      <c r="H474" s="91" t="str">
        <f>IF($B474="N/A","N/A",IF(G474&gt;10,"No",IF(G474&lt;-10,"No","Yes")))</f>
        <v>N/A</v>
      </c>
      <c r="I474" s="85">
        <v>2.3650000000000002</v>
      </c>
      <c r="J474" s="85">
        <v>7.97</v>
      </c>
      <c r="K474" s="110" t="s">
        <v>111</v>
      </c>
      <c r="L474" s="87" t="str">
        <f>IF(J474="Div by 0", "N/A", IF(K474="N/A","N/A", IF(J474&gt;VALUE(MID(K474,1,2)), "No", IF(J474&lt;-1*VALUE(MID(K474,1,2)), "No", "Yes"))))</f>
        <v>Yes</v>
      </c>
    </row>
    <row r="475" spans="1:12">
      <c r="A475" s="138" t="s">
        <v>591</v>
      </c>
      <c r="B475" s="94" t="s">
        <v>50</v>
      </c>
      <c r="C475" s="102">
        <v>2364.5198138000001</v>
      </c>
      <c r="D475" s="141" t="str">
        <f>IF($B475="N/A","N/A",IF(C475&gt;10,"No",IF(C475&lt;-10,"No","Yes")))</f>
        <v>N/A</v>
      </c>
      <c r="E475" s="102">
        <v>2412.4931535000001</v>
      </c>
      <c r="F475" s="141" t="str">
        <f>IF($B475="N/A","N/A",IF(E475&gt;10,"No",IF(E475&lt;-10,"No","Yes")))</f>
        <v>N/A</v>
      </c>
      <c r="G475" s="102">
        <v>2445.6225948000001</v>
      </c>
      <c r="H475" s="141" t="str">
        <f>IF($B475="N/A","N/A",IF(G475&gt;10,"No",IF(G475&lt;-10,"No","Yes")))</f>
        <v>N/A</v>
      </c>
      <c r="I475" s="104">
        <v>2.0289999999999999</v>
      </c>
      <c r="J475" s="104">
        <v>1.373</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5725.0657312000003</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5884.5971036999999</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15787.991936</v>
      </c>
      <c r="D480" s="91" t="str">
        <f>IF($B480="N/A","N/A",IF(C480&gt;10,"No",IF(C480&lt;-10,"No","Yes")))</f>
        <v>N/A</v>
      </c>
      <c r="E480" s="156">
        <v>16334.310898</v>
      </c>
      <c r="F480" s="91" t="str">
        <f>IF($B480="N/A","N/A",IF(E480&gt;10,"No",IF(E480&lt;-10,"No","Yes")))</f>
        <v>N/A</v>
      </c>
      <c r="G480" s="156">
        <v>16870.086176000001</v>
      </c>
      <c r="H480" s="91" t="str">
        <f>IF($B480="N/A","N/A",IF(G480&gt;10,"No",IF(G480&lt;-10,"No","Yes")))</f>
        <v>N/A</v>
      </c>
      <c r="I480" s="85">
        <v>3.46</v>
      </c>
      <c r="J480" s="85">
        <v>3.28</v>
      </c>
      <c r="K480" s="110" t="s">
        <v>112</v>
      </c>
      <c r="L480" s="87" t="str">
        <f>IF(J480="Div by 0", "N/A", IF(K480="N/A","N/A", IF(J480&gt;VALUE(MID(K480,1,2)), "No", IF(J480&lt;-1*VALUE(MID(K480,1,2)), "No", "Yes"))))</f>
        <v>Yes</v>
      </c>
    </row>
    <row r="481" spans="1:12">
      <c r="A481" s="61" t="s">
        <v>583</v>
      </c>
      <c r="B481" s="110" t="s">
        <v>50</v>
      </c>
      <c r="C481" s="156">
        <v>16303.451107000001</v>
      </c>
      <c r="D481" s="91" t="str">
        <f>IF($B481="N/A","N/A",IF(C481&gt;10,"No",IF(C481&lt;-10,"No","Yes")))</f>
        <v>N/A</v>
      </c>
      <c r="E481" s="156">
        <v>17042.065267000002</v>
      </c>
      <c r="F481" s="91" t="str">
        <f>IF($B481="N/A","N/A",IF(E481&gt;10,"No",IF(E481&lt;-10,"No","Yes")))</f>
        <v>N/A</v>
      </c>
      <c r="G481" s="156">
        <v>17607.214335000001</v>
      </c>
      <c r="H481" s="91" t="str">
        <f>IF($B481="N/A","N/A",IF(G481&gt;10,"No",IF(G481&lt;-10,"No","Yes")))</f>
        <v>N/A</v>
      </c>
      <c r="I481" s="85">
        <v>4.53</v>
      </c>
      <c r="J481" s="85">
        <v>3.3159999999999998</v>
      </c>
      <c r="K481" s="110" t="s">
        <v>111</v>
      </c>
      <c r="L481" s="87" t="str">
        <f>IF(J481="Div by 0", "N/A", IF(K481="N/A","N/A", IF(J481&gt;VALUE(MID(K481,1,2)), "No", IF(J481&lt;-1*VALUE(MID(K481,1,2)), "No", "Yes"))))</f>
        <v>Yes</v>
      </c>
    </row>
    <row r="482" spans="1:12">
      <c r="A482" s="61" t="s">
        <v>586</v>
      </c>
      <c r="B482" s="110" t="s">
        <v>50</v>
      </c>
      <c r="C482" s="156">
        <v>15698.786225</v>
      </c>
      <c r="D482" s="91" t="str">
        <f>IF($B482="N/A","N/A",IF(C482&gt;10,"No",IF(C482&lt;-10,"No","Yes")))</f>
        <v>N/A</v>
      </c>
      <c r="E482" s="156">
        <v>16114.994123</v>
      </c>
      <c r="F482" s="91" t="str">
        <f>IF($B482="N/A","N/A",IF(E482&gt;10,"No",IF(E482&lt;-10,"No","Yes")))</f>
        <v>N/A</v>
      </c>
      <c r="G482" s="156">
        <v>16741.738785000001</v>
      </c>
      <c r="H482" s="91" t="str">
        <f>IF($B482="N/A","N/A",IF(G482&gt;10,"No",IF(G482&lt;-10,"No","Yes")))</f>
        <v>N/A</v>
      </c>
      <c r="I482" s="85">
        <v>2.6509999999999998</v>
      </c>
      <c r="J482" s="85">
        <v>3.8889999999999998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16083.673317999999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18094.910591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758.34702331999995</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738.71361138999998</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1360.6085972999999</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84.129866738999993</v>
      </c>
      <c r="D490" s="84" t="str">
        <f t="shared" ref="D490:D504" si="151">IF($B490="N/A","N/A",IF(C490&gt;10,"No",IF(C490&lt;-10,"No","Yes")))</f>
        <v>N/A</v>
      </c>
      <c r="E490" s="99">
        <v>83.801848425000003</v>
      </c>
      <c r="F490" s="84" t="str">
        <f t="shared" ref="F490:F504" si="152">IF($B490="N/A","N/A",IF(E490&gt;10,"No",IF(E490&lt;-10,"No","Yes")))</f>
        <v>N/A</v>
      </c>
      <c r="G490" s="99">
        <v>83.486542098000001</v>
      </c>
      <c r="H490" s="84" t="str">
        <f t="shared" ref="H490:H504" si="153">IF($B490="N/A","N/A",IF(G490&gt;10,"No",IF(G490&lt;-10,"No","Yes")))</f>
        <v>N/A</v>
      </c>
      <c r="I490" s="85">
        <v>-0.39</v>
      </c>
      <c r="J490" s="85">
        <v>-0.376</v>
      </c>
      <c r="K490" s="86" t="s">
        <v>110</v>
      </c>
      <c r="L490" s="87" t="str">
        <f t="shared" ref="L490:L534" si="154">IF(J490="Div by 0", "N/A", IF(K490="N/A","N/A", IF(J490&gt;VALUE(MID(K490,1,2)), "No", IF(J490&lt;-1*VALUE(MID(K490,1,2)), "No", "Yes"))))</f>
        <v>Yes</v>
      </c>
    </row>
    <row r="491" spans="1:12">
      <c r="A491" s="164" t="s">
        <v>147</v>
      </c>
      <c r="B491" s="82" t="s">
        <v>50</v>
      </c>
      <c r="C491" s="93">
        <v>367364</v>
      </c>
      <c r="D491" s="84" t="str">
        <f t="shared" si="151"/>
        <v>N/A</v>
      </c>
      <c r="E491" s="93">
        <v>370493</v>
      </c>
      <c r="F491" s="84" t="str">
        <f t="shared" si="152"/>
        <v>N/A</v>
      </c>
      <c r="G491" s="93">
        <v>380990</v>
      </c>
      <c r="H491" s="84" t="str">
        <f t="shared" si="153"/>
        <v>N/A</v>
      </c>
      <c r="I491" s="85">
        <v>0.85170000000000001</v>
      </c>
      <c r="J491" s="85">
        <v>2.8330000000000002</v>
      </c>
      <c r="K491" s="86" t="s">
        <v>110</v>
      </c>
      <c r="L491" s="87" t="str">
        <f t="shared" si="154"/>
        <v>Yes</v>
      </c>
    </row>
    <row r="492" spans="1:12">
      <c r="A492" s="138" t="s">
        <v>583</v>
      </c>
      <c r="B492" s="110" t="s">
        <v>50</v>
      </c>
      <c r="C492" s="93">
        <v>815</v>
      </c>
      <c r="D492" s="93" t="str">
        <f t="shared" si="151"/>
        <v>N/A</v>
      </c>
      <c r="E492" s="93">
        <v>893</v>
      </c>
      <c r="F492" s="93" t="str">
        <f t="shared" si="152"/>
        <v>N/A</v>
      </c>
      <c r="G492" s="93">
        <v>923</v>
      </c>
      <c r="H492" s="91" t="str">
        <f t="shared" si="153"/>
        <v>N/A</v>
      </c>
      <c r="I492" s="85">
        <v>9.5709999999999997</v>
      </c>
      <c r="J492" s="85">
        <v>3.359</v>
      </c>
      <c r="K492" s="110" t="s">
        <v>110</v>
      </c>
      <c r="L492" s="87" t="str">
        <f t="shared" si="154"/>
        <v>Yes</v>
      </c>
    </row>
    <row r="493" spans="1:12">
      <c r="A493" s="138" t="s">
        <v>586</v>
      </c>
      <c r="B493" s="110" t="s">
        <v>50</v>
      </c>
      <c r="C493" s="93">
        <v>64970</v>
      </c>
      <c r="D493" s="93" t="str">
        <f t="shared" si="151"/>
        <v>N/A</v>
      </c>
      <c r="E493" s="93">
        <v>66779</v>
      </c>
      <c r="F493" s="93" t="str">
        <f t="shared" si="152"/>
        <v>N/A</v>
      </c>
      <c r="G493" s="93">
        <v>69215</v>
      </c>
      <c r="H493" s="91" t="str">
        <f t="shared" si="153"/>
        <v>N/A</v>
      </c>
      <c r="I493" s="85">
        <v>2.7839999999999998</v>
      </c>
      <c r="J493" s="85">
        <v>3.6480000000000001</v>
      </c>
      <c r="K493" s="110" t="s">
        <v>110</v>
      </c>
      <c r="L493" s="87" t="str">
        <f t="shared" si="154"/>
        <v>Yes</v>
      </c>
    </row>
    <row r="494" spans="1:12">
      <c r="A494" s="138" t="s">
        <v>589</v>
      </c>
      <c r="B494" s="110" t="s">
        <v>50</v>
      </c>
      <c r="C494" s="93">
        <v>225330</v>
      </c>
      <c r="D494" s="93" t="str">
        <f t="shared" si="151"/>
        <v>N/A</v>
      </c>
      <c r="E494" s="93">
        <v>228268</v>
      </c>
      <c r="F494" s="93" t="str">
        <f t="shared" si="152"/>
        <v>N/A</v>
      </c>
      <c r="G494" s="93">
        <v>235519</v>
      </c>
      <c r="H494" s="91" t="str">
        <f t="shared" si="153"/>
        <v>N/A</v>
      </c>
      <c r="I494" s="85">
        <v>1.304</v>
      </c>
      <c r="J494" s="85">
        <v>3.177</v>
      </c>
      <c r="K494" s="110" t="s">
        <v>110</v>
      </c>
      <c r="L494" s="87" t="str">
        <f t="shared" si="154"/>
        <v>Yes</v>
      </c>
    </row>
    <row r="495" spans="1:12">
      <c r="A495" s="138" t="s">
        <v>591</v>
      </c>
      <c r="B495" s="110" t="s">
        <v>50</v>
      </c>
      <c r="C495" s="93">
        <v>76249</v>
      </c>
      <c r="D495" s="93" t="str">
        <f t="shared" si="151"/>
        <v>N/A</v>
      </c>
      <c r="E495" s="93">
        <v>74553</v>
      </c>
      <c r="F495" s="93" t="str">
        <f t="shared" si="152"/>
        <v>N/A</v>
      </c>
      <c r="G495" s="93">
        <v>75333</v>
      </c>
      <c r="H495" s="91" t="str">
        <f t="shared" si="153"/>
        <v>N/A</v>
      </c>
      <c r="I495" s="85">
        <v>-2.2200000000000002</v>
      </c>
      <c r="J495" s="85">
        <v>1.046</v>
      </c>
      <c r="K495" s="110" t="s">
        <v>110</v>
      </c>
      <c r="L495" s="87" t="str">
        <f t="shared" si="154"/>
        <v>Yes</v>
      </c>
    </row>
    <row r="496" spans="1:12">
      <c r="A496" s="128" t="s">
        <v>1017</v>
      </c>
      <c r="B496" s="82" t="s">
        <v>50</v>
      </c>
      <c r="C496" s="93" t="s">
        <v>50</v>
      </c>
      <c r="D496" s="93" t="str">
        <f t="shared" si="151"/>
        <v>N/A</v>
      </c>
      <c r="E496" s="93" t="s">
        <v>50</v>
      </c>
      <c r="F496" s="93" t="str">
        <f t="shared" si="152"/>
        <v>N/A</v>
      </c>
      <c r="G496" s="93">
        <v>7400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380980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18</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209333</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380980</v>
      </c>
      <c r="H504" s="91" t="str">
        <f t="shared" si="153"/>
        <v>N/A</v>
      </c>
      <c r="I504" s="99" t="s">
        <v>50</v>
      </c>
      <c r="J504" s="99" t="s">
        <v>50</v>
      </c>
      <c r="K504" s="110" t="s">
        <v>110</v>
      </c>
      <c r="L504" s="87" t="str">
        <f t="shared" si="155"/>
        <v>N/A</v>
      </c>
    </row>
    <row r="505" spans="1:12">
      <c r="A505" s="164" t="s">
        <v>391</v>
      </c>
      <c r="B505" s="110" t="s">
        <v>89</v>
      </c>
      <c r="C505" s="99">
        <v>1.03959367E-2</v>
      </c>
      <c r="D505" s="84" t="str">
        <f>IF($B505="N/A","N/A",IF(C505&gt;=20,"No",IF(C505&lt;0,"No","Yes")))</f>
        <v>Yes</v>
      </c>
      <c r="E505" s="99">
        <v>1.7669665599999999E-2</v>
      </c>
      <c r="F505" s="84" t="str">
        <f>IF($B505="N/A","N/A",IF(E505&gt;=20,"No",IF(E505&lt;0,"No","Yes")))</f>
        <v>Yes</v>
      </c>
      <c r="G505" s="99">
        <v>3.1677009700000001E-2</v>
      </c>
      <c r="H505" s="84" t="str">
        <f>IF($B505="N/A","N/A",IF(G505&gt;=20,"No",IF(G505&lt;0,"No","Yes")))</f>
        <v>Yes</v>
      </c>
      <c r="I505" s="85">
        <v>69.97</v>
      </c>
      <c r="J505" s="85">
        <v>79.27</v>
      </c>
      <c r="K505" s="86" t="s">
        <v>110</v>
      </c>
      <c r="L505" s="87" t="str">
        <f t="shared" si="154"/>
        <v>No</v>
      </c>
    </row>
    <row r="506" spans="1:12">
      <c r="A506" s="164" t="s">
        <v>392</v>
      </c>
      <c r="B506" s="82" t="s">
        <v>50</v>
      </c>
      <c r="C506" s="99">
        <v>48.752487598999998</v>
      </c>
      <c r="D506" s="84" t="str">
        <f>IF($B506="N/A","N/A",IF(C506&gt;10,"No",IF(C506&lt;-10,"No","Yes")))</f>
        <v>N/A</v>
      </c>
      <c r="E506" s="99">
        <v>49.847599133999999</v>
      </c>
      <c r="F506" s="84" t="str">
        <f>IF($B506="N/A","N/A",IF(E506&gt;10,"No",IF(E506&lt;-10,"No","Yes")))</f>
        <v>N/A</v>
      </c>
      <c r="G506" s="99">
        <v>50.651538494999997</v>
      </c>
      <c r="H506" s="84" t="str">
        <f>IF($B506="N/A","N/A",IF(G506&gt;10,"No",IF(G506&lt;-10,"No","Yes")))</f>
        <v>N/A</v>
      </c>
      <c r="I506" s="85">
        <v>2.246</v>
      </c>
      <c r="J506" s="85">
        <v>1.613</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7.9980804999999992E-3</v>
      </c>
      <c r="D508" s="84" t="str">
        <f>IF($B508="N/A","N/A",IF(C508&gt;10,"No",IF(C508&lt;-10,"No","Yes")))</f>
        <v>N/A</v>
      </c>
      <c r="E508" s="99">
        <v>7.4321813E-3</v>
      </c>
      <c r="F508" s="84" t="str">
        <f>IF($B508="N/A","N/A",IF(E508&gt;10,"No",IF(E508&lt;-10,"No","Yes")))</f>
        <v>N/A</v>
      </c>
      <c r="G508" s="99">
        <v>3.53169698E-2</v>
      </c>
      <c r="H508" s="84" t="str">
        <f>IF($B508="N/A","N/A",IF(G508&gt;10,"No",IF(G508&lt;-10,"No","Yes")))</f>
        <v>N/A</v>
      </c>
      <c r="I508" s="85">
        <v>-7.08</v>
      </c>
      <c r="J508" s="85">
        <v>375.2</v>
      </c>
      <c r="K508" s="86" t="s">
        <v>110</v>
      </c>
      <c r="L508" s="87" t="str">
        <f t="shared" si="154"/>
        <v>No</v>
      </c>
    </row>
    <row r="509" spans="1:12" ht="12.75" customHeight="1">
      <c r="A509" s="165" t="s">
        <v>808</v>
      </c>
      <c r="B509" s="82" t="s">
        <v>50</v>
      </c>
      <c r="C509" s="99">
        <v>56.534431736000002</v>
      </c>
      <c r="D509" s="84" t="str">
        <f>IF($B509="N/A","N/A",IF(C509&gt;10,"No",IF(C509&lt;-10,"No","Yes")))</f>
        <v>N/A</v>
      </c>
      <c r="E509" s="99">
        <v>56.306205871000003</v>
      </c>
      <c r="F509" s="84" t="str">
        <f>IF($B509="N/A","N/A",IF(E509&gt;10,"No",IF(E509&lt;-10,"No","Yes")))</f>
        <v>N/A</v>
      </c>
      <c r="G509" s="99">
        <v>55.822002472000001</v>
      </c>
      <c r="H509" s="84" t="str">
        <f>IF($B509="N/A","N/A",IF(G509&gt;10,"No",IF(G509&lt;-10,"No","Yes")))</f>
        <v>N/A</v>
      </c>
      <c r="I509" s="85">
        <v>-0.40400000000000003</v>
      </c>
      <c r="J509" s="85">
        <v>-0.86</v>
      </c>
      <c r="K509" s="86" t="s">
        <v>110</v>
      </c>
      <c r="L509" s="87" t="str">
        <f t="shared" si="154"/>
        <v>Yes</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2.2495113766000001</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97.650920087000003</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2.0361990950000002</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97.963800904999999</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340215</v>
      </c>
      <c r="D517" s="84" t="str">
        <f t="shared" ref="D517:D533" si="160">IF($B517="N/A","N/A",IF(C517&gt;10,"No",IF(C517&lt;-10,"No","Yes")))</f>
        <v>N/A</v>
      </c>
      <c r="E517" s="83">
        <v>339530</v>
      </c>
      <c r="F517" s="84" t="str">
        <f t="shared" ref="F517:F533" si="161">IF($B517="N/A","N/A",IF(E517&gt;10,"No",IF(E517&lt;-10,"No","Yes")))</f>
        <v>N/A</v>
      </c>
      <c r="G517" s="83">
        <v>358736</v>
      </c>
      <c r="H517" s="84" t="str">
        <f t="shared" ref="H517:H533" si="162">IF($B517="N/A","N/A",IF(G517&gt;10,"No",IF(G517&lt;-10,"No","Yes")))</f>
        <v>N/A</v>
      </c>
      <c r="I517" s="85">
        <v>-0.20100000000000001</v>
      </c>
      <c r="J517" s="85">
        <v>5.657</v>
      </c>
      <c r="K517" s="86" t="s">
        <v>110</v>
      </c>
      <c r="L517" s="87" t="str">
        <f t="shared" si="154"/>
        <v>Yes</v>
      </c>
    </row>
    <row r="518" spans="1:12">
      <c r="A518" s="144" t="s">
        <v>672</v>
      </c>
      <c r="B518" s="82" t="s">
        <v>50</v>
      </c>
      <c r="C518" s="90">
        <v>0</v>
      </c>
      <c r="D518" s="84" t="str">
        <f t="shared" si="160"/>
        <v>N/A</v>
      </c>
      <c r="E518" s="90">
        <v>0</v>
      </c>
      <c r="F518" s="84" t="str">
        <f t="shared" si="161"/>
        <v>N/A</v>
      </c>
      <c r="G518" s="90">
        <v>2.7875650000000002E-4</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41.263024852000001</v>
      </c>
      <c r="D520" s="84" t="str">
        <f t="shared" si="160"/>
        <v>N/A</v>
      </c>
      <c r="E520" s="90">
        <v>42.257532470999998</v>
      </c>
      <c r="F520" s="84" t="str">
        <f t="shared" si="161"/>
        <v>N/A</v>
      </c>
      <c r="G520" s="90">
        <v>40.591409839000001</v>
      </c>
      <c r="H520" s="84" t="str">
        <f t="shared" si="162"/>
        <v>N/A</v>
      </c>
      <c r="I520" s="85">
        <v>2.41</v>
      </c>
      <c r="J520" s="85">
        <v>-3.94</v>
      </c>
      <c r="K520" s="86" t="s">
        <v>110</v>
      </c>
      <c r="L520" s="87" t="str">
        <f t="shared" si="154"/>
        <v>Yes</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1.5161001132</v>
      </c>
      <c r="D524" s="84" t="str">
        <f t="shared" si="160"/>
        <v>N/A</v>
      </c>
      <c r="E524" s="90">
        <v>1.3713073954999999</v>
      </c>
      <c r="F524" s="84" t="str">
        <f t="shared" si="161"/>
        <v>N/A</v>
      </c>
      <c r="G524" s="90">
        <v>1.3279960751</v>
      </c>
      <c r="H524" s="84" t="str">
        <f t="shared" si="162"/>
        <v>N/A</v>
      </c>
      <c r="I524" s="85">
        <v>-9.5500000000000007</v>
      </c>
      <c r="J524" s="85">
        <v>-3.16</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40.614611349</v>
      </c>
      <c r="D528" s="84" t="str">
        <f t="shared" si="160"/>
        <v>N/A</v>
      </c>
      <c r="E528" s="90">
        <v>39.273112832000002</v>
      </c>
      <c r="F528" s="84" t="str">
        <f t="shared" si="161"/>
        <v>N/A</v>
      </c>
      <c r="G528" s="90">
        <v>40.150974533000003</v>
      </c>
      <c r="H528" s="84" t="str">
        <f t="shared" si="162"/>
        <v>N/A</v>
      </c>
      <c r="I528" s="85">
        <v>-3.3</v>
      </c>
      <c r="J528" s="85">
        <v>2.2349999999999999</v>
      </c>
      <c r="K528" s="86" t="s">
        <v>110</v>
      </c>
      <c r="L528" s="87" t="str">
        <f t="shared" si="154"/>
        <v>Yes</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16.606263685999998</v>
      </c>
      <c r="D533" s="84" t="str">
        <f t="shared" si="160"/>
        <v>N/A</v>
      </c>
      <c r="E533" s="90">
        <v>17.098047301000001</v>
      </c>
      <c r="F533" s="84" t="str">
        <f t="shared" si="161"/>
        <v>N/A</v>
      </c>
      <c r="G533" s="90">
        <v>17.929340796999998</v>
      </c>
      <c r="H533" s="84" t="str">
        <f t="shared" si="162"/>
        <v>N/A</v>
      </c>
      <c r="I533" s="85">
        <v>2.9609999999999999</v>
      </c>
      <c r="J533" s="85">
        <v>4.8620000000000001</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112928087</v>
      </c>
      <c r="D536" s="107" t="str">
        <f>IF($B536="N/A","N/A",IF(C536&gt;10,"No",IF(C536&lt;-10,"No","Yes")))</f>
        <v>N/A</v>
      </c>
      <c r="E536" s="159">
        <v>117900131</v>
      </c>
      <c r="F536" s="107" t="str">
        <f>IF($B536="N/A","N/A",IF(E536&gt;10,"No",IF(E536&lt;-10,"No","Yes")))</f>
        <v>N/A</v>
      </c>
      <c r="G536" s="159">
        <v>126774612</v>
      </c>
      <c r="H536" s="107" t="str">
        <f>IF($B536="N/A","N/A",IF(G536&gt;10,"No",IF(G536&lt;-10,"No","Yes")))</f>
        <v>N/A</v>
      </c>
      <c r="I536" s="108">
        <v>4.4029999999999996</v>
      </c>
      <c r="J536" s="108">
        <v>7.5270000000000001</v>
      </c>
      <c r="K536" s="118" t="s">
        <v>112</v>
      </c>
      <c r="L536" s="109" t="str">
        <f t="shared" ref="L536:L547" si="163">IF(J536="Div by 0", "N/A", IF(K536="N/A","N/A", IF(J536&gt;VALUE(MID(K536,1,2)), "No", IF(J536&lt;-1*VALUE(MID(K536,1,2)), "No", "Yes"))))</f>
        <v>Yes</v>
      </c>
    </row>
    <row r="537" spans="1:12">
      <c r="A537" s="144" t="s">
        <v>593</v>
      </c>
      <c r="B537" s="82" t="s">
        <v>50</v>
      </c>
      <c r="C537" s="88">
        <v>9114807</v>
      </c>
      <c r="D537" s="84" t="str">
        <f>IF($B537="N/A","N/A",IF(C537&gt;10,"No",IF(C537&lt;-10,"No","Yes")))</f>
        <v>N/A</v>
      </c>
      <c r="E537" s="88">
        <v>8364257</v>
      </c>
      <c r="F537" s="84" t="str">
        <f>IF($B537="N/A","N/A",IF(E537&gt;10,"No",IF(E537&lt;-10,"No","Yes")))</f>
        <v>N/A</v>
      </c>
      <c r="G537" s="88">
        <v>8502313</v>
      </c>
      <c r="H537" s="84" t="str">
        <f>IF($B537="N/A","N/A",IF(G537&gt;10,"No",IF(G537&lt;-10,"No","Yes")))</f>
        <v>N/A</v>
      </c>
      <c r="I537" s="85">
        <v>-8.23</v>
      </c>
      <c r="J537" s="85">
        <v>1.651</v>
      </c>
      <c r="K537" s="86" t="s">
        <v>112</v>
      </c>
      <c r="L537" s="87" t="str">
        <f t="shared" si="163"/>
        <v>Yes</v>
      </c>
    </row>
    <row r="538" spans="1:12">
      <c r="A538" s="144" t="s">
        <v>594</v>
      </c>
      <c r="B538" s="82" t="s">
        <v>50</v>
      </c>
      <c r="C538" s="88">
        <v>101058562</v>
      </c>
      <c r="D538" s="84" t="str">
        <f>IF($B538="N/A","N/A",IF(C538&gt;10,"No",IF(C538&lt;-10,"No","Yes")))</f>
        <v>N/A</v>
      </c>
      <c r="E538" s="88">
        <v>106763594</v>
      </c>
      <c r="F538" s="84" t="str">
        <f>IF($B538="N/A","N/A",IF(E538&gt;10,"No",IF(E538&lt;-10,"No","Yes")))</f>
        <v>N/A</v>
      </c>
      <c r="G538" s="88">
        <v>115292203</v>
      </c>
      <c r="H538" s="84" t="str">
        <f>IF($B538="N/A","N/A",IF(G538&gt;10,"No",IF(G538&lt;-10,"No","Yes")))</f>
        <v>N/A</v>
      </c>
      <c r="I538" s="85">
        <v>5.6449999999999996</v>
      </c>
      <c r="J538" s="85">
        <v>7.9880000000000004</v>
      </c>
      <c r="K538" s="86" t="s">
        <v>112</v>
      </c>
      <c r="L538" s="87" t="str">
        <f t="shared" si="163"/>
        <v>Yes</v>
      </c>
    </row>
    <row r="539" spans="1:12">
      <c r="A539" s="144" t="s">
        <v>595</v>
      </c>
      <c r="B539" s="82" t="s">
        <v>50</v>
      </c>
      <c r="C539" s="88">
        <v>2754718</v>
      </c>
      <c r="D539" s="84" t="str">
        <f>IF($B539="N/A","N/A",IF(C539&gt;10,"No",IF(C539&lt;-10,"No","Yes")))</f>
        <v>N/A</v>
      </c>
      <c r="E539" s="88">
        <v>2772280</v>
      </c>
      <c r="F539" s="84" t="str">
        <f>IF($B539="N/A","N/A",IF(E539&gt;10,"No",IF(E539&lt;-10,"No","Yes")))</f>
        <v>N/A</v>
      </c>
      <c r="G539" s="88">
        <v>2980096</v>
      </c>
      <c r="H539" s="84" t="str">
        <f>IF($B539="N/A","N/A",IF(G539&gt;10,"No",IF(G539&lt;-10,"No","Yes")))</f>
        <v>N/A</v>
      </c>
      <c r="I539" s="85">
        <v>0.63749999999999996</v>
      </c>
      <c r="J539" s="85">
        <v>7.4960000000000004</v>
      </c>
      <c r="K539" s="86" t="s">
        <v>112</v>
      </c>
      <c r="L539" s="87" t="str">
        <f t="shared" si="163"/>
        <v>Yes</v>
      </c>
    </row>
    <row r="540" spans="1:12" ht="12.75" customHeight="1">
      <c r="A540" s="164" t="s">
        <v>596</v>
      </c>
      <c r="B540" s="168" t="s">
        <v>28</v>
      </c>
      <c r="C540" s="90">
        <v>1.4288226175000001</v>
      </c>
      <c r="D540" s="84" t="str">
        <f>IF($B540="N/A","N/A",IF(C540&gt;2,"No",IF(C540&lt;0.9,"No","Yes")))</f>
        <v>Yes</v>
      </c>
      <c r="E540" s="90">
        <v>1.4228608959</v>
      </c>
      <c r="F540" s="84" t="str">
        <f>IF($B540="N/A","N/A",IF(E540&gt;2,"No",IF(E540&lt;0.9,"No","Yes")))</f>
        <v>Yes</v>
      </c>
      <c r="G540" s="90">
        <v>1.4239522977000001</v>
      </c>
      <c r="H540" s="84" t="str">
        <f>IF($B540="N/A","N/A",IF(G540&gt;2,"No",IF(G540&lt;0.9,"No","Yes")))</f>
        <v>Yes</v>
      </c>
      <c r="I540" s="85">
        <v>-0.41699999999999998</v>
      </c>
      <c r="J540" s="85">
        <v>7.6700000000000004E-2</v>
      </c>
      <c r="K540" s="86" t="s">
        <v>112</v>
      </c>
      <c r="L540" s="87" t="str">
        <f t="shared" si="163"/>
        <v>Yes</v>
      </c>
    </row>
    <row r="541" spans="1:12">
      <c r="A541" s="144" t="s">
        <v>593</v>
      </c>
      <c r="B541" s="168" t="s">
        <v>28</v>
      </c>
      <c r="C541" s="90">
        <v>0.95154033670000004</v>
      </c>
      <c r="D541" s="84" t="str">
        <f>IF($B541="N/A","N/A",IF(C541&gt;2,"No",IF(C541&lt;0.9,"No","Yes")))</f>
        <v>Yes</v>
      </c>
      <c r="E541" s="90">
        <v>0.94908590869999998</v>
      </c>
      <c r="F541" s="84" t="str">
        <f>IF($B541="N/A","N/A",IF(E541&gt;2,"No",IF(E541&lt;0.9,"No","Yes")))</f>
        <v>Yes</v>
      </c>
      <c r="G541" s="90">
        <v>0.94791958040000002</v>
      </c>
      <c r="H541" s="84" t="str">
        <f>IF($B541="N/A","N/A",IF(G541&gt;2,"No",IF(G541&lt;0.9,"No","Yes")))</f>
        <v>Yes</v>
      </c>
      <c r="I541" s="85">
        <v>-0.25800000000000001</v>
      </c>
      <c r="J541" s="85">
        <v>-0.123</v>
      </c>
      <c r="K541" s="86" t="s">
        <v>112</v>
      </c>
      <c r="L541" s="87" t="str">
        <f t="shared" si="163"/>
        <v>Yes</v>
      </c>
    </row>
    <row r="542" spans="1:12">
      <c r="A542" s="144" t="s">
        <v>594</v>
      </c>
      <c r="B542" s="168" t="s">
        <v>28</v>
      </c>
      <c r="C542" s="90">
        <v>1.0034594571</v>
      </c>
      <c r="D542" s="84" t="str">
        <f>IF($B542="N/A","N/A",IF(C542&gt;2,"No",IF(C542&lt;0.9,"No","Yes")))</f>
        <v>Yes</v>
      </c>
      <c r="E542" s="90">
        <v>0.99894636810000004</v>
      </c>
      <c r="F542" s="84" t="str">
        <f>IF($B542="N/A","N/A",IF(E542&gt;2,"No",IF(E542&lt;0.9,"No","Yes")))</f>
        <v>Yes</v>
      </c>
      <c r="G542" s="90">
        <v>0.99291306140000002</v>
      </c>
      <c r="H542" s="84" t="str">
        <f>IF($B542="N/A","N/A",IF(G542&gt;2,"No",IF(G542&lt;0.9,"No","Yes")))</f>
        <v>Yes</v>
      </c>
      <c r="I542" s="85">
        <v>-0.45</v>
      </c>
      <c r="J542" s="85">
        <v>-0.60399999999999998</v>
      </c>
      <c r="K542" s="86" t="s">
        <v>112</v>
      </c>
      <c r="L542" s="87" t="str">
        <f t="shared" si="163"/>
        <v>Yes</v>
      </c>
    </row>
    <row r="543" spans="1:12">
      <c r="A543" s="144" t="s">
        <v>595</v>
      </c>
      <c r="B543" s="168" t="s">
        <v>28</v>
      </c>
      <c r="C543" s="90">
        <v>0.84677231450000001</v>
      </c>
      <c r="D543" s="84" t="str">
        <f>IF($B543="N/A","N/A",IF(C543&gt;2,"No",IF(C543&lt;0.9,"No","Yes")))</f>
        <v>No</v>
      </c>
      <c r="E543" s="90">
        <v>0.86248918109999995</v>
      </c>
      <c r="F543" s="84" t="str">
        <f>IF($B543="N/A","N/A",IF(E543&gt;2,"No",IF(E543&lt;0.9,"No","Yes")))</f>
        <v>No</v>
      </c>
      <c r="G543" s="90">
        <v>0.85889699269999997</v>
      </c>
      <c r="H543" s="84" t="str">
        <f>IF($B543="N/A","N/A",IF(G543&gt;2,"No",IF(G543&lt;0.9,"No","Yes")))</f>
        <v>No</v>
      </c>
      <c r="I543" s="85">
        <v>1.8560000000000001</v>
      </c>
      <c r="J543" s="85">
        <v>-0.41599999999999998</v>
      </c>
      <c r="K543" s="86" t="s">
        <v>112</v>
      </c>
      <c r="L543" s="87" t="str">
        <f t="shared" si="163"/>
        <v>Yes</v>
      </c>
    </row>
    <row r="544" spans="1:12">
      <c r="A544" s="164" t="s">
        <v>597</v>
      </c>
      <c r="B544" s="82" t="s">
        <v>50</v>
      </c>
      <c r="C544" s="88">
        <v>33.462077546000003</v>
      </c>
      <c r="D544" s="84" t="str">
        <f>IF($B544="N/A","N/A",IF(C544&gt;10,"No",IF(C544&lt;-10,"No","Yes")))</f>
        <v>N/A</v>
      </c>
      <c r="E544" s="88">
        <v>34.708859816999997</v>
      </c>
      <c r="F544" s="84" t="str">
        <f>IF($B544="N/A","N/A",IF(E544&gt;10,"No",IF(E544&lt;-10,"No","Yes")))</f>
        <v>N/A</v>
      </c>
      <c r="G544" s="88">
        <v>35.386657675000002</v>
      </c>
      <c r="H544" s="84" t="str">
        <f>IF($B544="N/A","N/A",IF(G544&gt;10,"No",IF(G544&lt;-10,"No","Yes")))</f>
        <v>N/A</v>
      </c>
      <c r="I544" s="85">
        <v>3.726</v>
      </c>
      <c r="J544" s="85">
        <v>1.9530000000000001</v>
      </c>
      <c r="K544" s="86" t="s">
        <v>112</v>
      </c>
      <c r="L544" s="87" t="str">
        <f t="shared" si="163"/>
        <v>Yes</v>
      </c>
    </row>
    <row r="545" spans="1:12">
      <c r="A545" s="144" t="s">
        <v>593</v>
      </c>
      <c r="B545" s="82" t="s">
        <v>50</v>
      </c>
      <c r="C545" s="88">
        <v>149.12237619000001</v>
      </c>
      <c r="D545" s="84" t="str">
        <f>IF($B545="N/A","N/A",IF(C545&gt;10,"No",IF(C545&lt;-10,"No","Yes")))</f>
        <v>N/A</v>
      </c>
      <c r="E545" s="88">
        <v>147.45794475</v>
      </c>
      <c r="F545" s="84" t="str">
        <f>IF($B545="N/A","N/A",IF(E545&gt;10,"No",IF(E545&lt;-10,"No","Yes")))</f>
        <v>N/A</v>
      </c>
      <c r="G545" s="88">
        <v>148.64183566</v>
      </c>
      <c r="H545" s="84" t="str">
        <f>IF($B545="N/A","N/A",IF(G545&gt;10,"No",IF(G545&lt;-10,"No","Yes")))</f>
        <v>N/A</v>
      </c>
      <c r="I545" s="85">
        <v>-1.1200000000000001</v>
      </c>
      <c r="J545" s="85">
        <v>0.80289999999999995</v>
      </c>
      <c r="K545" s="86" t="s">
        <v>112</v>
      </c>
      <c r="L545" s="87" t="str">
        <f t="shared" si="163"/>
        <v>Yes</v>
      </c>
    </row>
    <row r="546" spans="1:12">
      <c r="A546" s="161" t="s">
        <v>594</v>
      </c>
      <c r="B546" s="82" t="s">
        <v>50</v>
      </c>
      <c r="C546" s="88">
        <v>29.944990039</v>
      </c>
      <c r="D546" s="84" t="str">
        <f>IF($B546="N/A","N/A",IF(C546&gt;10,"No",IF(C546&lt;-10,"No","Yes")))</f>
        <v>N/A</v>
      </c>
      <c r="E546" s="88">
        <v>31.430435272</v>
      </c>
      <c r="F546" s="84" t="str">
        <f>IF($B546="N/A","N/A",IF(E546&gt;10,"No",IF(E546&lt;-10,"No","Yes")))</f>
        <v>N/A</v>
      </c>
      <c r="G546" s="88">
        <v>32.181998579000002</v>
      </c>
      <c r="H546" s="84" t="str">
        <f>IF($B546="N/A","N/A",IF(G546&gt;10,"No",IF(G546&lt;-10,"No","Yes")))</f>
        <v>N/A</v>
      </c>
      <c r="I546" s="85">
        <v>4.9610000000000003</v>
      </c>
      <c r="J546" s="85">
        <v>2.391</v>
      </c>
      <c r="K546" s="86" t="s">
        <v>112</v>
      </c>
      <c r="L546" s="87" t="str">
        <f t="shared" si="163"/>
        <v>Yes</v>
      </c>
    </row>
    <row r="547" spans="1:12">
      <c r="A547" s="161" t="s">
        <v>595</v>
      </c>
      <c r="B547" s="82" t="s">
        <v>50</v>
      </c>
      <c r="C547" s="88">
        <v>1.693544629</v>
      </c>
      <c r="D547" s="84" t="str">
        <f>IF($B547="N/A","N/A",IF(C547&gt;10,"No",IF(C547&lt;-10,"No","Yes")))</f>
        <v>N/A</v>
      </c>
      <c r="E547" s="88">
        <v>1.7249783621999999</v>
      </c>
      <c r="F547" s="84" t="str">
        <f>IF($B547="N/A","N/A",IF(E547&gt;10,"No",IF(E547&lt;-10,"No","Yes")))</f>
        <v>N/A</v>
      </c>
      <c r="G547" s="88">
        <v>1.7177939855</v>
      </c>
      <c r="H547" s="84" t="str">
        <f>IF($B547="N/A","N/A",IF(G547&gt;10,"No",IF(G547&lt;-10,"No","Yes")))</f>
        <v>N/A</v>
      </c>
      <c r="I547" s="85">
        <v>1.8560000000000001</v>
      </c>
      <c r="J547" s="85">
        <v>-0.41599999999999998</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97.351374051999997</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96.575896467999996</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97.350254606999997</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90.039793056999997</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77.36586681</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16.718062381999999</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380990</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17.898894983999998</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1.1745715110999999</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1.3929499461999999</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7.3193522140000002</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1.6793091682000001</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7.3755216700000001E-2</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0.21129163500000001</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1.5982046773</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0.47009107849999998</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1.1281135988</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0.34541589020000002</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6.4043675699999997E-2</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15.191212368</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2.6247409999999999E-4</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102744810</v>
      </c>
      <c r="D584" s="134" t="str">
        <f>IF($B584="N/A","N/A",IF(C584&gt;10,"No",IF(C584&lt;-10,"No","Yes")))</f>
        <v>N/A</v>
      </c>
      <c r="E584" s="155">
        <v>108459788</v>
      </c>
      <c r="F584" s="134" t="str">
        <f>IF($B584="N/A","N/A",IF(E584&gt;10,"No",IF(E584&lt;-10,"No","Yes")))</f>
        <v>N/A</v>
      </c>
      <c r="G584" s="155">
        <v>117152556</v>
      </c>
      <c r="H584" s="134" t="str">
        <f>IF($B584="N/A","N/A",IF(G584&gt;10,"No",IF(G584&lt;-10,"No","Yes")))</f>
        <v>N/A</v>
      </c>
      <c r="I584" s="142">
        <v>5.5620000000000003</v>
      </c>
      <c r="J584" s="142">
        <v>8.0150000000000006</v>
      </c>
      <c r="K584" s="116" t="s">
        <v>112</v>
      </c>
      <c r="L584" s="109" t="str">
        <f>IF(J584="Div by 0", "N/A", IF(K584="N/A","N/A", IF(J584&gt;VALUE(MID(K584,1,2)), "No", IF(J584&lt;-1*VALUE(MID(K584,1,2)), "No", "Yes"))))</f>
        <v>Yes</v>
      </c>
    </row>
    <row r="585" spans="1:12">
      <c r="A585" s="137" t="s">
        <v>307</v>
      </c>
      <c r="B585" s="116" t="s">
        <v>50</v>
      </c>
      <c r="C585" s="155">
        <v>1678280967</v>
      </c>
      <c r="D585" s="91" t="str">
        <f>IF($B585="N/A","N/A",IF(C585&gt;10,"No",IF(C585&lt;-10,"No","Yes")))</f>
        <v>N/A</v>
      </c>
      <c r="E585" s="155">
        <v>1757910823</v>
      </c>
      <c r="F585" s="91" t="str">
        <f>IF($B585="N/A","N/A",IF(E585&gt;10,"No",IF(E585&lt;-10,"No","Yes")))</f>
        <v>N/A</v>
      </c>
      <c r="G585" s="155">
        <v>1900484209</v>
      </c>
      <c r="H585" s="91" t="str">
        <f>IF($B585="N/A","N/A",IF(G585&gt;10,"No",IF(G585&lt;-10,"No","Yes")))</f>
        <v>N/A</v>
      </c>
      <c r="I585" s="99">
        <v>4.7450000000000001</v>
      </c>
      <c r="J585" s="99">
        <v>8.11</v>
      </c>
      <c r="K585" s="116" t="s">
        <v>112</v>
      </c>
      <c r="L585" s="87" t="str">
        <f>IF(J585="Div by 0", "N/A", IF(K585="N/A","N/A", IF(J585&gt;VALUE(MID(K585,1,2)), "No", IF(J585&lt;-1*VALUE(MID(K585,1,2)), "No", "Yes"))))</f>
        <v>Yes</v>
      </c>
    </row>
    <row r="586" spans="1:12">
      <c r="A586" s="137" t="s">
        <v>598</v>
      </c>
      <c r="B586" s="94" t="s">
        <v>50</v>
      </c>
      <c r="C586" s="140">
        <v>359431</v>
      </c>
      <c r="D586" s="141" t="str">
        <f>IF($B586="N/A","N/A",IF(C586&gt;10,"No",IF(C586&lt;-10,"No","Yes")))</f>
        <v>N/A</v>
      </c>
      <c r="E586" s="140">
        <v>362948</v>
      </c>
      <c r="F586" s="141" t="str">
        <f>IF($B586="N/A","N/A",IF(E586&gt;10,"No",IF(E586&lt;-10,"No","Yes")))</f>
        <v>N/A</v>
      </c>
      <c r="G586" s="140">
        <v>373572</v>
      </c>
      <c r="H586" s="141" t="str">
        <f>IF($B586="N/A","N/A",IF(G586&gt;10,"No",IF(G586&lt;-10,"No","Yes")))</f>
        <v>N/A</v>
      </c>
      <c r="I586" s="143">
        <v>0.97850000000000004</v>
      </c>
      <c r="J586" s="143">
        <v>2.927</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7933</v>
      </c>
      <c r="D591" s="134" t="str">
        <f t="shared" ref="D591:D608" si="172">IF($B591="N/A","N/A",IF(C591&gt;10,"No",IF(C591&lt;-10,"No","Yes")))</f>
        <v>N/A</v>
      </c>
      <c r="E591" s="172">
        <v>7545</v>
      </c>
      <c r="F591" s="134" t="str">
        <f t="shared" ref="F591:F608" si="173">IF($B591="N/A","N/A",IF(E591&gt;10,"No",IF(E591&lt;-10,"No","Yes")))</f>
        <v>N/A</v>
      </c>
      <c r="G591" s="172">
        <v>7418</v>
      </c>
      <c r="H591" s="134" t="str">
        <f t="shared" ref="H591:H608" si="174">IF($B591="N/A","N/A",IF(G591&gt;10,"No",IF(G591&lt;-10,"No","Yes")))</f>
        <v>N/A</v>
      </c>
      <c r="I591" s="108">
        <v>-4.8899999999999997</v>
      </c>
      <c r="J591" s="108">
        <v>-1.68</v>
      </c>
      <c r="K591" s="171" t="s">
        <v>112</v>
      </c>
      <c r="L591" s="109" t="str">
        <f t="shared" ref="L591:L608" si="175">IF(J591="Div by 0", "N/A", IF(K591="N/A","N/A", IF(J591&gt;VALUE(MID(K591,1,2)), "No", IF(J591&lt;-1*VALUE(MID(K591,1,2)), "No", "Yes"))))</f>
        <v>Yes</v>
      </c>
    </row>
    <row r="592" spans="1:12">
      <c r="A592" s="138" t="s">
        <v>583</v>
      </c>
      <c r="B592" s="110" t="s">
        <v>50</v>
      </c>
      <c r="C592" s="93">
        <v>0</v>
      </c>
      <c r="D592" s="91" t="str">
        <f t="shared" si="172"/>
        <v>N/A</v>
      </c>
      <c r="E592" s="93">
        <v>0</v>
      </c>
      <c r="F592" s="91" t="str">
        <f t="shared" si="173"/>
        <v>N/A</v>
      </c>
      <c r="G592" s="93">
        <v>11</v>
      </c>
      <c r="H592" s="91" t="str">
        <f t="shared" si="174"/>
        <v>N/A</v>
      </c>
      <c r="I592" s="85" t="s">
        <v>1090</v>
      </c>
      <c r="J592" s="85" t="s">
        <v>1090</v>
      </c>
      <c r="K592" s="110" t="s">
        <v>110</v>
      </c>
      <c r="L592" s="87" t="str">
        <f t="shared" si="175"/>
        <v>N/A</v>
      </c>
    </row>
    <row r="593" spans="1:12">
      <c r="A593" s="138" t="s">
        <v>586</v>
      </c>
      <c r="B593" s="110" t="s">
        <v>50</v>
      </c>
      <c r="C593" s="93">
        <v>42</v>
      </c>
      <c r="D593" s="91" t="str">
        <f t="shared" si="172"/>
        <v>N/A</v>
      </c>
      <c r="E593" s="93">
        <v>55</v>
      </c>
      <c r="F593" s="91" t="str">
        <f t="shared" si="173"/>
        <v>N/A</v>
      </c>
      <c r="G593" s="93">
        <v>45</v>
      </c>
      <c r="H593" s="91" t="str">
        <f t="shared" si="174"/>
        <v>N/A</v>
      </c>
      <c r="I593" s="85">
        <v>30.95</v>
      </c>
      <c r="J593" s="85">
        <v>-18.2</v>
      </c>
      <c r="K593" s="110" t="s">
        <v>110</v>
      </c>
      <c r="L593" s="87" t="str">
        <f t="shared" si="175"/>
        <v>Yes</v>
      </c>
    </row>
    <row r="594" spans="1:12">
      <c r="A594" s="138" t="s">
        <v>589</v>
      </c>
      <c r="B594" s="110" t="s">
        <v>50</v>
      </c>
      <c r="C594" s="93">
        <v>5764</v>
      </c>
      <c r="D594" s="91" t="str">
        <f t="shared" si="172"/>
        <v>N/A</v>
      </c>
      <c r="E594" s="93">
        <v>5502</v>
      </c>
      <c r="F594" s="91" t="str">
        <f t="shared" si="173"/>
        <v>N/A</v>
      </c>
      <c r="G594" s="93">
        <v>5455</v>
      </c>
      <c r="H594" s="91" t="str">
        <f t="shared" si="174"/>
        <v>N/A</v>
      </c>
      <c r="I594" s="85">
        <v>-4.55</v>
      </c>
      <c r="J594" s="85">
        <v>-0.85399999999999998</v>
      </c>
      <c r="K594" s="110" t="s">
        <v>110</v>
      </c>
      <c r="L594" s="87" t="str">
        <f t="shared" si="175"/>
        <v>Yes</v>
      </c>
    </row>
    <row r="595" spans="1:12">
      <c r="A595" s="138" t="s">
        <v>591</v>
      </c>
      <c r="B595" s="110" t="s">
        <v>50</v>
      </c>
      <c r="C595" s="93">
        <v>2127</v>
      </c>
      <c r="D595" s="91" t="str">
        <f t="shared" si="172"/>
        <v>N/A</v>
      </c>
      <c r="E595" s="93">
        <v>1988</v>
      </c>
      <c r="F595" s="91" t="str">
        <f t="shared" si="173"/>
        <v>N/A</v>
      </c>
      <c r="G595" s="93">
        <v>1908</v>
      </c>
      <c r="H595" s="91" t="str">
        <f t="shared" si="174"/>
        <v>N/A</v>
      </c>
      <c r="I595" s="85">
        <v>-6.54</v>
      </c>
      <c r="J595" s="85">
        <v>-4.0199999999999996</v>
      </c>
      <c r="K595" s="110" t="s">
        <v>110</v>
      </c>
      <c r="L595" s="87" t="str">
        <f t="shared" si="175"/>
        <v>Yes</v>
      </c>
    </row>
    <row r="596" spans="1:12">
      <c r="A596" s="137" t="s">
        <v>759</v>
      </c>
      <c r="B596" s="110" t="s">
        <v>50</v>
      </c>
      <c r="C596" s="93">
        <v>5092.74</v>
      </c>
      <c r="D596" s="91" t="str">
        <f t="shared" si="172"/>
        <v>N/A</v>
      </c>
      <c r="E596" s="93">
        <v>4726.6000000000004</v>
      </c>
      <c r="F596" s="91" t="str">
        <f t="shared" si="173"/>
        <v>N/A</v>
      </c>
      <c r="G596" s="93">
        <v>4765.34</v>
      </c>
      <c r="H596" s="91" t="str">
        <f t="shared" si="174"/>
        <v>N/A</v>
      </c>
      <c r="I596" s="85">
        <v>-7.19</v>
      </c>
      <c r="J596" s="85">
        <v>0.8196</v>
      </c>
      <c r="K596" s="110" t="s">
        <v>110</v>
      </c>
      <c r="L596" s="87" t="str">
        <f t="shared" si="175"/>
        <v>Yes</v>
      </c>
    </row>
    <row r="597" spans="1:12">
      <c r="A597" s="137" t="s">
        <v>592</v>
      </c>
      <c r="B597" s="116" t="s">
        <v>50</v>
      </c>
      <c r="C597" s="155">
        <v>10183277</v>
      </c>
      <c r="D597" s="91" t="str">
        <f t="shared" si="172"/>
        <v>N/A</v>
      </c>
      <c r="E597" s="155">
        <v>9440343</v>
      </c>
      <c r="F597" s="91" t="str">
        <f t="shared" si="173"/>
        <v>N/A</v>
      </c>
      <c r="G597" s="155">
        <v>9622056</v>
      </c>
      <c r="H597" s="91" t="str">
        <f t="shared" si="174"/>
        <v>N/A</v>
      </c>
      <c r="I597" s="85">
        <v>-7.3</v>
      </c>
      <c r="J597" s="85">
        <v>1.925</v>
      </c>
      <c r="K597" s="116" t="s">
        <v>112</v>
      </c>
      <c r="L597" s="87" t="str">
        <f t="shared" si="175"/>
        <v>Yes</v>
      </c>
    </row>
    <row r="598" spans="1:12">
      <c r="A598" s="137" t="s">
        <v>760</v>
      </c>
      <c r="B598" s="116" t="s">
        <v>50</v>
      </c>
      <c r="C598" s="155">
        <v>1283.6602797999999</v>
      </c>
      <c r="D598" s="91" t="str">
        <f t="shared" si="172"/>
        <v>N/A</v>
      </c>
      <c r="E598" s="155">
        <v>1251.2051690000001</v>
      </c>
      <c r="F598" s="91" t="str">
        <f t="shared" si="173"/>
        <v>N/A</v>
      </c>
      <c r="G598" s="155">
        <v>1297.1226746</v>
      </c>
      <c r="H598" s="91" t="str">
        <f t="shared" si="174"/>
        <v>N/A</v>
      </c>
      <c r="I598" s="85">
        <v>-2.5299999999999998</v>
      </c>
      <c r="J598" s="85">
        <v>3.67</v>
      </c>
      <c r="K598" s="116" t="s">
        <v>112</v>
      </c>
      <c r="L598" s="87" t="str">
        <f t="shared" si="175"/>
        <v>Yes</v>
      </c>
    </row>
    <row r="599" spans="1:12">
      <c r="A599" s="138" t="s">
        <v>583</v>
      </c>
      <c r="B599" s="116" t="s">
        <v>50</v>
      </c>
      <c r="C599" s="155" t="s">
        <v>1090</v>
      </c>
      <c r="D599" s="91" t="str">
        <f t="shared" si="172"/>
        <v>N/A</v>
      </c>
      <c r="E599" s="155" t="s">
        <v>1090</v>
      </c>
      <c r="F599" s="91" t="str">
        <f t="shared" si="173"/>
        <v>N/A</v>
      </c>
      <c r="G599" s="155">
        <v>6768.9</v>
      </c>
      <c r="H599" s="91" t="str">
        <f t="shared" si="174"/>
        <v>N/A</v>
      </c>
      <c r="I599" s="85" t="s">
        <v>1090</v>
      </c>
      <c r="J599" s="85" t="s">
        <v>1090</v>
      </c>
      <c r="K599" s="116" t="s">
        <v>112</v>
      </c>
      <c r="L599" s="87" t="str">
        <f t="shared" si="175"/>
        <v>N/A</v>
      </c>
    </row>
    <row r="600" spans="1:12">
      <c r="A600" s="138" t="s">
        <v>586</v>
      </c>
      <c r="B600" s="116" t="s">
        <v>50</v>
      </c>
      <c r="C600" s="155">
        <v>1196.0952381</v>
      </c>
      <c r="D600" s="91" t="str">
        <f t="shared" si="172"/>
        <v>N/A</v>
      </c>
      <c r="E600" s="155">
        <v>1151.0363636</v>
      </c>
      <c r="F600" s="91" t="str">
        <f t="shared" si="173"/>
        <v>N/A</v>
      </c>
      <c r="G600" s="155">
        <v>2386.8666667000002</v>
      </c>
      <c r="H600" s="91" t="str">
        <f t="shared" si="174"/>
        <v>N/A</v>
      </c>
      <c r="I600" s="85">
        <v>-3.77</v>
      </c>
      <c r="J600" s="85">
        <v>107.4</v>
      </c>
      <c r="K600" s="116" t="s">
        <v>112</v>
      </c>
      <c r="L600" s="87" t="str">
        <f t="shared" si="175"/>
        <v>No</v>
      </c>
    </row>
    <row r="601" spans="1:12">
      <c r="A601" s="138" t="s">
        <v>589</v>
      </c>
      <c r="B601" s="116" t="s">
        <v>50</v>
      </c>
      <c r="C601" s="155">
        <v>1061.1545802000001</v>
      </c>
      <c r="D601" s="91" t="str">
        <f t="shared" si="172"/>
        <v>N/A</v>
      </c>
      <c r="E601" s="155">
        <v>1008.6962923</v>
      </c>
      <c r="F601" s="91" t="str">
        <f t="shared" si="173"/>
        <v>N/A</v>
      </c>
      <c r="G601" s="155">
        <v>1006.3318057</v>
      </c>
      <c r="H601" s="91" t="str">
        <f t="shared" si="174"/>
        <v>N/A</v>
      </c>
      <c r="I601" s="85">
        <v>-4.9400000000000004</v>
      </c>
      <c r="J601" s="85">
        <v>-0.23400000000000001</v>
      </c>
      <c r="K601" s="116" t="s">
        <v>112</v>
      </c>
      <c r="L601" s="87" t="str">
        <f t="shared" si="175"/>
        <v>Yes</v>
      </c>
    </row>
    <row r="602" spans="1:12">
      <c r="A602" s="138" t="s">
        <v>591</v>
      </c>
      <c r="B602" s="116" t="s">
        <v>50</v>
      </c>
      <c r="C602" s="155">
        <v>1888.3620122</v>
      </c>
      <c r="D602" s="91" t="str">
        <f t="shared" si="172"/>
        <v>N/A</v>
      </c>
      <c r="E602" s="155">
        <v>1925.1453722000001</v>
      </c>
      <c r="F602" s="91" t="str">
        <f t="shared" si="173"/>
        <v>N/A</v>
      </c>
      <c r="G602" s="155">
        <v>2074.1184486000002</v>
      </c>
      <c r="H602" s="91" t="str">
        <f t="shared" si="174"/>
        <v>N/A</v>
      </c>
      <c r="I602" s="85">
        <v>1.948</v>
      </c>
      <c r="J602" s="85">
        <v>7.7380000000000004</v>
      </c>
      <c r="K602" s="116" t="s">
        <v>112</v>
      </c>
      <c r="L602" s="87" t="str">
        <f t="shared" si="175"/>
        <v>Yes</v>
      </c>
    </row>
    <row r="603" spans="1:12">
      <c r="A603" s="164" t="s">
        <v>761</v>
      </c>
      <c r="B603" s="145" t="s">
        <v>50</v>
      </c>
      <c r="C603" s="159">
        <v>6739465</v>
      </c>
      <c r="D603" s="84" t="str">
        <f t="shared" si="172"/>
        <v>N/A</v>
      </c>
      <c r="E603" s="159">
        <v>7094836</v>
      </c>
      <c r="F603" s="84" t="str">
        <f t="shared" si="173"/>
        <v>N/A</v>
      </c>
      <c r="G603" s="159">
        <v>8132671</v>
      </c>
      <c r="H603" s="84" t="str">
        <f t="shared" si="174"/>
        <v>N/A</v>
      </c>
      <c r="I603" s="85">
        <v>5.2729999999999997</v>
      </c>
      <c r="J603" s="85">
        <v>14.63</v>
      </c>
      <c r="K603" s="118" t="s">
        <v>112</v>
      </c>
      <c r="L603" s="87" t="str">
        <f t="shared" si="175"/>
        <v>Yes</v>
      </c>
    </row>
    <row r="604" spans="1:12">
      <c r="A604" s="164" t="s">
        <v>762</v>
      </c>
      <c r="B604" s="82" t="s">
        <v>50</v>
      </c>
      <c r="C604" s="88">
        <v>849.54809025999998</v>
      </c>
      <c r="D604" s="84" t="str">
        <f t="shared" si="172"/>
        <v>N/A</v>
      </c>
      <c r="E604" s="88">
        <v>940.33611662999999</v>
      </c>
      <c r="F604" s="84" t="str">
        <f t="shared" si="173"/>
        <v>N/A</v>
      </c>
      <c r="G604" s="88">
        <v>1096.3428148</v>
      </c>
      <c r="H604" s="84" t="str">
        <f t="shared" si="174"/>
        <v>N/A</v>
      </c>
      <c r="I604" s="85">
        <v>10.69</v>
      </c>
      <c r="J604" s="85">
        <v>16.59</v>
      </c>
      <c r="K604" s="86" t="s">
        <v>112</v>
      </c>
      <c r="L604" s="87" t="str">
        <f t="shared" si="175"/>
        <v>No</v>
      </c>
    </row>
    <row r="605" spans="1:12">
      <c r="A605" s="138" t="s">
        <v>583</v>
      </c>
      <c r="B605" s="116" t="s">
        <v>50</v>
      </c>
      <c r="C605" s="155" t="s">
        <v>1090</v>
      </c>
      <c r="D605" s="91" t="str">
        <f t="shared" si="172"/>
        <v>N/A</v>
      </c>
      <c r="E605" s="155" t="s">
        <v>1090</v>
      </c>
      <c r="F605" s="91" t="str">
        <f t="shared" si="173"/>
        <v>N/A</v>
      </c>
      <c r="G605" s="155">
        <v>2886.2</v>
      </c>
      <c r="H605" s="91" t="str">
        <f t="shared" si="174"/>
        <v>N/A</v>
      </c>
      <c r="I605" s="85" t="s">
        <v>1090</v>
      </c>
      <c r="J605" s="85" t="s">
        <v>1090</v>
      </c>
      <c r="K605" s="116" t="s">
        <v>112</v>
      </c>
      <c r="L605" s="87" t="str">
        <f t="shared" si="175"/>
        <v>N/A</v>
      </c>
    </row>
    <row r="606" spans="1:12">
      <c r="A606" s="138" t="s">
        <v>586</v>
      </c>
      <c r="B606" s="116" t="s">
        <v>50</v>
      </c>
      <c r="C606" s="155">
        <v>15517.357142999999</v>
      </c>
      <c r="D606" s="91" t="str">
        <f t="shared" si="172"/>
        <v>N/A</v>
      </c>
      <c r="E606" s="155">
        <v>8918.1090908999995</v>
      </c>
      <c r="F606" s="91" t="str">
        <f t="shared" si="173"/>
        <v>N/A</v>
      </c>
      <c r="G606" s="155">
        <v>17034.288888999999</v>
      </c>
      <c r="H606" s="91" t="str">
        <f t="shared" si="174"/>
        <v>N/A</v>
      </c>
      <c r="I606" s="85">
        <v>-42.5</v>
      </c>
      <c r="J606" s="85">
        <v>91.01</v>
      </c>
      <c r="K606" s="116" t="s">
        <v>112</v>
      </c>
      <c r="L606" s="87" t="str">
        <f t="shared" si="175"/>
        <v>No</v>
      </c>
    </row>
    <row r="607" spans="1:12">
      <c r="A607" s="138" t="s">
        <v>589</v>
      </c>
      <c r="B607" s="116" t="s">
        <v>50</v>
      </c>
      <c r="C607" s="155">
        <v>609.94968772000004</v>
      </c>
      <c r="D607" s="91" t="str">
        <f t="shared" si="172"/>
        <v>N/A</v>
      </c>
      <c r="E607" s="155">
        <v>696.01090512999997</v>
      </c>
      <c r="F607" s="91" t="str">
        <f t="shared" si="173"/>
        <v>N/A</v>
      </c>
      <c r="G607" s="155">
        <v>825.31475709999995</v>
      </c>
      <c r="H607" s="91" t="str">
        <f t="shared" si="174"/>
        <v>N/A</v>
      </c>
      <c r="I607" s="85">
        <v>14.11</v>
      </c>
      <c r="J607" s="85">
        <v>18.579999999999998</v>
      </c>
      <c r="K607" s="116" t="s">
        <v>112</v>
      </c>
      <c r="L607" s="87" t="str">
        <f t="shared" si="175"/>
        <v>No</v>
      </c>
    </row>
    <row r="608" spans="1:12">
      <c r="A608" s="138" t="s">
        <v>591</v>
      </c>
      <c r="B608" s="171" t="s">
        <v>50</v>
      </c>
      <c r="C608" s="173">
        <v>1209.2082746000001</v>
      </c>
      <c r="D608" s="141" t="str">
        <f t="shared" si="172"/>
        <v>N/A</v>
      </c>
      <c r="E608" s="173">
        <v>1395.8189135</v>
      </c>
      <c r="F608" s="141" t="str">
        <f t="shared" si="173"/>
        <v>N/A</v>
      </c>
      <c r="G608" s="173">
        <v>1485.9402516</v>
      </c>
      <c r="H608" s="141" t="str">
        <f t="shared" si="174"/>
        <v>N/A</v>
      </c>
      <c r="I608" s="104">
        <v>15.43</v>
      </c>
      <c r="J608" s="104">
        <v>6.4569999999999999</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1260751</v>
      </c>
      <c r="D610" s="134" t="str">
        <f>IF($B610="N/A","N/A",IF(C610&gt;10,"No",IF(C610&lt;-10,"No","Yes")))</f>
        <v>N/A</v>
      </c>
      <c r="E610" s="155">
        <v>1456146</v>
      </c>
      <c r="F610" s="134" t="str">
        <f>IF($B610="N/A","N/A",IF(E610&gt;10,"No",IF(E610&lt;-10,"No","Yes")))</f>
        <v>N/A</v>
      </c>
      <c r="G610" s="155">
        <v>1815251</v>
      </c>
      <c r="H610" s="134" t="str">
        <f>IF($B610="N/A","N/A",IF(G610&gt;10,"No",IF(G610&lt;-10,"No","Yes")))</f>
        <v>N/A</v>
      </c>
      <c r="I610" s="108">
        <v>15.5</v>
      </c>
      <c r="J610" s="108">
        <v>24.66</v>
      </c>
      <c r="K610" s="116" t="s">
        <v>112</v>
      </c>
      <c r="L610" s="109" t="str">
        <f>IF(J610="Div by 0", "N/A", IF(K610="N/A","N/A", IF(J610&gt;VALUE(MID(K610,1,2)), "No", IF(J610&lt;-1*VALUE(MID(K610,1,2)), "No", "Yes"))))</f>
        <v>No</v>
      </c>
    </row>
    <row r="611" spans="1:12">
      <c r="A611" s="138" t="s">
        <v>600</v>
      </c>
      <c r="B611" s="110" t="s">
        <v>50</v>
      </c>
      <c r="C611" s="156">
        <v>89009</v>
      </c>
      <c r="D611" s="91" t="str">
        <f>IF($B611="N/A","N/A",IF(C611&gt;10,"No",IF(C611&lt;-10,"No","Yes")))</f>
        <v>N/A</v>
      </c>
      <c r="E611" s="156">
        <v>111158</v>
      </c>
      <c r="F611" s="91" t="str">
        <f>IF($B611="N/A","N/A",IF(E611&gt;10,"No",IF(E611&lt;-10,"No","Yes")))</f>
        <v>N/A</v>
      </c>
      <c r="G611" s="156">
        <v>243512</v>
      </c>
      <c r="H611" s="91" t="str">
        <f>IF($B611="N/A","N/A",IF(G611&gt;10,"No",IF(G611&lt;-10,"No","Yes")))</f>
        <v>N/A</v>
      </c>
      <c r="I611" s="85">
        <v>24.88</v>
      </c>
      <c r="J611" s="85">
        <v>119.1</v>
      </c>
      <c r="K611" s="110" t="s">
        <v>112</v>
      </c>
      <c r="L611" s="87" t="str">
        <f>IF(J611="Div by 0", "N/A", IF(K611="N/A","N/A", IF(J611&gt;VALUE(MID(K611,1,2)), "No", IF(J611&lt;-1*VALUE(MID(K611,1,2)), "No", "Yes"))))</f>
        <v>No</v>
      </c>
    </row>
    <row r="612" spans="1:12">
      <c r="A612" s="138" t="s">
        <v>601</v>
      </c>
      <c r="B612" s="110" t="s">
        <v>50</v>
      </c>
      <c r="C612" s="156">
        <v>1918943</v>
      </c>
      <c r="D612" s="91" t="str">
        <f>IF($B612="N/A","N/A",IF(C612&gt;10,"No",IF(C612&lt;-10,"No","Yes")))</f>
        <v>N/A</v>
      </c>
      <c r="E612" s="156">
        <v>1889736</v>
      </c>
      <c r="F612" s="91" t="str">
        <f>IF($B612="N/A","N/A",IF(E612&gt;10,"No",IF(E612&lt;-10,"No","Yes")))</f>
        <v>N/A</v>
      </c>
      <c r="G612" s="156">
        <v>1863162</v>
      </c>
      <c r="H612" s="91" t="str">
        <f>IF($B612="N/A","N/A",IF(G612&gt;10,"No",IF(G612&lt;-10,"No","Yes")))</f>
        <v>N/A</v>
      </c>
      <c r="I612" s="85">
        <v>-1.52</v>
      </c>
      <c r="J612" s="85">
        <v>-1.41</v>
      </c>
      <c r="K612" s="110" t="s">
        <v>112</v>
      </c>
      <c r="L612" s="87" t="str">
        <f>IF(J612="Div by 0", "N/A", IF(K612="N/A","N/A", IF(J612&gt;VALUE(MID(K612,1,2)), "No", IF(J612&lt;-1*VALUE(MID(K612,1,2)), "No", "Yes"))))</f>
        <v>Yes</v>
      </c>
    </row>
    <row r="613" spans="1:12">
      <c r="A613" s="138" t="s">
        <v>602</v>
      </c>
      <c r="B613" s="94" t="s">
        <v>50</v>
      </c>
      <c r="C613" s="102">
        <v>3470762</v>
      </c>
      <c r="D613" s="141" t="str">
        <f>IF($B613="N/A","N/A",IF(C613&gt;10,"No",IF(C613&lt;-10,"No","Yes")))</f>
        <v>N/A</v>
      </c>
      <c r="E613" s="102">
        <v>3637796</v>
      </c>
      <c r="F613" s="141" t="str">
        <f>IF($B613="N/A","N/A",IF(E613&gt;10,"No",IF(E613&lt;-10,"No","Yes")))</f>
        <v>N/A</v>
      </c>
      <c r="G613" s="102">
        <v>4210746</v>
      </c>
      <c r="H613" s="141" t="str">
        <f>IF($B613="N/A","N/A",IF(G613&gt;10,"No",IF(G613&lt;-10,"No","Yes")))</f>
        <v>N/A</v>
      </c>
      <c r="I613" s="104">
        <v>4.8129999999999997</v>
      </c>
      <c r="J613" s="104">
        <v>15.75</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158.92487079</v>
      </c>
      <c r="D615" s="107" t="str">
        <f>IF($B615="N/A","N/A",IF(C615&gt;10,"No",IF(C615&lt;-10,"No","Yes")))</f>
        <v>N/A</v>
      </c>
      <c r="E615" s="159">
        <v>192.99483101000001</v>
      </c>
      <c r="F615" s="107" t="str">
        <f>IF($B615="N/A","N/A",IF(E615&gt;10,"No",IF(E615&lt;-10,"No","Yes")))</f>
        <v>N/A</v>
      </c>
      <c r="G615" s="159">
        <v>244.7089512</v>
      </c>
      <c r="H615" s="107" t="str">
        <f>IF($B615="N/A","N/A",IF(G615&gt;10,"No",IF(G615&lt;-10,"No","Yes")))</f>
        <v>N/A</v>
      </c>
      <c r="I615" s="108">
        <v>21.44</v>
      </c>
      <c r="J615" s="108">
        <v>26.8</v>
      </c>
      <c r="K615" s="118" t="s">
        <v>112</v>
      </c>
      <c r="L615" s="109" t="str">
        <f>IF(J615="Div by 0", "N/A", IF(K615="N/A","N/A", IF(J615&gt;VALUE(MID(K615,1,2)), "No", IF(J615&lt;-1*VALUE(MID(K615,1,2)), "No", "Yes"))))</f>
        <v>No</v>
      </c>
    </row>
    <row r="616" spans="1:12">
      <c r="A616" s="144" t="s">
        <v>600</v>
      </c>
      <c r="B616" s="82" t="s">
        <v>50</v>
      </c>
      <c r="C616" s="88">
        <v>11.220093281</v>
      </c>
      <c r="D616" s="84" t="str">
        <f>IF($B616="N/A","N/A",IF(C616&gt;10,"No",IF(C616&lt;-10,"No","Yes")))</f>
        <v>N/A</v>
      </c>
      <c r="E616" s="88">
        <v>14.732670643000001</v>
      </c>
      <c r="F616" s="84" t="str">
        <f>IF($B616="N/A","N/A",IF(E616&gt;10,"No",IF(E616&lt;-10,"No","Yes")))</f>
        <v>N/A</v>
      </c>
      <c r="G616" s="88">
        <v>32.827177137</v>
      </c>
      <c r="H616" s="84" t="str">
        <f>IF($B616="N/A","N/A",IF(G616&gt;10,"No",IF(G616&lt;-10,"No","Yes")))</f>
        <v>N/A</v>
      </c>
      <c r="I616" s="85">
        <v>31.31</v>
      </c>
      <c r="J616" s="85">
        <v>122.8</v>
      </c>
      <c r="K616" s="86" t="s">
        <v>112</v>
      </c>
      <c r="L616" s="87" t="str">
        <f>IF(J616="Div by 0", "N/A", IF(K616="N/A","N/A", IF(J616&gt;VALUE(MID(K616,1,2)), "No", IF(J616&lt;-1*VALUE(MID(K616,1,2)), "No", "Yes"))))</f>
        <v>No</v>
      </c>
    </row>
    <row r="617" spans="1:12">
      <c r="A617" s="144" t="s">
        <v>601</v>
      </c>
      <c r="B617" s="82" t="s">
        <v>50</v>
      </c>
      <c r="C617" s="88">
        <v>241.89373502999999</v>
      </c>
      <c r="D617" s="84" t="str">
        <f>IF($B617="N/A","N/A",IF(C617&gt;10,"No",IF(C617&lt;-10,"No","Yes")))</f>
        <v>N/A</v>
      </c>
      <c r="E617" s="88">
        <v>250.46202783000001</v>
      </c>
      <c r="F617" s="84" t="str">
        <f>IF($B617="N/A","N/A",IF(E617&gt;10,"No",IF(E617&lt;-10,"No","Yes")))</f>
        <v>N/A</v>
      </c>
      <c r="G617" s="88">
        <v>251.16770019000001</v>
      </c>
      <c r="H617" s="84" t="str">
        <f>IF($B617="N/A","N/A",IF(G617&gt;10,"No",IF(G617&lt;-10,"No","Yes")))</f>
        <v>N/A</v>
      </c>
      <c r="I617" s="85">
        <v>3.5419999999999998</v>
      </c>
      <c r="J617" s="85">
        <v>0.28170000000000001</v>
      </c>
      <c r="K617" s="86" t="s">
        <v>112</v>
      </c>
      <c r="L617" s="87" t="str">
        <f>IF(J617="Div by 0", "N/A", IF(K617="N/A","N/A", IF(J617&gt;VALUE(MID(K617,1,2)), "No", IF(J617&lt;-1*VALUE(MID(K617,1,2)), "No", "Yes"))))</f>
        <v>Yes</v>
      </c>
    </row>
    <row r="618" spans="1:12">
      <c r="A618" s="138" t="s">
        <v>602</v>
      </c>
      <c r="B618" s="94" t="s">
        <v>50</v>
      </c>
      <c r="C618" s="102">
        <v>437.50939115</v>
      </c>
      <c r="D618" s="91" t="str">
        <f>IF($B618="N/A","N/A",IF(C618&gt;10,"No",IF(C618&lt;-10,"No","Yes")))</f>
        <v>N/A</v>
      </c>
      <c r="E618" s="102">
        <v>482.14658714000001</v>
      </c>
      <c r="F618" s="91" t="str">
        <f>IF($B618="N/A","N/A",IF(E618&gt;10,"No",IF(E618&lt;-10,"No","Yes")))</f>
        <v>N/A</v>
      </c>
      <c r="G618" s="102">
        <v>567.63898625000002</v>
      </c>
      <c r="H618" s="91" t="str">
        <f>IF($B618="N/A","N/A",IF(G618&gt;10,"No",IF(G618&lt;-10,"No","Yes")))</f>
        <v>N/A</v>
      </c>
      <c r="I618" s="99">
        <v>10.199999999999999</v>
      </c>
      <c r="J618" s="99">
        <v>17.73</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361403</v>
      </c>
      <c r="D620" s="91" t="str">
        <f t="shared" ref="D620:D652" si="176">IF($B620="N/A","N/A",IF(C620&gt;10,"No",IF(C620&lt;-10,"No","Yes")))</f>
        <v>N/A</v>
      </c>
      <c r="E620" s="105">
        <v>366660</v>
      </c>
      <c r="F620" s="91" t="str">
        <f t="shared" ref="F620:F652" si="177">IF($B620="N/A","N/A",IF(E620&gt;10,"No",IF(E620&lt;-10,"No","Yes")))</f>
        <v>N/A</v>
      </c>
      <c r="G620" s="105">
        <v>379502</v>
      </c>
      <c r="H620" s="91" t="str">
        <f t="shared" ref="H620:H652" si="178">IF($B620="N/A","N/A",IF(G620&gt;10,"No",IF(G620&lt;-10,"No","Yes")))</f>
        <v>N/A</v>
      </c>
      <c r="I620" s="99">
        <v>1.4550000000000001</v>
      </c>
      <c r="J620" s="99">
        <v>3.5019999999999998</v>
      </c>
      <c r="K620" s="116" t="s">
        <v>112</v>
      </c>
      <c r="L620" s="87" t="str">
        <f t="shared" ref="L620:L652" si="179">IF(J620="Div by 0", "N/A", IF(K620="N/A","N/A", IF(J620&gt;VALUE(MID(K620,1,2)), "No", IF(J620&lt;-1*VALUE(MID(K620,1,2)), "No", "Yes"))))</f>
        <v>Yes</v>
      </c>
    </row>
    <row r="621" spans="1:12">
      <c r="A621" s="164" t="s">
        <v>32</v>
      </c>
      <c r="B621" s="82" t="s">
        <v>50</v>
      </c>
      <c r="C621" s="83">
        <v>295209</v>
      </c>
      <c r="D621" s="84" t="str">
        <f t="shared" si="176"/>
        <v>N/A</v>
      </c>
      <c r="E621" s="83">
        <v>297434</v>
      </c>
      <c r="F621" s="84" t="str">
        <f t="shared" si="177"/>
        <v>N/A</v>
      </c>
      <c r="G621" s="83">
        <v>306242</v>
      </c>
      <c r="H621" s="84" t="str">
        <f t="shared" si="178"/>
        <v>N/A</v>
      </c>
      <c r="I621" s="85">
        <v>0.75370000000000004</v>
      </c>
      <c r="J621" s="85">
        <v>2.9609999999999999</v>
      </c>
      <c r="K621" s="86" t="s">
        <v>112</v>
      </c>
      <c r="L621" s="87" t="str">
        <f t="shared" si="179"/>
        <v>Yes</v>
      </c>
    </row>
    <row r="622" spans="1:12">
      <c r="A622" s="164" t="s">
        <v>399</v>
      </c>
      <c r="B622" s="82" t="s">
        <v>50</v>
      </c>
      <c r="C622" s="83">
        <v>270866.01</v>
      </c>
      <c r="D622" s="84" t="str">
        <f t="shared" si="176"/>
        <v>N/A</v>
      </c>
      <c r="E622" s="83">
        <v>275591.83</v>
      </c>
      <c r="F622" s="84" t="str">
        <f t="shared" si="177"/>
        <v>N/A</v>
      </c>
      <c r="G622" s="83">
        <v>295116.38</v>
      </c>
      <c r="H622" s="84" t="str">
        <f t="shared" si="178"/>
        <v>N/A</v>
      </c>
      <c r="I622" s="85">
        <v>1.7450000000000001</v>
      </c>
      <c r="J622" s="85">
        <v>7.085</v>
      </c>
      <c r="K622" s="86" t="s">
        <v>112</v>
      </c>
      <c r="L622" s="87" t="str">
        <f t="shared" si="179"/>
        <v>Yes</v>
      </c>
    </row>
    <row r="623" spans="1:12">
      <c r="A623" s="81" t="s">
        <v>582</v>
      </c>
      <c r="B623" s="82" t="s">
        <v>50</v>
      </c>
      <c r="C623" s="83">
        <v>1145</v>
      </c>
      <c r="D623" s="84" t="str">
        <f t="shared" si="176"/>
        <v>N/A</v>
      </c>
      <c r="E623" s="83">
        <v>1088</v>
      </c>
      <c r="F623" s="84" t="str">
        <f t="shared" si="177"/>
        <v>N/A</v>
      </c>
      <c r="G623" s="83">
        <v>978</v>
      </c>
      <c r="H623" s="84" t="str">
        <f t="shared" si="178"/>
        <v>N/A</v>
      </c>
      <c r="I623" s="85">
        <v>-4.9800000000000004</v>
      </c>
      <c r="J623" s="85">
        <v>-10.1</v>
      </c>
      <c r="K623" s="86" t="s">
        <v>111</v>
      </c>
      <c r="L623" s="87" t="str">
        <f t="shared" si="179"/>
        <v>No</v>
      </c>
    </row>
    <row r="624" spans="1:12">
      <c r="A624" s="144" t="s">
        <v>768</v>
      </c>
      <c r="B624" s="82" t="s">
        <v>50</v>
      </c>
      <c r="C624" s="83">
        <v>250</v>
      </c>
      <c r="D624" s="84" t="str">
        <f t="shared" si="176"/>
        <v>N/A</v>
      </c>
      <c r="E624" s="83">
        <v>224</v>
      </c>
      <c r="F624" s="84" t="str">
        <f t="shared" si="177"/>
        <v>N/A</v>
      </c>
      <c r="G624" s="83">
        <v>223</v>
      </c>
      <c r="H624" s="84" t="str">
        <f t="shared" si="178"/>
        <v>N/A</v>
      </c>
      <c r="I624" s="85">
        <v>-10.4</v>
      </c>
      <c r="J624" s="85">
        <v>-0.44600000000000001</v>
      </c>
      <c r="K624" s="86" t="s">
        <v>111</v>
      </c>
      <c r="L624" s="87" t="str">
        <f t="shared" si="179"/>
        <v>Yes</v>
      </c>
    </row>
    <row r="625" spans="1:12">
      <c r="A625" s="144" t="s">
        <v>769</v>
      </c>
      <c r="B625" s="82" t="s">
        <v>50</v>
      </c>
      <c r="C625" s="83">
        <v>127</v>
      </c>
      <c r="D625" s="84" t="str">
        <f t="shared" si="176"/>
        <v>N/A</v>
      </c>
      <c r="E625" s="83">
        <v>106</v>
      </c>
      <c r="F625" s="84" t="str">
        <f t="shared" si="177"/>
        <v>N/A</v>
      </c>
      <c r="G625" s="83">
        <v>112</v>
      </c>
      <c r="H625" s="84" t="str">
        <f t="shared" si="178"/>
        <v>N/A</v>
      </c>
      <c r="I625" s="85">
        <v>-16.5</v>
      </c>
      <c r="J625" s="85">
        <v>5.66</v>
      </c>
      <c r="K625" s="86" t="s">
        <v>111</v>
      </c>
      <c r="L625" s="87" t="str">
        <f t="shared" si="179"/>
        <v>Yes</v>
      </c>
    </row>
    <row r="626" spans="1:12">
      <c r="A626" s="144" t="s">
        <v>770</v>
      </c>
      <c r="B626" s="82" t="s">
        <v>50</v>
      </c>
      <c r="C626" s="83">
        <v>104</v>
      </c>
      <c r="D626" s="84" t="str">
        <f t="shared" si="176"/>
        <v>N/A</v>
      </c>
      <c r="E626" s="83">
        <v>99</v>
      </c>
      <c r="F626" s="84" t="str">
        <f t="shared" si="177"/>
        <v>N/A</v>
      </c>
      <c r="G626" s="83">
        <v>71</v>
      </c>
      <c r="H626" s="84" t="str">
        <f t="shared" si="178"/>
        <v>N/A</v>
      </c>
      <c r="I626" s="85">
        <v>-4.8099999999999996</v>
      </c>
      <c r="J626" s="85">
        <v>-28.3</v>
      </c>
      <c r="K626" s="86" t="s">
        <v>111</v>
      </c>
      <c r="L626" s="87" t="str">
        <f t="shared" si="179"/>
        <v>No</v>
      </c>
    </row>
    <row r="627" spans="1:12">
      <c r="A627" s="144" t="s">
        <v>771</v>
      </c>
      <c r="B627" s="82" t="s">
        <v>50</v>
      </c>
      <c r="C627" s="83">
        <v>664</v>
      </c>
      <c r="D627" s="84" t="str">
        <f t="shared" si="176"/>
        <v>N/A</v>
      </c>
      <c r="E627" s="83">
        <v>659</v>
      </c>
      <c r="F627" s="84" t="str">
        <f t="shared" si="177"/>
        <v>N/A</v>
      </c>
      <c r="G627" s="83">
        <v>572</v>
      </c>
      <c r="H627" s="84" t="str">
        <f t="shared" si="178"/>
        <v>N/A</v>
      </c>
      <c r="I627" s="85">
        <v>-0.753</v>
      </c>
      <c r="J627" s="85">
        <v>-13.2</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34295</v>
      </c>
      <c r="D629" s="84" t="str">
        <f t="shared" si="176"/>
        <v>N/A</v>
      </c>
      <c r="E629" s="83">
        <v>35121</v>
      </c>
      <c r="F629" s="84" t="str">
        <f t="shared" si="177"/>
        <v>N/A</v>
      </c>
      <c r="G629" s="83">
        <v>35904</v>
      </c>
      <c r="H629" s="84" t="str">
        <f t="shared" si="178"/>
        <v>N/A</v>
      </c>
      <c r="I629" s="85">
        <v>2.4089999999999998</v>
      </c>
      <c r="J629" s="85">
        <v>2.2290000000000001</v>
      </c>
      <c r="K629" s="86" t="s">
        <v>111</v>
      </c>
      <c r="L629" s="87" t="str">
        <f t="shared" si="179"/>
        <v>Yes</v>
      </c>
    </row>
    <row r="630" spans="1:12">
      <c r="A630" s="144" t="s">
        <v>773</v>
      </c>
      <c r="B630" s="82" t="s">
        <v>50</v>
      </c>
      <c r="C630" s="83">
        <v>25135</v>
      </c>
      <c r="D630" s="84" t="str">
        <f t="shared" si="176"/>
        <v>N/A</v>
      </c>
      <c r="E630" s="83">
        <v>25564</v>
      </c>
      <c r="F630" s="84" t="str">
        <f t="shared" si="177"/>
        <v>N/A</v>
      </c>
      <c r="G630" s="83">
        <v>25921</v>
      </c>
      <c r="H630" s="84" t="str">
        <f t="shared" si="178"/>
        <v>N/A</v>
      </c>
      <c r="I630" s="85">
        <v>1.7070000000000001</v>
      </c>
      <c r="J630" s="85">
        <v>1.3959999999999999</v>
      </c>
      <c r="K630" s="86" t="s">
        <v>111</v>
      </c>
      <c r="L630" s="87" t="str">
        <f t="shared" si="179"/>
        <v>Yes</v>
      </c>
    </row>
    <row r="631" spans="1:12">
      <c r="A631" s="144" t="s">
        <v>774</v>
      </c>
      <c r="B631" s="82" t="s">
        <v>50</v>
      </c>
      <c r="C631" s="83">
        <v>392</v>
      </c>
      <c r="D631" s="84" t="str">
        <f t="shared" si="176"/>
        <v>N/A</v>
      </c>
      <c r="E631" s="83">
        <v>303</v>
      </c>
      <c r="F631" s="84" t="str">
        <f t="shared" si="177"/>
        <v>N/A</v>
      </c>
      <c r="G631" s="83">
        <v>252</v>
      </c>
      <c r="H631" s="84" t="str">
        <f t="shared" si="178"/>
        <v>N/A</v>
      </c>
      <c r="I631" s="85">
        <v>-22.7</v>
      </c>
      <c r="J631" s="85">
        <v>-16.8</v>
      </c>
      <c r="K631" s="86" t="s">
        <v>111</v>
      </c>
      <c r="L631" s="87" t="str">
        <f t="shared" si="179"/>
        <v>No</v>
      </c>
    </row>
    <row r="632" spans="1:12">
      <c r="A632" s="144" t="s">
        <v>867</v>
      </c>
      <c r="B632" s="82" t="s">
        <v>50</v>
      </c>
      <c r="C632" s="83">
        <v>314</v>
      </c>
      <c r="D632" s="84" t="str">
        <f t="shared" si="176"/>
        <v>N/A</v>
      </c>
      <c r="E632" s="83">
        <v>330</v>
      </c>
      <c r="F632" s="84" t="str">
        <f t="shared" si="177"/>
        <v>N/A</v>
      </c>
      <c r="G632" s="83">
        <v>335</v>
      </c>
      <c r="H632" s="84" t="str">
        <f t="shared" si="178"/>
        <v>N/A</v>
      </c>
      <c r="I632" s="85">
        <v>5.0960000000000001</v>
      </c>
      <c r="J632" s="85">
        <v>1.5149999999999999</v>
      </c>
      <c r="K632" s="86" t="s">
        <v>111</v>
      </c>
      <c r="L632" s="87" t="str">
        <f t="shared" si="179"/>
        <v>Yes</v>
      </c>
    </row>
    <row r="633" spans="1:12">
      <c r="A633" s="144" t="s">
        <v>789</v>
      </c>
      <c r="B633" s="82" t="s">
        <v>50</v>
      </c>
      <c r="C633" s="83">
        <v>8454</v>
      </c>
      <c r="D633" s="84" t="str">
        <f t="shared" si="176"/>
        <v>N/A</v>
      </c>
      <c r="E633" s="83">
        <v>8924</v>
      </c>
      <c r="F633" s="84" t="str">
        <f t="shared" si="177"/>
        <v>N/A</v>
      </c>
      <c r="G633" s="83">
        <v>9396</v>
      </c>
      <c r="H633" s="84" t="str">
        <f t="shared" si="178"/>
        <v>N/A</v>
      </c>
      <c r="I633" s="85">
        <v>5.5590000000000002</v>
      </c>
      <c r="J633" s="85">
        <v>5.2889999999999997</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221559</v>
      </c>
      <c r="D635" s="84" t="str">
        <f t="shared" si="176"/>
        <v>N/A</v>
      </c>
      <c r="E635" s="83">
        <v>224800</v>
      </c>
      <c r="F635" s="84" t="str">
        <f t="shared" si="177"/>
        <v>N/A</v>
      </c>
      <c r="G635" s="83">
        <v>231126</v>
      </c>
      <c r="H635" s="84" t="str">
        <f t="shared" si="178"/>
        <v>N/A</v>
      </c>
      <c r="I635" s="85">
        <v>1.4630000000000001</v>
      </c>
      <c r="J635" s="85">
        <v>2.8140000000000001</v>
      </c>
      <c r="K635" s="86" t="s">
        <v>111</v>
      </c>
      <c r="L635" s="87" t="str">
        <f t="shared" si="179"/>
        <v>Yes</v>
      </c>
    </row>
    <row r="636" spans="1:12">
      <c r="A636" s="144" t="s">
        <v>776</v>
      </c>
      <c r="B636" s="82" t="s">
        <v>50</v>
      </c>
      <c r="C636" s="83">
        <v>56664</v>
      </c>
      <c r="D636" s="84" t="str">
        <f t="shared" si="176"/>
        <v>N/A</v>
      </c>
      <c r="E636" s="83">
        <v>58933</v>
      </c>
      <c r="F636" s="84" t="str">
        <f t="shared" si="177"/>
        <v>N/A</v>
      </c>
      <c r="G636" s="83">
        <v>62110</v>
      </c>
      <c r="H636" s="84" t="str">
        <f t="shared" si="178"/>
        <v>N/A</v>
      </c>
      <c r="I636" s="85">
        <v>4.0039999999999996</v>
      </c>
      <c r="J636" s="85">
        <v>5.391</v>
      </c>
      <c r="K636" s="86" t="s">
        <v>111</v>
      </c>
      <c r="L636" s="87" t="str">
        <f t="shared" si="179"/>
        <v>Yes</v>
      </c>
    </row>
    <row r="637" spans="1:12">
      <c r="A637" s="144" t="s">
        <v>777</v>
      </c>
      <c r="B637" s="82" t="s">
        <v>50</v>
      </c>
      <c r="C637" s="83">
        <v>4162</v>
      </c>
      <c r="D637" s="84" t="str">
        <f t="shared" si="176"/>
        <v>N/A</v>
      </c>
      <c r="E637" s="83">
        <v>3377</v>
      </c>
      <c r="F637" s="84" t="str">
        <f t="shared" si="177"/>
        <v>N/A</v>
      </c>
      <c r="G637" s="83">
        <v>3097</v>
      </c>
      <c r="H637" s="84" t="str">
        <f t="shared" si="178"/>
        <v>N/A</v>
      </c>
      <c r="I637" s="85">
        <v>-18.899999999999999</v>
      </c>
      <c r="J637" s="85">
        <v>-8.2899999999999991</v>
      </c>
      <c r="K637" s="86" t="s">
        <v>111</v>
      </c>
      <c r="L637" s="87" t="str">
        <f t="shared" si="179"/>
        <v>Yes</v>
      </c>
    </row>
    <row r="638" spans="1:12">
      <c r="A638" s="144" t="s">
        <v>778</v>
      </c>
      <c r="B638" s="82" t="s">
        <v>50</v>
      </c>
      <c r="C638" s="83">
        <v>1113</v>
      </c>
      <c r="D638" s="84" t="str">
        <f t="shared" si="176"/>
        <v>N/A</v>
      </c>
      <c r="E638" s="83">
        <v>1019</v>
      </c>
      <c r="F638" s="84" t="str">
        <f t="shared" si="177"/>
        <v>N/A</v>
      </c>
      <c r="G638" s="83">
        <v>824</v>
      </c>
      <c r="H638" s="84" t="str">
        <f t="shared" si="178"/>
        <v>N/A</v>
      </c>
      <c r="I638" s="85">
        <v>-8.4499999999999993</v>
      </c>
      <c r="J638" s="85">
        <v>-19.100000000000001</v>
      </c>
      <c r="K638" s="86" t="s">
        <v>111</v>
      </c>
      <c r="L638" s="87" t="str">
        <f t="shared" si="179"/>
        <v>No</v>
      </c>
    </row>
    <row r="639" spans="1:12">
      <c r="A639" s="144" t="s">
        <v>779</v>
      </c>
      <c r="B639" s="82" t="s">
        <v>50</v>
      </c>
      <c r="C639" s="83">
        <v>115460</v>
      </c>
      <c r="D639" s="84" t="str">
        <f t="shared" si="176"/>
        <v>N/A</v>
      </c>
      <c r="E639" s="83">
        <v>118963</v>
      </c>
      <c r="F639" s="84" t="str">
        <f t="shared" si="177"/>
        <v>N/A</v>
      </c>
      <c r="G639" s="83">
        <v>122449</v>
      </c>
      <c r="H639" s="84" t="str">
        <f t="shared" si="178"/>
        <v>N/A</v>
      </c>
      <c r="I639" s="85">
        <v>3.0339999999999998</v>
      </c>
      <c r="J639" s="85">
        <v>2.93</v>
      </c>
      <c r="K639" s="86" t="s">
        <v>111</v>
      </c>
      <c r="L639" s="87" t="str">
        <f t="shared" si="179"/>
        <v>Yes</v>
      </c>
    </row>
    <row r="640" spans="1:12">
      <c r="A640" s="144" t="s">
        <v>780</v>
      </c>
      <c r="B640" s="82" t="s">
        <v>50</v>
      </c>
      <c r="C640" s="83">
        <v>32503</v>
      </c>
      <c r="D640" s="84" t="str">
        <f t="shared" si="176"/>
        <v>N/A</v>
      </c>
      <c r="E640" s="83">
        <v>30456</v>
      </c>
      <c r="F640" s="84" t="str">
        <f t="shared" si="177"/>
        <v>N/A</v>
      </c>
      <c r="G640" s="83">
        <v>30883</v>
      </c>
      <c r="H640" s="84" t="str">
        <f t="shared" si="178"/>
        <v>N/A</v>
      </c>
      <c r="I640" s="85">
        <v>-6.3</v>
      </c>
      <c r="J640" s="85">
        <v>1.4019999999999999</v>
      </c>
      <c r="K640" s="86" t="s">
        <v>111</v>
      </c>
      <c r="L640" s="87" t="str">
        <f t="shared" si="179"/>
        <v>Yes</v>
      </c>
    </row>
    <row r="641" spans="1:12">
      <c r="A641" s="144" t="s">
        <v>781</v>
      </c>
      <c r="B641" s="82" t="s">
        <v>50</v>
      </c>
      <c r="C641" s="83">
        <v>11501</v>
      </c>
      <c r="D641" s="84" t="str">
        <f t="shared" si="176"/>
        <v>N/A</v>
      </c>
      <c r="E641" s="83">
        <v>11855</v>
      </c>
      <c r="F641" s="84" t="str">
        <f t="shared" si="177"/>
        <v>N/A</v>
      </c>
      <c r="G641" s="83">
        <v>11573</v>
      </c>
      <c r="H641" s="84" t="str">
        <f t="shared" si="178"/>
        <v>N/A</v>
      </c>
      <c r="I641" s="85">
        <v>3.0779999999999998</v>
      </c>
      <c r="J641" s="85">
        <v>-2.38</v>
      </c>
      <c r="K641" s="86" t="s">
        <v>111</v>
      </c>
      <c r="L641" s="87" t="str">
        <f t="shared" si="179"/>
        <v>Yes</v>
      </c>
    </row>
    <row r="642" spans="1:12">
      <c r="A642" s="144" t="s">
        <v>782</v>
      </c>
      <c r="B642" s="82" t="s">
        <v>50</v>
      </c>
      <c r="C642" s="83">
        <v>156</v>
      </c>
      <c r="D642" s="84" t="str">
        <f t="shared" si="176"/>
        <v>N/A</v>
      </c>
      <c r="E642" s="83">
        <v>197</v>
      </c>
      <c r="F642" s="84" t="str">
        <f t="shared" si="177"/>
        <v>N/A</v>
      </c>
      <c r="G642" s="83">
        <v>190</v>
      </c>
      <c r="H642" s="84" t="str">
        <f t="shared" si="178"/>
        <v>N/A</v>
      </c>
      <c r="I642" s="85">
        <v>26.28</v>
      </c>
      <c r="J642" s="85">
        <v>-3.55</v>
      </c>
      <c r="K642" s="86" t="s">
        <v>111</v>
      </c>
      <c r="L642" s="87" t="str">
        <f t="shared" si="179"/>
        <v>Yes</v>
      </c>
    </row>
    <row r="643" spans="1:12">
      <c r="A643" s="81" t="s">
        <v>590</v>
      </c>
      <c r="B643" s="82" t="s">
        <v>50</v>
      </c>
      <c r="C643" s="83">
        <v>104404</v>
      </c>
      <c r="D643" s="84" t="str">
        <f t="shared" si="176"/>
        <v>N/A</v>
      </c>
      <c r="E643" s="83">
        <v>105651</v>
      </c>
      <c r="F643" s="84" t="str">
        <f t="shared" si="177"/>
        <v>N/A</v>
      </c>
      <c r="G643" s="83">
        <v>111494</v>
      </c>
      <c r="H643" s="84" t="str">
        <f t="shared" si="178"/>
        <v>N/A</v>
      </c>
      <c r="I643" s="85">
        <v>1.194</v>
      </c>
      <c r="J643" s="85">
        <v>5.53</v>
      </c>
      <c r="K643" s="86" t="s">
        <v>111</v>
      </c>
      <c r="L643" s="87" t="str">
        <f t="shared" si="179"/>
        <v>Yes</v>
      </c>
    </row>
    <row r="644" spans="1:12">
      <c r="A644" s="144" t="s">
        <v>783</v>
      </c>
      <c r="B644" s="82" t="s">
        <v>50</v>
      </c>
      <c r="C644" s="83">
        <v>37025</v>
      </c>
      <c r="D644" s="84" t="str">
        <f t="shared" si="176"/>
        <v>N/A</v>
      </c>
      <c r="E644" s="83">
        <v>38174</v>
      </c>
      <c r="F644" s="84" t="str">
        <f t="shared" si="177"/>
        <v>N/A</v>
      </c>
      <c r="G644" s="83">
        <v>39930</v>
      </c>
      <c r="H644" s="84" t="str">
        <f t="shared" si="178"/>
        <v>N/A</v>
      </c>
      <c r="I644" s="85">
        <v>3.1030000000000002</v>
      </c>
      <c r="J644" s="85">
        <v>4.5999999999999996</v>
      </c>
      <c r="K644" s="86" t="s">
        <v>111</v>
      </c>
      <c r="L644" s="87" t="str">
        <f t="shared" si="179"/>
        <v>Yes</v>
      </c>
    </row>
    <row r="645" spans="1:12">
      <c r="A645" s="144" t="s">
        <v>784</v>
      </c>
      <c r="B645" s="82" t="s">
        <v>50</v>
      </c>
      <c r="C645" s="83">
        <v>4501</v>
      </c>
      <c r="D645" s="84" t="str">
        <f t="shared" si="176"/>
        <v>N/A</v>
      </c>
      <c r="E645" s="83">
        <v>3453</v>
      </c>
      <c r="F645" s="84" t="str">
        <f t="shared" si="177"/>
        <v>N/A</v>
      </c>
      <c r="G645" s="83">
        <v>3094</v>
      </c>
      <c r="H645" s="84" t="str">
        <f t="shared" si="178"/>
        <v>N/A</v>
      </c>
      <c r="I645" s="85">
        <v>-23.3</v>
      </c>
      <c r="J645" s="85">
        <v>-10.4</v>
      </c>
      <c r="K645" s="86" t="s">
        <v>111</v>
      </c>
      <c r="L645" s="87" t="str">
        <f t="shared" si="179"/>
        <v>No</v>
      </c>
    </row>
    <row r="646" spans="1:12">
      <c r="A646" s="144" t="s">
        <v>785</v>
      </c>
      <c r="B646" s="82" t="s">
        <v>50</v>
      </c>
      <c r="C646" s="83">
        <v>5211</v>
      </c>
      <c r="D646" s="84" t="str">
        <f t="shared" si="176"/>
        <v>N/A</v>
      </c>
      <c r="E646" s="83">
        <v>4646</v>
      </c>
      <c r="F646" s="84" t="str">
        <f t="shared" si="177"/>
        <v>N/A</v>
      </c>
      <c r="G646" s="83">
        <v>4385</v>
      </c>
      <c r="H646" s="84" t="str">
        <f t="shared" si="178"/>
        <v>N/A</v>
      </c>
      <c r="I646" s="85">
        <v>-10.8</v>
      </c>
      <c r="J646" s="85">
        <v>-5.62</v>
      </c>
      <c r="K646" s="86" t="s">
        <v>111</v>
      </c>
      <c r="L646" s="87" t="str">
        <f t="shared" si="179"/>
        <v>Yes</v>
      </c>
    </row>
    <row r="647" spans="1:12">
      <c r="A647" s="144" t="s">
        <v>786</v>
      </c>
      <c r="B647" s="82" t="s">
        <v>50</v>
      </c>
      <c r="C647" s="83">
        <v>12589</v>
      </c>
      <c r="D647" s="84" t="str">
        <f t="shared" si="176"/>
        <v>N/A</v>
      </c>
      <c r="E647" s="83">
        <v>12323</v>
      </c>
      <c r="F647" s="84" t="str">
        <f t="shared" si="177"/>
        <v>N/A</v>
      </c>
      <c r="G647" s="83">
        <v>11660</v>
      </c>
      <c r="H647" s="84" t="str">
        <f t="shared" si="178"/>
        <v>N/A</v>
      </c>
      <c r="I647" s="85">
        <v>-2.11</v>
      </c>
      <c r="J647" s="85">
        <v>-5.38</v>
      </c>
      <c r="K647" s="86" t="s">
        <v>111</v>
      </c>
      <c r="L647" s="87" t="str">
        <f t="shared" si="179"/>
        <v>Yes</v>
      </c>
    </row>
    <row r="648" spans="1:12">
      <c r="A648" s="144" t="s">
        <v>787</v>
      </c>
      <c r="B648" s="82" t="s">
        <v>50</v>
      </c>
      <c r="C648" s="83">
        <v>15782</v>
      </c>
      <c r="D648" s="84" t="str">
        <f t="shared" si="176"/>
        <v>N/A</v>
      </c>
      <c r="E648" s="83">
        <v>13391</v>
      </c>
      <c r="F648" s="84" t="str">
        <f t="shared" si="177"/>
        <v>N/A</v>
      </c>
      <c r="G648" s="83">
        <v>12488</v>
      </c>
      <c r="H648" s="84" t="str">
        <f t="shared" si="178"/>
        <v>N/A</v>
      </c>
      <c r="I648" s="85">
        <v>-15.2</v>
      </c>
      <c r="J648" s="85">
        <v>-6.74</v>
      </c>
      <c r="K648" s="86" t="s">
        <v>111</v>
      </c>
      <c r="L648" s="87" t="str">
        <f t="shared" si="179"/>
        <v>Yes</v>
      </c>
    </row>
    <row r="649" spans="1:12">
      <c r="A649" s="144" t="s">
        <v>788</v>
      </c>
      <c r="B649" s="82" t="s">
        <v>50</v>
      </c>
      <c r="C649" s="83">
        <v>29296</v>
      </c>
      <c r="D649" s="84" t="str">
        <f t="shared" si="176"/>
        <v>N/A</v>
      </c>
      <c r="E649" s="83">
        <v>33664</v>
      </c>
      <c r="F649" s="84" t="str">
        <f t="shared" si="177"/>
        <v>N/A</v>
      </c>
      <c r="G649" s="83">
        <v>39937</v>
      </c>
      <c r="H649" s="84" t="str">
        <f t="shared" si="178"/>
        <v>N/A</v>
      </c>
      <c r="I649" s="85">
        <v>14.91</v>
      </c>
      <c r="J649" s="85">
        <v>18.63</v>
      </c>
      <c r="K649" s="86" t="s">
        <v>111</v>
      </c>
      <c r="L649" s="87" t="str">
        <f t="shared" si="179"/>
        <v>No</v>
      </c>
    </row>
    <row r="650" spans="1:12" ht="12.75" customHeight="1">
      <c r="A650" s="81" t="s">
        <v>809</v>
      </c>
      <c r="B650" s="82" t="s">
        <v>50</v>
      </c>
      <c r="C650" s="83">
        <v>1114</v>
      </c>
      <c r="D650" s="84" t="str">
        <f t="shared" si="176"/>
        <v>N/A</v>
      </c>
      <c r="E650" s="83">
        <v>1161</v>
      </c>
      <c r="F650" s="84" t="str">
        <f t="shared" si="177"/>
        <v>N/A</v>
      </c>
      <c r="G650" s="83">
        <v>955</v>
      </c>
      <c r="H650" s="84" t="str">
        <f t="shared" si="178"/>
        <v>N/A</v>
      </c>
      <c r="I650" s="85">
        <v>4.2190000000000003</v>
      </c>
      <c r="J650" s="85">
        <v>-17.7</v>
      </c>
      <c r="K650" s="86" t="s">
        <v>111</v>
      </c>
      <c r="L650" s="87" t="str">
        <f t="shared" si="179"/>
        <v>No</v>
      </c>
    </row>
    <row r="651" spans="1:12">
      <c r="A651" s="164" t="s">
        <v>400</v>
      </c>
      <c r="B651" s="82" t="s">
        <v>50</v>
      </c>
      <c r="C651" s="88">
        <v>1201294967</v>
      </c>
      <c r="D651" s="84" t="str">
        <f t="shared" si="176"/>
        <v>N/A</v>
      </c>
      <c r="E651" s="88">
        <v>1254190308</v>
      </c>
      <c r="F651" s="84" t="str">
        <f t="shared" si="177"/>
        <v>N/A</v>
      </c>
      <c r="G651" s="88">
        <v>1361511716</v>
      </c>
      <c r="H651" s="84" t="str">
        <f t="shared" si="178"/>
        <v>N/A</v>
      </c>
      <c r="I651" s="85">
        <v>4.4029999999999996</v>
      </c>
      <c r="J651" s="85">
        <v>8.5570000000000004</v>
      </c>
      <c r="K651" s="86" t="s">
        <v>112</v>
      </c>
      <c r="L651" s="87" t="str">
        <f t="shared" si="179"/>
        <v>Yes</v>
      </c>
    </row>
    <row r="652" spans="1:12">
      <c r="A652" s="164" t="s">
        <v>401</v>
      </c>
      <c r="B652" s="82" t="s">
        <v>50</v>
      </c>
      <c r="C652" s="88">
        <v>3323.9761899999999</v>
      </c>
      <c r="D652" s="84" t="str">
        <f t="shared" si="176"/>
        <v>N/A</v>
      </c>
      <c r="E652" s="88">
        <v>3420.5812142</v>
      </c>
      <c r="F652" s="84" t="str">
        <f t="shared" si="177"/>
        <v>N/A</v>
      </c>
      <c r="G652" s="88">
        <v>3587.6272482999998</v>
      </c>
      <c r="H652" s="84" t="str">
        <f t="shared" si="178"/>
        <v>N/A</v>
      </c>
      <c r="I652" s="85">
        <v>2.9060000000000001</v>
      </c>
      <c r="J652" s="85">
        <v>4.8840000000000003</v>
      </c>
      <c r="K652" s="86" t="s">
        <v>112</v>
      </c>
      <c r="L652" s="87" t="str">
        <f t="shared" si="179"/>
        <v>Yes</v>
      </c>
    </row>
    <row r="653" spans="1:12" ht="12.75" customHeight="1">
      <c r="A653" s="164" t="s">
        <v>402</v>
      </c>
      <c r="B653" s="101" t="s">
        <v>50</v>
      </c>
      <c r="C653" s="98">
        <v>4069.3033309000002</v>
      </c>
      <c r="D653" s="103" t="str">
        <f>IF($B653="N/A","N/A",IF(C653&gt;10,"No",IF(C653&lt;-10,"No","Yes")))</f>
        <v>N/A</v>
      </c>
      <c r="E653" s="98">
        <v>4216.7012109999996</v>
      </c>
      <c r="F653" s="103" t="str">
        <f>IF($B653="N/A","N/A",IF(E653&gt;10,"No",IF(E653&lt;-10,"No","Yes")))</f>
        <v>N/A</v>
      </c>
      <c r="G653" s="98">
        <v>4445.8686790000002</v>
      </c>
      <c r="H653" s="103" t="str">
        <f>IF($B653="N/A","N/A",IF(G653&gt;10,"No",IF(G653&lt;-10,"No","Yes")))</f>
        <v>N/A</v>
      </c>
      <c r="I653" s="104">
        <v>3.6219999999999999</v>
      </c>
      <c r="J653" s="104">
        <v>5.4349999999999996</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86486113</v>
      </c>
      <c r="F654" s="84" t="str">
        <f t="shared" ref="F654:F657" si="181">IF($B654="N/A","N/A",IF(E654&gt;10,"No",IF(E654&lt;-10,"No","Yes")))</f>
        <v>N/A</v>
      </c>
      <c r="G654" s="88">
        <v>93367158</v>
      </c>
      <c r="H654" s="84" t="str">
        <f t="shared" ref="H654:H657" si="182">IF($B654="N/A","N/A",IF(G654&gt;10,"No",IF(G654&lt;-10,"No","Yes")))</f>
        <v>N/A</v>
      </c>
      <c r="I654" s="85" t="s">
        <v>50</v>
      </c>
      <c r="J654" s="85">
        <v>7.9560000000000004</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8067.8576419000001</v>
      </c>
      <c r="D659" s="107" t="str">
        <f t="shared" ref="D659:D685" si="184">IF($B659="N/A","N/A",IF(C659&gt;10,"No",IF(C659&lt;-10,"No","Yes")))</f>
        <v>N/A</v>
      </c>
      <c r="E659" s="159">
        <v>7925.4696690999999</v>
      </c>
      <c r="F659" s="107" t="str">
        <f t="shared" ref="F659:F685" si="185">IF($B659="N/A","N/A",IF(E659&gt;10,"No",IF(E659&lt;-10,"No","Yes")))</f>
        <v>N/A</v>
      </c>
      <c r="G659" s="159">
        <v>9107.7944785</v>
      </c>
      <c r="H659" s="107" t="str">
        <f t="shared" ref="H659:H685" si="186">IF($B659="N/A","N/A",IF(G659&gt;10,"No",IF(G659&lt;-10,"No","Yes")))</f>
        <v>N/A</v>
      </c>
      <c r="I659" s="108">
        <v>-1.76</v>
      </c>
      <c r="J659" s="108">
        <v>14.92</v>
      </c>
      <c r="K659" s="118" t="s">
        <v>112</v>
      </c>
      <c r="L659" s="109" t="str">
        <f t="shared" ref="L659:L685" si="187">IF(J659="Div by 0", "N/A", IF(K659="N/A","N/A", IF(J659&gt;VALUE(MID(K659,1,2)), "No", IF(J659&lt;-1*VALUE(MID(K659,1,2)), "No", "Yes"))))</f>
        <v>Yes</v>
      </c>
    </row>
    <row r="660" spans="1:12">
      <c r="A660" s="144" t="s">
        <v>768</v>
      </c>
      <c r="B660" s="82" t="s">
        <v>50</v>
      </c>
      <c r="C660" s="88">
        <v>8513.9840000000004</v>
      </c>
      <c r="D660" s="84" t="str">
        <f t="shared" si="184"/>
        <v>N/A</v>
      </c>
      <c r="E660" s="88">
        <v>9957.4196429000003</v>
      </c>
      <c r="F660" s="84" t="str">
        <f t="shared" si="185"/>
        <v>N/A</v>
      </c>
      <c r="G660" s="88">
        <v>9572.4170403999997</v>
      </c>
      <c r="H660" s="84" t="str">
        <f t="shared" si="186"/>
        <v>N/A</v>
      </c>
      <c r="I660" s="85">
        <v>16.95</v>
      </c>
      <c r="J660" s="85">
        <v>-3.87</v>
      </c>
      <c r="K660" s="86" t="s">
        <v>112</v>
      </c>
      <c r="L660" s="87" t="str">
        <f t="shared" si="187"/>
        <v>Yes</v>
      </c>
    </row>
    <row r="661" spans="1:12">
      <c r="A661" s="144" t="s">
        <v>769</v>
      </c>
      <c r="B661" s="82" t="s">
        <v>50</v>
      </c>
      <c r="C661" s="88">
        <v>2557.3543307</v>
      </c>
      <c r="D661" s="84" t="str">
        <f t="shared" si="184"/>
        <v>N/A</v>
      </c>
      <c r="E661" s="88">
        <v>3971.6226415000001</v>
      </c>
      <c r="F661" s="84" t="str">
        <f t="shared" si="185"/>
        <v>N/A</v>
      </c>
      <c r="G661" s="88">
        <v>5559.5446429000003</v>
      </c>
      <c r="H661" s="84" t="str">
        <f t="shared" si="186"/>
        <v>N/A</v>
      </c>
      <c r="I661" s="85">
        <v>55.3</v>
      </c>
      <c r="J661" s="85">
        <v>39.979999999999997</v>
      </c>
      <c r="K661" s="86" t="s">
        <v>112</v>
      </c>
      <c r="L661" s="87" t="str">
        <f t="shared" si="187"/>
        <v>No</v>
      </c>
    </row>
    <row r="662" spans="1:12">
      <c r="A662" s="144" t="s">
        <v>770</v>
      </c>
      <c r="B662" s="82" t="s">
        <v>50</v>
      </c>
      <c r="C662" s="88">
        <v>311.82692307999997</v>
      </c>
      <c r="D662" s="84" t="str">
        <f t="shared" si="184"/>
        <v>N/A</v>
      </c>
      <c r="E662" s="88">
        <v>159.14141413999999</v>
      </c>
      <c r="F662" s="84" t="str">
        <f t="shared" si="185"/>
        <v>N/A</v>
      </c>
      <c r="G662" s="88">
        <v>424.38028169</v>
      </c>
      <c r="H662" s="84" t="str">
        <f t="shared" si="186"/>
        <v>N/A</v>
      </c>
      <c r="I662" s="85">
        <v>-49</v>
      </c>
      <c r="J662" s="85">
        <v>166.7</v>
      </c>
      <c r="K662" s="86" t="s">
        <v>112</v>
      </c>
      <c r="L662" s="87" t="str">
        <f t="shared" si="187"/>
        <v>No</v>
      </c>
    </row>
    <row r="663" spans="1:12">
      <c r="A663" s="144" t="s">
        <v>771</v>
      </c>
      <c r="B663" s="82" t="s">
        <v>50</v>
      </c>
      <c r="C663" s="88">
        <v>10168.655119999999</v>
      </c>
      <c r="D663" s="84" t="str">
        <f t="shared" si="184"/>
        <v>N/A</v>
      </c>
      <c r="E663" s="88">
        <v>9037.4840667999997</v>
      </c>
      <c r="F663" s="84" t="str">
        <f t="shared" si="185"/>
        <v>N/A</v>
      </c>
      <c r="G663" s="88">
        <v>10699.255245</v>
      </c>
      <c r="H663" s="84" t="str">
        <f t="shared" si="186"/>
        <v>N/A</v>
      </c>
      <c r="I663" s="85">
        <v>-11.1</v>
      </c>
      <c r="J663" s="85">
        <v>18.39</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18169.572882</v>
      </c>
      <c r="D665" s="84" t="str">
        <f t="shared" si="184"/>
        <v>N/A</v>
      </c>
      <c r="E665" s="88">
        <v>18687.056462</v>
      </c>
      <c r="F665" s="84" t="str">
        <f t="shared" si="185"/>
        <v>N/A</v>
      </c>
      <c r="G665" s="88">
        <v>19703.701593000002</v>
      </c>
      <c r="H665" s="84" t="str">
        <f t="shared" si="186"/>
        <v>N/A</v>
      </c>
      <c r="I665" s="85">
        <v>2.8479999999999999</v>
      </c>
      <c r="J665" s="85">
        <v>5.44</v>
      </c>
      <c r="K665" s="86" t="s">
        <v>112</v>
      </c>
      <c r="L665" s="87" t="str">
        <f t="shared" si="187"/>
        <v>Yes</v>
      </c>
    </row>
    <row r="666" spans="1:12">
      <c r="A666" s="144" t="s">
        <v>773</v>
      </c>
      <c r="B666" s="82" t="s">
        <v>50</v>
      </c>
      <c r="C666" s="88">
        <v>14129.811657</v>
      </c>
      <c r="D666" s="84" t="str">
        <f t="shared" si="184"/>
        <v>N/A</v>
      </c>
      <c r="E666" s="88">
        <v>14302.197582999999</v>
      </c>
      <c r="F666" s="84" t="str">
        <f t="shared" si="185"/>
        <v>N/A</v>
      </c>
      <c r="G666" s="88">
        <v>15063.095058000001</v>
      </c>
      <c r="H666" s="84" t="str">
        <f t="shared" si="186"/>
        <v>N/A</v>
      </c>
      <c r="I666" s="85">
        <v>1.22</v>
      </c>
      <c r="J666" s="85">
        <v>5.32</v>
      </c>
      <c r="K666" s="86" t="s">
        <v>112</v>
      </c>
      <c r="L666" s="87" t="str">
        <f t="shared" si="187"/>
        <v>Yes</v>
      </c>
    </row>
    <row r="667" spans="1:12">
      <c r="A667" s="144" t="s">
        <v>774</v>
      </c>
      <c r="B667" s="82" t="s">
        <v>50</v>
      </c>
      <c r="C667" s="88">
        <v>13190.329082</v>
      </c>
      <c r="D667" s="84" t="str">
        <f t="shared" si="184"/>
        <v>N/A</v>
      </c>
      <c r="E667" s="88">
        <v>17422.854785</v>
      </c>
      <c r="F667" s="84" t="str">
        <f t="shared" si="185"/>
        <v>N/A</v>
      </c>
      <c r="G667" s="88">
        <v>17450.892856999999</v>
      </c>
      <c r="H667" s="84" t="str">
        <f t="shared" si="186"/>
        <v>N/A</v>
      </c>
      <c r="I667" s="85">
        <v>32.090000000000003</v>
      </c>
      <c r="J667" s="85">
        <v>0.16089999999999999</v>
      </c>
      <c r="K667" s="86" t="s">
        <v>112</v>
      </c>
      <c r="L667" s="87" t="str">
        <f t="shared" si="187"/>
        <v>Yes</v>
      </c>
    </row>
    <row r="668" spans="1:12">
      <c r="A668" s="144" t="s">
        <v>867</v>
      </c>
      <c r="B668" s="82" t="s">
        <v>50</v>
      </c>
      <c r="C668" s="88">
        <v>11381.643312</v>
      </c>
      <c r="D668" s="84" t="str">
        <f t="shared" si="184"/>
        <v>N/A</v>
      </c>
      <c r="E668" s="88">
        <v>13303.721212</v>
      </c>
      <c r="F668" s="84" t="str">
        <f t="shared" si="185"/>
        <v>N/A</v>
      </c>
      <c r="G668" s="88">
        <v>15264.298507</v>
      </c>
      <c r="H668" s="84" t="str">
        <f t="shared" si="186"/>
        <v>N/A</v>
      </c>
      <c r="I668" s="85">
        <v>16.89</v>
      </c>
      <c r="J668" s="85">
        <v>14.74</v>
      </c>
      <c r="K668" s="86" t="s">
        <v>112</v>
      </c>
      <c r="L668" s="87" t="str">
        <f t="shared" si="187"/>
        <v>Yes</v>
      </c>
    </row>
    <row r="669" spans="1:12">
      <c r="A669" s="144" t="s">
        <v>789</v>
      </c>
      <c r="B669" s="82" t="s">
        <v>50</v>
      </c>
      <c r="C669" s="88">
        <v>30663.383131999999</v>
      </c>
      <c r="D669" s="84" t="str">
        <f t="shared" si="184"/>
        <v>N/A</v>
      </c>
      <c r="E669" s="88">
        <v>31490.069251000001</v>
      </c>
      <c r="F669" s="84" t="str">
        <f t="shared" si="185"/>
        <v>N/A</v>
      </c>
      <c r="G669" s="88">
        <v>32724.568965999999</v>
      </c>
      <c r="H669" s="84" t="str">
        <f t="shared" si="186"/>
        <v>N/A</v>
      </c>
      <c r="I669" s="85">
        <v>2.6960000000000002</v>
      </c>
      <c r="J669" s="85">
        <v>3.92</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1536.6479718999999</v>
      </c>
      <c r="D671" s="84" t="str">
        <f t="shared" si="184"/>
        <v>N/A</v>
      </c>
      <c r="E671" s="88">
        <v>1574.227024</v>
      </c>
      <c r="F671" s="84" t="str">
        <f t="shared" si="185"/>
        <v>N/A</v>
      </c>
      <c r="G671" s="88">
        <v>1702.5655486999999</v>
      </c>
      <c r="H671" s="84" t="str">
        <f t="shared" si="186"/>
        <v>N/A</v>
      </c>
      <c r="I671" s="85">
        <v>2.4460000000000002</v>
      </c>
      <c r="J671" s="85">
        <v>8.1519999999999992</v>
      </c>
      <c r="K671" s="86" t="s">
        <v>112</v>
      </c>
      <c r="L671" s="87" t="str">
        <f t="shared" si="187"/>
        <v>Yes</v>
      </c>
    </row>
    <row r="672" spans="1:12">
      <c r="A672" s="144" t="s">
        <v>776</v>
      </c>
      <c r="B672" s="82" t="s">
        <v>50</v>
      </c>
      <c r="C672" s="88">
        <v>1456.9271318999999</v>
      </c>
      <c r="D672" s="84" t="str">
        <f t="shared" si="184"/>
        <v>N/A</v>
      </c>
      <c r="E672" s="88">
        <v>1578.7462032999999</v>
      </c>
      <c r="F672" s="84" t="str">
        <f t="shared" si="185"/>
        <v>N/A</v>
      </c>
      <c r="G672" s="88">
        <v>1665.6937369</v>
      </c>
      <c r="H672" s="84" t="str">
        <f t="shared" si="186"/>
        <v>N/A</v>
      </c>
      <c r="I672" s="85">
        <v>8.3610000000000007</v>
      </c>
      <c r="J672" s="85">
        <v>5.5069999999999997</v>
      </c>
      <c r="K672" s="86" t="s">
        <v>112</v>
      </c>
      <c r="L672" s="87" t="str">
        <f t="shared" si="187"/>
        <v>Yes</v>
      </c>
    </row>
    <row r="673" spans="1:12">
      <c r="A673" s="144" t="s">
        <v>777</v>
      </c>
      <c r="B673" s="82" t="s">
        <v>50</v>
      </c>
      <c r="C673" s="88">
        <v>1740.0497356999999</v>
      </c>
      <c r="D673" s="84" t="str">
        <f t="shared" si="184"/>
        <v>N/A</v>
      </c>
      <c r="E673" s="88">
        <v>1636.1533906</v>
      </c>
      <c r="F673" s="84" t="str">
        <f t="shared" si="185"/>
        <v>N/A</v>
      </c>
      <c r="G673" s="88">
        <v>1670.6900226</v>
      </c>
      <c r="H673" s="84" t="str">
        <f t="shared" si="186"/>
        <v>N/A</v>
      </c>
      <c r="I673" s="85">
        <v>-5.97</v>
      </c>
      <c r="J673" s="85">
        <v>2.1110000000000002</v>
      </c>
      <c r="K673" s="86" t="s">
        <v>112</v>
      </c>
      <c r="L673" s="87" t="str">
        <f t="shared" si="187"/>
        <v>Yes</v>
      </c>
    </row>
    <row r="674" spans="1:12">
      <c r="A674" s="144" t="s">
        <v>778</v>
      </c>
      <c r="B674" s="82" t="s">
        <v>50</v>
      </c>
      <c r="C674" s="88">
        <v>1510.8993711000001</v>
      </c>
      <c r="D674" s="84" t="str">
        <f t="shared" si="184"/>
        <v>N/A</v>
      </c>
      <c r="E674" s="88">
        <v>1546.8351325000001</v>
      </c>
      <c r="F674" s="84" t="str">
        <f t="shared" si="185"/>
        <v>N/A</v>
      </c>
      <c r="G674" s="88">
        <v>1522.7038835000001</v>
      </c>
      <c r="H674" s="84" t="str">
        <f t="shared" si="186"/>
        <v>N/A</v>
      </c>
      <c r="I674" s="85">
        <v>2.3780000000000001</v>
      </c>
      <c r="J674" s="85">
        <v>-1.56</v>
      </c>
      <c r="K674" s="86" t="s">
        <v>112</v>
      </c>
      <c r="L674" s="87" t="str">
        <f t="shared" si="187"/>
        <v>Yes</v>
      </c>
    </row>
    <row r="675" spans="1:12">
      <c r="A675" s="144" t="s">
        <v>779</v>
      </c>
      <c r="B675" s="82" t="s">
        <v>50</v>
      </c>
      <c r="C675" s="88">
        <v>1114.6960506</v>
      </c>
      <c r="D675" s="84" t="str">
        <f t="shared" si="184"/>
        <v>N/A</v>
      </c>
      <c r="E675" s="88">
        <v>1152.0908096999999</v>
      </c>
      <c r="F675" s="84" t="str">
        <f t="shared" si="185"/>
        <v>N/A</v>
      </c>
      <c r="G675" s="88">
        <v>1257.4931686</v>
      </c>
      <c r="H675" s="84" t="str">
        <f t="shared" si="186"/>
        <v>N/A</v>
      </c>
      <c r="I675" s="85">
        <v>3.355</v>
      </c>
      <c r="J675" s="85">
        <v>9.1489999999999991</v>
      </c>
      <c r="K675" s="86" t="s">
        <v>112</v>
      </c>
      <c r="L675" s="87" t="str">
        <f t="shared" si="187"/>
        <v>Yes</v>
      </c>
    </row>
    <row r="676" spans="1:12">
      <c r="A676" s="144" t="s">
        <v>780</v>
      </c>
      <c r="B676" s="82" t="s">
        <v>50</v>
      </c>
      <c r="C676" s="88">
        <v>2164.1014368000001</v>
      </c>
      <c r="D676" s="84" t="str">
        <f t="shared" si="184"/>
        <v>N/A</v>
      </c>
      <c r="E676" s="88">
        <v>2363.1317638999999</v>
      </c>
      <c r="F676" s="84" t="str">
        <f t="shared" si="185"/>
        <v>N/A</v>
      </c>
      <c r="G676" s="88">
        <v>2586.1025807000001</v>
      </c>
      <c r="H676" s="84" t="str">
        <f t="shared" si="186"/>
        <v>N/A</v>
      </c>
      <c r="I676" s="85">
        <v>9.1969999999999992</v>
      </c>
      <c r="J676" s="85">
        <v>9.4350000000000005</v>
      </c>
      <c r="K676" s="86" t="s">
        <v>112</v>
      </c>
      <c r="L676" s="87" t="str">
        <f t="shared" si="187"/>
        <v>Yes</v>
      </c>
    </row>
    <row r="677" spans="1:12">
      <c r="A677" s="144" t="s">
        <v>781</v>
      </c>
      <c r="B677" s="82" t="s">
        <v>50</v>
      </c>
      <c r="C677" s="88">
        <v>4314.3587514000001</v>
      </c>
      <c r="D677" s="84" t="str">
        <f t="shared" si="184"/>
        <v>N/A</v>
      </c>
      <c r="E677" s="88">
        <v>3749.9153943000001</v>
      </c>
      <c r="F677" s="84" t="str">
        <f t="shared" si="185"/>
        <v>N/A</v>
      </c>
      <c r="G677" s="88">
        <v>4269.8564763000004</v>
      </c>
      <c r="H677" s="84" t="str">
        <f t="shared" si="186"/>
        <v>N/A</v>
      </c>
      <c r="I677" s="85">
        <v>-13.1</v>
      </c>
      <c r="J677" s="85">
        <v>13.87</v>
      </c>
      <c r="K677" s="86" t="s">
        <v>112</v>
      </c>
      <c r="L677" s="87" t="str">
        <f t="shared" si="187"/>
        <v>Yes</v>
      </c>
    </row>
    <row r="678" spans="1:12">
      <c r="A678" s="144" t="s">
        <v>782</v>
      </c>
      <c r="B678" s="82" t="s">
        <v>50</v>
      </c>
      <c r="C678" s="88">
        <v>2032.7948718</v>
      </c>
      <c r="D678" s="84" t="str">
        <f t="shared" si="184"/>
        <v>N/A</v>
      </c>
      <c r="E678" s="88">
        <v>1327.4263959</v>
      </c>
      <c r="F678" s="84" t="str">
        <f t="shared" si="185"/>
        <v>N/A</v>
      </c>
      <c r="G678" s="88">
        <v>1903.4526315999999</v>
      </c>
      <c r="H678" s="84" t="str">
        <f t="shared" si="186"/>
        <v>N/A</v>
      </c>
      <c r="I678" s="85">
        <v>-34.700000000000003</v>
      </c>
      <c r="J678" s="85">
        <v>43.39</v>
      </c>
      <c r="K678" s="86" t="s">
        <v>112</v>
      </c>
      <c r="L678" s="87" t="str">
        <f t="shared" si="187"/>
        <v>No</v>
      </c>
    </row>
    <row r="679" spans="1:12">
      <c r="A679" s="81" t="s">
        <v>591</v>
      </c>
      <c r="B679" s="82" t="s">
        <v>50</v>
      </c>
      <c r="C679" s="88">
        <v>2188.3604076000001</v>
      </c>
      <c r="D679" s="84" t="str">
        <f t="shared" si="184"/>
        <v>N/A</v>
      </c>
      <c r="E679" s="88">
        <v>2227.8355339999998</v>
      </c>
      <c r="F679" s="84" t="str">
        <f t="shared" si="185"/>
        <v>N/A</v>
      </c>
      <c r="G679" s="88">
        <v>2257.1207957000001</v>
      </c>
      <c r="H679" s="84" t="str">
        <f t="shared" si="186"/>
        <v>N/A</v>
      </c>
      <c r="I679" s="85">
        <v>1.804</v>
      </c>
      <c r="J679" s="85">
        <v>1.3149999999999999</v>
      </c>
      <c r="K679" s="86" t="s">
        <v>112</v>
      </c>
      <c r="L679" s="87" t="str">
        <f t="shared" si="187"/>
        <v>Yes</v>
      </c>
    </row>
    <row r="680" spans="1:12">
      <c r="A680" s="144" t="s">
        <v>783</v>
      </c>
      <c r="B680" s="82" t="s">
        <v>50</v>
      </c>
      <c r="C680" s="88">
        <v>2926.0513166999999</v>
      </c>
      <c r="D680" s="84" t="str">
        <f t="shared" si="184"/>
        <v>N/A</v>
      </c>
      <c r="E680" s="88">
        <v>3135.4496254000001</v>
      </c>
      <c r="F680" s="84" t="str">
        <f t="shared" si="185"/>
        <v>N/A</v>
      </c>
      <c r="G680" s="88">
        <v>3240.3805910000001</v>
      </c>
      <c r="H680" s="84" t="str">
        <f t="shared" si="186"/>
        <v>N/A</v>
      </c>
      <c r="I680" s="85">
        <v>7.1559999999999997</v>
      </c>
      <c r="J680" s="85">
        <v>3.347</v>
      </c>
      <c r="K680" s="86" t="s">
        <v>112</v>
      </c>
      <c r="L680" s="87" t="str">
        <f t="shared" si="187"/>
        <v>Yes</v>
      </c>
    </row>
    <row r="681" spans="1:12">
      <c r="A681" s="144" t="s">
        <v>784</v>
      </c>
      <c r="B681" s="82" t="s">
        <v>50</v>
      </c>
      <c r="C681" s="88">
        <v>3058.8593645999999</v>
      </c>
      <c r="D681" s="84" t="str">
        <f t="shared" si="184"/>
        <v>N/A</v>
      </c>
      <c r="E681" s="88">
        <v>3177.4277440000001</v>
      </c>
      <c r="F681" s="84" t="str">
        <f t="shared" si="185"/>
        <v>N/A</v>
      </c>
      <c r="G681" s="88">
        <v>3319.9036845999999</v>
      </c>
      <c r="H681" s="84" t="str">
        <f t="shared" si="186"/>
        <v>N/A</v>
      </c>
      <c r="I681" s="85">
        <v>3.8759999999999999</v>
      </c>
      <c r="J681" s="85">
        <v>4.484</v>
      </c>
      <c r="K681" s="86" t="s">
        <v>112</v>
      </c>
      <c r="L681" s="87" t="str">
        <f t="shared" si="187"/>
        <v>Yes</v>
      </c>
    </row>
    <row r="682" spans="1:12">
      <c r="A682" s="144" t="s">
        <v>785</v>
      </c>
      <c r="B682" s="82" t="s">
        <v>50</v>
      </c>
      <c r="C682" s="88">
        <v>2772.9637306</v>
      </c>
      <c r="D682" s="84" t="str">
        <f t="shared" si="184"/>
        <v>N/A</v>
      </c>
      <c r="E682" s="88">
        <v>2902.1799397</v>
      </c>
      <c r="F682" s="84" t="str">
        <f t="shared" si="185"/>
        <v>N/A</v>
      </c>
      <c r="G682" s="88">
        <v>3361.4980615999998</v>
      </c>
      <c r="H682" s="84" t="str">
        <f t="shared" si="186"/>
        <v>N/A</v>
      </c>
      <c r="I682" s="85">
        <v>4.66</v>
      </c>
      <c r="J682" s="85">
        <v>15.83</v>
      </c>
      <c r="K682" s="86" t="s">
        <v>112</v>
      </c>
      <c r="L682" s="87" t="str">
        <f t="shared" si="187"/>
        <v>No</v>
      </c>
    </row>
    <row r="683" spans="1:12">
      <c r="A683" s="144" t="s">
        <v>786</v>
      </c>
      <c r="B683" s="82" t="s">
        <v>50</v>
      </c>
      <c r="C683" s="88">
        <v>2962.9579792</v>
      </c>
      <c r="D683" s="84" t="str">
        <f t="shared" si="184"/>
        <v>N/A</v>
      </c>
      <c r="E683" s="88">
        <v>3061.4138603000001</v>
      </c>
      <c r="F683" s="84" t="str">
        <f t="shared" si="185"/>
        <v>N/A</v>
      </c>
      <c r="G683" s="88">
        <v>3288.0114064999998</v>
      </c>
      <c r="H683" s="84" t="str">
        <f t="shared" si="186"/>
        <v>N/A</v>
      </c>
      <c r="I683" s="85">
        <v>3.323</v>
      </c>
      <c r="J683" s="85">
        <v>7.4020000000000001</v>
      </c>
      <c r="K683" s="86" t="s">
        <v>112</v>
      </c>
      <c r="L683" s="87" t="str">
        <f t="shared" si="187"/>
        <v>Yes</v>
      </c>
    </row>
    <row r="684" spans="1:12">
      <c r="A684" s="144" t="s">
        <v>787</v>
      </c>
      <c r="B684" s="82" t="s">
        <v>50</v>
      </c>
      <c r="C684" s="88">
        <v>2212.4824484000001</v>
      </c>
      <c r="D684" s="84" t="str">
        <f t="shared" si="184"/>
        <v>N/A</v>
      </c>
      <c r="E684" s="88">
        <v>2234.7605855000002</v>
      </c>
      <c r="F684" s="84" t="str">
        <f t="shared" si="185"/>
        <v>N/A</v>
      </c>
      <c r="G684" s="88">
        <v>2413.0944106000002</v>
      </c>
      <c r="H684" s="84" t="str">
        <f t="shared" si="186"/>
        <v>N/A</v>
      </c>
      <c r="I684" s="85">
        <v>1.0069999999999999</v>
      </c>
      <c r="J684" s="85">
        <v>7.98</v>
      </c>
      <c r="K684" s="86" t="s">
        <v>112</v>
      </c>
      <c r="L684" s="87" t="str">
        <f t="shared" si="187"/>
        <v>Yes</v>
      </c>
    </row>
    <row r="685" spans="1:12">
      <c r="A685" s="144" t="s">
        <v>788</v>
      </c>
      <c r="B685" s="101" t="s">
        <v>50</v>
      </c>
      <c r="C685" s="98">
        <v>672.46770890000005</v>
      </c>
      <c r="D685" s="103" t="str">
        <f t="shared" si="184"/>
        <v>N/A</v>
      </c>
      <c r="E685" s="98">
        <v>700.26526853999997</v>
      </c>
      <c r="F685" s="103" t="str">
        <f t="shared" si="185"/>
        <v>N/A</v>
      </c>
      <c r="G685" s="98">
        <v>720.6886346</v>
      </c>
      <c r="H685" s="103" t="str">
        <f t="shared" si="186"/>
        <v>N/A</v>
      </c>
      <c r="I685" s="104">
        <v>4.1340000000000003</v>
      </c>
      <c r="J685" s="104">
        <v>2.9169999999999998</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202778975</v>
      </c>
      <c r="D687" s="107" t="str">
        <f t="shared" ref="D687:D756" si="188">IF($B687="N/A","N/A",IF(C687&gt;10,"No",IF(C687&lt;-10,"No","Yes")))</f>
        <v>N/A</v>
      </c>
      <c r="E687" s="159">
        <v>216490131</v>
      </c>
      <c r="F687" s="107" t="str">
        <f t="shared" ref="F687:F756" si="189">IF($B687="N/A","N/A",IF(E687&gt;10,"No",IF(E687&lt;-10,"No","Yes")))</f>
        <v>N/A</v>
      </c>
      <c r="G687" s="159">
        <v>234115601</v>
      </c>
      <c r="H687" s="107" t="str">
        <f t="shared" ref="H687:H756" si="190">IF($B687="N/A","N/A",IF(G687&gt;10,"No",IF(G687&lt;-10,"No","Yes")))</f>
        <v>N/A</v>
      </c>
      <c r="I687" s="108">
        <v>6.7619999999999996</v>
      </c>
      <c r="J687" s="108">
        <v>8.141</v>
      </c>
      <c r="K687" s="118" t="s">
        <v>112</v>
      </c>
      <c r="L687" s="109" t="str">
        <f t="shared" ref="L687:L718" si="191">IF(J687="Div by 0", "N/A", IF(K687="N/A","N/A", IF(J687&gt;VALUE(MID(K687,1,2)), "No", IF(J687&lt;-1*VALUE(MID(K687,1,2)), "No", "Yes"))))</f>
        <v>Yes</v>
      </c>
    </row>
    <row r="688" spans="1:12">
      <c r="A688" s="164" t="s">
        <v>97</v>
      </c>
      <c r="B688" s="82" t="s">
        <v>50</v>
      </c>
      <c r="C688" s="83">
        <v>40112</v>
      </c>
      <c r="D688" s="84" t="str">
        <f t="shared" si="188"/>
        <v>N/A</v>
      </c>
      <c r="E688" s="83">
        <v>40097</v>
      </c>
      <c r="F688" s="84" t="str">
        <f t="shared" si="189"/>
        <v>N/A</v>
      </c>
      <c r="G688" s="83">
        <v>40169</v>
      </c>
      <c r="H688" s="84" t="str">
        <f t="shared" si="190"/>
        <v>N/A</v>
      </c>
      <c r="I688" s="85">
        <v>-3.6999999999999998E-2</v>
      </c>
      <c r="J688" s="85">
        <v>0.17960000000000001</v>
      </c>
      <c r="K688" s="86" t="s">
        <v>112</v>
      </c>
      <c r="L688" s="87" t="str">
        <f t="shared" si="191"/>
        <v>Yes</v>
      </c>
    </row>
    <row r="689" spans="1:12">
      <c r="A689" s="164" t="s">
        <v>406</v>
      </c>
      <c r="B689" s="82" t="s">
        <v>50</v>
      </c>
      <c r="C689" s="88">
        <v>5055.3194805000003</v>
      </c>
      <c r="D689" s="84" t="str">
        <f t="shared" si="188"/>
        <v>N/A</v>
      </c>
      <c r="E689" s="88">
        <v>5399.1603112000003</v>
      </c>
      <c r="F689" s="84" t="str">
        <f t="shared" si="189"/>
        <v>N/A</v>
      </c>
      <c r="G689" s="88">
        <v>5828.2656028000001</v>
      </c>
      <c r="H689" s="84" t="str">
        <f t="shared" si="190"/>
        <v>N/A</v>
      </c>
      <c r="I689" s="85">
        <v>6.8019999999999996</v>
      </c>
      <c r="J689" s="85">
        <v>7.9480000000000004</v>
      </c>
      <c r="K689" s="86" t="s">
        <v>112</v>
      </c>
      <c r="L689" s="87" t="str">
        <f t="shared" si="191"/>
        <v>Yes</v>
      </c>
    </row>
    <row r="690" spans="1:12">
      <c r="A690" s="164" t="s">
        <v>407</v>
      </c>
      <c r="B690" s="82" t="s">
        <v>50</v>
      </c>
      <c r="C690" s="83">
        <v>4.4525079776999998</v>
      </c>
      <c r="D690" s="84" t="str">
        <f t="shared" si="188"/>
        <v>N/A</v>
      </c>
      <c r="E690" s="83">
        <v>4.6280020949000003</v>
      </c>
      <c r="F690" s="84" t="str">
        <f t="shared" si="189"/>
        <v>N/A</v>
      </c>
      <c r="G690" s="83">
        <v>4.6479872539000002</v>
      </c>
      <c r="H690" s="84" t="str">
        <f t="shared" si="190"/>
        <v>N/A</v>
      </c>
      <c r="I690" s="85">
        <v>3.9409999999999998</v>
      </c>
      <c r="J690" s="85">
        <v>0.43180000000000002</v>
      </c>
      <c r="K690" s="86" t="s">
        <v>112</v>
      </c>
      <c r="L690" s="87" t="str">
        <f t="shared" si="191"/>
        <v>Yes</v>
      </c>
    </row>
    <row r="691" spans="1:12">
      <c r="A691" s="164" t="s">
        <v>408</v>
      </c>
      <c r="B691" s="82" t="s">
        <v>50</v>
      </c>
      <c r="C691" s="88">
        <v>586094</v>
      </c>
      <c r="D691" s="84" t="str">
        <f t="shared" si="188"/>
        <v>N/A</v>
      </c>
      <c r="E691" s="88">
        <v>971046</v>
      </c>
      <c r="F691" s="84" t="str">
        <f t="shared" si="189"/>
        <v>N/A</v>
      </c>
      <c r="G691" s="88">
        <v>938022</v>
      </c>
      <c r="H691" s="84" t="str">
        <f t="shared" si="190"/>
        <v>N/A</v>
      </c>
      <c r="I691" s="85">
        <v>65.680000000000007</v>
      </c>
      <c r="J691" s="85">
        <v>-3.4</v>
      </c>
      <c r="K691" s="86" t="s">
        <v>112</v>
      </c>
      <c r="L691" s="87" t="str">
        <f t="shared" si="191"/>
        <v>Yes</v>
      </c>
    </row>
    <row r="692" spans="1:12">
      <c r="A692" s="164" t="s">
        <v>98</v>
      </c>
      <c r="B692" s="82" t="s">
        <v>50</v>
      </c>
      <c r="C692" s="83">
        <v>11</v>
      </c>
      <c r="D692" s="84" t="str">
        <f t="shared" si="188"/>
        <v>N/A</v>
      </c>
      <c r="E692" s="83">
        <v>11</v>
      </c>
      <c r="F692" s="84" t="str">
        <f t="shared" si="189"/>
        <v>N/A</v>
      </c>
      <c r="G692" s="83">
        <v>11</v>
      </c>
      <c r="H692" s="84" t="str">
        <f t="shared" si="190"/>
        <v>N/A</v>
      </c>
      <c r="I692" s="85">
        <v>33.33</v>
      </c>
      <c r="J692" s="85">
        <v>25</v>
      </c>
      <c r="K692" s="86" t="s">
        <v>112</v>
      </c>
      <c r="L692" s="87" t="str">
        <f t="shared" si="191"/>
        <v>No</v>
      </c>
    </row>
    <row r="693" spans="1:12">
      <c r="A693" s="164" t="s">
        <v>409</v>
      </c>
      <c r="B693" s="82" t="s">
        <v>50</v>
      </c>
      <c r="C693" s="88">
        <v>195364.66667000001</v>
      </c>
      <c r="D693" s="84" t="str">
        <f t="shared" si="188"/>
        <v>N/A</v>
      </c>
      <c r="E693" s="88">
        <v>242761.5</v>
      </c>
      <c r="F693" s="84" t="str">
        <f t="shared" si="189"/>
        <v>N/A</v>
      </c>
      <c r="G693" s="88">
        <v>187604.4</v>
      </c>
      <c r="H693" s="84" t="str">
        <f t="shared" si="190"/>
        <v>N/A</v>
      </c>
      <c r="I693" s="85">
        <v>24.26</v>
      </c>
      <c r="J693" s="85">
        <v>-22.7</v>
      </c>
      <c r="K693" s="86" t="s">
        <v>112</v>
      </c>
      <c r="L693" s="87" t="str">
        <f t="shared" si="191"/>
        <v>No</v>
      </c>
    </row>
    <row r="694" spans="1:12">
      <c r="A694" s="164" t="s">
        <v>410</v>
      </c>
      <c r="B694" s="82" t="s">
        <v>50</v>
      </c>
      <c r="C694" s="88">
        <v>25528505</v>
      </c>
      <c r="D694" s="84" t="str">
        <f t="shared" si="188"/>
        <v>N/A</v>
      </c>
      <c r="E694" s="88">
        <v>27598194</v>
      </c>
      <c r="F694" s="84" t="str">
        <f t="shared" si="189"/>
        <v>N/A</v>
      </c>
      <c r="G694" s="88">
        <v>28134802</v>
      </c>
      <c r="H694" s="84" t="str">
        <f t="shared" si="190"/>
        <v>N/A</v>
      </c>
      <c r="I694" s="85">
        <v>8.1069999999999993</v>
      </c>
      <c r="J694" s="85">
        <v>1.944</v>
      </c>
      <c r="K694" s="86" t="s">
        <v>112</v>
      </c>
      <c r="L694" s="87" t="str">
        <f t="shared" si="191"/>
        <v>Yes</v>
      </c>
    </row>
    <row r="695" spans="1:12">
      <c r="A695" s="164" t="s">
        <v>411</v>
      </c>
      <c r="B695" s="82" t="s">
        <v>50</v>
      </c>
      <c r="C695" s="83">
        <v>961</v>
      </c>
      <c r="D695" s="84" t="str">
        <f t="shared" si="188"/>
        <v>N/A</v>
      </c>
      <c r="E695" s="83">
        <v>990</v>
      </c>
      <c r="F695" s="84" t="str">
        <f t="shared" si="189"/>
        <v>N/A</v>
      </c>
      <c r="G695" s="83">
        <v>988</v>
      </c>
      <c r="H695" s="84" t="str">
        <f t="shared" si="190"/>
        <v>N/A</v>
      </c>
      <c r="I695" s="85">
        <v>3.0179999999999998</v>
      </c>
      <c r="J695" s="85">
        <v>-0.20200000000000001</v>
      </c>
      <c r="K695" s="86" t="s">
        <v>112</v>
      </c>
      <c r="L695" s="87" t="str">
        <f t="shared" si="191"/>
        <v>Yes</v>
      </c>
    </row>
    <row r="696" spans="1:12">
      <c r="A696" s="164" t="s">
        <v>810</v>
      </c>
      <c r="B696" s="82" t="s">
        <v>50</v>
      </c>
      <c r="C696" s="88">
        <v>26564.521332</v>
      </c>
      <c r="D696" s="84" t="str">
        <f t="shared" si="188"/>
        <v>N/A</v>
      </c>
      <c r="E696" s="88">
        <v>27876.963636</v>
      </c>
      <c r="F696" s="84" t="str">
        <f t="shared" si="189"/>
        <v>N/A</v>
      </c>
      <c r="G696" s="88">
        <v>28476.520242999999</v>
      </c>
      <c r="H696" s="84" t="str">
        <f t="shared" si="190"/>
        <v>N/A</v>
      </c>
      <c r="I696" s="85">
        <v>4.9409999999999998</v>
      </c>
      <c r="J696" s="85">
        <v>2.1509999999999998</v>
      </c>
      <c r="K696" s="86" t="s">
        <v>112</v>
      </c>
      <c r="L696" s="87" t="str">
        <f t="shared" si="191"/>
        <v>Yes</v>
      </c>
    </row>
    <row r="697" spans="1:12">
      <c r="A697" s="164" t="s">
        <v>412</v>
      </c>
      <c r="B697" s="82" t="s">
        <v>50</v>
      </c>
      <c r="C697" s="88">
        <v>104354829</v>
      </c>
      <c r="D697" s="84" t="str">
        <f t="shared" si="188"/>
        <v>N/A</v>
      </c>
      <c r="E697" s="88">
        <v>107210864</v>
      </c>
      <c r="F697" s="84" t="str">
        <f t="shared" si="189"/>
        <v>N/A</v>
      </c>
      <c r="G697" s="88">
        <v>110243441</v>
      </c>
      <c r="H697" s="84" t="str">
        <f t="shared" si="190"/>
        <v>N/A</v>
      </c>
      <c r="I697" s="85">
        <v>2.7370000000000001</v>
      </c>
      <c r="J697" s="85">
        <v>2.8290000000000002</v>
      </c>
      <c r="K697" s="86" t="s">
        <v>112</v>
      </c>
      <c r="L697" s="87" t="str">
        <f t="shared" si="191"/>
        <v>Yes</v>
      </c>
    </row>
    <row r="698" spans="1:12">
      <c r="A698" s="164" t="s">
        <v>99</v>
      </c>
      <c r="B698" s="82" t="s">
        <v>50</v>
      </c>
      <c r="C698" s="83">
        <v>921</v>
      </c>
      <c r="D698" s="84" t="str">
        <f t="shared" si="188"/>
        <v>N/A</v>
      </c>
      <c r="E698" s="83">
        <v>911</v>
      </c>
      <c r="F698" s="84" t="str">
        <f t="shared" si="189"/>
        <v>N/A</v>
      </c>
      <c r="G698" s="83">
        <v>886</v>
      </c>
      <c r="H698" s="84" t="str">
        <f t="shared" si="190"/>
        <v>N/A</v>
      </c>
      <c r="I698" s="85">
        <v>-1.0900000000000001</v>
      </c>
      <c r="J698" s="85">
        <v>-2.74</v>
      </c>
      <c r="K698" s="86" t="s">
        <v>112</v>
      </c>
      <c r="L698" s="87" t="str">
        <f t="shared" si="191"/>
        <v>Yes</v>
      </c>
    </row>
    <row r="699" spans="1:12">
      <c r="A699" s="164" t="s">
        <v>413</v>
      </c>
      <c r="B699" s="82" t="s">
        <v>50</v>
      </c>
      <c r="C699" s="88">
        <v>113306.00326</v>
      </c>
      <c r="D699" s="84" t="str">
        <f t="shared" si="188"/>
        <v>N/A</v>
      </c>
      <c r="E699" s="88">
        <v>117684.81229</v>
      </c>
      <c r="F699" s="84" t="str">
        <f t="shared" si="189"/>
        <v>N/A</v>
      </c>
      <c r="G699" s="88">
        <v>124428.26298</v>
      </c>
      <c r="H699" s="84" t="str">
        <f t="shared" si="190"/>
        <v>N/A</v>
      </c>
      <c r="I699" s="85">
        <v>3.8650000000000002</v>
      </c>
      <c r="J699" s="85">
        <v>5.73</v>
      </c>
      <c r="K699" s="86" t="s">
        <v>112</v>
      </c>
      <c r="L699" s="87" t="str">
        <f t="shared" si="191"/>
        <v>Yes</v>
      </c>
    </row>
    <row r="700" spans="1:12">
      <c r="A700" s="164" t="s">
        <v>414</v>
      </c>
      <c r="B700" s="82" t="s">
        <v>50</v>
      </c>
      <c r="C700" s="88">
        <v>31927685</v>
      </c>
      <c r="D700" s="84" t="str">
        <f t="shared" si="188"/>
        <v>N/A</v>
      </c>
      <c r="E700" s="88">
        <v>34280728</v>
      </c>
      <c r="F700" s="84" t="str">
        <f t="shared" si="189"/>
        <v>N/A</v>
      </c>
      <c r="G700" s="88">
        <v>36949869</v>
      </c>
      <c r="H700" s="84" t="str">
        <f t="shared" si="190"/>
        <v>N/A</v>
      </c>
      <c r="I700" s="85">
        <v>7.37</v>
      </c>
      <c r="J700" s="85">
        <v>7.7859999999999996</v>
      </c>
      <c r="K700" s="86" t="s">
        <v>112</v>
      </c>
      <c r="L700" s="87" t="str">
        <f t="shared" si="191"/>
        <v>Yes</v>
      </c>
    </row>
    <row r="701" spans="1:12">
      <c r="A701" s="164" t="s">
        <v>415</v>
      </c>
      <c r="B701" s="82" t="s">
        <v>50</v>
      </c>
      <c r="C701" s="83">
        <v>1037</v>
      </c>
      <c r="D701" s="84" t="str">
        <f t="shared" si="188"/>
        <v>N/A</v>
      </c>
      <c r="E701" s="83">
        <v>1051</v>
      </c>
      <c r="F701" s="84" t="str">
        <f t="shared" si="189"/>
        <v>N/A</v>
      </c>
      <c r="G701" s="83">
        <v>1021</v>
      </c>
      <c r="H701" s="84" t="str">
        <f t="shared" si="190"/>
        <v>N/A</v>
      </c>
      <c r="I701" s="85">
        <v>1.35</v>
      </c>
      <c r="J701" s="85">
        <v>-2.85</v>
      </c>
      <c r="K701" s="86" t="s">
        <v>112</v>
      </c>
      <c r="L701" s="87" t="str">
        <f t="shared" si="191"/>
        <v>Yes</v>
      </c>
    </row>
    <row r="702" spans="1:12">
      <c r="A702" s="164" t="s">
        <v>416</v>
      </c>
      <c r="B702" s="82" t="s">
        <v>50</v>
      </c>
      <c r="C702" s="88">
        <v>30788.510125000001</v>
      </c>
      <c r="D702" s="84" t="str">
        <f t="shared" si="188"/>
        <v>N/A</v>
      </c>
      <c r="E702" s="88">
        <v>32617.248335</v>
      </c>
      <c r="F702" s="84" t="str">
        <f t="shared" si="189"/>
        <v>N/A</v>
      </c>
      <c r="G702" s="88">
        <v>36189.881488999999</v>
      </c>
      <c r="H702" s="84" t="str">
        <f t="shared" si="190"/>
        <v>N/A</v>
      </c>
      <c r="I702" s="85">
        <v>5.94</v>
      </c>
      <c r="J702" s="85">
        <v>10.95</v>
      </c>
      <c r="K702" s="86" t="s">
        <v>112</v>
      </c>
      <c r="L702" s="87" t="str">
        <f t="shared" si="191"/>
        <v>Yes</v>
      </c>
    </row>
    <row r="703" spans="1:12">
      <c r="A703" s="164" t="s">
        <v>417</v>
      </c>
      <c r="B703" s="82" t="s">
        <v>50</v>
      </c>
      <c r="C703" s="88">
        <v>131109201</v>
      </c>
      <c r="D703" s="84" t="str">
        <f t="shared" si="188"/>
        <v>N/A</v>
      </c>
      <c r="E703" s="88">
        <v>134364175</v>
      </c>
      <c r="F703" s="84" t="str">
        <f t="shared" si="189"/>
        <v>N/A</v>
      </c>
      <c r="G703" s="88">
        <v>140198207</v>
      </c>
      <c r="H703" s="84" t="str">
        <f t="shared" si="190"/>
        <v>N/A</v>
      </c>
      <c r="I703" s="85">
        <v>2.4830000000000001</v>
      </c>
      <c r="J703" s="85">
        <v>4.3419999999999996</v>
      </c>
      <c r="K703" s="86" t="s">
        <v>112</v>
      </c>
      <c r="L703" s="87" t="str">
        <f t="shared" si="191"/>
        <v>Yes</v>
      </c>
    </row>
    <row r="704" spans="1:12">
      <c r="A704" s="164" t="s">
        <v>100</v>
      </c>
      <c r="B704" s="82" t="s">
        <v>50</v>
      </c>
      <c r="C704" s="83">
        <v>227462</v>
      </c>
      <c r="D704" s="84" t="str">
        <f t="shared" si="188"/>
        <v>N/A</v>
      </c>
      <c r="E704" s="83">
        <v>227707</v>
      </c>
      <c r="F704" s="84" t="str">
        <f t="shared" si="189"/>
        <v>N/A</v>
      </c>
      <c r="G704" s="83">
        <v>232732</v>
      </c>
      <c r="H704" s="84" t="str">
        <f t="shared" si="190"/>
        <v>N/A</v>
      </c>
      <c r="I704" s="85">
        <v>0.1077</v>
      </c>
      <c r="J704" s="85">
        <v>2.2069999999999999</v>
      </c>
      <c r="K704" s="86" t="s">
        <v>112</v>
      </c>
      <c r="L704" s="87" t="str">
        <f t="shared" si="191"/>
        <v>Yes</v>
      </c>
    </row>
    <row r="705" spans="1:12">
      <c r="A705" s="164" t="s">
        <v>418</v>
      </c>
      <c r="B705" s="82" t="s">
        <v>50</v>
      </c>
      <c r="C705" s="88">
        <v>576.40045810000004</v>
      </c>
      <c r="D705" s="84" t="str">
        <f t="shared" si="188"/>
        <v>N/A</v>
      </c>
      <c r="E705" s="88">
        <v>590.07485497000005</v>
      </c>
      <c r="F705" s="84" t="str">
        <f t="shared" si="189"/>
        <v>N/A</v>
      </c>
      <c r="G705" s="88">
        <v>602.40193440999997</v>
      </c>
      <c r="H705" s="84" t="str">
        <f t="shared" si="190"/>
        <v>N/A</v>
      </c>
      <c r="I705" s="85">
        <v>2.3719999999999999</v>
      </c>
      <c r="J705" s="85">
        <v>2.089</v>
      </c>
      <c r="K705" s="86" t="s">
        <v>112</v>
      </c>
      <c r="L705" s="87" t="str">
        <f t="shared" si="191"/>
        <v>Yes</v>
      </c>
    </row>
    <row r="706" spans="1:12">
      <c r="A706" s="164" t="s">
        <v>419</v>
      </c>
      <c r="B706" s="82" t="s">
        <v>50</v>
      </c>
      <c r="C706" s="88">
        <v>33202166</v>
      </c>
      <c r="D706" s="84" t="str">
        <f t="shared" si="188"/>
        <v>N/A</v>
      </c>
      <c r="E706" s="88">
        <v>33259797</v>
      </c>
      <c r="F706" s="84" t="str">
        <f t="shared" si="189"/>
        <v>N/A</v>
      </c>
      <c r="G706" s="88">
        <v>35940791</v>
      </c>
      <c r="H706" s="84" t="str">
        <f t="shared" si="190"/>
        <v>N/A</v>
      </c>
      <c r="I706" s="85">
        <v>0.1736</v>
      </c>
      <c r="J706" s="85">
        <v>8.0609999999999999</v>
      </c>
      <c r="K706" s="86" t="s">
        <v>112</v>
      </c>
      <c r="L706" s="87" t="str">
        <f t="shared" si="191"/>
        <v>Yes</v>
      </c>
    </row>
    <row r="707" spans="1:12">
      <c r="A707" s="164" t="s">
        <v>101</v>
      </c>
      <c r="B707" s="82" t="s">
        <v>50</v>
      </c>
      <c r="C707" s="83">
        <v>106684</v>
      </c>
      <c r="D707" s="84" t="str">
        <f t="shared" si="188"/>
        <v>N/A</v>
      </c>
      <c r="E707" s="83">
        <v>107005</v>
      </c>
      <c r="F707" s="84" t="str">
        <f t="shared" si="189"/>
        <v>N/A</v>
      </c>
      <c r="G707" s="83">
        <v>113017</v>
      </c>
      <c r="H707" s="84" t="str">
        <f t="shared" si="190"/>
        <v>N/A</v>
      </c>
      <c r="I707" s="85">
        <v>0.3009</v>
      </c>
      <c r="J707" s="85">
        <v>5.6180000000000003</v>
      </c>
      <c r="K707" s="86" t="s">
        <v>112</v>
      </c>
      <c r="L707" s="87" t="str">
        <f t="shared" si="191"/>
        <v>Yes</v>
      </c>
    </row>
    <row r="708" spans="1:12">
      <c r="A708" s="164" t="s">
        <v>420</v>
      </c>
      <c r="B708" s="82" t="s">
        <v>50</v>
      </c>
      <c r="C708" s="88">
        <v>311.21973303999999</v>
      </c>
      <c r="D708" s="84" t="str">
        <f t="shared" si="188"/>
        <v>N/A</v>
      </c>
      <c r="E708" s="88">
        <v>310.82469978</v>
      </c>
      <c r="F708" s="84" t="str">
        <f t="shared" si="189"/>
        <v>N/A</v>
      </c>
      <c r="G708" s="88">
        <v>318.01225478999999</v>
      </c>
      <c r="H708" s="84" t="str">
        <f t="shared" si="190"/>
        <v>N/A</v>
      </c>
      <c r="I708" s="85">
        <v>-0.127</v>
      </c>
      <c r="J708" s="85">
        <v>2.3119999999999998</v>
      </c>
      <c r="K708" s="86" t="s">
        <v>112</v>
      </c>
      <c r="L708" s="87" t="str">
        <f t="shared" si="191"/>
        <v>Yes</v>
      </c>
    </row>
    <row r="709" spans="1:12">
      <c r="A709" s="164" t="s">
        <v>421</v>
      </c>
      <c r="B709" s="82" t="s">
        <v>50</v>
      </c>
      <c r="C709" s="88">
        <v>10931733</v>
      </c>
      <c r="D709" s="84" t="str">
        <f t="shared" si="188"/>
        <v>N/A</v>
      </c>
      <c r="E709" s="88">
        <v>11044747</v>
      </c>
      <c r="F709" s="84" t="str">
        <f t="shared" si="189"/>
        <v>N/A</v>
      </c>
      <c r="G709" s="88">
        <v>11933960</v>
      </c>
      <c r="H709" s="84" t="str">
        <f t="shared" si="190"/>
        <v>N/A</v>
      </c>
      <c r="I709" s="85">
        <v>1.034</v>
      </c>
      <c r="J709" s="85">
        <v>8.0510000000000002</v>
      </c>
      <c r="K709" s="86" t="s">
        <v>112</v>
      </c>
      <c r="L709" s="87" t="str">
        <f t="shared" si="191"/>
        <v>Yes</v>
      </c>
    </row>
    <row r="710" spans="1:12">
      <c r="A710" s="164" t="s">
        <v>102</v>
      </c>
      <c r="B710" s="82" t="s">
        <v>50</v>
      </c>
      <c r="C710" s="83">
        <v>74414</v>
      </c>
      <c r="D710" s="84" t="str">
        <f t="shared" si="188"/>
        <v>N/A</v>
      </c>
      <c r="E710" s="83">
        <v>73770</v>
      </c>
      <c r="F710" s="84" t="str">
        <f t="shared" si="189"/>
        <v>N/A</v>
      </c>
      <c r="G710" s="83">
        <v>79240</v>
      </c>
      <c r="H710" s="84" t="str">
        <f t="shared" si="190"/>
        <v>N/A</v>
      </c>
      <c r="I710" s="85">
        <v>-0.86499999999999999</v>
      </c>
      <c r="J710" s="85">
        <v>7.415</v>
      </c>
      <c r="K710" s="86" t="s">
        <v>112</v>
      </c>
      <c r="L710" s="87" t="str">
        <f t="shared" si="191"/>
        <v>Yes</v>
      </c>
    </row>
    <row r="711" spans="1:12">
      <c r="A711" s="164" t="s">
        <v>422</v>
      </c>
      <c r="B711" s="82" t="s">
        <v>50</v>
      </c>
      <c r="C711" s="88">
        <v>146.90425189000001</v>
      </c>
      <c r="D711" s="84" t="str">
        <f t="shared" si="188"/>
        <v>N/A</v>
      </c>
      <c r="E711" s="88">
        <v>149.71867968000001</v>
      </c>
      <c r="F711" s="84" t="str">
        <f t="shared" si="189"/>
        <v>N/A</v>
      </c>
      <c r="G711" s="88">
        <v>150.60524986999999</v>
      </c>
      <c r="H711" s="84" t="str">
        <f t="shared" si="190"/>
        <v>N/A</v>
      </c>
      <c r="I711" s="85">
        <v>1.9159999999999999</v>
      </c>
      <c r="J711" s="85">
        <v>0.59219999999999995</v>
      </c>
      <c r="K711" s="86" t="s">
        <v>112</v>
      </c>
      <c r="L711" s="87" t="str">
        <f t="shared" si="191"/>
        <v>Yes</v>
      </c>
    </row>
    <row r="712" spans="1:12">
      <c r="A712" s="164" t="s">
        <v>423</v>
      </c>
      <c r="B712" s="82" t="s">
        <v>50</v>
      </c>
      <c r="C712" s="88">
        <v>79341616</v>
      </c>
      <c r="D712" s="84" t="str">
        <f t="shared" si="188"/>
        <v>N/A</v>
      </c>
      <c r="E712" s="88">
        <v>83651064</v>
      </c>
      <c r="F712" s="84" t="str">
        <f t="shared" si="189"/>
        <v>N/A</v>
      </c>
      <c r="G712" s="88">
        <v>90062657</v>
      </c>
      <c r="H712" s="84" t="str">
        <f t="shared" si="190"/>
        <v>N/A</v>
      </c>
      <c r="I712" s="85">
        <v>5.4320000000000004</v>
      </c>
      <c r="J712" s="85">
        <v>7.665</v>
      </c>
      <c r="K712" s="86" t="s">
        <v>112</v>
      </c>
      <c r="L712" s="87" t="str">
        <f t="shared" si="191"/>
        <v>Yes</v>
      </c>
    </row>
    <row r="713" spans="1:12">
      <c r="A713" s="164" t="s">
        <v>424</v>
      </c>
      <c r="B713" s="82" t="s">
        <v>50</v>
      </c>
      <c r="C713" s="83">
        <v>131617</v>
      </c>
      <c r="D713" s="84" t="str">
        <f t="shared" si="188"/>
        <v>N/A</v>
      </c>
      <c r="E713" s="83">
        <v>133328</v>
      </c>
      <c r="F713" s="84" t="str">
        <f t="shared" si="189"/>
        <v>N/A</v>
      </c>
      <c r="G713" s="83">
        <v>139146</v>
      </c>
      <c r="H713" s="84" t="str">
        <f t="shared" si="190"/>
        <v>N/A</v>
      </c>
      <c r="I713" s="85">
        <v>1.3</v>
      </c>
      <c r="J713" s="85">
        <v>4.3639999999999999</v>
      </c>
      <c r="K713" s="86" t="s">
        <v>112</v>
      </c>
      <c r="L713" s="87" t="str">
        <f t="shared" si="191"/>
        <v>Yes</v>
      </c>
    </row>
    <row r="714" spans="1:12">
      <c r="A714" s="164" t="s">
        <v>425</v>
      </c>
      <c r="B714" s="82" t="s">
        <v>50</v>
      </c>
      <c r="C714" s="88">
        <v>602.82194548999996</v>
      </c>
      <c r="D714" s="84" t="str">
        <f t="shared" si="188"/>
        <v>N/A</v>
      </c>
      <c r="E714" s="88">
        <v>627.40807631999996</v>
      </c>
      <c r="F714" s="84" t="str">
        <f t="shared" si="189"/>
        <v>N/A</v>
      </c>
      <c r="G714" s="88">
        <v>647.25293577000002</v>
      </c>
      <c r="H714" s="84" t="str">
        <f t="shared" si="190"/>
        <v>N/A</v>
      </c>
      <c r="I714" s="85">
        <v>4.0789999999999997</v>
      </c>
      <c r="J714" s="85">
        <v>3.1629999999999998</v>
      </c>
      <c r="K714" s="86" t="s">
        <v>112</v>
      </c>
      <c r="L714" s="87" t="str">
        <f t="shared" si="191"/>
        <v>Yes</v>
      </c>
    </row>
    <row r="715" spans="1:12">
      <c r="A715" s="164" t="s">
        <v>426</v>
      </c>
      <c r="B715" s="82" t="s">
        <v>50</v>
      </c>
      <c r="C715" s="88">
        <v>37151566</v>
      </c>
      <c r="D715" s="84" t="str">
        <f t="shared" si="188"/>
        <v>N/A</v>
      </c>
      <c r="E715" s="88">
        <v>34376167</v>
      </c>
      <c r="F715" s="84" t="str">
        <f t="shared" si="189"/>
        <v>N/A</v>
      </c>
      <c r="G715" s="88">
        <v>41111051</v>
      </c>
      <c r="H715" s="84" t="str">
        <f t="shared" si="190"/>
        <v>N/A</v>
      </c>
      <c r="I715" s="85">
        <v>-7.47</v>
      </c>
      <c r="J715" s="85">
        <v>19.59</v>
      </c>
      <c r="K715" s="86" t="s">
        <v>112</v>
      </c>
      <c r="L715" s="87" t="str">
        <f t="shared" si="191"/>
        <v>No</v>
      </c>
    </row>
    <row r="716" spans="1:12">
      <c r="A716" s="164" t="s">
        <v>103</v>
      </c>
      <c r="B716" s="82" t="s">
        <v>50</v>
      </c>
      <c r="C716" s="83">
        <v>141396</v>
      </c>
      <c r="D716" s="84" t="str">
        <f t="shared" si="188"/>
        <v>N/A</v>
      </c>
      <c r="E716" s="83">
        <v>139811</v>
      </c>
      <c r="F716" s="84" t="str">
        <f t="shared" si="189"/>
        <v>N/A</v>
      </c>
      <c r="G716" s="83">
        <v>144635</v>
      </c>
      <c r="H716" s="84" t="str">
        <f t="shared" si="190"/>
        <v>N/A</v>
      </c>
      <c r="I716" s="85">
        <v>-1.1200000000000001</v>
      </c>
      <c r="J716" s="85">
        <v>3.45</v>
      </c>
      <c r="K716" s="86" t="s">
        <v>112</v>
      </c>
      <c r="L716" s="87" t="str">
        <f t="shared" si="191"/>
        <v>Yes</v>
      </c>
    </row>
    <row r="717" spans="1:12">
      <c r="A717" s="164" t="s">
        <v>427</v>
      </c>
      <c r="B717" s="82" t="s">
        <v>50</v>
      </c>
      <c r="C717" s="88">
        <v>262.74835215000002</v>
      </c>
      <c r="D717" s="84" t="str">
        <f t="shared" si="188"/>
        <v>N/A</v>
      </c>
      <c r="E717" s="88">
        <v>245.87598258</v>
      </c>
      <c r="F717" s="84" t="str">
        <f t="shared" si="189"/>
        <v>N/A</v>
      </c>
      <c r="G717" s="88">
        <v>284.23999032</v>
      </c>
      <c r="H717" s="84" t="str">
        <f t="shared" si="190"/>
        <v>N/A</v>
      </c>
      <c r="I717" s="85">
        <v>-6.42</v>
      </c>
      <c r="J717" s="85">
        <v>15.6</v>
      </c>
      <c r="K717" s="86" t="s">
        <v>112</v>
      </c>
      <c r="L717" s="87" t="str">
        <f t="shared" si="191"/>
        <v>No</v>
      </c>
    </row>
    <row r="718" spans="1:12">
      <c r="A718" s="164" t="s">
        <v>428</v>
      </c>
      <c r="B718" s="82" t="s">
        <v>50</v>
      </c>
      <c r="C718" s="88">
        <v>30322864</v>
      </c>
      <c r="D718" s="84" t="str">
        <f t="shared" si="188"/>
        <v>N/A</v>
      </c>
      <c r="E718" s="88">
        <v>33105736</v>
      </c>
      <c r="F718" s="84" t="str">
        <f t="shared" si="189"/>
        <v>N/A</v>
      </c>
      <c r="G718" s="88">
        <v>34539069</v>
      </c>
      <c r="H718" s="84" t="str">
        <f t="shared" si="190"/>
        <v>N/A</v>
      </c>
      <c r="I718" s="85">
        <v>9.1769999999999996</v>
      </c>
      <c r="J718" s="85">
        <v>4.33</v>
      </c>
      <c r="K718" s="86" t="s">
        <v>112</v>
      </c>
      <c r="L718" s="87" t="str">
        <f t="shared" si="191"/>
        <v>Yes</v>
      </c>
    </row>
    <row r="719" spans="1:12">
      <c r="A719" s="164" t="s">
        <v>429</v>
      </c>
      <c r="B719" s="82" t="s">
        <v>50</v>
      </c>
      <c r="C719" s="83">
        <v>11283</v>
      </c>
      <c r="D719" s="84" t="str">
        <f t="shared" si="188"/>
        <v>N/A</v>
      </c>
      <c r="E719" s="83">
        <v>12063</v>
      </c>
      <c r="F719" s="84" t="str">
        <f t="shared" si="189"/>
        <v>N/A</v>
      </c>
      <c r="G719" s="83">
        <v>13334</v>
      </c>
      <c r="H719" s="84" t="str">
        <f t="shared" si="190"/>
        <v>N/A</v>
      </c>
      <c r="I719" s="85">
        <v>6.9130000000000003</v>
      </c>
      <c r="J719" s="85">
        <v>10.54</v>
      </c>
      <c r="K719" s="86" t="s">
        <v>112</v>
      </c>
      <c r="L719" s="87" t="str">
        <f t="shared" ref="L719:L756" si="192">IF(J719="Div by 0", "N/A", IF(K719="N/A","N/A", IF(J719&gt;VALUE(MID(K719,1,2)), "No", IF(J719&lt;-1*VALUE(MID(K719,1,2)), "No", "Yes"))))</f>
        <v>Yes</v>
      </c>
    </row>
    <row r="720" spans="1:12">
      <c r="A720" s="164" t="s">
        <v>430</v>
      </c>
      <c r="B720" s="82" t="s">
        <v>50</v>
      </c>
      <c r="C720" s="88">
        <v>2687.4824072000001</v>
      </c>
      <c r="D720" s="84" t="str">
        <f t="shared" si="188"/>
        <v>N/A</v>
      </c>
      <c r="E720" s="88">
        <v>2744.4032164</v>
      </c>
      <c r="F720" s="84" t="str">
        <f t="shared" si="189"/>
        <v>N/A</v>
      </c>
      <c r="G720" s="88">
        <v>2590.3006599999999</v>
      </c>
      <c r="H720" s="84" t="str">
        <f t="shared" si="190"/>
        <v>N/A</v>
      </c>
      <c r="I720" s="85">
        <v>2.1179999999999999</v>
      </c>
      <c r="J720" s="85">
        <v>-5.62</v>
      </c>
      <c r="K720" s="86" t="s">
        <v>112</v>
      </c>
      <c r="L720" s="87" t="str">
        <f t="shared" si="192"/>
        <v>Yes</v>
      </c>
    </row>
    <row r="721" spans="1:12">
      <c r="A721" s="164" t="s">
        <v>431</v>
      </c>
      <c r="B721" s="82" t="s">
        <v>50</v>
      </c>
      <c r="C721" s="88">
        <v>69763883</v>
      </c>
      <c r="D721" s="84" t="str">
        <f t="shared" si="188"/>
        <v>N/A</v>
      </c>
      <c r="E721" s="88">
        <v>72506198</v>
      </c>
      <c r="F721" s="84" t="str">
        <f t="shared" si="189"/>
        <v>N/A</v>
      </c>
      <c r="G721" s="88">
        <v>80110645</v>
      </c>
      <c r="H721" s="84" t="str">
        <f t="shared" si="190"/>
        <v>N/A</v>
      </c>
      <c r="I721" s="85">
        <v>3.931</v>
      </c>
      <c r="J721" s="85">
        <v>10.49</v>
      </c>
      <c r="K721" s="86" t="s">
        <v>112</v>
      </c>
      <c r="L721" s="87" t="str">
        <f t="shared" si="192"/>
        <v>Yes</v>
      </c>
    </row>
    <row r="722" spans="1:12">
      <c r="A722" s="164" t="s">
        <v>104</v>
      </c>
      <c r="B722" s="82" t="s">
        <v>50</v>
      </c>
      <c r="C722" s="83">
        <v>184686</v>
      </c>
      <c r="D722" s="84" t="str">
        <f t="shared" si="188"/>
        <v>N/A</v>
      </c>
      <c r="E722" s="83">
        <v>187141</v>
      </c>
      <c r="F722" s="84" t="str">
        <f t="shared" si="189"/>
        <v>N/A</v>
      </c>
      <c r="G722" s="83">
        <v>196668</v>
      </c>
      <c r="H722" s="84" t="str">
        <f t="shared" si="190"/>
        <v>N/A</v>
      </c>
      <c r="I722" s="85">
        <v>1.329</v>
      </c>
      <c r="J722" s="85">
        <v>5.0910000000000002</v>
      </c>
      <c r="K722" s="86" t="s">
        <v>112</v>
      </c>
      <c r="L722" s="87" t="str">
        <f t="shared" si="192"/>
        <v>Yes</v>
      </c>
    </row>
    <row r="723" spans="1:12">
      <c r="A723" s="164" t="s">
        <v>432</v>
      </c>
      <c r="B723" s="82" t="s">
        <v>50</v>
      </c>
      <c r="C723" s="88">
        <v>377.74321279999998</v>
      </c>
      <c r="D723" s="84" t="str">
        <f t="shared" si="188"/>
        <v>N/A</v>
      </c>
      <c r="E723" s="88">
        <v>387.44154408000003</v>
      </c>
      <c r="F723" s="84" t="str">
        <f t="shared" si="189"/>
        <v>N/A</v>
      </c>
      <c r="G723" s="88">
        <v>407.33950109</v>
      </c>
      <c r="H723" s="84" t="str">
        <f t="shared" si="190"/>
        <v>N/A</v>
      </c>
      <c r="I723" s="85">
        <v>2.5670000000000002</v>
      </c>
      <c r="J723" s="85">
        <v>5.1360000000000001</v>
      </c>
      <c r="K723" s="86" t="s">
        <v>112</v>
      </c>
      <c r="L723" s="87" t="str">
        <f t="shared" si="192"/>
        <v>Yes</v>
      </c>
    </row>
    <row r="724" spans="1:12">
      <c r="A724" s="164" t="s">
        <v>433</v>
      </c>
      <c r="B724" s="82" t="s">
        <v>50</v>
      </c>
      <c r="C724" s="88">
        <v>204497054</v>
      </c>
      <c r="D724" s="84" t="str">
        <f t="shared" si="188"/>
        <v>N/A</v>
      </c>
      <c r="E724" s="88">
        <v>211534428</v>
      </c>
      <c r="F724" s="84" t="str">
        <f t="shared" si="189"/>
        <v>N/A</v>
      </c>
      <c r="G724" s="88">
        <v>217409611</v>
      </c>
      <c r="H724" s="84" t="str">
        <f t="shared" si="190"/>
        <v>N/A</v>
      </c>
      <c r="I724" s="85">
        <v>3.4409999999999998</v>
      </c>
      <c r="J724" s="85">
        <v>2.7770000000000001</v>
      </c>
      <c r="K724" s="86" t="s">
        <v>112</v>
      </c>
      <c r="L724" s="87" t="str">
        <f t="shared" si="192"/>
        <v>Yes</v>
      </c>
    </row>
    <row r="725" spans="1:12">
      <c r="A725" s="164" t="s">
        <v>105</v>
      </c>
      <c r="B725" s="82" t="s">
        <v>50</v>
      </c>
      <c r="C725" s="83">
        <v>229883</v>
      </c>
      <c r="D725" s="84" t="str">
        <f t="shared" si="188"/>
        <v>N/A</v>
      </c>
      <c r="E725" s="83">
        <v>231691</v>
      </c>
      <c r="F725" s="84" t="str">
        <f t="shared" si="189"/>
        <v>N/A</v>
      </c>
      <c r="G725" s="83">
        <v>237761</v>
      </c>
      <c r="H725" s="84" t="str">
        <f t="shared" si="190"/>
        <v>N/A</v>
      </c>
      <c r="I725" s="85">
        <v>0.78649999999999998</v>
      </c>
      <c r="J725" s="85">
        <v>2.62</v>
      </c>
      <c r="K725" s="86" t="s">
        <v>112</v>
      </c>
      <c r="L725" s="87" t="str">
        <f t="shared" si="192"/>
        <v>Yes</v>
      </c>
    </row>
    <row r="726" spans="1:12">
      <c r="A726" s="164" t="s">
        <v>434</v>
      </c>
      <c r="B726" s="82" t="s">
        <v>50</v>
      </c>
      <c r="C726" s="88">
        <v>889.57014655</v>
      </c>
      <c r="D726" s="84" t="str">
        <f t="shared" si="188"/>
        <v>N/A</v>
      </c>
      <c r="E726" s="88">
        <v>913.00235226999996</v>
      </c>
      <c r="F726" s="84" t="str">
        <f t="shared" si="189"/>
        <v>N/A</v>
      </c>
      <c r="G726" s="88">
        <v>914.40400653999995</v>
      </c>
      <c r="H726" s="84" t="str">
        <f t="shared" si="190"/>
        <v>N/A</v>
      </c>
      <c r="I726" s="85">
        <v>2.6339999999999999</v>
      </c>
      <c r="J726" s="85">
        <v>0.1535</v>
      </c>
      <c r="K726" s="86" t="s">
        <v>112</v>
      </c>
      <c r="L726" s="87" t="str">
        <f t="shared" si="192"/>
        <v>Yes</v>
      </c>
    </row>
    <row r="727" spans="1:12">
      <c r="A727" s="164" t="s">
        <v>435</v>
      </c>
      <c r="B727" s="82" t="s">
        <v>50</v>
      </c>
      <c r="C727" s="88">
        <v>63871918</v>
      </c>
      <c r="D727" s="84" t="str">
        <f t="shared" si="188"/>
        <v>N/A</v>
      </c>
      <c r="E727" s="88">
        <v>67585964</v>
      </c>
      <c r="F727" s="84" t="str">
        <f t="shared" si="189"/>
        <v>N/A</v>
      </c>
      <c r="G727" s="88">
        <v>79329452</v>
      </c>
      <c r="H727" s="84" t="str">
        <f t="shared" si="190"/>
        <v>N/A</v>
      </c>
      <c r="I727" s="85">
        <v>5.8150000000000004</v>
      </c>
      <c r="J727" s="85">
        <v>17.38</v>
      </c>
      <c r="K727" s="86" t="s">
        <v>112</v>
      </c>
      <c r="L727" s="87" t="str">
        <f t="shared" si="192"/>
        <v>No</v>
      </c>
    </row>
    <row r="728" spans="1:12">
      <c r="A728" s="164" t="s">
        <v>689</v>
      </c>
      <c r="B728" s="82" t="s">
        <v>50</v>
      </c>
      <c r="C728" s="83">
        <v>21587</v>
      </c>
      <c r="D728" s="84" t="str">
        <f t="shared" si="188"/>
        <v>N/A</v>
      </c>
      <c r="E728" s="83">
        <v>21546</v>
      </c>
      <c r="F728" s="84" t="str">
        <f t="shared" si="189"/>
        <v>N/A</v>
      </c>
      <c r="G728" s="83">
        <v>21331</v>
      </c>
      <c r="H728" s="84" t="str">
        <f t="shared" si="190"/>
        <v>N/A</v>
      </c>
      <c r="I728" s="85">
        <v>-0.19</v>
      </c>
      <c r="J728" s="85">
        <v>-0.998</v>
      </c>
      <c r="K728" s="86" t="s">
        <v>112</v>
      </c>
      <c r="L728" s="87" t="str">
        <f t="shared" si="192"/>
        <v>Yes</v>
      </c>
    </row>
    <row r="729" spans="1:12">
      <c r="A729" s="164" t="s">
        <v>436</v>
      </c>
      <c r="B729" s="82" t="s">
        <v>50</v>
      </c>
      <c r="C729" s="88">
        <v>2958.8140084000001</v>
      </c>
      <c r="D729" s="84" t="str">
        <f t="shared" si="188"/>
        <v>N/A</v>
      </c>
      <c r="E729" s="88">
        <v>3136.8218695</v>
      </c>
      <c r="F729" s="84" t="str">
        <f t="shared" si="189"/>
        <v>N/A</v>
      </c>
      <c r="G729" s="88">
        <v>3718.9748254000001</v>
      </c>
      <c r="H729" s="84" t="str">
        <f t="shared" si="190"/>
        <v>N/A</v>
      </c>
      <c r="I729" s="85">
        <v>6.016</v>
      </c>
      <c r="J729" s="85">
        <v>18.559999999999999</v>
      </c>
      <c r="K729" s="86" t="s">
        <v>112</v>
      </c>
      <c r="L729" s="87" t="str">
        <f t="shared" si="192"/>
        <v>No</v>
      </c>
    </row>
    <row r="730" spans="1:12">
      <c r="A730" s="164" t="s">
        <v>437</v>
      </c>
      <c r="B730" s="82" t="s">
        <v>50</v>
      </c>
      <c r="C730" s="88">
        <v>1871368</v>
      </c>
      <c r="D730" s="84" t="str">
        <f t="shared" si="188"/>
        <v>N/A</v>
      </c>
      <c r="E730" s="88">
        <v>2177772</v>
      </c>
      <c r="F730" s="84" t="str">
        <f t="shared" si="189"/>
        <v>N/A</v>
      </c>
      <c r="G730" s="88">
        <v>2397085</v>
      </c>
      <c r="H730" s="84" t="str">
        <f t="shared" si="190"/>
        <v>N/A</v>
      </c>
      <c r="I730" s="85">
        <v>16.37</v>
      </c>
      <c r="J730" s="85">
        <v>10.07</v>
      </c>
      <c r="K730" s="86" t="s">
        <v>112</v>
      </c>
      <c r="L730" s="87" t="str">
        <f t="shared" si="192"/>
        <v>Yes</v>
      </c>
    </row>
    <row r="731" spans="1:12">
      <c r="A731" s="164" t="s">
        <v>39</v>
      </c>
      <c r="B731" s="82" t="s">
        <v>50</v>
      </c>
      <c r="C731" s="83">
        <v>8469</v>
      </c>
      <c r="D731" s="84" t="str">
        <f t="shared" si="188"/>
        <v>N/A</v>
      </c>
      <c r="E731" s="83">
        <v>9313</v>
      </c>
      <c r="F731" s="84" t="str">
        <f t="shared" si="189"/>
        <v>N/A</v>
      </c>
      <c r="G731" s="83">
        <v>10220</v>
      </c>
      <c r="H731" s="84" t="str">
        <f t="shared" si="190"/>
        <v>N/A</v>
      </c>
      <c r="I731" s="85">
        <v>9.9659999999999993</v>
      </c>
      <c r="J731" s="85">
        <v>9.7390000000000008</v>
      </c>
      <c r="K731" s="86" t="s">
        <v>112</v>
      </c>
      <c r="L731" s="87" t="str">
        <f t="shared" si="192"/>
        <v>Yes</v>
      </c>
    </row>
    <row r="732" spans="1:12">
      <c r="A732" s="164" t="s">
        <v>438</v>
      </c>
      <c r="B732" s="82" t="s">
        <v>50</v>
      </c>
      <c r="C732" s="88">
        <v>220.96682017000001</v>
      </c>
      <c r="D732" s="84" t="str">
        <f t="shared" si="188"/>
        <v>N/A</v>
      </c>
      <c r="E732" s="88">
        <v>233.84215613000001</v>
      </c>
      <c r="F732" s="84" t="str">
        <f t="shared" si="189"/>
        <v>N/A</v>
      </c>
      <c r="G732" s="88">
        <v>234.54843443999999</v>
      </c>
      <c r="H732" s="84" t="str">
        <f t="shared" si="190"/>
        <v>N/A</v>
      </c>
      <c r="I732" s="85">
        <v>5.827</v>
      </c>
      <c r="J732" s="85">
        <v>0.30199999999999999</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14431003</v>
      </c>
      <c r="D736" s="84" t="str">
        <f t="shared" si="188"/>
        <v>N/A</v>
      </c>
      <c r="E736" s="88">
        <v>15835877</v>
      </c>
      <c r="F736" s="84" t="str">
        <f t="shared" si="189"/>
        <v>N/A</v>
      </c>
      <c r="G736" s="88">
        <v>18010956</v>
      </c>
      <c r="H736" s="84" t="str">
        <f t="shared" si="190"/>
        <v>N/A</v>
      </c>
      <c r="I736" s="85">
        <v>9.7349999999999994</v>
      </c>
      <c r="J736" s="85">
        <v>13.74</v>
      </c>
      <c r="K736" s="86" t="s">
        <v>112</v>
      </c>
      <c r="L736" s="87" t="str">
        <f t="shared" si="192"/>
        <v>Yes</v>
      </c>
    </row>
    <row r="737" spans="1:12">
      <c r="A737" s="164" t="s">
        <v>443</v>
      </c>
      <c r="B737" s="82" t="s">
        <v>50</v>
      </c>
      <c r="C737" s="83">
        <v>5438</v>
      </c>
      <c r="D737" s="84" t="str">
        <f t="shared" si="188"/>
        <v>N/A</v>
      </c>
      <c r="E737" s="83">
        <v>5994</v>
      </c>
      <c r="F737" s="84" t="str">
        <f t="shared" si="189"/>
        <v>N/A</v>
      </c>
      <c r="G737" s="83">
        <v>6394</v>
      </c>
      <c r="H737" s="84" t="str">
        <f t="shared" si="190"/>
        <v>N/A</v>
      </c>
      <c r="I737" s="85">
        <v>10.220000000000001</v>
      </c>
      <c r="J737" s="85">
        <v>6.673</v>
      </c>
      <c r="K737" s="86" t="s">
        <v>112</v>
      </c>
      <c r="L737" s="87" t="str">
        <f t="shared" si="192"/>
        <v>Yes</v>
      </c>
    </row>
    <row r="738" spans="1:12">
      <c r="A738" s="164" t="s">
        <v>444</v>
      </c>
      <c r="B738" s="82" t="s">
        <v>50</v>
      </c>
      <c r="C738" s="88">
        <v>2653.7335416999999</v>
      </c>
      <c r="D738" s="84" t="str">
        <f t="shared" si="188"/>
        <v>N/A</v>
      </c>
      <c r="E738" s="88">
        <v>2641.9547880999999</v>
      </c>
      <c r="F738" s="84" t="str">
        <f t="shared" si="189"/>
        <v>N/A</v>
      </c>
      <c r="G738" s="88">
        <v>2816.8526744000001</v>
      </c>
      <c r="H738" s="84" t="str">
        <f t="shared" si="190"/>
        <v>N/A</v>
      </c>
      <c r="I738" s="85">
        <v>-0.44400000000000001</v>
      </c>
      <c r="J738" s="85">
        <v>6.62</v>
      </c>
      <c r="K738" s="86" t="s">
        <v>112</v>
      </c>
      <c r="L738" s="87" t="str">
        <f t="shared" si="192"/>
        <v>Yes</v>
      </c>
    </row>
    <row r="739" spans="1:12">
      <c r="A739" s="164" t="s">
        <v>445</v>
      </c>
      <c r="B739" s="82" t="s">
        <v>50</v>
      </c>
      <c r="C739" s="88">
        <v>5171086</v>
      </c>
      <c r="D739" s="84" t="str">
        <f t="shared" si="188"/>
        <v>N/A</v>
      </c>
      <c r="E739" s="88">
        <v>5404769</v>
      </c>
      <c r="F739" s="84" t="str">
        <f t="shared" si="189"/>
        <v>N/A</v>
      </c>
      <c r="G739" s="88">
        <v>6379854</v>
      </c>
      <c r="H739" s="84" t="str">
        <f t="shared" si="190"/>
        <v>N/A</v>
      </c>
      <c r="I739" s="85">
        <v>4.5190000000000001</v>
      </c>
      <c r="J739" s="85">
        <v>18.04</v>
      </c>
      <c r="K739" s="86" t="s">
        <v>112</v>
      </c>
      <c r="L739" s="87" t="str">
        <f t="shared" si="192"/>
        <v>No</v>
      </c>
    </row>
    <row r="740" spans="1:12">
      <c r="A740" s="164" t="s">
        <v>446</v>
      </c>
      <c r="B740" s="82" t="s">
        <v>50</v>
      </c>
      <c r="C740" s="83">
        <v>2020</v>
      </c>
      <c r="D740" s="84" t="str">
        <f t="shared" si="188"/>
        <v>N/A</v>
      </c>
      <c r="E740" s="83">
        <v>1814</v>
      </c>
      <c r="F740" s="84" t="str">
        <f t="shared" si="189"/>
        <v>N/A</v>
      </c>
      <c r="G740" s="83">
        <v>1941</v>
      </c>
      <c r="H740" s="84" t="str">
        <f t="shared" si="190"/>
        <v>N/A</v>
      </c>
      <c r="I740" s="85">
        <v>-10.199999999999999</v>
      </c>
      <c r="J740" s="85">
        <v>7.0010000000000003</v>
      </c>
      <c r="K740" s="86" t="s">
        <v>112</v>
      </c>
      <c r="L740" s="87" t="str">
        <f t="shared" si="192"/>
        <v>Yes</v>
      </c>
    </row>
    <row r="741" spans="1:12">
      <c r="A741" s="164" t="s">
        <v>447</v>
      </c>
      <c r="B741" s="82" t="s">
        <v>50</v>
      </c>
      <c r="C741" s="88">
        <v>2559.9435644</v>
      </c>
      <c r="D741" s="84" t="str">
        <f t="shared" si="188"/>
        <v>N/A</v>
      </c>
      <c r="E741" s="88">
        <v>2979.4757442</v>
      </c>
      <c r="F741" s="84" t="str">
        <f t="shared" si="189"/>
        <v>N/A</v>
      </c>
      <c r="G741" s="88">
        <v>3286.8902628000001</v>
      </c>
      <c r="H741" s="84" t="str">
        <f t="shared" si="190"/>
        <v>N/A</v>
      </c>
      <c r="I741" s="85">
        <v>16.39</v>
      </c>
      <c r="J741" s="85">
        <v>10.32</v>
      </c>
      <c r="K741" s="86" t="s">
        <v>112</v>
      </c>
      <c r="L741" s="87" t="str">
        <f t="shared" si="192"/>
        <v>Yes</v>
      </c>
    </row>
    <row r="742" spans="1:12" ht="12.75" customHeight="1">
      <c r="A742" s="164" t="s">
        <v>448</v>
      </c>
      <c r="B742" s="82" t="s">
        <v>50</v>
      </c>
      <c r="C742" s="88">
        <v>840912</v>
      </c>
      <c r="D742" s="84" t="str">
        <f t="shared" si="188"/>
        <v>N/A</v>
      </c>
      <c r="E742" s="88">
        <v>953225</v>
      </c>
      <c r="F742" s="84" t="str">
        <f t="shared" si="189"/>
        <v>N/A</v>
      </c>
      <c r="G742" s="88">
        <v>1174190</v>
      </c>
      <c r="H742" s="84" t="str">
        <f t="shared" si="190"/>
        <v>N/A</v>
      </c>
      <c r="I742" s="85">
        <v>13.36</v>
      </c>
      <c r="J742" s="85">
        <v>23.18</v>
      </c>
      <c r="K742" s="86" t="s">
        <v>112</v>
      </c>
      <c r="L742" s="87" t="str">
        <f t="shared" si="192"/>
        <v>No</v>
      </c>
    </row>
    <row r="743" spans="1:12">
      <c r="A743" s="164" t="s">
        <v>690</v>
      </c>
      <c r="B743" s="82" t="s">
        <v>50</v>
      </c>
      <c r="C743" s="83">
        <v>2785</v>
      </c>
      <c r="D743" s="84" t="str">
        <f t="shared" si="188"/>
        <v>N/A</v>
      </c>
      <c r="E743" s="83">
        <v>3034</v>
      </c>
      <c r="F743" s="84" t="str">
        <f t="shared" si="189"/>
        <v>N/A</v>
      </c>
      <c r="G743" s="83">
        <v>3701</v>
      </c>
      <c r="H743" s="84" t="str">
        <f t="shared" si="190"/>
        <v>N/A</v>
      </c>
      <c r="I743" s="85">
        <v>8.9410000000000007</v>
      </c>
      <c r="J743" s="85">
        <v>21.98</v>
      </c>
      <c r="K743" s="86" t="s">
        <v>112</v>
      </c>
      <c r="L743" s="87" t="str">
        <f t="shared" si="192"/>
        <v>No</v>
      </c>
    </row>
    <row r="744" spans="1:12">
      <c r="A744" s="164" t="s">
        <v>449</v>
      </c>
      <c r="B744" s="82" t="s">
        <v>50</v>
      </c>
      <c r="C744" s="88">
        <v>301.94326749999999</v>
      </c>
      <c r="D744" s="84" t="str">
        <f t="shared" si="188"/>
        <v>N/A</v>
      </c>
      <c r="E744" s="88">
        <v>314.18094924000002</v>
      </c>
      <c r="F744" s="84" t="str">
        <f t="shared" si="189"/>
        <v>N/A</v>
      </c>
      <c r="G744" s="88">
        <v>317.26290191999999</v>
      </c>
      <c r="H744" s="84" t="str">
        <f t="shared" si="190"/>
        <v>N/A</v>
      </c>
      <c r="I744" s="85">
        <v>4.0529999999999999</v>
      </c>
      <c r="J744" s="85">
        <v>0.98089999999999999</v>
      </c>
      <c r="K744" s="86" t="s">
        <v>112</v>
      </c>
      <c r="L744" s="87" t="str">
        <f t="shared" si="192"/>
        <v>Yes</v>
      </c>
    </row>
    <row r="745" spans="1:12">
      <c r="A745" s="164" t="s">
        <v>450</v>
      </c>
      <c r="B745" s="82" t="s">
        <v>50</v>
      </c>
      <c r="C745" s="88">
        <v>0</v>
      </c>
      <c r="D745" s="84" t="str">
        <f t="shared" si="188"/>
        <v>N/A</v>
      </c>
      <c r="E745" s="88">
        <v>0</v>
      </c>
      <c r="F745" s="84" t="str">
        <f t="shared" si="189"/>
        <v>N/A</v>
      </c>
      <c r="G745" s="88">
        <v>0</v>
      </c>
      <c r="H745" s="84" t="str">
        <f t="shared" si="190"/>
        <v>N/A</v>
      </c>
      <c r="I745" s="85" t="s">
        <v>1090</v>
      </c>
      <c r="J745" s="85" t="s">
        <v>1090</v>
      </c>
      <c r="K745" s="86" t="s">
        <v>112</v>
      </c>
      <c r="L745" s="87" t="str">
        <f t="shared" si="192"/>
        <v>N/A</v>
      </c>
    </row>
    <row r="746" spans="1:12">
      <c r="A746" s="164" t="s">
        <v>141</v>
      </c>
      <c r="B746" s="82" t="s">
        <v>50</v>
      </c>
      <c r="C746" s="83">
        <v>0</v>
      </c>
      <c r="D746" s="84" t="str">
        <f t="shared" si="188"/>
        <v>N/A</v>
      </c>
      <c r="E746" s="83">
        <v>0</v>
      </c>
      <c r="F746" s="84" t="str">
        <f t="shared" si="189"/>
        <v>N/A</v>
      </c>
      <c r="G746" s="83">
        <v>0</v>
      </c>
      <c r="H746" s="84" t="str">
        <f t="shared" si="190"/>
        <v>N/A</v>
      </c>
      <c r="I746" s="85" t="s">
        <v>1090</v>
      </c>
      <c r="J746" s="85" t="s">
        <v>1090</v>
      </c>
      <c r="K746" s="86" t="s">
        <v>112</v>
      </c>
      <c r="L746" s="87" t="str">
        <f t="shared" si="192"/>
        <v>N/A</v>
      </c>
    </row>
    <row r="747" spans="1:12">
      <c r="A747" s="164" t="s">
        <v>451</v>
      </c>
      <c r="B747" s="82" t="s">
        <v>50</v>
      </c>
      <c r="C747" s="88" t="s">
        <v>1090</v>
      </c>
      <c r="D747" s="84" t="str">
        <f t="shared" si="188"/>
        <v>N/A</v>
      </c>
      <c r="E747" s="88" t="s">
        <v>1090</v>
      </c>
      <c r="F747" s="84" t="str">
        <f t="shared" si="189"/>
        <v>N/A</v>
      </c>
      <c r="G747" s="88" t="s">
        <v>1090</v>
      </c>
      <c r="H747" s="84" t="str">
        <f t="shared" si="190"/>
        <v>N/A</v>
      </c>
      <c r="I747" s="85" t="s">
        <v>1090</v>
      </c>
      <c r="J747" s="85" t="s">
        <v>1090</v>
      </c>
      <c r="K747" s="86" t="s">
        <v>112</v>
      </c>
      <c r="L747" s="87" t="str">
        <f t="shared" si="192"/>
        <v>N/A</v>
      </c>
    </row>
    <row r="748" spans="1:12">
      <c r="A748" s="166" t="s">
        <v>1058</v>
      </c>
      <c r="B748" s="82" t="s">
        <v>50</v>
      </c>
      <c r="C748" s="88" t="s">
        <v>50</v>
      </c>
      <c r="D748" s="84" t="str">
        <f t="shared" si="188"/>
        <v>N/A</v>
      </c>
      <c r="E748" s="88" t="s">
        <v>50</v>
      </c>
      <c r="F748" s="84" t="str">
        <f t="shared" si="189"/>
        <v>N/A</v>
      </c>
      <c r="G748" s="88">
        <v>3989491</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36678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108.77067997</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34459289</v>
      </c>
      <c r="D754" s="84" t="str">
        <f t="shared" si="188"/>
        <v>N/A</v>
      </c>
      <c r="E754" s="88">
        <v>35879905</v>
      </c>
      <c r="F754" s="84" t="str">
        <f t="shared" si="189"/>
        <v>N/A</v>
      </c>
      <c r="G754" s="88">
        <v>40413237</v>
      </c>
      <c r="H754" s="84" t="str">
        <f t="shared" si="190"/>
        <v>N/A</v>
      </c>
      <c r="I754" s="85">
        <v>4.1230000000000002</v>
      </c>
      <c r="J754" s="85">
        <v>12.63</v>
      </c>
      <c r="K754" s="86" t="s">
        <v>112</v>
      </c>
      <c r="L754" s="87" t="str">
        <f t="shared" si="192"/>
        <v>Yes</v>
      </c>
    </row>
    <row r="755" spans="1:12">
      <c r="A755" s="164" t="s">
        <v>453</v>
      </c>
      <c r="B755" s="82" t="s">
        <v>50</v>
      </c>
      <c r="C755" s="83">
        <v>96161</v>
      </c>
      <c r="D755" s="84" t="str">
        <f t="shared" si="188"/>
        <v>N/A</v>
      </c>
      <c r="E755" s="83">
        <v>95116</v>
      </c>
      <c r="F755" s="84" t="str">
        <f t="shared" si="189"/>
        <v>N/A</v>
      </c>
      <c r="G755" s="83">
        <v>99732</v>
      </c>
      <c r="H755" s="84" t="str">
        <f t="shared" si="190"/>
        <v>N/A</v>
      </c>
      <c r="I755" s="85">
        <v>-1.0900000000000001</v>
      </c>
      <c r="J755" s="85">
        <v>4.8529999999999998</v>
      </c>
      <c r="K755" s="86" t="s">
        <v>112</v>
      </c>
      <c r="L755" s="87" t="str">
        <f t="shared" si="192"/>
        <v>Yes</v>
      </c>
    </row>
    <row r="756" spans="1:12">
      <c r="A756" s="164" t="s">
        <v>454</v>
      </c>
      <c r="B756" s="82" t="s">
        <v>50</v>
      </c>
      <c r="C756" s="88">
        <v>358.34994435999999</v>
      </c>
      <c r="D756" s="84" t="str">
        <f t="shared" si="188"/>
        <v>N/A</v>
      </c>
      <c r="E756" s="88">
        <v>377.22260188000001</v>
      </c>
      <c r="F756" s="84" t="str">
        <f t="shared" si="189"/>
        <v>N/A</v>
      </c>
      <c r="G756" s="88">
        <v>405.21835519000001</v>
      </c>
      <c r="H756" s="84" t="str">
        <f t="shared" si="190"/>
        <v>N/A</v>
      </c>
      <c r="I756" s="85">
        <v>5.2670000000000003</v>
      </c>
      <c r="J756" s="85">
        <v>7.4219999999999997</v>
      </c>
      <c r="K756" s="86" t="s">
        <v>112</v>
      </c>
      <c r="L756" s="87" t="str">
        <f t="shared" si="192"/>
        <v>Yes</v>
      </c>
    </row>
    <row r="757" spans="1:12">
      <c r="A757" s="164" t="s">
        <v>455</v>
      </c>
      <c r="B757" s="82" t="s">
        <v>50</v>
      </c>
      <c r="C757" s="88">
        <v>87457011</v>
      </c>
      <c r="D757" s="84" t="str">
        <f t="shared" ref="D757:D765" si="194">IF($B757="N/A","N/A",IF(C757&gt;10,"No",IF(C757&lt;-10,"No","Yes")))</f>
        <v>N/A</v>
      </c>
      <c r="E757" s="88">
        <v>72528949</v>
      </c>
      <c r="F757" s="84" t="str">
        <f t="shared" ref="F757:F765" si="195">IF($B757="N/A","N/A",IF(E757&gt;10,"No",IF(E757&lt;-10,"No","Yes")))</f>
        <v>N/A</v>
      </c>
      <c r="G757" s="88">
        <v>75587225</v>
      </c>
      <c r="H757" s="84" t="str">
        <f t="shared" ref="H757:H765" si="196">IF($B757="N/A","N/A",IF(G757&gt;10,"No",IF(G757&lt;-10,"No","Yes")))</f>
        <v>N/A</v>
      </c>
      <c r="I757" s="85">
        <v>-17.100000000000001</v>
      </c>
      <c r="J757" s="85">
        <v>4.2169999999999996</v>
      </c>
      <c r="K757" s="86" t="s">
        <v>112</v>
      </c>
      <c r="L757" s="87" t="str">
        <f t="shared" ref="L757:L765" si="197">IF(J757="Div by 0", "N/A", IF(K757="N/A","N/A", IF(J757&gt;VALUE(MID(K757,1,2)), "No", IF(J757&lt;-1*VALUE(MID(K757,1,2)), "No", "Yes"))))</f>
        <v>Yes</v>
      </c>
    </row>
    <row r="758" spans="1:12">
      <c r="A758" s="164" t="s">
        <v>142</v>
      </c>
      <c r="B758" s="82" t="s">
        <v>50</v>
      </c>
      <c r="C758" s="83">
        <v>6121</v>
      </c>
      <c r="D758" s="84" t="str">
        <f t="shared" si="194"/>
        <v>N/A</v>
      </c>
      <c r="E758" s="83">
        <v>4746</v>
      </c>
      <c r="F758" s="84" t="str">
        <f t="shared" si="195"/>
        <v>N/A</v>
      </c>
      <c r="G758" s="83">
        <v>4851</v>
      </c>
      <c r="H758" s="84" t="str">
        <f t="shared" si="196"/>
        <v>N/A</v>
      </c>
      <c r="I758" s="85">
        <v>-22.5</v>
      </c>
      <c r="J758" s="85">
        <v>2.2120000000000002</v>
      </c>
      <c r="K758" s="86" t="s">
        <v>112</v>
      </c>
      <c r="L758" s="87" t="str">
        <f t="shared" si="197"/>
        <v>Yes</v>
      </c>
    </row>
    <row r="759" spans="1:12">
      <c r="A759" s="164" t="s">
        <v>456</v>
      </c>
      <c r="B759" s="82" t="s">
        <v>50</v>
      </c>
      <c r="C759" s="88">
        <v>14288.02663</v>
      </c>
      <c r="D759" s="84" t="str">
        <f t="shared" si="194"/>
        <v>N/A</v>
      </c>
      <c r="E759" s="88">
        <v>15282.121576</v>
      </c>
      <c r="F759" s="84" t="str">
        <f t="shared" si="195"/>
        <v>N/A</v>
      </c>
      <c r="G759" s="88">
        <v>15581.782107000001</v>
      </c>
      <c r="H759" s="84" t="str">
        <f t="shared" si="196"/>
        <v>N/A</v>
      </c>
      <c r="I759" s="85">
        <v>6.9580000000000002</v>
      </c>
      <c r="J759" s="85">
        <v>1.9610000000000001</v>
      </c>
      <c r="K759" s="86" t="s">
        <v>112</v>
      </c>
      <c r="L759" s="87" t="str">
        <f t="shared" si="197"/>
        <v>Yes</v>
      </c>
    </row>
    <row r="760" spans="1:12">
      <c r="A760" s="164" t="s">
        <v>457</v>
      </c>
      <c r="B760" s="82" t="s">
        <v>50</v>
      </c>
      <c r="C760" s="88">
        <v>20405600</v>
      </c>
      <c r="D760" s="84" t="str">
        <f t="shared" si="194"/>
        <v>N/A</v>
      </c>
      <c r="E760" s="88">
        <v>40938530</v>
      </c>
      <c r="F760" s="84" t="str">
        <f t="shared" si="195"/>
        <v>N/A</v>
      </c>
      <c r="G760" s="88">
        <v>62016634</v>
      </c>
      <c r="H760" s="84" t="str">
        <f t="shared" si="196"/>
        <v>N/A</v>
      </c>
      <c r="I760" s="85">
        <v>100.6</v>
      </c>
      <c r="J760" s="85">
        <v>51.49</v>
      </c>
      <c r="K760" s="86" t="s">
        <v>112</v>
      </c>
      <c r="L760" s="87" t="str">
        <f t="shared" si="197"/>
        <v>No</v>
      </c>
    </row>
    <row r="761" spans="1:12">
      <c r="A761" s="164" t="s">
        <v>458</v>
      </c>
      <c r="B761" s="82" t="s">
        <v>50</v>
      </c>
      <c r="C761" s="83">
        <v>29846</v>
      </c>
      <c r="D761" s="84" t="str">
        <f t="shared" si="194"/>
        <v>N/A</v>
      </c>
      <c r="E761" s="83">
        <v>32032</v>
      </c>
      <c r="F761" s="84" t="str">
        <f t="shared" si="195"/>
        <v>N/A</v>
      </c>
      <c r="G761" s="83">
        <v>35847</v>
      </c>
      <c r="H761" s="84" t="str">
        <f t="shared" si="196"/>
        <v>N/A</v>
      </c>
      <c r="I761" s="85">
        <v>7.3239999999999998</v>
      </c>
      <c r="J761" s="85">
        <v>11.91</v>
      </c>
      <c r="K761" s="86" t="s">
        <v>112</v>
      </c>
      <c r="L761" s="87" t="str">
        <f t="shared" si="197"/>
        <v>Yes</v>
      </c>
    </row>
    <row r="762" spans="1:12">
      <c r="A762" s="164" t="s">
        <v>459</v>
      </c>
      <c r="B762" s="82" t="s">
        <v>50</v>
      </c>
      <c r="C762" s="88">
        <v>683.69630771000004</v>
      </c>
      <c r="D762" s="84" t="str">
        <f t="shared" si="194"/>
        <v>N/A</v>
      </c>
      <c r="E762" s="88">
        <v>1278.0510115</v>
      </c>
      <c r="F762" s="84" t="str">
        <f t="shared" si="195"/>
        <v>N/A</v>
      </c>
      <c r="G762" s="88">
        <v>1730.0369347999999</v>
      </c>
      <c r="H762" s="84" t="str">
        <f t="shared" si="196"/>
        <v>N/A</v>
      </c>
      <c r="I762" s="85">
        <v>86.93</v>
      </c>
      <c r="J762" s="85">
        <v>35.369999999999997</v>
      </c>
      <c r="K762" s="86" t="s">
        <v>112</v>
      </c>
      <c r="L762" s="87" t="str">
        <f t="shared" si="197"/>
        <v>No</v>
      </c>
    </row>
    <row r="763" spans="1:12">
      <c r="A763" s="164" t="s">
        <v>460</v>
      </c>
      <c r="B763" s="82" t="s">
        <v>50</v>
      </c>
      <c r="C763" s="88">
        <v>7267536</v>
      </c>
      <c r="D763" s="84" t="str">
        <f t="shared" si="194"/>
        <v>N/A</v>
      </c>
      <c r="E763" s="88">
        <v>7757765</v>
      </c>
      <c r="F763" s="84" t="str">
        <f t="shared" si="195"/>
        <v>N/A</v>
      </c>
      <c r="G763" s="88">
        <v>9038254</v>
      </c>
      <c r="H763" s="84" t="str">
        <f t="shared" si="196"/>
        <v>N/A</v>
      </c>
      <c r="I763" s="85">
        <v>6.7450000000000001</v>
      </c>
      <c r="J763" s="85">
        <v>16.510000000000002</v>
      </c>
      <c r="K763" s="86" t="s">
        <v>112</v>
      </c>
      <c r="L763" s="87" t="str">
        <f t="shared" si="197"/>
        <v>No</v>
      </c>
    </row>
    <row r="764" spans="1:12">
      <c r="A764" s="164" t="s">
        <v>143</v>
      </c>
      <c r="B764" s="82" t="s">
        <v>50</v>
      </c>
      <c r="C764" s="83">
        <v>1102</v>
      </c>
      <c r="D764" s="84" t="str">
        <f t="shared" si="194"/>
        <v>N/A</v>
      </c>
      <c r="E764" s="83">
        <v>1290</v>
      </c>
      <c r="F764" s="84" t="str">
        <f t="shared" si="195"/>
        <v>N/A</v>
      </c>
      <c r="G764" s="83">
        <v>1467</v>
      </c>
      <c r="H764" s="84" t="str">
        <f t="shared" si="196"/>
        <v>N/A</v>
      </c>
      <c r="I764" s="85">
        <v>17.059999999999999</v>
      </c>
      <c r="J764" s="85">
        <v>13.72</v>
      </c>
      <c r="K764" s="86" t="s">
        <v>112</v>
      </c>
      <c r="L764" s="87" t="str">
        <f t="shared" si="197"/>
        <v>Yes</v>
      </c>
    </row>
    <row r="765" spans="1:12">
      <c r="A765" s="164" t="s">
        <v>461</v>
      </c>
      <c r="B765" s="101" t="s">
        <v>50</v>
      </c>
      <c r="C765" s="98">
        <v>6594.8602541</v>
      </c>
      <c r="D765" s="103" t="str">
        <f t="shared" si="194"/>
        <v>N/A</v>
      </c>
      <c r="E765" s="98">
        <v>6013.7713178000004</v>
      </c>
      <c r="F765" s="103" t="str">
        <f t="shared" si="195"/>
        <v>N/A</v>
      </c>
      <c r="G765" s="98">
        <v>6161.0456714000002</v>
      </c>
      <c r="H765" s="103" t="str">
        <f t="shared" si="196"/>
        <v>N/A</v>
      </c>
      <c r="I765" s="104">
        <v>-8.81</v>
      </c>
      <c r="J765" s="104">
        <v>2.4489999999999998</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561.08824498000001</v>
      </c>
      <c r="D767" s="107" t="str">
        <f t="shared" ref="D767:D786" si="198">IF($B767="N/A","N/A",IF(C767&gt;10,"No",IF(C767&lt;-10,"No","Yes")))</f>
        <v>N/A</v>
      </c>
      <c r="E767" s="159">
        <v>590.43836524000005</v>
      </c>
      <c r="F767" s="107" t="str">
        <f t="shared" ref="F767:F786" si="199">IF($B767="N/A","N/A",IF(E767&gt;10,"No",IF(E767&lt;-10,"No","Yes")))</f>
        <v>N/A</v>
      </c>
      <c r="G767" s="159">
        <v>616.90215335000005</v>
      </c>
      <c r="H767" s="107" t="str">
        <f t="shared" ref="H767:H786" si="200">IF($B767="N/A","N/A",IF(G767&gt;10,"No",IF(G767&lt;-10,"No","Yes")))</f>
        <v>N/A</v>
      </c>
      <c r="I767" s="108">
        <v>5.2309999999999999</v>
      </c>
      <c r="J767" s="108">
        <v>4.4820000000000002</v>
      </c>
      <c r="K767" s="118" t="s">
        <v>112</v>
      </c>
      <c r="L767" s="109" t="str">
        <f t="shared" ref="L767:L786" si="201">IF(J767="Div by 0", "N/A", IF(K767="N/A","N/A", IF(J767&gt;VALUE(MID(K767,1,2)), "No", IF(J767&lt;-1*VALUE(MID(K767,1,2)), "No", "Yes"))))</f>
        <v>Yes</v>
      </c>
    </row>
    <row r="768" spans="1:12">
      <c r="A768" s="144" t="s">
        <v>583</v>
      </c>
      <c r="B768" s="82" t="s">
        <v>50</v>
      </c>
      <c r="C768" s="88">
        <v>819.56331878000003</v>
      </c>
      <c r="D768" s="84" t="str">
        <f t="shared" si="198"/>
        <v>N/A</v>
      </c>
      <c r="E768" s="88">
        <v>915.32444853000004</v>
      </c>
      <c r="F768" s="84" t="str">
        <f t="shared" si="199"/>
        <v>N/A</v>
      </c>
      <c r="G768" s="88">
        <v>963.00511246999997</v>
      </c>
      <c r="H768" s="84" t="str">
        <f t="shared" si="200"/>
        <v>N/A</v>
      </c>
      <c r="I768" s="85">
        <v>11.68</v>
      </c>
      <c r="J768" s="85">
        <v>5.2089999999999996</v>
      </c>
      <c r="K768" s="86" t="s">
        <v>112</v>
      </c>
      <c r="L768" s="87" t="str">
        <f t="shared" si="201"/>
        <v>Yes</v>
      </c>
    </row>
    <row r="769" spans="1:12">
      <c r="A769" s="144" t="s">
        <v>586</v>
      </c>
      <c r="B769" s="82" t="s">
        <v>50</v>
      </c>
      <c r="C769" s="88">
        <v>2287.4439714</v>
      </c>
      <c r="D769" s="84" t="str">
        <f t="shared" si="198"/>
        <v>N/A</v>
      </c>
      <c r="E769" s="88">
        <v>2387.7517155</v>
      </c>
      <c r="F769" s="84" t="str">
        <f t="shared" si="199"/>
        <v>N/A</v>
      </c>
      <c r="G769" s="88">
        <v>2597.0247325999999</v>
      </c>
      <c r="H769" s="84" t="str">
        <f t="shared" si="200"/>
        <v>N/A</v>
      </c>
      <c r="I769" s="85">
        <v>4.3849999999999998</v>
      </c>
      <c r="J769" s="85">
        <v>8.7639999999999993</v>
      </c>
      <c r="K769" s="86" t="s">
        <v>112</v>
      </c>
      <c r="L769" s="87" t="str">
        <f t="shared" si="201"/>
        <v>Yes</v>
      </c>
    </row>
    <row r="770" spans="1:12">
      <c r="A770" s="144" t="s">
        <v>589</v>
      </c>
      <c r="B770" s="82" t="s">
        <v>50</v>
      </c>
      <c r="C770" s="88">
        <v>283.06391073999998</v>
      </c>
      <c r="D770" s="84" t="str">
        <f t="shared" si="198"/>
        <v>N/A</v>
      </c>
      <c r="E770" s="88">
        <v>303.03975979000001</v>
      </c>
      <c r="F770" s="84" t="str">
        <f t="shared" si="199"/>
        <v>N/A</v>
      </c>
      <c r="G770" s="88">
        <v>313.14109619999999</v>
      </c>
      <c r="H770" s="84" t="str">
        <f t="shared" si="200"/>
        <v>N/A</v>
      </c>
      <c r="I770" s="85">
        <v>7.0570000000000004</v>
      </c>
      <c r="J770" s="85">
        <v>3.3330000000000002</v>
      </c>
      <c r="K770" s="86" t="s">
        <v>112</v>
      </c>
      <c r="L770" s="87" t="str">
        <f t="shared" si="201"/>
        <v>Yes</v>
      </c>
    </row>
    <row r="771" spans="1:12">
      <c r="A771" s="144" t="s">
        <v>591</v>
      </c>
      <c r="B771" s="82" t="s">
        <v>50</v>
      </c>
      <c r="C771" s="88">
        <v>581.17818282999997</v>
      </c>
      <c r="D771" s="84" t="str">
        <f t="shared" si="198"/>
        <v>N/A</v>
      </c>
      <c r="E771" s="88">
        <v>601.13668587999996</v>
      </c>
      <c r="F771" s="84" t="str">
        <f t="shared" si="199"/>
        <v>N/A</v>
      </c>
      <c r="G771" s="88">
        <v>605.90845247000004</v>
      </c>
      <c r="H771" s="84" t="str">
        <f t="shared" si="200"/>
        <v>N/A</v>
      </c>
      <c r="I771" s="85">
        <v>3.4340000000000002</v>
      </c>
      <c r="J771" s="85">
        <v>0.79379999999999995</v>
      </c>
      <c r="K771" s="86" t="s">
        <v>112</v>
      </c>
      <c r="L771" s="87" t="str">
        <f t="shared" si="201"/>
        <v>Yes</v>
      </c>
    </row>
    <row r="772" spans="1:12">
      <c r="A772" s="164" t="s">
        <v>627</v>
      </c>
      <c r="B772" s="82" t="s">
        <v>50</v>
      </c>
      <c r="C772" s="88">
        <v>449.35186757999998</v>
      </c>
      <c r="D772" s="84" t="str">
        <f t="shared" si="198"/>
        <v>N/A</v>
      </c>
      <c r="E772" s="88">
        <v>463.81070201</v>
      </c>
      <c r="F772" s="84" t="str">
        <f t="shared" si="199"/>
        <v>N/A</v>
      </c>
      <c r="G772" s="88">
        <v>464.46694351999997</v>
      </c>
      <c r="H772" s="84" t="str">
        <f t="shared" si="200"/>
        <v>N/A</v>
      </c>
      <c r="I772" s="85">
        <v>3.218</v>
      </c>
      <c r="J772" s="85">
        <v>0.14149999999999999</v>
      </c>
      <c r="K772" s="86" t="s">
        <v>112</v>
      </c>
      <c r="L772" s="87" t="str">
        <f t="shared" si="201"/>
        <v>Yes</v>
      </c>
    </row>
    <row r="773" spans="1:12">
      <c r="A773" s="144" t="s">
        <v>583</v>
      </c>
      <c r="B773" s="82" t="s">
        <v>50</v>
      </c>
      <c r="C773" s="88">
        <v>4138.1126637999996</v>
      </c>
      <c r="D773" s="84" t="str">
        <f t="shared" si="198"/>
        <v>N/A</v>
      </c>
      <c r="E773" s="88">
        <v>3716.4108455999999</v>
      </c>
      <c r="F773" s="84" t="str">
        <f t="shared" si="199"/>
        <v>N/A</v>
      </c>
      <c r="G773" s="88">
        <v>3971.6963190000001</v>
      </c>
      <c r="H773" s="84" t="str">
        <f t="shared" si="200"/>
        <v>N/A</v>
      </c>
      <c r="I773" s="85">
        <v>-10.199999999999999</v>
      </c>
      <c r="J773" s="85">
        <v>6.8689999999999998</v>
      </c>
      <c r="K773" s="86" t="s">
        <v>112</v>
      </c>
      <c r="L773" s="87" t="str">
        <f t="shared" si="201"/>
        <v>Yes</v>
      </c>
    </row>
    <row r="774" spans="1:12">
      <c r="A774" s="144" t="s">
        <v>586</v>
      </c>
      <c r="B774" s="82" t="s">
        <v>50</v>
      </c>
      <c r="C774" s="88">
        <v>3963.4967195999998</v>
      </c>
      <c r="D774" s="84" t="str">
        <f t="shared" si="198"/>
        <v>N/A</v>
      </c>
      <c r="E774" s="88">
        <v>4024.4292872999999</v>
      </c>
      <c r="F774" s="84" t="str">
        <f t="shared" si="199"/>
        <v>N/A</v>
      </c>
      <c r="G774" s="88">
        <v>4109.4049409999998</v>
      </c>
      <c r="H774" s="84" t="str">
        <f t="shared" si="200"/>
        <v>N/A</v>
      </c>
      <c r="I774" s="85">
        <v>1.5369999999999999</v>
      </c>
      <c r="J774" s="85">
        <v>2.1110000000000002</v>
      </c>
      <c r="K774" s="86" t="s">
        <v>112</v>
      </c>
      <c r="L774" s="87" t="str">
        <f t="shared" si="201"/>
        <v>Yes</v>
      </c>
    </row>
    <row r="775" spans="1:12">
      <c r="A775" s="144" t="s">
        <v>589</v>
      </c>
      <c r="B775" s="82" t="s">
        <v>50</v>
      </c>
      <c r="C775" s="88">
        <v>97.602304578000002</v>
      </c>
      <c r="D775" s="84" t="str">
        <f t="shared" si="198"/>
        <v>N/A</v>
      </c>
      <c r="E775" s="88">
        <v>108.98761121</v>
      </c>
      <c r="F775" s="84" t="str">
        <f t="shared" si="199"/>
        <v>N/A</v>
      </c>
      <c r="G775" s="88">
        <v>106.72446631</v>
      </c>
      <c r="H775" s="84" t="str">
        <f t="shared" si="200"/>
        <v>N/A</v>
      </c>
      <c r="I775" s="85">
        <v>11.66</v>
      </c>
      <c r="J775" s="85">
        <v>-2.08</v>
      </c>
      <c r="K775" s="86" t="s">
        <v>112</v>
      </c>
      <c r="L775" s="87" t="str">
        <f t="shared" si="201"/>
        <v>Yes</v>
      </c>
    </row>
    <row r="776" spans="1:12">
      <c r="A776" s="144" t="s">
        <v>591</v>
      </c>
      <c r="B776" s="82" t="s">
        <v>50</v>
      </c>
      <c r="C776" s="88">
        <v>1.0170587334000001</v>
      </c>
      <c r="D776" s="84" t="str">
        <f t="shared" si="198"/>
        <v>N/A</v>
      </c>
      <c r="E776" s="88">
        <v>1.6562171677999999</v>
      </c>
      <c r="F776" s="84" t="str">
        <f t="shared" si="199"/>
        <v>N/A</v>
      </c>
      <c r="G776" s="88">
        <v>1.5331856423000001</v>
      </c>
      <c r="H776" s="84" t="str">
        <f t="shared" si="200"/>
        <v>N/A</v>
      </c>
      <c r="I776" s="85">
        <v>62.84</v>
      </c>
      <c r="J776" s="85">
        <v>-7.43</v>
      </c>
      <c r="K776" s="86" t="s">
        <v>112</v>
      </c>
      <c r="L776" s="87" t="str">
        <f t="shared" si="201"/>
        <v>Yes</v>
      </c>
    </row>
    <row r="777" spans="1:12">
      <c r="A777" s="164" t="s">
        <v>240</v>
      </c>
      <c r="B777" s="82" t="s">
        <v>50</v>
      </c>
      <c r="C777" s="88">
        <v>565.84215958000004</v>
      </c>
      <c r="D777" s="84" t="str">
        <f t="shared" si="198"/>
        <v>N/A</v>
      </c>
      <c r="E777" s="88">
        <v>576.92256585999996</v>
      </c>
      <c r="F777" s="84" t="str">
        <f t="shared" si="199"/>
        <v>N/A</v>
      </c>
      <c r="G777" s="88">
        <v>572.88133131999996</v>
      </c>
      <c r="H777" s="84" t="str">
        <f t="shared" si="200"/>
        <v>N/A</v>
      </c>
      <c r="I777" s="85">
        <v>1.958</v>
      </c>
      <c r="J777" s="85">
        <v>-0.7</v>
      </c>
      <c r="K777" s="86" t="s">
        <v>112</v>
      </c>
      <c r="L777" s="87" t="str">
        <f t="shared" si="201"/>
        <v>Yes</v>
      </c>
    </row>
    <row r="778" spans="1:12">
      <c r="A778" s="144" t="s">
        <v>583</v>
      </c>
      <c r="B778" s="82" t="s">
        <v>50</v>
      </c>
      <c r="C778" s="88">
        <v>586.70829693999997</v>
      </c>
      <c r="D778" s="84" t="str">
        <f t="shared" si="198"/>
        <v>N/A</v>
      </c>
      <c r="E778" s="88">
        <v>516.09007353000004</v>
      </c>
      <c r="F778" s="84" t="str">
        <f t="shared" si="199"/>
        <v>N/A</v>
      </c>
      <c r="G778" s="88">
        <v>530.79959099999996</v>
      </c>
      <c r="H778" s="84" t="str">
        <f t="shared" si="200"/>
        <v>N/A</v>
      </c>
      <c r="I778" s="85">
        <v>-12</v>
      </c>
      <c r="J778" s="85">
        <v>2.85</v>
      </c>
      <c r="K778" s="86" t="s">
        <v>112</v>
      </c>
      <c r="L778" s="87" t="str">
        <f t="shared" si="201"/>
        <v>Yes</v>
      </c>
    </row>
    <row r="779" spans="1:12">
      <c r="A779" s="144" t="s">
        <v>586</v>
      </c>
      <c r="B779" s="82" t="s">
        <v>50</v>
      </c>
      <c r="C779" s="88">
        <v>3127.5811343</v>
      </c>
      <c r="D779" s="84" t="str">
        <f t="shared" si="198"/>
        <v>N/A</v>
      </c>
      <c r="E779" s="88">
        <v>3169.7555594</v>
      </c>
      <c r="F779" s="84" t="str">
        <f t="shared" si="199"/>
        <v>N/A</v>
      </c>
      <c r="G779" s="88">
        <v>3222.3190451999999</v>
      </c>
      <c r="H779" s="84" t="str">
        <f t="shared" si="200"/>
        <v>N/A</v>
      </c>
      <c r="I779" s="85">
        <v>1.3480000000000001</v>
      </c>
      <c r="J779" s="85">
        <v>1.6579999999999999</v>
      </c>
      <c r="K779" s="86" t="s">
        <v>112</v>
      </c>
      <c r="L779" s="87" t="str">
        <f t="shared" si="201"/>
        <v>Yes</v>
      </c>
    </row>
    <row r="780" spans="1:12">
      <c r="A780" s="144" t="s">
        <v>589</v>
      </c>
      <c r="B780" s="82" t="s">
        <v>50</v>
      </c>
      <c r="C780" s="88">
        <v>274.09673270000002</v>
      </c>
      <c r="D780" s="84" t="str">
        <f t="shared" si="198"/>
        <v>N/A</v>
      </c>
      <c r="E780" s="88">
        <v>283.18363434000003</v>
      </c>
      <c r="F780" s="84" t="str">
        <f t="shared" si="199"/>
        <v>N/A</v>
      </c>
      <c r="G780" s="88">
        <v>282.12555488999999</v>
      </c>
      <c r="H780" s="84" t="str">
        <f t="shared" si="200"/>
        <v>N/A</v>
      </c>
      <c r="I780" s="85">
        <v>3.3149999999999999</v>
      </c>
      <c r="J780" s="85">
        <v>-0.374</v>
      </c>
      <c r="K780" s="86" t="s">
        <v>112</v>
      </c>
      <c r="L780" s="87" t="str">
        <f t="shared" si="201"/>
        <v>Yes</v>
      </c>
    </row>
    <row r="781" spans="1:12">
      <c r="A781" s="144" t="s">
        <v>591</v>
      </c>
      <c r="B781" s="82" t="s">
        <v>50</v>
      </c>
      <c r="C781" s="88">
        <v>343.24623578000001</v>
      </c>
      <c r="D781" s="84" t="str">
        <f t="shared" si="198"/>
        <v>N/A</v>
      </c>
      <c r="E781" s="88">
        <v>340.63336835000001</v>
      </c>
      <c r="F781" s="84" t="str">
        <f t="shared" si="199"/>
        <v>N/A</v>
      </c>
      <c r="G781" s="88">
        <v>322.79580067000001</v>
      </c>
      <c r="H781" s="84" t="str">
        <f t="shared" si="200"/>
        <v>N/A</v>
      </c>
      <c r="I781" s="85">
        <v>-0.76100000000000001</v>
      </c>
      <c r="J781" s="85">
        <v>-5.24</v>
      </c>
      <c r="K781" s="86" t="s">
        <v>112</v>
      </c>
      <c r="L781" s="87" t="str">
        <f t="shared" si="201"/>
        <v>Yes</v>
      </c>
    </row>
    <row r="782" spans="1:12">
      <c r="A782" s="164" t="s">
        <v>628</v>
      </c>
      <c r="B782" s="82" t="s">
        <v>50</v>
      </c>
      <c r="C782" s="88">
        <v>1747.6939179000001</v>
      </c>
      <c r="D782" s="84" t="str">
        <f t="shared" si="198"/>
        <v>N/A</v>
      </c>
      <c r="E782" s="88">
        <v>1789.4095811</v>
      </c>
      <c r="F782" s="84" t="str">
        <f t="shared" si="199"/>
        <v>N/A</v>
      </c>
      <c r="G782" s="88">
        <v>1933.3768201</v>
      </c>
      <c r="H782" s="84" t="str">
        <f t="shared" si="200"/>
        <v>N/A</v>
      </c>
      <c r="I782" s="85">
        <v>2.387</v>
      </c>
      <c r="J782" s="85">
        <v>8.0459999999999994</v>
      </c>
      <c r="K782" s="86" t="s">
        <v>112</v>
      </c>
      <c r="L782" s="87" t="str">
        <f t="shared" si="201"/>
        <v>Yes</v>
      </c>
    </row>
    <row r="783" spans="1:12">
      <c r="A783" s="144" t="s">
        <v>583</v>
      </c>
      <c r="B783" s="82" t="s">
        <v>50</v>
      </c>
      <c r="C783" s="88">
        <v>2523.4733624</v>
      </c>
      <c r="D783" s="84" t="str">
        <f t="shared" si="198"/>
        <v>N/A</v>
      </c>
      <c r="E783" s="88">
        <v>2777.6443015</v>
      </c>
      <c r="F783" s="84" t="str">
        <f t="shared" si="199"/>
        <v>N/A</v>
      </c>
      <c r="G783" s="88">
        <v>3642.2934559999999</v>
      </c>
      <c r="H783" s="84" t="str">
        <f t="shared" si="200"/>
        <v>N/A</v>
      </c>
      <c r="I783" s="85">
        <v>10.07</v>
      </c>
      <c r="J783" s="85">
        <v>31.13</v>
      </c>
      <c r="K783" s="86" t="s">
        <v>112</v>
      </c>
      <c r="L783" s="87" t="str">
        <f t="shared" si="201"/>
        <v>No</v>
      </c>
    </row>
    <row r="784" spans="1:12">
      <c r="A784" s="144" t="s">
        <v>586</v>
      </c>
      <c r="B784" s="82" t="s">
        <v>50</v>
      </c>
      <c r="C784" s="88">
        <v>8791.0510570000006</v>
      </c>
      <c r="D784" s="84" t="str">
        <f t="shared" si="198"/>
        <v>N/A</v>
      </c>
      <c r="E784" s="88">
        <v>9105.1198998</v>
      </c>
      <c r="F784" s="84" t="str">
        <f t="shared" si="199"/>
        <v>N/A</v>
      </c>
      <c r="G784" s="88">
        <v>9774.9528742999992</v>
      </c>
      <c r="H784" s="84" t="str">
        <f t="shared" si="200"/>
        <v>N/A</v>
      </c>
      <c r="I784" s="85">
        <v>3.573</v>
      </c>
      <c r="J784" s="85">
        <v>7.3570000000000002</v>
      </c>
      <c r="K784" s="86" t="s">
        <v>112</v>
      </c>
      <c r="L784" s="87" t="str">
        <f t="shared" si="201"/>
        <v>Yes</v>
      </c>
    </row>
    <row r="785" spans="1:12">
      <c r="A785" s="144" t="s">
        <v>589</v>
      </c>
      <c r="B785" s="82" t="s">
        <v>50</v>
      </c>
      <c r="C785" s="88">
        <v>881.88502385000004</v>
      </c>
      <c r="D785" s="84" t="str">
        <f t="shared" si="198"/>
        <v>N/A</v>
      </c>
      <c r="E785" s="88">
        <v>879.01601868</v>
      </c>
      <c r="F785" s="84" t="str">
        <f t="shared" si="199"/>
        <v>N/A</v>
      </c>
      <c r="G785" s="88">
        <v>1000.5744313</v>
      </c>
      <c r="H785" s="84" t="str">
        <f t="shared" si="200"/>
        <v>N/A</v>
      </c>
      <c r="I785" s="85">
        <v>-0.32500000000000001</v>
      </c>
      <c r="J785" s="85">
        <v>13.83</v>
      </c>
      <c r="K785" s="86" t="s">
        <v>112</v>
      </c>
      <c r="L785" s="87" t="str">
        <f t="shared" si="201"/>
        <v>Yes</v>
      </c>
    </row>
    <row r="786" spans="1:12">
      <c r="A786" s="144" t="s">
        <v>591</v>
      </c>
      <c r="B786" s="101" t="s">
        <v>50</v>
      </c>
      <c r="C786" s="98">
        <v>1262.9189303000001</v>
      </c>
      <c r="D786" s="103" t="str">
        <f t="shared" si="198"/>
        <v>N/A</v>
      </c>
      <c r="E786" s="98">
        <v>1284.4092625999999</v>
      </c>
      <c r="F786" s="103" t="str">
        <f t="shared" si="199"/>
        <v>N/A</v>
      </c>
      <c r="G786" s="98">
        <v>1326.8833569999999</v>
      </c>
      <c r="H786" s="103" t="str">
        <f t="shared" si="200"/>
        <v>N/A</v>
      </c>
      <c r="I786" s="104">
        <v>1.702</v>
      </c>
      <c r="J786" s="104">
        <v>3.3069999999999999</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11.098967081</v>
      </c>
      <c r="D788" s="107" t="str">
        <f t="shared" ref="D788:D819" si="202">IF($B788="N/A","N/A",IF(C788&gt;10,"No",IF(C788&lt;-10,"No","Yes")))</f>
        <v>N/A</v>
      </c>
      <c r="E788" s="117">
        <v>10.935744286</v>
      </c>
      <c r="F788" s="107" t="str">
        <f t="shared" ref="F788:F819" si="203">IF($B788="N/A","N/A",IF(E788&gt;10,"No",IF(E788&lt;-10,"No","Yes")))</f>
        <v>N/A</v>
      </c>
      <c r="G788" s="117">
        <v>10.58466095</v>
      </c>
      <c r="H788" s="107" t="str">
        <f t="shared" ref="H788:H819" si="204">IF($B788="N/A","N/A",IF(G788&gt;10,"No",IF(G788&lt;-10,"No","Yes")))</f>
        <v>N/A</v>
      </c>
      <c r="I788" s="108">
        <v>-1.47</v>
      </c>
      <c r="J788" s="108">
        <v>-3.21</v>
      </c>
      <c r="K788" s="118" t="s">
        <v>112</v>
      </c>
      <c r="L788" s="109" t="str">
        <f t="shared" ref="L788:L819" si="205">IF(J788="Div by 0", "N/A", IF(K788="N/A","N/A", IF(J788&gt;VALUE(MID(K788,1,2)), "No", IF(J788&lt;-1*VALUE(MID(K788,1,2)), "No", "Yes"))))</f>
        <v>Yes</v>
      </c>
    </row>
    <row r="789" spans="1:12">
      <c r="A789" s="144" t="s">
        <v>583</v>
      </c>
      <c r="B789" s="82" t="s">
        <v>50</v>
      </c>
      <c r="C789" s="90">
        <v>11.615720524</v>
      </c>
      <c r="D789" s="84" t="str">
        <f t="shared" si="202"/>
        <v>N/A</v>
      </c>
      <c r="E789" s="90">
        <v>10.202205881999999</v>
      </c>
      <c r="F789" s="84" t="str">
        <f t="shared" si="203"/>
        <v>N/A</v>
      </c>
      <c r="G789" s="90">
        <v>12.576687117000001</v>
      </c>
      <c r="H789" s="84" t="str">
        <f t="shared" si="204"/>
        <v>N/A</v>
      </c>
      <c r="I789" s="85">
        <v>-12.2</v>
      </c>
      <c r="J789" s="85">
        <v>23.27</v>
      </c>
      <c r="K789" s="86" t="s">
        <v>112</v>
      </c>
      <c r="L789" s="87" t="str">
        <f t="shared" si="205"/>
        <v>No</v>
      </c>
    </row>
    <row r="790" spans="1:12">
      <c r="A790" s="144" t="s">
        <v>586</v>
      </c>
      <c r="B790" s="82" t="s">
        <v>50</v>
      </c>
      <c r="C790" s="90">
        <v>13.949555329000001</v>
      </c>
      <c r="D790" s="84" t="str">
        <f t="shared" si="202"/>
        <v>N/A</v>
      </c>
      <c r="E790" s="90">
        <v>13.931835654</v>
      </c>
      <c r="F790" s="84" t="str">
        <f t="shared" si="203"/>
        <v>N/A</v>
      </c>
      <c r="G790" s="90">
        <v>13.995655080000001</v>
      </c>
      <c r="H790" s="84" t="str">
        <f t="shared" si="204"/>
        <v>N/A</v>
      </c>
      <c r="I790" s="85">
        <v>-0.127</v>
      </c>
      <c r="J790" s="85">
        <v>0.45810000000000001</v>
      </c>
      <c r="K790" s="86" t="s">
        <v>112</v>
      </c>
      <c r="L790" s="87" t="str">
        <f t="shared" si="205"/>
        <v>Yes</v>
      </c>
    </row>
    <row r="791" spans="1:12">
      <c r="A791" s="144" t="s">
        <v>589</v>
      </c>
      <c r="B791" s="82" t="s">
        <v>50</v>
      </c>
      <c r="C791" s="90">
        <v>8.7850188888999998</v>
      </c>
      <c r="D791" s="84" t="str">
        <f t="shared" si="202"/>
        <v>N/A</v>
      </c>
      <c r="E791" s="90">
        <v>8.7206405694000004</v>
      </c>
      <c r="F791" s="84" t="str">
        <f t="shared" si="203"/>
        <v>N/A</v>
      </c>
      <c r="G791" s="90">
        <v>8.4187845591000006</v>
      </c>
      <c r="H791" s="84" t="str">
        <f t="shared" si="204"/>
        <v>N/A</v>
      </c>
      <c r="I791" s="85">
        <v>-0.73299999999999998</v>
      </c>
      <c r="J791" s="85">
        <v>-3.46</v>
      </c>
      <c r="K791" s="86" t="s">
        <v>112</v>
      </c>
      <c r="L791" s="87" t="str">
        <f t="shared" si="205"/>
        <v>Yes</v>
      </c>
    </row>
    <row r="792" spans="1:12">
      <c r="A792" s="144" t="s">
        <v>591</v>
      </c>
      <c r="B792" s="82" t="s">
        <v>50</v>
      </c>
      <c r="C792" s="90">
        <v>15.067430367</v>
      </c>
      <c r="D792" s="84" t="str">
        <f t="shared" si="202"/>
        <v>N/A</v>
      </c>
      <c r="E792" s="90">
        <v>14.660533265</v>
      </c>
      <c r="F792" s="84" t="str">
        <f t="shared" si="203"/>
        <v>N/A</v>
      </c>
      <c r="G792" s="90">
        <v>13.958598669000001</v>
      </c>
      <c r="H792" s="84" t="str">
        <f t="shared" si="204"/>
        <v>N/A</v>
      </c>
      <c r="I792" s="85">
        <v>-2.7</v>
      </c>
      <c r="J792" s="85">
        <v>-4.79</v>
      </c>
      <c r="K792" s="86" t="s">
        <v>112</v>
      </c>
      <c r="L792" s="87" t="str">
        <f t="shared" si="205"/>
        <v>Yes</v>
      </c>
    </row>
    <row r="793" spans="1:12" ht="12.75" customHeight="1">
      <c r="A793" s="164" t="s">
        <v>465</v>
      </c>
      <c r="B793" s="82" t="s">
        <v>50</v>
      </c>
      <c r="C793" s="90">
        <v>0.8038118112</v>
      </c>
      <c r="D793" s="84" t="str">
        <f t="shared" si="202"/>
        <v>N/A</v>
      </c>
      <c r="E793" s="90">
        <v>0.80156002839999996</v>
      </c>
      <c r="F793" s="84" t="str">
        <f t="shared" si="203"/>
        <v>N/A</v>
      </c>
      <c r="G793" s="90">
        <v>0.75836227479999996</v>
      </c>
      <c r="H793" s="84" t="str">
        <f t="shared" si="204"/>
        <v>N/A</v>
      </c>
      <c r="I793" s="85">
        <v>-0.28000000000000003</v>
      </c>
      <c r="J793" s="85">
        <v>-5.39</v>
      </c>
      <c r="K793" s="86" t="s">
        <v>112</v>
      </c>
      <c r="L793" s="87" t="str">
        <f t="shared" si="205"/>
        <v>Yes</v>
      </c>
    </row>
    <row r="794" spans="1:12">
      <c r="A794" s="144" t="s">
        <v>583</v>
      </c>
      <c r="B794" s="82" t="s">
        <v>50</v>
      </c>
      <c r="C794" s="90">
        <v>18.253275109</v>
      </c>
      <c r="D794" s="84" t="str">
        <f t="shared" si="202"/>
        <v>N/A</v>
      </c>
      <c r="E794" s="90">
        <v>17.279411764999999</v>
      </c>
      <c r="F794" s="84" t="str">
        <f t="shared" si="203"/>
        <v>N/A</v>
      </c>
      <c r="G794" s="90">
        <v>16.666666667000001</v>
      </c>
      <c r="H794" s="84" t="str">
        <f t="shared" si="204"/>
        <v>N/A</v>
      </c>
      <c r="I794" s="85">
        <v>-5.34</v>
      </c>
      <c r="J794" s="85">
        <v>-3.55</v>
      </c>
      <c r="K794" s="86" t="s">
        <v>112</v>
      </c>
      <c r="L794" s="87" t="str">
        <f t="shared" si="205"/>
        <v>Yes</v>
      </c>
    </row>
    <row r="795" spans="1:12">
      <c r="A795" s="144" t="s">
        <v>586</v>
      </c>
      <c r="B795" s="82" t="s">
        <v>50</v>
      </c>
      <c r="C795" s="90">
        <v>5.4439422655999996</v>
      </c>
      <c r="D795" s="84" t="str">
        <f t="shared" si="202"/>
        <v>N/A</v>
      </c>
      <c r="E795" s="90">
        <v>5.3842430454999999</v>
      </c>
      <c r="F795" s="84" t="str">
        <f t="shared" si="203"/>
        <v>N/A</v>
      </c>
      <c r="G795" s="90">
        <v>5.2417557932000003</v>
      </c>
      <c r="H795" s="84" t="str">
        <f t="shared" si="204"/>
        <v>N/A</v>
      </c>
      <c r="I795" s="85">
        <v>-1.1000000000000001</v>
      </c>
      <c r="J795" s="85">
        <v>-2.65</v>
      </c>
      <c r="K795" s="86" t="s">
        <v>112</v>
      </c>
      <c r="L795" s="87" t="str">
        <f t="shared" si="205"/>
        <v>Yes</v>
      </c>
    </row>
    <row r="796" spans="1:12">
      <c r="A796" s="144" t="s">
        <v>589</v>
      </c>
      <c r="B796" s="82" t="s">
        <v>50</v>
      </c>
      <c r="C796" s="90">
        <v>0.3651397596</v>
      </c>
      <c r="D796" s="84" t="str">
        <f t="shared" si="202"/>
        <v>N/A</v>
      </c>
      <c r="E796" s="90">
        <v>0.37366548040000003</v>
      </c>
      <c r="F796" s="84" t="str">
        <f t="shared" si="203"/>
        <v>N/A</v>
      </c>
      <c r="G796" s="90">
        <v>0.35348684270000003</v>
      </c>
      <c r="H796" s="84" t="str">
        <f t="shared" si="204"/>
        <v>N/A</v>
      </c>
      <c r="I796" s="85">
        <v>2.335</v>
      </c>
      <c r="J796" s="85">
        <v>-5.4</v>
      </c>
      <c r="K796" s="86" t="s">
        <v>112</v>
      </c>
      <c r="L796" s="87" t="str">
        <f t="shared" si="205"/>
        <v>Yes</v>
      </c>
    </row>
    <row r="797" spans="1:12">
      <c r="A797" s="144" t="s">
        <v>591</v>
      </c>
      <c r="B797" s="82" t="s">
        <v>50</v>
      </c>
      <c r="C797" s="90">
        <v>1.91563542E-2</v>
      </c>
      <c r="D797" s="84" t="str">
        <f t="shared" si="202"/>
        <v>N/A</v>
      </c>
      <c r="E797" s="90">
        <v>1.8930251499999998E-2</v>
      </c>
      <c r="F797" s="84" t="str">
        <f t="shared" si="203"/>
        <v>N/A</v>
      </c>
      <c r="G797" s="90">
        <v>1.4350547999999999E-2</v>
      </c>
      <c r="H797" s="84" t="str">
        <f t="shared" si="204"/>
        <v>N/A</v>
      </c>
      <c r="I797" s="85">
        <v>-1.18</v>
      </c>
      <c r="J797" s="85">
        <v>-24.2</v>
      </c>
      <c r="K797" s="86" t="s">
        <v>112</v>
      </c>
      <c r="L797" s="87" t="str">
        <f t="shared" si="205"/>
        <v>No</v>
      </c>
    </row>
    <row r="798" spans="1:12">
      <c r="A798" s="164" t="s">
        <v>466</v>
      </c>
      <c r="B798" s="82" t="s">
        <v>50</v>
      </c>
      <c r="C798" s="90">
        <v>0.48192771080000002</v>
      </c>
      <c r="D798" s="84" t="str">
        <f t="shared" si="202"/>
        <v>N/A</v>
      </c>
      <c r="E798" s="90">
        <v>0.68050357260000005</v>
      </c>
      <c r="F798" s="84" t="str">
        <f t="shared" si="203"/>
        <v>N/A</v>
      </c>
      <c r="G798" s="90">
        <v>0.48644892290000002</v>
      </c>
      <c r="H798" s="84" t="str">
        <f t="shared" si="204"/>
        <v>N/A</v>
      </c>
      <c r="I798" s="85">
        <v>41.2</v>
      </c>
      <c r="J798" s="85">
        <v>-28.5</v>
      </c>
      <c r="K798" s="86" t="s">
        <v>112</v>
      </c>
      <c r="L798" s="87" t="str">
        <f t="shared" si="205"/>
        <v>No</v>
      </c>
    </row>
    <row r="799" spans="1:12" ht="12.75" customHeight="1">
      <c r="A799" s="164" t="s">
        <v>467</v>
      </c>
      <c r="B799" s="82" t="s">
        <v>50</v>
      </c>
      <c r="C799" s="90">
        <v>63.608492458999997</v>
      </c>
      <c r="D799" s="84" t="str">
        <f t="shared" si="202"/>
        <v>N/A</v>
      </c>
      <c r="E799" s="90">
        <v>63.189603447000003</v>
      </c>
      <c r="F799" s="84" t="str">
        <f t="shared" si="203"/>
        <v>N/A</v>
      </c>
      <c r="G799" s="90">
        <v>62.650789719000002</v>
      </c>
      <c r="H799" s="84" t="str">
        <f t="shared" si="204"/>
        <v>N/A</v>
      </c>
      <c r="I799" s="85">
        <v>-0.65900000000000003</v>
      </c>
      <c r="J799" s="85">
        <v>-0.85299999999999998</v>
      </c>
      <c r="K799" s="86" t="s">
        <v>112</v>
      </c>
      <c r="L799" s="87" t="str">
        <f t="shared" si="205"/>
        <v>Yes</v>
      </c>
    </row>
    <row r="800" spans="1:12">
      <c r="A800" s="144" t="s">
        <v>583</v>
      </c>
      <c r="B800" s="82" t="s">
        <v>50</v>
      </c>
      <c r="C800" s="90">
        <v>41.746724891</v>
      </c>
      <c r="D800" s="84" t="str">
        <f t="shared" si="202"/>
        <v>N/A</v>
      </c>
      <c r="E800" s="90">
        <v>40.165441176000002</v>
      </c>
      <c r="F800" s="84" t="str">
        <f t="shared" si="203"/>
        <v>N/A</v>
      </c>
      <c r="G800" s="90">
        <v>43.456032720000003</v>
      </c>
      <c r="H800" s="84" t="str">
        <f t="shared" si="204"/>
        <v>N/A</v>
      </c>
      <c r="I800" s="85">
        <v>-3.79</v>
      </c>
      <c r="J800" s="85">
        <v>8.1929999999999996</v>
      </c>
      <c r="K800" s="86" t="s">
        <v>112</v>
      </c>
      <c r="L800" s="87" t="str">
        <f t="shared" si="205"/>
        <v>Yes</v>
      </c>
    </row>
    <row r="801" spans="1:12">
      <c r="A801" s="144" t="s">
        <v>586</v>
      </c>
      <c r="B801" s="82" t="s">
        <v>50</v>
      </c>
      <c r="C801" s="90">
        <v>85.441026389000001</v>
      </c>
      <c r="D801" s="84" t="str">
        <f t="shared" si="202"/>
        <v>N/A</v>
      </c>
      <c r="E801" s="90">
        <v>85.174112354000002</v>
      </c>
      <c r="F801" s="84" t="str">
        <f t="shared" si="203"/>
        <v>N/A</v>
      </c>
      <c r="G801" s="90">
        <v>85.851158644999998</v>
      </c>
      <c r="H801" s="84" t="str">
        <f t="shared" si="204"/>
        <v>N/A</v>
      </c>
      <c r="I801" s="85">
        <v>-0.312</v>
      </c>
      <c r="J801" s="85">
        <v>0.79490000000000005</v>
      </c>
      <c r="K801" s="86" t="s">
        <v>112</v>
      </c>
      <c r="L801" s="87" t="str">
        <f t="shared" si="205"/>
        <v>Yes</v>
      </c>
    </row>
    <row r="802" spans="1:12">
      <c r="A802" s="144" t="s">
        <v>589</v>
      </c>
      <c r="B802" s="82" t="s">
        <v>50</v>
      </c>
      <c r="C802" s="90">
        <v>64.190576776</v>
      </c>
      <c r="D802" s="84" t="str">
        <f t="shared" si="202"/>
        <v>N/A</v>
      </c>
      <c r="E802" s="90">
        <v>64.276245552000006</v>
      </c>
      <c r="F802" s="84" t="str">
        <f t="shared" si="203"/>
        <v>N/A</v>
      </c>
      <c r="G802" s="90">
        <v>64.162837585999995</v>
      </c>
      <c r="H802" s="84" t="str">
        <f t="shared" si="204"/>
        <v>N/A</v>
      </c>
      <c r="I802" s="85">
        <v>0.13350000000000001</v>
      </c>
      <c r="J802" s="85">
        <v>-0.17599999999999999</v>
      </c>
      <c r="K802" s="86" t="s">
        <v>112</v>
      </c>
      <c r="L802" s="87" t="str">
        <f t="shared" si="205"/>
        <v>Yes</v>
      </c>
    </row>
    <row r="803" spans="1:12">
      <c r="A803" s="144" t="s">
        <v>591</v>
      </c>
      <c r="B803" s="82" t="s">
        <v>50</v>
      </c>
      <c r="C803" s="90">
        <v>55.441362400000003</v>
      </c>
      <c r="D803" s="84" t="str">
        <f t="shared" si="202"/>
        <v>N/A</v>
      </c>
      <c r="E803" s="90">
        <v>53.806400318000001</v>
      </c>
      <c r="F803" s="84" t="str">
        <f t="shared" si="203"/>
        <v>N/A</v>
      </c>
      <c r="G803" s="90">
        <v>52.213572030999998</v>
      </c>
      <c r="H803" s="84" t="str">
        <f t="shared" si="204"/>
        <v>N/A</v>
      </c>
      <c r="I803" s="85">
        <v>-2.95</v>
      </c>
      <c r="J803" s="85">
        <v>-2.96</v>
      </c>
      <c r="K803" s="86" t="s">
        <v>112</v>
      </c>
      <c r="L803" s="87" t="str">
        <f t="shared" si="205"/>
        <v>Yes</v>
      </c>
    </row>
    <row r="804" spans="1:12">
      <c r="A804" s="164" t="s">
        <v>691</v>
      </c>
      <c r="B804" s="82" t="s">
        <v>50</v>
      </c>
      <c r="C804" s="90">
        <v>79.907195014999999</v>
      </c>
      <c r="D804" s="84" t="str">
        <f t="shared" si="202"/>
        <v>N/A</v>
      </c>
      <c r="E804" s="90">
        <v>79.255986472000004</v>
      </c>
      <c r="F804" s="84" t="str">
        <f t="shared" si="203"/>
        <v>N/A</v>
      </c>
      <c r="G804" s="90">
        <v>78.892864860000003</v>
      </c>
      <c r="H804" s="84" t="str">
        <f t="shared" si="204"/>
        <v>N/A</v>
      </c>
      <c r="I804" s="85">
        <v>-0.81499999999999995</v>
      </c>
      <c r="J804" s="85">
        <v>-0.45800000000000002</v>
      </c>
      <c r="K804" s="86" t="s">
        <v>112</v>
      </c>
      <c r="L804" s="87" t="str">
        <f t="shared" si="205"/>
        <v>Yes</v>
      </c>
    </row>
    <row r="805" spans="1:12">
      <c r="A805" s="144" t="s">
        <v>583</v>
      </c>
      <c r="B805" s="82" t="s">
        <v>50</v>
      </c>
      <c r="C805" s="90">
        <v>52.489082969000002</v>
      </c>
      <c r="D805" s="84" t="str">
        <f t="shared" si="202"/>
        <v>N/A</v>
      </c>
      <c r="E805" s="90">
        <v>49.724264706</v>
      </c>
      <c r="F805" s="84" t="str">
        <f t="shared" si="203"/>
        <v>N/A</v>
      </c>
      <c r="G805" s="90">
        <v>55.214723925999998</v>
      </c>
      <c r="H805" s="84" t="str">
        <f t="shared" si="204"/>
        <v>N/A</v>
      </c>
      <c r="I805" s="85">
        <v>-5.27</v>
      </c>
      <c r="J805" s="85">
        <v>11.04</v>
      </c>
      <c r="K805" s="86" t="s">
        <v>112</v>
      </c>
      <c r="L805" s="87" t="str">
        <f t="shared" si="205"/>
        <v>Yes</v>
      </c>
    </row>
    <row r="806" spans="1:12">
      <c r="A806" s="144" t="s">
        <v>586</v>
      </c>
      <c r="B806" s="82" t="s">
        <v>50</v>
      </c>
      <c r="C806" s="90">
        <v>93.246828984000004</v>
      </c>
      <c r="D806" s="84" t="str">
        <f t="shared" si="202"/>
        <v>N/A</v>
      </c>
      <c r="E806" s="90">
        <v>93.072520714000007</v>
      </c>
      <c r="F806" s="84" t="str">
        <f t="shared" si="203"/>
        <v>N/A</v>
      </c>
      <c r="G806" s="90">
        <v>93.237522282</v>
      </c>
      <c r="H806" s="84" t="str">
        <f t="shared" si="204"/>
        <v>N/A</v>
      </c>
      <c r="I806" s="85">
        <v>-0.187</v>
      </c>
      <c r="J806" s="85">
        <v>0.17730000000000001</v>
      </c>
      <c r="K806" s="86" t="s">
        <v>112</v>
      </c>
      <c r="L806" s="87" t="str">
        <f t="shared" si="205"/>
        <v>Yes</v>
      </c>
    </row>
    <row r="807" spans="1:12">
      <c r="A807" s="144" t="s">
        <v>589</v>
      </c>
      <c r="B807" s="82" t="s">
        <v>50</v>
      </c>
      <c r="C807" s="90">
        <v>84.570249911000005</v>
      </c>
      <c r="D807" s="84" t="str">
        <f t="shared" si="202"/>
        <v>N/A</v>
      </c>
      <c r="E807" s="90">
        <v>84.428825622999994</v>
      </c>
      <c r="F807" s="84" t="str">
        <f t="shared" si="203"/>
        <v>N/A</v>
      </c>
      <c r="G807" s="90">
        <v>84.893953947</v>
      </c>
      <c r="H807" s="84" t="str">
        <f t="shared" si="204"/>
        <v>N/A</v>
      </c>
      <c r="I807" s="85">
        <v>-0.16700000000000001</v>
      </c>
      <c r="J807" s="85">
        <v>0.55089999999999995</v>
      </c>
      <c r="K807" s="86" t="s">
        <v>112</v>
      </c>
      <c r="L807" s="87" t="str">
        <f t="shared" si="205"/>
        <v>Yes</v>
      </c>
    </row>
    <row r="808" spans="1:12">
      <c r="A808" s="144" t="s">
        <v>591</v>
      </c>
      <c r="B808" s="82" t="s">
        <v>50</v>
      </c>
      <c r="C808" s="90">
        <v>65.930424122000005</v>
      </c>
      <c r="D808" s="84" t="str">
        <f t="shared" si="202"/>
        <v>N/A</v>
      </c>
      <c r="E808" s="90">
        <v>63.960587216</v>
      </c>
      <c r="F808" s="84" t="str">
        <f t="shared" si="203"/>
        <v>N/A</v>
      </c>
      <c r="G808" s="90">
        <v>62.041006691</v>
      </c>
      <c r="H808" s="84" t="str">
        <f t="shared" si="204"/>
        <v>N/A</v>
      </c>
      <c r="I808" s="85">
        <v>-2.99</v>
      </c>
      <c r="J808" s="85">
        <v>-3</v>
      </c>
      <c r="K808" s="86" t="s">
        <v>112</v>
      </c>
      <c r="L808" s="87" t="str">
        <f t="shared" si="205"/>
        <v>Yes</v>
      </c>
    </row>
    <row r="809" spans="1:12">
      <c r="A809" s="164" t="s">
        <v>1</v>
      </c>
      <c r="B809" s="82" t="s">
        <v>50</v>
      </c>
      <c r="C809" s="83">
        <v>4.4525079776999998</v>
      </c>
      <c r="D809" s="84" t="str">
        <f t="shared" si="202"/>
        <v>N/A</v>
      </c>
      <c r="E809" s="83">
        <v>4.6280020949000003</v>
      </c>
      <c r="F809" s="84" t="str">
        <f t="shared" si="203"/>
        <v>N/A</v>
      </c>
      <c r="G809" s="83">
        <v>4.6479872539000002</v>
      </c>
      <c r="H809" s="84" t="str">
        <f t="shared" si="204"/>
        <v>N/A</v>
      </c>
      <c r="I809" s="85">
        <v>3.9409999999999998</v>
      </c>
      <c r="J809" s="85">
        <v>0.43180000000000002</v>
      </c>
      <c r="K809" s="86" t="s">
        <v>112</v>
      </c>
      <c r="L809" s="87" t="str">
        <f t="shared" si="205"/>
        <v>Yes</v>
      </c>
    </row>
    <row r="810" spans="1:12">
      <c r="A810" s="144" t="s">
        <v>583</v>
      </c>
      <c r="B810" s="82" t="s">
        <v>50</v>
      </c>
      <c r="C810" s="83">
        <v>4.5563909774000004</v>
      </c>
      <c r="D810" s="84" t="str">
        <f t="shared" si="202"/>
        <v>N/A</v>
      </c>
      <c r="E810" s="83">
        <v>5.8828828828999997</v>
      </c>
      <c r="F810" s="84" t="str">
        <f t="shared" si="203"/>
        <v>N/A</v>
      </c>
      <c r="G810" s="83">
        <v>4.9430894308999997</v>
      </c>
      <c r="H810" s="84" t="str">
        <f t="shared" si="204"/>
        <v>N/A</v>
      </c>
      <c r="I810" s="85">
        <v>29.11</v>
      </c>
      <c r="J810" s="85">
        <v>-16</v>
      </c>
      <c r="K810" s="86" t="s">
        <v>112</v>
      </c>
      <c r="L810" s="87" t="str">
        <f t="shared" si="205"/>
        <v>No</v>
      </c>
    </row>
    <row r="811" spans="1:12">
      <c r="A811" s="144" t="s">
        <v>586</v>
      </c>
      <c r="B811" s="82" t="s">
        <v>50</v>
      </c>
      <c r="C811" s="83">
        <v>11.766095318</v>
      </c>
      <c r="D811" s="84" t="str">
        <f t="shared" si="202"/>
        <v>N/A</v>
      </c>
      <c r="E811" s="83">
        <v>12.174535049999999</v>
      </c>
      <c r="F811" s="84" t="str">
        <f t="shared" si="203"/>
        <v>N/A</v>
      </c>
      <c r="G811" s="83">
        <v>12.066467662000001</v>
      </c>
      <c r="H811" s="84" t="str">
        <f t="shared" si="204"/>
        <v>N/A</v>
      </c>
      <c r="I811" s="85">
        <v>3.4710000000000001</v>
      </c>
      <c r="J811" s="85">
        <v>-0.88800000000000001</v>
      </c>
      <c r="K811" s="86" t="s">
        <v>112</v>
      </c>
      <c r="L811" s="87" t="str">
        <f t="shared" si="205"/>
        <v>Yes</v>
      </c>
    </row>
    <row r="812" spans="1:12">
      <c r="A812" s="144" t="s">
        <v>589</v>
      </c>
      <c r="B812" s="82" t="s">
        <v>50</v>
      </c>
      <c r="C812" s="83">
        <v>3.7234895191000001</v>
      </c>
      <c r="D812" s="84" t="str">
        <f t="shared" si="202"/>
        <v>N/A</v>
      </c>
      <c r="E812" s="83">
        <v>3.8572230156999998</v>
      </c>
      <c r="F812" s="84" t="str">
        <f t="shared" si="203"/>
        <v>N/A</v>
      </c>
      <c r="G812" s="83">
        <v>3.8657621544</v>
      </c>
      <c r="H812" s="84" t="str">
        <f t="shared" si="204"/>
        <v>N/A</v>
      </c>
      <c r="I812" s="85">
        <v>3.5920000000000001</v>
      </c>
      <c r="J812" s="85">
        <v>0.22140000000000001</v>
      </c>
      <c r="K812" s="86" t="s">
        <v>112</v>
      </c>
      <c r="L812" s="87" t="str">
        <f t="shared" si="205"/>
        <v>Yes</v>
      </c>
    </row>
    <row r="813" spans="1:12">
      <c r="A813" s="144" t="s">
        <v>591</v>
      </c>
      <c r="B813" s="82" t="s">
        <v>50</v>
      </c>
      <c r="C813" s="83">
        <v>3.1294895429</v>
      </c>
      <c r="D813" s="84" t="str">
        <f t="shared" si="202"/>
        <v>N/A</v>
      </c>
      <c r="E813" s="83">
        <v>3.2106010717000002</v>
      </c>
      <c r="F813" s="84" t="str">
        <f t="shared" si="203"/>
        <v>N/A</v>
      </c>
      <c r="G813" s="83">
        <v>3.2283621409999999</v>
      </c>
      <c r="H813" s="84" t="str">
        <f t="shared" si="204"/>
        <v>N/A</v>
      </c>
      <c r="I813" s="85">
        <v>2.5920000000000001</v>
      </c>
      <c r="J813" s="85">
        <v>0.55320000000000003</v>
      </c>
      <c r="K813" s="86" t="s">
        <v>112</v>
      </c>
      <c r="L813" s="87" t="str">
        <f t="shared" si="205"/>
        <v>Yes</v>
      </c>
    </row>
    <row r="814" spans="1:12">
      <c r="A814" s="164" t="s">
        <v>2</v>
      </c>
      <c r="B814" s="82" t="s">
        <v>50</v>
      </c>
      <c r="C814" s="83">
        <v>229.03820998</v>
      </c>
      <c r="D814" s="84" t="str">
        <f t="shared" si="202"/>
        <v>N/A</v>
      </c>
      <c r="E814" s="83">
        <v>222.80911875000001</v>
      </c>
      <c r="F814" s="84" t="str">
        <f t="shared" si="203"/>
        <v>N/A</v>
      </c>
      <c r="G814" s="83">
        <v>223.37769284000001</v>
      </c>
      <c r="H814" s="84" t="str">
        <f t="shared" si="204"/>
        <v>N/A</v>
      </c>
      <c r="I814" s="85">
        <v>-2.72</v>
      </c>
      <c r="J814" s="85">
        <v>0.25519999999999998</v>
      </c>
      <c r="K814" s="86" t="s">
        <v>112</v>
      </c>
      <c r="L814" s="87" t="str">
        <f t="shared" si="205"/>
        <v>Yes</v>
      </c>
    </row>
    <row r="815" spans="1:12">
      <c r="A815" s="144" t="s">
        <v>583</v>
      </c>
      <c r="B815" s="82" t="s">
        <v>50</v>
      </c>
      <c r="C815" s="83">
        <v>238.70334928</v>
      </c>
      <c r="D815" s="84" t="str">
        <f t="shared" si="202"/>
        <v>N/A</v>
      </c>
      <c r="E815" s="83">
        <v>217.62234043000001</v>
      </c>
      <c r="F815" s="84" t="str">
        <f t="shared" si="203"/>
        <v>N/A</v>
      </c>
      <c r="G815" s="83">
        <v>223.64417177999999</v>
      </c>
      <c r="H815" s="84" t="str">
        <f t="shared" si="204"/>
        <v>N/A</v>
      </c>
      <c r="I815" s="85">
        <v>-8.83</v>
      </c>
      <c r="J815" s="85">
        <v>2.7669999999999999</v>
      </c>
      <c r="K815" s="86" t="s">
        <v>112</v>
      </c>
      <c r="L815" s="87" t="str">
        <f t="shared" si="205"/>
        <v>Yes</v>
      </c>
    </row>
    <row r="816" spans="1:12">
      <c r="A816" s="144" t="s">
        <v>586</v>
      </c>
      <c r="B816" s="82" t="s">
        <v>50</v>
      </c>
      <c r="C816" s="83">
        <v>259.62667381</v>
      </c>
      <c r="D816" s="84" t="str">
        <f t="shared" si="202"/>
        <v>N/A</v>
      </c>
      <c r="E816" s="83">
        <v>253.07720782999999</v>
      </c>
      <c r="F816" s="84" t="str">
        <f t="shared" si="203"/>
        <v>N/A</v>
      </c>
      <c r="G816" s="83">
        <v>254.53666311999999</v>
      </c>
      <c r="H816" s="84" t="str">
        <f t="shared" si="204"/>
        <v>N/A</v>
      </c>
      <c r="I816" s="85">
        <v>-2.52</v>
      </c>
      <c r="J816" s="85">
        <v>0.57669999999999999</v>
      </c>
      <c r="K816" s="86" t="s">
        <v>112</v>
      </c>
      <c r="L816" s="87" t="str">
        <f t="shared" si="205"/>
        <v>Yes</v>
      </c>
    </row>
    <row r="817" spans="1:12">
      <c r="A817" s="144" t="s">
        <v>589</v>
      </c>
      <c r="B817" s="82" t="s">
        <v>50</v>
      </c>
      <c r="C817" s="83">
        <v>160.66378245000001</v>
      </c>
      <c r="D817" s="84" t="str">
        <f t="shared" si="202"/>
        <v>N/A</v>
      </c>
      <c r="E817" s="83">
        <v>160.26190475999999</v>
      </c>
      <c r="F817" s="84" t="str">
        <f t="shared" si="203"/>
        <v>N/A</v>
      </c>
      <c r="G817" s="83">
        <v>154.88249694000001</v>
      </c>
      <c r="H817" s="84" t="str">
        <f t="shared" si="204"/>
        <v>N/A</v>
      </c>
      <c r="I817" s="85">
        <v>-0.25</v>
      </c>
      <c r="J817" s="85">
        <v>-3.36</v>
      </c>
      <c r="K817" s="86" t="s">
        <v>112</v>
      </c>
      <c r="L817" s="87" t="str">
        <f t="shared" si="205"/>
        <v>Yes</v>
      </c>
    </row>
    <row r="818" spans="1:12">
      <c r="A818" s="144" t="s">
        <v>591</v>
      </c>
      <c r="B818" s="82" t="s">
        <v>50</v>
      </c>
      <c r="C818" s="83">
        <v>38.35</v>
      </c>
      <c r="D818" s="84" t="str">
        <f t="shared" si="202"/>
        <v>N/A</v>
      </c>
      <c r="E818" s="83">
        <v>36.700000000000003</v>
      </c>
      <c r="F818" s="84" t="str">
        <f t="shared" si="203"/>
        <v>N/A</v>
      </c>
      <c r="G818" s="83">
        <v>53.125</v>
      </c>
      <c r="H818" s="84" t="str">
        <f t="shared" si="204"/>
        <v>N/A</v>
      </c>
      <c r="I818" s="85">
        <v>-4.3</v>
      </c>
      <c r="J818" s="85">
        <v>44.75</v>
      </c>
      <c r="K818" s="86" t="s">
        <v>112</v>
      </c>
      <c r="L818" s="87" t="str">
        <f t="shared" si="205"/>
        <v>No</v>
      </c>
    </row>
    <row r="819" spans="1:12">
      <c r="A819" s="164" t="s">
        <v>169</v>
      </c>
      <c r="B819" s="101" t="s">
        <v>50</v>
      </c>
      <c r="C819" s="95">
        <v>3.7005780251</v>
      </c>
      <c r="D819" s="103" t="str">
        <f t="shared" si="202"/>
        <v>N/A</v>
      </c>
      <c r="E819" s="95">
        <v>3.6330660557000001</v>
      </c>
      <c r="F819" s="103" t="str">
        <f t="shared" si="203"/>
        <v>N/A</v>
      </c>
      <c r="G819" s="95">
        <v>3.4958972548</v>
      </c>
      <c r="H819" s="103" t="str">
        <f t="shared" si="204"/>
        <v>N/A</v>
      </c>
      <c r="I819" s="104">
        <v>-1.82</v>
      </c>
      <c r="J819" s="104">
        <v>-3.78</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0</v>
      </c>
      <c r="H821" s="84" t="str">
        <f t="shared" ref="H821:H831" si="208">IF($B821="N/A","N/A",IF(G821&gt;10,"No",IF(G821&lt;-10,"No","Yes")))</f>
        <v>N/A</v>
      </c>
      <c r="I821" s="85">
        <v>-33.299999999999997</v>
      </c>
      <c r="J821" s="85">
        <v>-100</v>
      </c>
      <c r="K821" s="155" t="s">
        <v>50</v>
      </c>
      <c r="L821" s="87" t="str">
        <f t="shared" ref="L821:L831" si="209">IF(J821="Div by 0", "N/A", IF(K821="N/A","N/A", IF(J821&gt;VALUE(MID(K821,1,2)), "No", IF(J821&lt;-1*VALUE(MID(K821,1,2)), "No", "Yes"))))</f>
        <v>N/A</v>
      </c>
    </row>
    <row r="822" spans="1:12" ht="12.75" customHeight="1">
      <c r="A822" s="164" t="s">
        <v>817</v>
      </c>
      <c r="B822" s="145" t="s">
        <v>50</v>
      </c>
      <c r="C822" s="83">
        <v>12</v>
      </c>
      <c r="D822" s="84" t="str">
        <f t="shared" si="206"/>
        <v>N/A</v>
      </c>
      <c r="E822" s="83">
        <v>13</v>
      </c>
      <c r="F822" s="84" t="str">
        <f t="shared" si="207"/>
        <v>N/A</v>
      </c>
      <c r="G822" s="83">
        <v>17</v>
      </c>
      <c r="H822" s="84" t="str">
        <f t="shared" si="208"/>
        <v>N/A</v>
      </c>
      <c r="I822" s="85">
        <v>8.3330000000000002</v>
      </c>
      <c r="J822" s="85">
        <v>30.77</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-66.7</v>
      </c>
      <c r="J823" s="85">
        <v>100</v>
      </c>
      <c r="K823" s="155" t="s">
        <v>50</v>
      </c>
      <c r="L823" s="87" t="str">
        <f t="shared" si="209"/>
        <v>N/A</v>
      </c>
    </row>
    <row r="824" spans="1:12">
      <c r="A824" s="144" t="s">
        <v>630</v>
      </c>
      <c r="B824" s="82" t="s">
        <v>50</v>
      </c>
      <c r="C824" s="83">
        <v>14</v>
      </c>
      <c r="D824" s="84" t="str">
        <f t="shared" si="206"/>
        <v>N/A</v>
      </c>
      <c r="E824" s="83">
        <v>145</v>
      </c>
      <c r="F824" s="84" t="str">
        <f t="shared" si="207"/>
        <v>N/A</v>
      </c>
      <c r="G824" s="83">
        <v>194</v>
      </c>
      <c r="H824" s="84" t="str">
        <f t="shared" si="208"/>
        <v>N/A</v>
      </c>
      <c r="I824" s="85">
        <v>935.7</v>
      </c>
      <c r="J824" s="85">
        <v>33.79</v>
      </c>
      <c r="K824" s="155" t="s">
        <v>50</v>
      </c>
      <c r="L824" s="87" t="str">
        <f t="shared" si="209"/>
        <v>N/A</v>
      </c>
    </row>
    <row r="825" spans="1:12">
      <c r="A825" s="144" t="s">
        <v>631</v>
      </c>
      <c r="B825" s="82" t="s">
        <v>50</v>
      </c>
      <c r="C825" s="83">
        <v>11</v>
      </c>
      <c r="D825" s="84" t="str">
        <f t="shared" si="206"/>
        <v>N/A</v>
      </c>
      <c r="E825" s="83">
        <v>12</v>
      </c>
      <c r="F825" s="84" t="str">
        <f t="shared" si="207"/>
        <v>N/A</v>
      </c>
      <c r="G825" s="83">
        <v>11</v>
      </c>
      <c r="H825" s="84" t="str">
        <f t="shared" si="208"/>
        <v>N/A</v>
      </c>
      <c r="I825" s="85">
        <v>9.0909999999999993</v>
      </c>
      <c r="J825" s="85">
        <v>-8.33</v>
      </c>
      <c r="K825" s="155" t="s">
        <v>50</v>
      </c>
      <c r="L825" s="87" t="str">
        <f t="shared" si="209"/>
        <v>N/A</v>
      </c>
    </row>
    <row r="826" spans="1:12">
      <c r="A826" s="144" t="s">
        <v>632</v>
      </c>
      <c r="B826" s="82" t="s">
        <v>50</v>
      </c>
      <c r="C826" s="83">
        <v>13</v>
      </c>
      <c r="D826" s="84" t="str">
        <f t="shared" si="206"/>
        <v>N/A</v>
      </c>
      <c r="E826" s="83">
        <v>20</v>
      </c>
      <c r="F826" s="84" t="str">
        <f t="shared" si="207"/>
        <v>N/A</v>
      </c>
      <c r="G826" s="83">
        <v>24</v>
      </c>
      <c r="H826" s="84" t="str">
        <f t="shared" si="208"/>
        <v>N/A</v>
      </c>
      <c r="I826" s="85">
        <v>53.85</v>
      </c>
      <c r="J826" s="85">
        <v>20</v>
      </c>
      <c r="K826" s="155" t="s">
        <v>50</v>
      </c>
      <c r="L826" s="87" t="str">
        <f t="shared" si="209"/>
        <v>N/A</v>
      </c>
    </row>
    <row r="827" spans="1:12">
      <c r="A827" s="164" t="s">
        <v>818</v>
      </c>
      <c r="B827" s="145" t="s">
        <v>50</v>
      </c>
      <c r="C827" s="159">
        <v>1434474</v>
      </c>
      <c r="D827" s="107" t="str">
        <f t="shared" si="206"/>
        <v>N/A</v>
      </c>
      <c r="E827" s="159">
        <v>1729695</v>
      </c>
      <c r="F827" s="107" t="str">
        <f t="shared" si="207"/>
        <v>N/A</v>
      </c>
      <c r="G827" s="159">
        <v>809192</v>
      </c>
      <c r="H827" s="107" t="str">
        <f t="shared" si="208"/>
        <v>N/A</v>
      </c>
      <c r="I827" s="108">
        <v>20.58</v>
      </c>
      <c r="J827" s="108">
        <v>-53.2</v>
      </c>
      <c r="K827" s="155" t="s">
        <v>50</v>
      </c>
      <c r="L827" s="109" t="str">
        <f t="shared" si="209"/>
        <v>N/A</v>
      </c>
    </row>
    <row r="828" spans="1:12">
      <c r="A828" s="144" t="s">
        <v>633</v>
      </c>
      <c r="B828" s="145" t="s">
        <v>50</v>
      </c>
      <c r="C828" s="159">
        <v>1091821</v>
      </c>
      <c r="D828" s="107" t="str">
        <f t="shared" si="206"/>
        <v>N/A</v>
      </c>
      <c r="E828" s="159">
        <v>879990</v>
      </c>
      <c r="F828" s="107" t="str">
        <f t="shared" si="207"/>
        <v>N/A</v>
      </c>
      <c r="G828" s="159">
        <v>709604</v>
      </c>
      <c r="H828" s="107" t="str">
        <f t="shared" si="208"/>
        <v>N/A</v>
      </c>
      <c r="I828" s="108">
        <v>-19.399999999999999</v>
      </c>
      <c r="J828" s="108">
        <v>-19.399999999999999</v>
      </c>
      <c r="K828" s="155" t="s">
        <v>50</v>
      </c>
      <c r="L828" s="109" t="str">
        <f t="shared" si="209"/>
        <v>N/A</v>
      </c>
    </row>
    <row r="829" spans="1:12">
      <c r="A829" s="144" t="s">
        <v>627</v>
      </c>
      <c r="B829" s="145" t="s">
        <v>50</v>
      </c>
      <c r="C829" s="159">
        <v>374419</v>
      </c>
      <c r="D829" s="107" t="str">
        <f t="shared" si="206"/>
        <v>N/A</v>
      </c>
      <c r="E829" s="159">
        <v>554913</v>
      </c>
      <c r="F829" s="107" t="str">
        <f t="shared" si="207"/>
        <v>N/A</v>
      </c>
      <c r="G829" s="159">
        <v>619685</v>
      </c>
      <c r="H829" s="107" t="str">
        <f t="shared" si="208"/>
        <v>N/A</v>
      </c>
      <c r="I829" s="108">
        <v>48.21</v>
      </c>
      <c r="J829" s="108">
        <v>11.67</v>
      </c>
      <c r="K829" s="155" t="s">
        <v>50</v>
      </c>
      <c r="L829" s="109" t="str">
        <f t="shared" si="209"/>
        <v>N/A</v>
      </c>
    </row>
    <row r="830" spans="1:12">
      <c r="A830" s="144" t="s">
        <v>240</v>
      </c>
      <c r="B830" s="145" t="s">
        <v>50</v>
      </c>
      <c r="C830" s="159">
        <v>1428263</v>
      </c>
      <c r="D830" s="107" t="str">
        <f t="shared" si="206"/>
        <v>N/A</v>
      </c>
      <c r="E830" s="159">
        <v>1702751</v>
      </c>
      <c r="F830" s="107" t="str">
        <f t="shared" si="207"/>
        <v>N/A</v>
      </c>
      <c r="G830" s="159">
        <v>788031</v>
      </c>
      <c r="H830" s="107" t="str">
        <f t="shared" si="208"/>
        <v>N/A</v>
      </c>
      <c r="I830" s="108">
        <v>19.22</v>
      </c>
      <c r="J830" s="108">
        <v>-53.7</v>
      </c>
      <c r="K830" s="155" t="s">
        <v>50</v>
      </c>
      <c r="L830" s="109" t="str">
        <f t="shared" si="209"/>
        <v>N/A</v>
      </c>
    </row>
    <row r="831" spans="1:12">
      <c r="A831" s="144" t="s">
        <v>692</v>
      </c>
      <c r="B831" s="145" t="s">
        <v>50</v>
      </c>
      <c r="C831" s="159">
        <v>277034</v>
      </c>
      <c r="D831" s="107" t="str">
        <f t="shared" si="206"/>
        <v>N/A</v>
      </c>
      <c r="E831" s="159">
        <v>1729195</v>
      </c>
      <c r="F831" s="107" t="str">
        <f t="shared" si="207"/>
        <v>N/A</v>
      </c>
      <c r="G831" s="159">
        <v>775664</v>
      </c>
      <c r="H831" s="107" t="str">
        <f t="shared" si="208"/>
        <v>N/A</v>
      </c>
      <c r="I831" s="108">
        <v>524.20000000000005</v>
      </c>
      <c r="J831" s="108">
        <v>-55.1</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6720161</v>
      </c>
      <c r="D833" s="107" t="str">
        <f t="shared" ref="D833:D847" si="210">IF($B833="N/A","N/A",IF(C833&gt;10,"No",IF(C833&lt;-10,"No","Yes")))</f>
        <v>N/A</v>
      </c>
      <c r="E833" s="159">
        <v>7565353</v>
      </c>
      <c r="F833" s="107" t="str">
        <f t="shared" ref="F833:F847" si="211">IF($B833="N/A","N/A",IF(E833&gt;10,"No",IF(E833&lt;-10,"No","Yes")))</f>
        <v>N/A</v>
      </c>
      <c r="G833" s="159">
        <v>10155633</v>
      </c>
      <c r="H833" s="107" t="str">
        <f t="shared" ref="H833:H847" si="212">IF($B833="N/A","N/A",IF(G833&gt;10,"No",IF(G833&lt;-10,"No","Yes")))</f>
        <v>N/A</v>
      </c>
      <c r="I833" s="108">
        <v>12.58</v>
      </c>
      <c r="J833" s="108">
        <v>34.24</v>
      </c>
      <c r="K833" s="118" t="s">
        <v>112</v>
      </c>
      <c r="L833" s="109" t="str">
        <f t="shared" ref="L833:L847" si="213">IF(J833="Div by 0", "N/A", IF(K833="N/A","N/A", IF(J833&gt;VALUE(MID(K833,1,2)), "No", IF(J833&lt;-1*VALUE(MID(K833,1,2)), "No", "Yes"))))</f>
        <v>No</v>
      </c>
    </row>
    <row r="834" spans="1:12">
      <c r="A834" s="164" t="s">
        <v>635</v>
      </c>
      <c r="B834" s="82" t="s">
        <v>50</v>
      </c>
      <c r="C834" s="83">
        <v>26422</v>
      </c>
      <c r="D834" s="84" t="str">
        <f t="shared" si="210"/>
        <v>N/A</v>
      </c>
      <c r="E834" s="83">
        <v>27400</v>
      </c>
      <c r="F834" s="84" t="str">
        <f t="shared" si="211"/>
        <v>N/A</v>
      </c>
      <c r="G834" s="83">
        <v>35991</v>
      </c>
      <c r="H834" s="84" t="str">
        <f t="shared" si="212"/>
        <v>N/A</v>
      </c>
      <c r="I834" s="85">
        <v>3.7010000000000001</v>
      </c>
      <c r="J834" s="85">
        <v>31.35</v>
      </c>
      <c r="K834" s="86" t="s">
        <v>112</v>
      </c>
      <c r="L834" s="87" t="str">
        <f t="shared" si="213"/>
        <v>No</v>
      </c>
    </row>
    <row r="835" spans="1:12">
      <c r="A835" s="164" t="s">
        <v>636</v>
      </c>
      <c r="B835" s="82" t="s">
        <v>50</v>
      </c>
      <c r="C835" s="88">
        <v>254.33960336000001</v>
      </c>
      <c r="D835" s="84" t="str">
        <f t="shared" si="210"/>
        <v>N/A</v>
      </c>
      <c r="E835" s="88">
        <v>276.10777372000001</v>
      </c>
      <c r="F835" s="84" t="str">
        <f t="shared" si="211"/>
        <v>N/A</v>
      </c>
      <c r="G835" s="88">
        <v>282.17145952999999</v>
      </c>
      <c r="H835" s="84" t="str">
        <f t="shared" si="212"/>
        <v>N/A</v>
      </c>
      <c r="I835" s="85">
        <v>8.5589999999999993</v>
      </c>
      <c r="J835" s="85">
        <v>2.1960000000000002</v>
      </c>
      <c r="K835" s="86" t="s">
        <v>112</v>
      </c>
      <c r="L835" s="87" t="str">
        <f t="shared" si="213"/>
        <v>Yes</v>
      </c>
    </row>
    <row r="836" spans="1:12">
      <c r="A836" s="164" t="s">
        <v>637</v>
      </c>
      <c r="B836" s="82" t="s">
        <v>50</v>
      </c>
      <c r="C836" s="88">
        <v>9199995</v>
      </c>
      <c r="D836" s="84" t="str">
        <f t="shared" si="210"/>
        <v>N/A</v>
      </c>
      <c r="E836" s="88">
        <v>9762011</v>
      </c>
      <c r="F836" s="84" t="str">
        <f t="shared" si="211"/>
        <v>N/A</v>
      </c>
      <c r="G836" s="88">
        <v>11357817</v>
      </c>
      <c r="H836" s="84" t="str">
        <f t="shared" si="212"/>
        <v>N/A</v>
      </c>
      <c r="I836" s="85">
        <v>6.109</v>
      </c>
      <c r="J836" s="85">
        <v>16.350000000000001</v>
      </c>
      <c r="K836" s="86" t="s">
        <v>112</v>
      </c>
      <c r="L836" s="87" t="str">
        <f t="shared" si="213"/>
        <v>No</v>
      </c>
    </row>
    <row r="837" spans="1:12">
      <c r="A837" s="164" t="s">
        <v>638</v>
      </c>
      <c r="B837" s="82" t="s">
        <v>50</v>
      </c>
      <c r="C837" s="83">
        <v>26339</v>
      </c>
      <c r="D837" s="84" t="str">
        <f t="shared" si="210"/>
        <v>N/A</v>
      </c>
      <c r="E837" s="83">
        <v>27740</v>
      </c>
      <c r="F837" s="84" t="str">
        <f t="shared" si="211"/>
        <v>N/A</v>
      </c>
      <c r="G837" s="83">
        <v>30712</v>
      </c>
      <c r="H837" s="84" t="str">
        <f t="shared" si="212"/>
        <v>N/A</v>
      </c>
      <c r="I837" s="85">
        <v>5.319</v>
      </c>
      <c r="J837" s="85">
        <v>10.71</v>
      </c>
      <c r="K837" s="86" t="s">
        <v>112</v>
      </c>
      <c r="L837" s="87" t="str">
        <f t="shared" si="213"/>
        <v>Yes</v>
      </c>
    </row>
    <row r="838" spans="1:12">
      <c r="A838" s="164" t="s">
        <v>639</v>
      </c>
      <c r="B838" s="82" t="s">
        <v>50</v>
      </c>
      <c r="C838" s="88">
        <v>349.29173469</v>
      </c>
      <c r="D838" s="84" t="str">
        <f t="shared" si="210"/>
        <v>N/A</v>
      </c>
      <c r="E838" s="88">
        <v>351.91099494999997</v>
      </c>
      <c r="F838" s="84" t="str">
        <f t="shared" si="211"/>
        <v>N/A</v>
      </c>
      <c r="G838" s="88">
        <v>369.81691196000003</v>
      </c>
      <c r="H838" s="84" t="str">
        <f t="shared" si="212"/>
        <v>N/A</v>
      </c>
      <c r="I838" s="85">
        <v>0.74990000000000001</v>
      </c>
      <c r="J838" s="85">
        <v>5.0880000000000001</v>
      </c>
      <c r="K838" s="86" t="s">
        <v>112</v>
      </c>
      <c r="L838" s="87" t="str">
        <f t="shared" si="213"/>
        <v>Yes</v>
      </c>
    </row>
    <row r="839" spans="1:12">
      <c r="A839" s="164" t="s">
        <v>649</v>
      </c>
      <c r="B839" s="82" t="s">
        <v>50</v>
      </c>
      <c r="C839" s="88">
        <v>12619032</v>
      </c>
      <c r="D839" s="84" t="str">
        <f t="shared" si="210"/>
        <v>N/A</v>
      </c>
      <c r="E839" s="88">
        <v>14085554</v>
      </c>
      <c r="F839" s="84" t="str">
        <f t="shared" si="211"/>
        <v>N/A</v>
      </c>
      <c r="G839" s="88">
        <v>17283823</v>
      </c>
      <c r="H839" s="84" t="str">
        <f t="shared" si="212"/>
        <v>N/A</v>
      </c>
      <c r="I839" s="85">
        <v>11.62</v>
      </c>
      <c r="J839" s="85">
        <v>22.71</v>
      </c>
      <c r="K839" s="86" t="s">
        <v>112</v>
      </c>
      <c r="L839" s="87" t="str">
        <f t="shared" si="213"/>
        <v>No</v>
      </c>
    </row>
    <row r="840" spans="1:12">
      <c r="A840" s="164" t="s">
        <v>651</v>
      </c>
      <c r="B840" s="82" t="s">
        <v>50</v>
      </c>
      <c r="C840" s="83">
        <v>32957</v>
      </c>
      <c r="D840" s="84" t="str">
        <f t="shared" si="210"/>
        <v>N/A</v>
      </c>
      <c r="E840" s="83">
        <v>33673</v>
      </c>
      <c r="F840" s="84" t="str">
        <f t="shared" si="211"/>
        <v>N/A</v>
      </c>
      <c r="G840" s="83">
        <v>36404</v>
      </c>
      <c r="H840" s="84" t="str">
        <f t="shared" si="212"/>
        <v>N/A</v>
      </c>
      <c r="I840" s="85">
        <v>2.173</v>
      </c>
      <c r="J840" s="85">
        <v>8.11</v>
      </c>
      <c r="K840" s="86" t="s">
        <v>112</v>
      </c>
      <c r="L840" s="87" t="str">
        <f t="shared" si="213"/>
        <v>Yes</v>
      </c>
    </row>
    <row r="841" spans="1:12">
      <c r="A841" s="164" t="s">
        <v>650</v>
      </c>
      <c r="B841" s="82" t="s">
        <v>50</v>
      </c>
      <c r="C841" s="88">
        <v>382.89383135999998</v>
      </c>
      <c r="D841" s="84" t="str">
        <f t="shared" si="210"/>
        <v>N/A</v>
      </c>
      <c r="E841" s="88">
        <v>418.30410121</v>
      </c>
      <c r="F841" s="84" t="str">
        <f t="shared" si="211"/>
        <v>N/A</v>
      </c>
      <c r="G841" s="88">
        <v>474.77812877999997</v>
      </c>
      <c r="H841" s="84" t="str">
        <f t="shared" si="212"/>
        <v>N/A</v>
      </c>
      <c r="I841" s="85">
        <v>9.2479999999999993</v>
      </c>
      <c r="J841" s="85">
        <v>13.5</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110841019</v>
      </c>
      <c r="D845" s="84" t="str">
        <f t="shared" si="210"/>
        <v>N/A</v>
      </c>
      <c r="E845" s="88">
        <v>120300880</v>
      </c>
      <c r="F845" s="84" t="str">
        <f t="shared" si="211"/>
        <v>N/A</v>
      </c>
      <c r="G845" s="88">
        <v>131500553</v>
      </c>
      <c r="H845" s="84" t="str">
        <f t="shared" si="212"/>
        <v>N/A</v>
      </c>
      <c r="I845" s="85">
        <v>8.5350000000000001</v>
      </c>
      <c r="J845" s="85">
        <v>9.31</v>
      </c>
      <c r="K845" s="86" t="s">
        <v>112</v>
      </c>
      <c r="L845" s="87" t="str">
        <f t="shared" si="213"/>
        <v>Yes</v>
      </c>
    </row>
    <row r="846" spans="1:12">
      <c r="A846" s="164" t="s">
        <v>643</v>
      </c>
      <c r="B846" s="101" t="s">
        <v>50</v>
      </c>
      <c r="C846" s="114">
        <v>7340</v>
      </c>
      <c r="D846" s="103" t="str">
        <f t="shared" si="210"/>
        <v>N/A</v>
      </c>
      <c r="E846" s="114">
        <v>8119</v>
      </c>
      <c r="F846" s="103" t="str">
        <f t="shared" si="211"/>
        <v>N/A</v>
      </c>
      <c r="G846" s="114">
        <v>8649</v>
      </c>
      <c r="H846" s="103" t="str">
        <f t="shared" si="212"/>
        <v>N/A</v>
      </c>
      <c r="I846" s="85">
        <v>10.61</v>
      </c>
      <c r="J846" s="85">
        <v>6.5279999999999996</v>
      </c>
      <c r="K846" s="130" t="s">
        <v>112</v>
      </c>
      <c r="L846" s="87" t="str">
        <f t="shared" si="213"/>
        <v>Yes</v>
      </c>
    </row>
    <row r="847" spans="1:12">
      <c r="A847" s="164" t="s">
        <v>644</v>
      </c>
      <c r="B847" s="101" t="s">
        <v>50</v>
      </c>
      <c r="C847" s="98">
        <v>15100.956267</v>
      </c>
      <c r="D847" s="103" t="str">
        <f t="shared" si="210"/>
        <v>N/A</v>
      </c>
      <c r="E847" s="98">
        <v>14817.204089000001</v>
      </c>
      <c r="F847" s="103" t="str">
        <f t="shared" si="211"/>
        <v>N/A</v>
      </c>
      <c r="G847" s="98">
        <v>15204.133773</v>
      </c>
      <c r="H847" s="103" t="str">
        <f t="shared" si="212"/>
        <v>N/A</v>
      </c>
      <c r="I847" s="104">
        <v>-1.88</v>
      </c>
      <c r="J847" s="104">
        <v>2.6110000000000002</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162511210</v>
      </c>
      <c r="D849" s="84" t="str">
        <f t="shared" ref="D849:D872" si="214">IF($B849="N/A","N/A",IF(C849&gt;10,"No",IF(C849&lt;-10,"No","Yes")))</f>
        <v>N/A</v>
      </c>
      <c r="E849" s="176">
        <v>155089928</v>
      </c>
      <c r="F849" s="84" t="str">
        <f t="shared" ref="F849:F872" si="215">IF($B849="N/A","N/A",IF(E849&gt;10,"No",IF(E849&lt;-10,"No","Yes")))</f>
        <v>N/A</v>
      </c>
      <c r="G849" s="176">
        <v>168020881</v>
      </c>
      <c r="H849" s="84" t="str">
        <f t="shared" ref="H849:H872" si="216">IF($B849="N/A","N/A",IF(G849&gt;10,"No",IF(G849&lt;-10,"No","Yes")))</f>
        <v>N/A</v>
      </c>
      <c r="I849" s="85">
        <v>-4.57</v>
      </c>
      <c r="J849" s="85">
        <v>8.3379999999999992</v>
      </c>
      <c r="K849" s="86" t="s">
        <v>112</v>
      </c>
      <c r="L849" s="87" t="str">
        <f t="shared" ref="L849:L872" si="217">IF(J849="Div by 0", "N/A", IF(K849="N/A","N/A", IF(J849&gt;VALUE(MID(K849,1,2)), "No", IF(J849&lt;-1*VALUE(MID(K849,1,2)), "No", "Yes"))))</f>
        <v>Yes</v>
      </c>
    </row>
    <row r="850" spans="1:12" ht="12.75" customHeight="1">
      <c r="A850" s="137" t="s">
        <v>469</v>
      </c>
      <c r="B850" s="82" t="s">
        <v>50</v>
      </c>
      <c r="C850" s="112">
        <v>18804</v>
      </c>
      <c r="D850" s="84" t="str">
        <f t="shared" si="214"/>
        <v>N/A</v>
      </c>
      <c r="E850" s="112">
        <v>18725</v>
      </c>
      <c r="F850" s="84" t="str">
        <f t="shared" si="215"/>
        <v>N/A</v>
      </c>
      <c r="G850" s="112">
        <v>20581</v>
      </c>
      <c r="H850" s="84" t="str">
        <f t="shared" si="216"/>
        <v>N/A</v>
      </c>
      <c r="I850" s="85">
        <v>-0.42</v>
      </c>
      <c r="J850" s="85">
        <v>9.9120000000000008</v>
      </c>
      <c r="K850" s="86" t="s">
        <v>112</v>
      </c>
      <c r="L850" s="87" t="str">
        <f t="shared" si="217"/>
        <v>Yes</v>
      </c>
    </row>
    <row r="851" spans="1:12" ht="12.75" customHeight="1">
      <c r="A851" s="137" t="s">
        <v>820</v>
      </c>
      <c r="B851" s="82" t="s">
        <v>50</v>
      </c>
      <c r="C851" s="176">
        <v>8642.3744948000003</v>
      </c>
      <c r="D851" s="84" t="str">
        <f t="shared" si="214"/>
        <v>N/A</v>
      </c>
      <c r="E851" s="176">
        <v>8282.5061681999996</v>
      </c>
      <c r="F851" s="84" t="str">
        <f t="shared" si="215"/>
        <v>N/A</v>
      </c>
      <c r="G851" s="176">
        <v>8163.8832418000002</v>
      </c>
      <c r="H851" s="84" t="str">
        <f t="shared" si="216"/>
        <v>N/A</v>
      </c>
      <c r="I851" s="85">
        <v>-4.16</v>
      </c>
      <c r="J851" s="85">
        <v>-1.43</v>
      </c>
      <c r="K851" s="86" t="s">
        <v>112</v>
      </c>
      <c r="L851" s="87" t="str">
        <f t="shared" si="217"/>
        <v>Yes</v>
      </c>
    </row>
    <row r="852" spans="1:12">
      <c r="A852" s="144" t="s">
        <v>583</v>
      </c>
      <c r="B852" s="82" t="s">
        <v>50</v>
      </c>
      <c r="C852" s="176">
        <v>6546.7175926</v>
      </c>
      <c r="D852" s="84" t="str">
        <f t="shared" si="214"/>
        <v>N/A</v>
      </c>
      <c r="E852" s="176">
        <v>7292.3785047000001</v>
      </c>
      <c r="F852" s="84" t="str">
        <f t="shared" si="215"/>
        <v>N/A</v>
      </c>
      <c r="G852" s="176">
        <v>9674.0288462000008</v>
      </c>
      <c r="H852" s="84" t="str">
        <f t="shared" si="216"/>
        <v>N/A</v>
      </c>
      <c r="I852" s="85">
        <v>11.39</v>
      </c>
      <c r="J852" s="85">
        <v>32.659999999999997</v>
      </c>
      <c r="K852" s="86" t="s">
        <v>112</v>
      </c>
      <c r="L852" s="87" t="str">
        <f t="shared" si="217"/>
        <v>No</v>
      </c>
    </row>
    <row r="853" spans="1:12">
      <c r="A853" s="144" t="s">
        <v>586</v>
      </c>
      <c r="B853" s="82" t="s">
        <v>50</v>
      </c>
      <c r="C853" s="176">
        <v>14777.575210999999</v>
      </c>
      <c r="D853" s="84" t="str">
        <f t="shared" si="214"/>
        <v>N/A</v>
      </c>
      <c r="E853" s="176">
        <v>14793.096998000001</v>
      </c>
      <c r="F853" s="84" t="str">
        <f t="shared" si="215"/>
        <v>N/A</v>
      </c>
      <c r="G853" s="176">
        <v>15109.879246</v>
      </c>
      <c r="H853" s="84" t="str">
        <f t="shared" si="216"/>
        <v>N/A</v>
      </c>
      <c r="I853" s="85">
        <v>0.105</v>
      </c>
      <c r="J853" s="85">
        <v>2.141</v>
      </c>
      <c r="K853" s="86" t="s">
        <v>112</v>
      </c>
      <c r="L853" s="87" t="str">
        <f t="shared" si="217"/>
        <v>Yes</v>
      </c>
    </row>
    <row r="854" spans="1:12">
      <c r="A854" s="144" t="s">
        <v>589</v>
      </c>
      <c r="B854" s="82" t="s">
        <v>50</v>
      </c>
      <c r="C854" s="176">
        <v>2592.5700387000002</v>
      </c>
      <c r="D854" s="84" t="str">
        <f t="shared" si="214"/>
        <v>N/A</v>
      </c>
      <c r="E854" s="176">
        <v>1018.7339324</v>
      </c>
      <c r="F854" s="84" t="str">
        <f t="shared" si="215"/>
        <v>N/A</v>
      </c>
      <c r="G854" s="176">
        <v>1137.7524952000001</v>
      </c>
      <c r="H854" s="84" t="str">
        <f t="shared" si="216"/>
        <v>N/A</v>
      </c>
      <c r="I854" s="85">
        <v>-60.7</v>
      </c>
      <c r="J854" s="85">
        <v>11.68</v>
      </c>
      <c r="K854" s="86" t="s">
        <v>112</v>
      </c>
      <c r="L854" s="87" t="str">
        <f t="shared" si="217"/>
        <v>Yes</v>
      </c>
    </row>
    <row r="855" spans="1:12">
      <c r="A855" s="144" t="s">
        <v>591</v>
      </c>
      <c r="B855" s="82" t="s">
        <v>50</v>
      </c>
      <c r="C855" s="176">
        <v>809.21304348000001</v>
      </c>
      <c r="D855" s="84" t="str">
        <f t="shared" si="214"/>
        <v>N/A</v>
      </c>
      <c r="E855" s="176">
        <v>685.58522727000002</v>
      </c>
      <c r="F855" s="84" t="str">
        <f t="shared" si="215"/>
        <v>N/A</v>
      </c>
      <c r="G855" s="176">
        <v>714.10267228999999</v>
      </c>
      <c r="H855" s="84" t="str">
        <f t="shared" si="216"/>
        <v>N/A</v>
      </c>
      <c r="I855" s="85">
        <v>-15.3</v>
      </c>
      <c r="J855" s="85">
        <v>4.16</v>
      </c>
      <c r="K855" s="86" t="s">
        <v>112</v>
      </c>
      <c r="L855" s="87" t="str">
        <f t="shared" si="217"/>
        <v>Yes</v>
      </c>
    </row>
    <row r="856" spans="1:12" ht="12.75" customHeight="1">
      <c r="A856" s="164" t="s">
        <v>470</v>
      </c>
      <c r="B856" s="82" t="s">
        <v>50</v>
      </c>
      <c r="C856" s="84">
        <v>5.2030558683999999</v>
      </c>
      <c r="D856" s="84" t="str">
        <f t="shared" si="214"/>
        <v>N/A</v>
      </c>
      <c r="E856" s="84">
        <v>5.1069110347000004</v>
      </c>
      <c r="F856" s="84" t="str">
        <f t="shared" si="215"/>
        <v>N/A</v>
      </c>
      <c r="G856" s="84">
        <v>5.4231598252</v>
      </c>
      <c r="H856" s="84" t="str">
        <f t="shared" si="216"/>
        <v>N/A</v>
      </c>
      <c r="I856" s="85">
        <v>-1.85</v>
      </c>
      <c r="J856" s="85">
        <v>6.1929999999999996</v>
      </c>
      <c r="K856" s="86" t="s">
        <v>112</v>
      </c>
      <c r="L856" s="87" t="str">
        <f t="shared" si="217"/>
        <v>Yes</v>
      </c>
    </row>
    <row r="857" spans="1:12">
      <c r="A857" s="144" t="s">
        <v>583</v>
      </c>
      <c r="B857" s="82" t="s">
        <v>50</v>
      </c>
      <c r="C857" s="84">
        <v>18.864628821</v>
      </c>
      <c r="D857" s="84" t="str">
        <f t="shared" si="214"/>
        <v>N/A</v>
      </c>
      <c r="E857" s="84">
        <v>19.669117647</v>
      </c>
      <c r="F857" s="84" t="str">
        <f t="shared" si="215"/>
        <v>N/A</v>
      </c>
      <c r="G857" s="84">
        <v>21.267893660999999</v>
      </c>
      <c r="H857" s="84" t="str">
        <f t="shared" si="216"/>
        <v>N/A</v>
      </c>
      <c r="I857" s="85">
        <v>4.2649999999999997</v>
      </c>
      <c r="J857" s="85">
        <v>8.1280000000000001</v>
      </c>
      <c r="K857" s="86" t="s">
        <v>112</v>
      </c>
      <c r="L857" s="87" t="str">
        <f t="shared" si="217"/>
        <v>Yes</v>
      </c>
    </row>
    <row r="858" spans="1:12">
      <c r="A858" s="144" t="s">
        <v>586</v>
      </c>
      <c r="B858" s="82" t="s">
        <v>50</v>
      </c>
      <c r="C858" s="84">
        <v>27.313019391000001</v>
      </c>
      <c r="D858" s="84" t="str">
        <f t="shared" si="214"/>
        <v>N/A</v>
      </c>
      <c r="E858" s="84">
        <v>27.886449702</v>
      </c>
      <c r="F858" s="84" t="str">
        <f t="shared" si="215"/>
        <v>N/A</v>
      </c>
      <c r="G858" s="84">
        <v>28.531639929000001</v>
      </c>
      <c r="H858" s="84" t="str">
        <f t="shared" si="216"/>
        <v>N/A</v>
      </c>
      <c r="I858" s="85">
        <v>2.0990000000000002</v>
      </c>
      <c r="J858" s="85">
        <v>2.3140000000000001</v>
      </c>
      <c r="K858" s="86" t="s">
        <v>112</v>
      </c>
      <c r="L858" s="87" t="str">
        <f t="shared" si="217"/>
        <v>Yes</v>
      </c>
    </row>
    <row r="859" spans="1:12">
      <c r="A859" s="144" t="s">
        <v>589</v>
      </c>
      <c r="B859" s="82" t="s">
        <v>50</v>
      </c>
      <c r="C859" s="84">
        <v>3.8504416430999999</v>
      </c>
      <c r="D859" s="84" t="str">
        <f t="shared" si="214"/>
        <v>N/A</v>
      </c>
      <c r="E859" s="84">
        <v>3.5645017794</v>
      </c>
      <c r="F859" s="84" t="str">
        <f t="shared" si="215"/>
        <v>N/A</v>
      </c>
      <c r="G859" s="84">
        <v>4.0748336404999996</v>
      </c>
      <c r="H859" s="84" t="str">
        <f t="shared" si="216"/>
        <v>N/A</v>
      </c>
      <c r="I859" s="85">
        <v>-7.43</v>
      </c>
      <c r="J859" s="85">
        <v>14.32</v>
      </c>
      <c r="K859" s="86" t="s">
        <v>112</v>
      </c>
      <c r="L859" s="87" t="str">
        <f t="shared" si="217"/>
        <v>Yes</v>
      </c>
    </row>
    <row r="860" spans="1:12">
      <c r="A860" s="144" t="s">
        <v>591</v>
      </c>
      <c r="B860" s="82" t="s">
        <v>50</v>
      </c>
      <c r="C860" s="84">
        <v>0.66089421859999997</v>
      </c>
      <c r="D860" s="84" t="str">
        <f t="shared" si="214"/>
        <v>N/A</v>
      </c>
      <c r="E860" s="84">
        <v>0.66634485239999997</v>
      </c>
      <c r="F860" s="84" t="str">
        <f t="shared" si="215"/>
        <v>N/A</v>
      </c>
      <c r="G860" s="84">
        <v>0.63770247729999996</v>
      </c>
      <c r="H860" s="84" t="str">
        <f t="shared" si="216"/>
        <v>N/A</v>
      </c>
      <c r="I860" s="85">
        <v>0.82469999999999999</v>
      </c>
      <c r="J860" s="85">
        <v>-4.3</v>
      </c>
      <c r="K860" s="86" t="s">
        <v>112</v>
      </c>
      <c r="L860" s="87" t="str">
        <f t="shared" si="217"/>
        <v>Yes</v>
      </c>
    </row>
    <row r="861" spans="1:12" ht="12.75" customHeight="1">
      <c r="A861" s="137" t="s">
        <v>821</v>
      </c>
      <c r="B861" s="82" t="s">
        <v>50</v>
      </c>
      <c r="C861" s="176">
        <v>110841019</v>
      </c>
      <c r="D861" s="84" t="str">
        <f t="shared" si="214"/>
        <v>N/A</v>
      </c>
      <c r="E861" s="176">
        <v>120300880</v>
      </c>
      <c r="F861" s="84" t="str">
        <f t="shared" si="215"/>
        <v>N/A</v>
      </c>
      <c r="G861" s="176">
        <v>131500553</v>
      </c>
      <c r="H861" s="84" t="str">
        <f t="shared" si="216"/>
        <v>N/A</v>
      </c>
      <c r="I861" s="85">
        <v>8.5350000000000001</v>
      </c>
      <c r="J861" s="85">
        <v>9.31</v>
      </c>
      <c r="K861" s="86" t="s">
        <v>112</v>
      </c>
      <c r="L861" s="87" t="str">
        <f t="shared" si="217"/>
        <v>Yes</v>
      </c>
    </row>
    <row r="862" spans="1:12" ht="12.75" customHeight="1">
      <c r="A862" s="137" t="s">
        <v>932</v>
      </c>
      <c r="B862" s="82" t="s">
        <v>50</v>
      </c>
      <c r="C862" s="112">
        <v>7340</v>
      </c>
      <c r="D862" s="84" t="str">
        <f t="shared" si="214"/>
        <v>N/A</v>
      </c>
      <c r="E862" s="112">
        <v>8119</v>
      </c>
      <c r="F862" s="84" t="str">
        <f t="shared" si="215"/>
        <v>N/A</v>
      </c>
      <c r="G862" s="112">
        <v>8649</v>
      </c>
      <c r="H862" s="84" t="str">
        <f t="shared" si="216"/>
        <v>N/A</v>
      </c>
      <c r="I862" s="85">
        <v>10.61</v>
      </c>
      <c r="J862" s="85">
        <v>6.5279999999999996</v>
      </c>
      <c r="K862" s="86" t="s">
        <v>112</v>
      </c>
      <c r="L862" s="87" t="str">
        <f t="shared" si="217"/>
        <v>Yes</v>
      </c>
    </row>
    <row r="863" spans="1:12" ht="25.5">
      <c r="A863" s="137" t="s">
        <v>822</v>
      </c>
      <c r="B863" s="82" t="s">
        <v>50</v>
      </c>
      <c r="C863" s="176">
        <v>15100.956267</v>
      </c>
      <c r="D863" s="84" t="str">
        <f t="shared" si="214"/>
        <v>N/A</v>
      </c>
      <c r="E863" s="176">
        <v>14817.204089000001</v>
      </c>
      <c r="F863" s="84" t="str">
        <f t="shared" si="215"/>
        <v>N/A</v>
      </c>
      <c r="G863" s="176">
        <v>15204.133773</v>
      </c>
      <c r="H863" s="84" t="str">
        <f t="shared" si="216"/>
        <v>N/A</v>
      </c>
      <c r="I863" s="85">
        <v>-1.88</v>
      </c>
      <c r="J863" s="85">
        <v>2.6110000000000002</v>
      </c>
      <c r="K863" s="86" t="s">
        <v>112</v>
      </c>
      <c r="L863" s="87" t="str">
        <f t="shared" si="217"/>
        <v>Yes</v>
      </c>
    </row>
    <row r="864" spans="1:12">
      <c r="A864" s="144" t="s">
        <v>583</v>
      </c>
      <c r="B864" s="82" t="s">
        <v>50</v>
      </c>
      <c r="C864" s="176">
        <v>5536</v>
      </c>
      <c r="D864" s="84" t="str">
        <f t="shared" si="214"/>
        <v>N/A</v>
      </c>
      <c r="E864" s="176">
        <v>6108.4557822999996</v>
      </c>
      <c r="F864" s="84" t="str">
        <f t="shared" si="215"/>
        <v>N/A</v>
      </c>
      <c r="G864" s="176">
        <v>8546.2721087999998</v>
      </c>
      <c r="H864" s="84" t="str">
        <f t="shared" si="216"/>
        <v>N/A</v>
      </c>
      <c r="I864" s="85">
        <v>10.34</v>
      </c>
      <c r="J864" s="85">
        <v>39.909999999999997</v>
      </c>
      <c r="K864" s="86" t="s">
        <v>112</v>
      </c>
      <c r="L864" s="87" t="str">
        <f t="shared" si="217"/>
        <v>No</v>
      </c>
    </row>
    <row r="865" spans="1:12">
      <c r="A865" s="144" t="s">
        <v>586</v>
      </c>
      <c r="B865" s="82" t="s">
        <v>50</v>
      </c>
      <c r="C865" s="176">
        <v>15885.638939</v>
      </c>
      <c r="D865" s="84" t="str">
        <f t="shared" si="214"/>
        <v>N/A</v>
      </c>
      <c r="E865" s="176">
        <v>15916.925192000001</v>
      </c>
      <c r="F865" s="84" t="str">
        <f t="shared" si="215"/>
        <v>N/A</v>
      </c>
      <c r="G865" s="176">
        <v>16399.158543000001</v>
      </c>
      <c r="H865" s="84" t="str">
        <f t="shared" si="216"/>
        <v>N/A</v>
      </c>
      <c r="I865" s="85">
        <v>0.19689999999999999</v>
      </c>
      <c r="J865" s="85">
        <v>3.03</v>
      </c>
      <c r="K865" s="86" t="s">
        <v>112</v>
      </c>
      <c r="L865" s="87" t="str">
        <f t="shared" si="217"/>
        <v>Yes</v>
      </c>
    </row>
    <row r="866" spans="1:12">
      <c r="A866" s="144" t="s">
        <v>589</v>
      </c>
      <c r="B866" s="82" t="s">
        <v>50</v>
      </c>
      <c r="C866" s="176">
        <v>7789.9941520000002</v>
      </c>
      <c r="D866" s="84" t="str">
        <f t="shared" si="214"/>
        <v>N/A</v>
      </c>
      <c r="E866" s="176">
        <v>6690.8410512999999</v>
      </c>
      <c r="F866" s="84" t="str">
        <f t="shared" si="215"/>
        <v>N/A</v>
      </c>
      <c r="G866" s="176">
        <v>7533.6912621000001</v>
      </c>
      <c r="H866" s="84" t="str">
        <f t="shared" si="216"/>
        <v>N/A</v>
      </c>
      <c r="I866" s="85">
        <v>-14.1</v>
      </c>
      <c r="J866" s="85">
        <v>12.6</v>
      </c>
      <c r="K866" s="86" t="s">
        <v>112</v>
      </c>
      <c r="L866" s="87" t="str">
        <f t="shared" si="217"/>
        <v>Yes</v>
      </c>
    </row>
    <row r="867" spans="1:12">
      <c r="A867" s="144" t="s">
        <v>591</v>
      </c>
      <c r="B867" s="82" t="s">
        <v>50</v>
      </c>
      <c r="C867" s="176">
        <v>4765.6666667</v>
      </c>
      <c r="D867" s="84" t="str">
        <f t="shared" si="214"/>
        <v>N/A</v>
      </c>
      <c r="E867" s="176">
        <v>1523.25</v>
      </c>
      <c r="F867" s="84" t="str">
        <f t="shared" si="215"/>
        <v>N/A</v>
      </c>
      <c r="G867" s="176">
        <v>3908.25</v>
      </c>
      <c r="H867" s="84" t="str">
        <f t="shared" si="216"/>
        <v>N/A</v>
      </c>
      <c r="I867" s="85">
        <v>-68</v>
      </c>
      <c r="J867" s="85">
        <v>156.6</v>
      </c>
      <c r="K867" s="86" t="s">
        <v>112</v>
      </c>
      <c r="L867" s="87" t="str">
        <f t="shared" si="217"/>
        <v>No</v>
      </c>
    </row>
    <row r="868" spans="1:12" ht="25.5">
      <c r="A868" s="164" t="s">
        <v>471</v>
      </c>
      <c r="B868" s="82" t="s">
        <v>50</v>
      </c>
      <c r="C868" s="84">
        <v>2.0309737329000002</v>
      </c>
      <c r="D868" s="84" t="str">
        <f t="shared" si="214"/>
        <v>N/A</v>
      </c>
      <c r="E868" s="84">
        <v>2.2143129875000001</v>
      </c>
      <c r="F868" s="84" t="str">
        <f t="shared" si="215"/>
        <v>N/A</v>
      </c>
      <c r="G868" s="84">
        <v>2.2790393726999998</v>
      </c>
      <c r="H868" s="84" t="str">
        <f t="shared" si="216"/>
        <v>N/A</v>
      </c>
      <c r="I868" s="85">
        <v>9.0269999999999992</v>
      </c>
      <c r="J868" s="85">
        <v>2.923</v>
      </c>
      <c r="K868" s="86" t="s">
        <v>112</v>
      </c>
      <c r="L868" s="87" t="str">
        <f t="shared" si="217"/>
        <v>Yes</v>
      </c>
    </row>
    <row r="869" spans="1:12">
      <c r="A869" s="144" t="s">
        <v>583</v>
      </c>
      <c r="B869" s="82" t="s">
        <v>50</v>
      </c>
      <c r="C869" s="84">
        <v>13.27510917</v>
      </c>
      <c r="D869" s="84" t="str">
        <f t="shared" si="214"/>
        <v>N/A</v>
      </c>
      <c r="E869" s="84">
        <v>13.511029411999999</v>
      </c>
      <c r="F869" s="84" t="str">
        <f t="shared" si="215"/>
        <v>N/A</v>
      </c>
      <c r="G869" s="84">
        <v>15.030674847</v>
      </c>
      <c r="H869" s="84" t="str">
        <f t="shared" si="216"/>
        <v>N/A</v>
      </c>
      <c r="I869" s="85">
        <v>1.7769999999999999</v>
      </c>
      <c r="J869" s="85">
        <v>11.25</v>
      </c>
      <c r="K869" s="86" t="s">
        <v>112</v>
      </c>
      <c r="L869" s="87" t="str">
        <f t="shared" si="217"/>
        <v>Yes</v>
      </c>
    </row>
    <row r="870" spans="1:12">
      <c r="A870" s="144" t="s">
        <v>586</v>
      </c>
      <c r="B870" s="82" t="s">
        <v>50</v>
      </c>
      <c r="C870" s="84">
        <v>19.45473101</v>
      </c>
      <c r="D870" s="84" t="str">
        <f t="shared" si="214"/>
        <v>N/A</v>
      </c>
      <c r="E870" s="84">
        <v>20.400899747</v>
      </c>
      <c r="F870" s="84" t="str">
        <f t="shared" si="215"/>
        <v>N/A</v>
      </c>
      <c r="G870" s="84">
        <v>20.799910873000002</v>
      </c>
      <c r="H870" s="84" t="str">
        <f t="shared" si="216"/>
        <v>N/A</v>
      </c>
      <c r="I870" s="85">
        <v>4.8630000000000004</v>
      </c>
      <c r="J870" s="85">
        <v>1.956</v>
      </c>
      <c r="K870" s="86" t="s">
        <v>112</v>
      </c>
      <c r="L870" s="87" t="str">
        <f t="shared" si="217"/>
        <v>Yes</v>
      </c>
    </row>
    <row r="871" spans="1:12">
      <c r="A871" s="144" t="s">
        <v>589</v>
      </c>
      <c r="B871" s="82" t="s">
        <v>50</v>
      </c>
      <c r="C871" s="84">
        <v>0.2315410342</v>
      </c>
      <c r="D871" s="84" t="str">
        <f t="shared" si="214"/>
        <v>N/A</v>
      </c>
      <c r="E871" s="84">
        <v>0.35542704629999999</v>
      </c>
      <c r="F871" s="84" t="str">
        <f t="shared" si="215"/>
        <v>N/A</v>
      </c>
      <c r="G871" s="84">
        <v>0.44564436709999999</v>
      </c>
      <c r="H871" s="84" t="str">
        <f t="shared" si="216"/>
        <v>N/A</v>
      </c>
      <c r="I871" s="85">
        <v>53.5</v>
      </c>
      <c r="J871" s="85">
        <v>25.38</v>
      </c>
      <c r="K871" s="86" t="s">
        <v>112</v>
      </c>
      <c r="L871" s="87" t="str">
        <f t="shared" si="217"/>
        <v>No</v>
      </c>
    </row>
    <row r="872" spans="1:12">
      <c r="A872" s="144" t="s">
        <v>591</v>
      </c>
      <c r="B872" s="82" t="s">
        <v>50</v>
      </c>
      <c r="C872" s="84">
        <v>2.8734530999999998E-3</v>
      </c>
      <c r="D872" s="84" t="str">
        <f t="shared" si="214"/>
        <v>N/A</v>
      </c>
      <c r="E872" s="84">
        <v>7.5721006000000002E-3</v>
      </c>
      <c r="F872" s="84" t="str">
        <f t="shared" si="215"/>
        <v>N/A</v>
      </c>
      <c r="G872" s="84">
        <v>3.5876369999999999E-3</v>
      </c>
      <c r="H872" s="84" t="str">
        <f t="shared" si="216"/>
        <v>N/A</v>
      </c>
      <c r="I872" s="85">
        <v>163.5</v>
      </c>
      <c r="J872" s="85">
        <v>-52.6</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67327</v>
      </c>
      <c r="D874" s="84" t="str">
        <f t="shared" ref="D874:D904" si="218">IF($B874="N/A","N/A",IF(C874&gt;10,"No",IF(C874&lt;-10,"No","Yes")))</f>
        <v>N/A</v>
      </c>
      <c r="E874" s="106">
        <v>67901</v>
      </c>
      <c r="F874" s="84" t="str">
        <f t="shared" ref="F874:F904" si="219">IF($B874="N/A","N/A",IF(E874&gt;10,"No",IF(E874&lt;-10,"No","Yes")))</f>
        <v>N/A</v>
      </c>
      <c r="G874" s="106">
        <v>69429</v>
      </c>
      <c r="H874" s="84" t="str">
        <f t="shared" ref="H874:H904" si="220">IF($B874="N/A","N/A",IF(G874&gt;10,"No",IF(G874&lt;-10,"No","Yes")))</f>
        <v>N/A</v>
      </c>
      <c r="I874" s="85">
        <v>0.85260000000000002</v>
      </c>
      <c r="J874" s="85">
        <v>2.25</v>
      </c>
      <c r="K874" s="118" t="s">
        <v>112</v>
      </c>
      <c r="L874" s="87" t="str">
        <f t="shared" ref="L874:L906" si="221">IF(J874="Div by 0", "N/A", IF(K874="N/A","N/A", IF(J874&gt;VALUE(MID(K874,1,2)), "No", IF(J874&lt;-1*VALUE(MID(K874,1,2)), "No", "Yes"))))</f>
        <v>Yes</v>
      </c>
    </row>
    <row r="875" spans="1:12">
      <c r="A875" s="164" t="s">
        <v>34</v>
      </c>
      <c r="B875" s="82" t="s">
        <v>50</v>
      </c>
      <c r="C875" s="83">
        <v>64480</v>
      </c>
      <c r="D875" s="84" t="str">
        <f t="shared" si="218"/>
        <v>N/A</v>
      </c>
      <c r="E875" s="83">
        <v>65150</v>
      </c>
      <c r="F875" s="84" t="str">
        <f t="shared" si="219"/>
        <v>N/A</v>
      </c>
      <c r="G875" s="83">
        <v>66619</v>
      </c>
      <c r="H875" s="84" t="str">
        <f t="shared" si="220"/>
        <v>N/A</v>
      </c>
      <c r="I875" s="85">
        <v>1.0389999999999999</v>
      </c>
      <c r="J875" s="85">
        <v>2.2549999999999999</v>
      </c>
      <c r="K875" s="86" t="s">
        <v>112</v>
      </c>
      <c r="L875" s="87" t="str">
        <f t="shared" si="221"/>
        <v>Yes</v>
      </c>
    </row>
    <row r="876" spans="1:12">
      <c r="A876" s="137" t="s">
        <v>472</v>
      </c>
      <c r="B876" s="110" t="s">
        <v>50</v>
      </c>
      <c r="C876" s="93">
        <v>60135.68</v>
      </c>
      <c r="D876" s="91" t="str">
        <f t="shared" si="218"/>
        <v>N/A</v>
      </c>
      <c r="E876" s="93">
        <v>60906.01</v>
      </c>
      <c r="F876" s="91" t="str">
        <f t="shared" si="219"/>
        <v>N/A</v>
      </c>
      <c r="G876" s="93">
        <v>62433.42</v>
      </c>
      <c r="H876" s="91" t="str">
        <f t="shared" si="220"/>
        <v>N/A</v>
      </c>
      <c r="I876" s="85">
        <v>1.2809999999999999</v>
      </c>
      <c r="J876" s="85">
        <v>2.508</v>
      </c>
      <c r="K876" s="110" t="s">
        <v>112</v>
      </c>
      <c r="L876" s="87" t="str">
        <f t="shared" si="221"/>
        <v>Yes</v>
      </c>
    </row>
    <row r="877" spans="1:12">
      <c r="A877" s="144" t="s">
        <v>1087</v>
      </c>
      <c r="B877" s="82" t="s">
        <v>50</v>
      </c>
      <c r="C877" s="90">
        <v>1.6501552126000001</v>
      </c>
      <c r="D877" s="84" t="str">
        <f t="shared" si="218"/>
        <v>N/A</v>
      </c>
      <c r="E877" s="90">
        <v>1.1472585087</v>
      </c>
      <c r="F877" s="84" t="str">
        <f t="shared" si="219"/>
        <v>N/A</v>
      </c>
      <c r="G877" s="90">
        <v>1.1680997853999999</v>
      </c>
      <c r="H877" s="84" t="str">
        <f t="shared" si="220"/>
        <v>N/A</v>
      </c>
      <c r="I877" s="85">
        <v>-30.5</v>
      </c>
      <c r="J877" s="85">
        <v>1.8169999999999999</v>
      </c>
      <c r="K877" s="86" t="s">
        <v>112</v>
      </c>
      <c r="L877" s="87" t="str">
        <f t="shared" si="221"/>
        <v>Yes</v>
      </c>
    </row>
    <row r="878" spans="1:12">
      <c r="A878" s="144" t="s">
        <v>739</v>
      </c>
      <c r="B878" s="82" t="s">
        <v>50</v>
      </c>
      <c r="C878" s="90">
        <v>1.6546110773</v>
      </c>
      <c r="D878" s="84" t="str">
        <f t="shared" si="218"/>
        <v>N/A</v>
      </c>
      <c r="E878" s="90">
        <v>1.1487312410999999</v>
      </c>
      <c r="F878" s="84" t="str">
        <f t="shared" si="219"/>
        <v>N/A</v>
      </c>
      <c r="G878" s="90">
        <v>1.096083769</v>
      </c>
      <c r="H878" s="84" t="str">
        <f t="shared" si="220"/>
        <v>N/A</v>
      </c>
      <c r="I878" s="85">
        <v>-30.6</v>
      </c>
      <c r="J878" s="85">
        <v>-4.58</v>
      </c>
      <c r="K878" s="86" t="s">
        <v>112</v>
      </c>
      <c r="L878" s="87" t="str">
        <f t="shared" si="221"/>
        <v>Yes</v>
      </c>
    </row>
    <row r="879" spans="1:12">
      <c r="A879" s="144" t="s">
        <v>740</v>
      </c>
      <c r="B879" s="82" t="s">
        <v>50</v>
      </c>
      <c r="C879" s="90">
        <v>57.666315148000002</v>
      </c>
      <c r="D879" s="84" t="str">
        <f t="shared" si="218"/>
        <v>N/A</v>
      </c>
      <c r="E879" s="90">
        <v>57.632435458000003</v>
      </c>
      <c r="F879" s="84" t="str">
        <f t="shared" si="219"/>
        <v>N/A</v>
      </c>
      <c r="G879" s="90">
        <v>57.208083078000001</v>
      </c>
      <c r="H879" s="84" t="str">
        <f t="shared" si="220"/>
        <v>N/A</v>
      </c>
      <c r="I879" s="85">
        <v>-5.8999999999999997E-2</v>
      </c>
      <c r="J879" s="85">
        <v>-0.73599999999999999</v>
      </c>
      <c r="K879" s="86" t="s">
        <v>112</v>
      </c>
      <c r="L879" s="87" t="str">
        <f t="shared" si="221"/>
        <v>Yes</v>
      </c>
    </row>
    <row r="880" spans="1:12">
      <c r="A880" s="144" t="s">
        <v>741</v>
      </c>
      <c r="B880" s="82" t="s">
        <v>50</v>
      </c>
      <c r="C880" s="90">
        <v>0.74115882190000004</v>
      </c>
      <c r="D880" s="84" t="str">
        <f t="shared" si="218"/>
        <v>N/A</v>
      </c>
      <c r="E880" s="90">
        <v>0.60234753539999997</v>
      </c>
      <c r="F880" s="84" t="str">
        <f t="shared" si="219"/>
        <v>N/A</v>
      </c>
      <c r="G880" s="90">
        <v>0.51419435680000003</v>
      </c>
      <c r="H880" s="84" t="str">
        <f t="shared" si="220"/>
        <v>N/A</v>
      </c>
      <c r="I880" s="85">
        <v>-18.7</v>
      </c>
      <c r="J880" s="85">
        <v>-14.6</v>
      </c>
      <c r="K880" s="86" t="s">
        <v>112</v>
      </c>
      <c r="L880" s="87" t="str">
        <f t="shared" si="221"/>
        <v>Yes</v>
      </c>
    </row>
    <row r="881" spans="1:12">
      <c r="A881" s="144" t="s">
        <v>742</v>
      </c>
      <c r="B881" s="82" t="s">
        <v>50</v>
      </c>
      <c r="C881" s="90">
        <v>12.809125611000001</v>
      </c>
      <c r="D881" s="84" t="str">
        <f t="shared" si="218"/>
        <v>N/A</v>
      </c>
      <c r="E881" s="90">
        <v>13.129408993</v>
      </c>
      <c r="F881" s="84" t="str">
        <f t="shared" si="219"/>
        <v>N/A</v>
      </c>
      <c r="G881" s="90">
        <v>13.490040185</v>
      </c>
      <c r="H881" s="84" t="str">
        <f t="shared" si="220"/>
        <v>N/A</v>
      </c>
      <c r="I881" s="85">
        <v>2.5</v>
      </c>
      <c r="J881" s="85">
        <v>2.7469999999999999</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0.29557235580000002</v>
      </c>
      <c r="D883" s="84" t="str">
        <f t="shared" si="218"/>
        <v>N/A</v>
      </c>
      <c r="E883" s="90">
        <v>0.28276461320000001</v>
      </c>
      <c r="F883" s="84" t="str">
        <f t="shared" si="219"/>
        <v>N/A</v>
      </c>
      <c r="G883" s="90">
        <v>0.27366086220000002</v>
      </c>
      <c r="H883" s="84" t="str">
        <f t="shared" si="220"/>
        <v>N/A</v>
      </c>
      <c r="I883" s="85">
        <v>-4.33</v>
      </c>
      <c r="J883" s="85">
        <v>-3.22</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25.183061772999999</v>
      </c>
      <c r="D885" s="84" t="str">
        <f t="shared" si="218"/>
        <v>N/A</v>
      </c>
      <c r="E885" s="90">
        <v>26.057053652</v>
      </c>
      <c r="F885" s="84" t="str">
        <f t="shared" si="219"/>
        <v>N/A</v>
      </c>
      <c r="G885" s="90">
        <v>26.249837964000001</v>
      </c>
      <c r="H885" s="84" t="str">
        <f t="shared" si="220"/>
        <v>N/A</v>
      </c>
      <c r="I885" s="85">
        <v>3.4710000000000001</v>
      </c>
      <c r="J885" s="85">
        <v>0.7399</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97.966156609999999</v>
      </c>
      <c r="F887" s="84" t="str">
        <f t="shared" ref="F887:F888" si="223">IF($B887="N/A","N/A",IF(E887&gt;10,"No",IF(E887&lt;-10,"No","Yes")))</f>
        <v>N/A</v>
      </c>
      <c r="G887" s="90">
        <v>98.116061012000003</v>
      </c>
      <c r="H887" s="84" t="str">
        <f t="shared" ref="H887:H888" si="224">IF($B887="N/A","N/A",IF(G887&gt;10,"No",IF(G887&lt;-10,"No","Yes")))</f>
        <v>N/A</v>
      </c>
      <c r="I887" s="85" t="s">
        <v>50</v>
      </c>
      <c r="J887" s="85">
        <v>0.153</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2.0338433895999999</v>
      </c>
      <c r="F888" s="84" t="str">
        <f t="shared" si="223"/>
        <v>N/A</v>
      </c>
      <c r="G888" s="90">
        <v>1.8839389879999999</v>
      </c>
      <c r="H888" s="84" t="str">
        <f t="shared" si="224"/>
        <v>N/A</v>
      </c>
      <c r="I888" s="85" t="s">
        <v>50</v>
      </c>
      <c r="J888" s="85">
        <v>-7.37</v>
      </c>
      <c r="K888" s="86" t="s">
        <v>112</v>
      </c>
      <c r="L888" s="87" t="str">
        <f t="shared" si="225"/>
        <v>Yes</v>
      </c>
    </row>
    <row r="889" spans="1:12">
      <c r="A889" s="81" t="s">
        <v>584</v>
      </c>
      <c r="B889" s="82" t="s">
        <v>50</v>
      </c>
      <c r="C889" s="83">
        <v>33471</v>
      </c>
      <c r="D889" s="84" t="str">
        <f t="shared" si="218"/>
        <v>N/A</v>
      </c>
      <c r="E889" s="83">
        <v>33187</v>
      </c>
      <c r="F889" s="84" t="str">
        <f t="shared" si="219"/>
        <v>N/A</v>
      </c>
      <c r="G889" s="83">
        <v>33391</v>
      </c>
      <c r="H889" s="84" t="str">
        <f t="shared" si="220"/>
        <v>N/A</v>
      </c>
      <c r="I889" s="85">
        <v>-0.84799999999999998</v>
      </c>
      <c r="J889" s="85">
        <v>0.61470000000000002</v>
      </c>
      <c r="K889" s="86" t="s">
        <v>111</v>
      </c>
      <c r="L889" s="87" t="str">
        <f t="shared" si="221"/>
        <v>Yes</v>
      </c>
    </row>
    <row r="890" spans="1:12">
      <c r="A890" s="144" t="s">
        <v>768</v>
      </c>
      <c r="B890" s="82" t="s">
        <v>50</v>
      </c>
      <c r="C890" s="83">
        <v>6190</v>
      </c>
      <c r="D890" s="84" t="str">
        <f t="shared" si="218"/>
        <v>N/A</v>
      </c>
      <c r="E890" s="83">
        <v>5794</v>
      </c>
      <c r="F890" s="84" t="str">
        <f t="shared" si="219"/>
        <v>N/A</v>
      </c>
      <c r="G890" s="83">
        <v>5534</v>
      </c>
      <c r="H890" s="84" t="str">
        <f t="shared" si="220"/>
        <v>N/A</v>
      </c>
      <c r="I890" s="85">
        <v>-6.4</v>
      </c>
      <c r="J890" s="85">
        <v>-4.49</v>
      </c>
      <c r="K890" s="86" t="s">
        <v>111</v>
      </c>
      <c r="L890" s="87" t="str">
        <f t="shared" si="221"/>
        <v>Yes</v>
      </c>
    </row>
    <row r="891" spans="1:12">
      <c r="A891" s="144" t="s">
        <v>769</v>
      </c>
      <c r="B891" s="82" t="s">
        <v>50</v>
      </c>
      <c r="C891" s="83">
        <v>672</v>
      </c>
      <c r="D891" s="84" t="str">
        <f t="shared" si="218"/>
        <v>N/A</v>
      </c>
      <c r="E891" s="83">
        <v>523</v>
      </c>
      <c r="F891" s="84" t="str">
        <f t="shared" si="219"/>
        <v>N/A</v>
      </c>
      <c r="G891" s="83">
        <v>568</v>
      </c>
      <c r="H891" s="84" t="str">
        <f t="shared" si="220"/>
        <v>N/A</v>
      </c>
      <c r="I891" s="85">
        <v>-22.2</v>
      </c>
      <c r="J891" s="85">
        <v>8.6039999999999992</v>
      </c>
      <c r="K891" s="86" t="s">
        <v>111</v>
      </c>
      <c r="L891" s="87" t="str">
        <f t="shared" si="221"/>
        <v>Yes</v>
      </c>
    </row>
    <row r="892" spans="1:12">
      <c r="A892" s="144" t="s">
        <v>770</v>
      </c>
      <c r="B892" s="82" t="s">
        <v>50</v>
      </c>
      <c r="C892" s="83">
        <v>788</v>
      </c>
      <c r="D892" s="84" t="str">
        <f t="shared" si="218"/>
        <v>N/A</v>
      </c>
      <c r="E892" s="83">
        <v>554</v>
      </c>
      <c r="F892" s="84" t="str">
        <f t="shared" si="219"/>
        <v>N/A</v>
      </c>
      <c r="G892" s="83">
        <v>580</v>
      </c>
      <c r="H892" s="84" t="str">
        <f t="shared" si="220"/>
        <v>N/A</v>
      </c>
      <c r="I892" s="85">
        <v>-29.7</v>
      </c>
      <c r="J892" s="85">
        <v>4.6929999999999996</v>
      </c>
      <c r="K892" s="86" t="s">
        <v>111</v>
      </c>
      <c r="L892" s="87" t="str">
        <f t="shared" si="221"/>
        <v>Yes</v>
      </c>
    </row>
    <row r="893" spans="1:12">
      <c r="A893" s="144" t="s">
        <v>771</v>
      </c>
      <c r="B893" s="82" t="s">
        <v>50</v>
      </c>
      <c r="C893" s="83">
        <v>25821</v>
      </c>
      <c r="D893" s="84" t="str">
        <f t="shared" si="218"/>
        <v>N/A</v>
      </c>
      <c r="E893" s="83">
        <v>26316</v>
      </c>
      <c r="F893" s="84" t="str">
        <f t="shared" si="219"/>
        <v>N/A</v>
      </c>
      <c r="G893" s="83">
        <v>26709</v>
      </c>
      <c r="H893" s="84" t="str">
        <f t="shared" si="220"/>
        <v>N/A</v>
      </c>
      <c r="I893" s="85">
        <v>1.917</v>
      </c>
      <c r="J893" s="85">
        <v>1.4930000000000001</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32738</v>
      </c>
      <c r="D895" s="84" t="str">
        <f t="shared" si="218"/>
        <v>N/A</v>
      </c>
      <c r="E895" s="83">
        <v>33515</v>
      </c>
      <c r="F895" s="84" t="str">
        <f t="shared" si="219"/>
        <v>N/A</v>
      </c>
      <c r="G895" s="83">
        <v>34612</v>
      </c>
      <c r="H895" s="84" t="str">
        <f t="shared" si="220"/>
        <v>N/A</v>
      </c>
      <c r="I895" s="85">
        <v>2.3730000000000002</v>
      </c>
      <c r="J895" s="85">
        <v>3.2730000000000001</v>
      </c>
      <c r="K895" s="86" t="s">
        <v>111</v>
      </c>
      <c r="L895" s="87" t="str">
        <f t="shared" si="221"/>
        <v>Yes</v>
      </c>
    </row>
    <row r="896" spans="1:12">
      <c r="A896" s="144" t="s">
        <v>773</v>
      </c>
      <c r="B896" s="82" t="s">
        <v>50</v>
      </c>
      <c r="C896" s="83">
        <v>12471</v>
      </c>
      <c r="D896" s="84" t="str">
        <f t="shared" si="218"/>
        <v>N/A</v>
      </c>
      <c r="E896" s="83">
        <v>12324</v>
      </c>
      <c r="F896" s="84" t="str">
        <f t="shared" si="219"/>
        <v>N/A</v>
      </c>
      <c r="G896" s="83">
        <v>12312</v>
      </c>
      <c r="H896" s="84" t="str">
        <f t="shared" si="220"/>
        <v>N/A</v>
      </c>
      <c r="I896" s="85">
        <v>-1.18</v>
      </c>
      <c r="J896" s="85">
        <v>-9.7000000000000003E-2</v>
      </c>
      <c r="K896" s="86" t="s">
        <v>111</v>
      </c>
      <c r="L896" s="87" t="str">
        <f t="shared" si="221"/>
        <v>Yes</v>
      </c>
    </row>
    <row r="897" spans="1:12">
      <c r="A897" s="144" t="s">
        <v>774</v>
      </c>
      <c r="B897" s="82" t="s">
        <v>50</v>
      </c>
      <c r="C897" s="83">
        <v>488</v>
      </c>
      <c r="D897" s="84" t="str">
        <f t="shared" si="218"/>
        <v>N/A</v>
      </c>
      <c r="E897" s="83">
        <v>397</v>
      </c>
      <c r="F897" s="84" t="str">
        <f t="shared" si="219"/>
        <v>N/A</v>
      </c>
      <c r="G897" s="83">
        <v>309</v>
      </c>
      <c r="H897" s="84" t="str">
        <f t="shared" si="220"/>
        <v>N/A</v>
      </c>
      <c r="I897" s="85">
        <v>-18.600000000000001</v>
      </c>
      <c r="J897" s="85">
        <v>-22.2</v>
      </c>
      <c r="K897" s="86" t="s">
        <v>111</v>
      </c>
      <c r="L897" s="87" t="str">
        <f t="shared" si="221"/>
        <v>No</v>
      </c>
    </row>
    <row r="898" spans="1:12">
      <c r="A898" s="144" t="s">
        <v>867</v>
      </c>
      <c r="B898" s="82" t="s">
        <v>50</v>
      </c>
      <c r="C898" s="83">
        <v>1037</v>
      </c>
      <c r="D898" s="84" t="str">
        <f t="shared" si="218"/>
        <v>N/A</v>
      </c>
      <c r="E898" s="83">
        <v>837</v>
      </c>
      <c r="F898" s="84" t="str">
        <f t="shared" si="219"/>
        <v>N/A</v>
      </c>
      <c r="G898" s="83">
        <v>737</v>
      </c>
      <c r="H898" s="84" t="str">
        <f t="shared" si="220"/>
        <v>N/A</v>
      </c>
      <c r="I898" s="85">
        <v>-19.3</v>
      </c>
      <c r="J898" s="85">
        <v>-11.9</v>
      </c>
      <c r="K898" s="86" t="s">
        <v>111</v>
      </c>
      <c r="L898" s="87" t="str">
        <f t="shared" si="221"/>
        <v>No</v>
      </c>
    </row>
    <row r="899" spans="1:12">
      <c r="A899" s="144" t="s">
        <v>789</v>
      </c>
      <c r="B899" s="82" t="s">
        <v>50</v>
      </c>
      <c r="C899" s="83">
        <v>18742</v>
      </c>
      <c r="D899" s="84" t="str">
        <f t="shared" si="218"/>
        <v>N/A</v>
      </c>
      <c r="E899" s="83">
        <v>19957</v>
      </c>
      <c r="F899" s="84" t="str">
        <f t="shared" si="219"/>
        <v>N/A</v>
      </c>
      <c r="G899" s="83">
        <v>21254</v>
      </c>
      <c r="H899" s="84" t="str">
        <f t="shared" si="220"/>
        <v>N/A</v>
      </c>
      <c r="I899" s="85">
        <v>6.4829999999999997</v>
      </c>
      <c r="J899" s="85">
        <v>6.4989999999999997</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1042617554</v>
      </c>
      <c r="D901" s="84" t="str">
        <f t="shared" si="218"/>
        <v>N/A</v>
      </c>
      <c r="E901" s="88">
        <v>1087196803</v>
      </c>
      <c r="F901" s="84" t="str">
        <f t="shared" si="219"/>
        <v>N/A</v>
      </c>
      <c r="G901" s="88">
        <v>1147604559</v>
      </c>
      <c r="H901" s="84" t="str">
        <f t="shared" si="220"/>
        <v>N/A</v>
      </c>
      <c r="I901" s="85">
        <v>4.2759999999999998</v>
      </c>
      <c r="J901" s="85">
        <v>5.556</v>
      </c>
      <c r="K901" s="86" t="s">
        <v>112</v>
      </c>
      <c r="L901" s="87" t="str">
        <f t="shared" si="221"/>
        <v>Yes</v>
      </c>
    </row>
    <row r="902" spans="1:12">
      <c r="A902" s="153" t="s">
        <v>473</v>
      </c>
      <c r="B902" s="82" t="s">
        <v>50</v>
      </c>
      <c r="C902" s="88">
        <v>15485.875711000001</v>
      </c>
      <c r="D902" s="84" t="str">
        <f t="shared" si="218"/>
        <v>N/A</v>
      </c>
      <c r="E902" s="88">
        <v>16011.499137999999</v>
      </c>
      <c r="F902" s="84" t="str">
        <f t="shared" si="219"/>
        <v>N/A</v>
      </c>
      <c r="G902" s="88">
        <v>16529.18174</v>
      </c>
      <c r="H902" s="84" t="str">
        <f t="shared" si="220"/>
        <v>N/A</v>
      </c>
      <c r="I902" s="85">
        <v>3.3940000000000001</v>
      </c>
      <c r="J902" s="85">
        <v>3.2330000000000001</v>
      </c>
      <c r="K902" s="86" t="s">
        <v>112</v>
      </c>
      <c r="L902" s="87" t="str">
        <f t="shared" si="221"/>
        <v>Yes</v>
      </c>
    </row>
    <row r="903" spans="1:12" ht="12.75" customHeight="1">
      <c r="A903" s="153" t="s">
        <v>687</v>
      </c>
      <c r="B903" s="82" t="s">
        <v>50</v>
      </c>
      <c r="C903" s="88">
        <v>16169.627078</v>
      </c>
      <c r="D903" s="84" t="str">
        <f t="shared" si="218"/>
        <v>N/A</v>
      </c>
      <c r="E903" s="88">
        <v>16687.594827000001</v>
      </c>
      <c r="F903" s="84" t="str">
        <f t="shared" si="219"/>
        <v>N/A</v>
      </c>
      <c r="G903" s="88">
        <v>17226.385249999999</v>
      </c>
      <c r="H903" s="84" t="str">
        <f t="shared" si="220"/>
        <v>N/A</v>
      </c>
      <c r="I903" s="85">
        <v>3.2029999999999998</v>
      </c>
      <c r="J903" s="85">
        <v>3.2290000000000001</v>
      </c>
      <c r="K903" s="86" t="s">
        <v>112</v>
      </c>
      <c r="L903" s="87" t="str">
        <f t="shared" si="221"/>
        <v>Yes</v>
      </c>
    </row>
    <row r="904" spans="1:12">
      <c r="A904" s="177" t="s">
        <v>592</v>
      </c>
      <c r="B904" s="82" t="s">
        <v>50</v>
      </c>
      <c r="C904" s="88" t="s">
        <v>50</v>
      </c>
      <c r="D904" s="84" t="str">
        <f t="shared" si="218"/>
        <v>N/A</v>
      </c>
      <c r="E904" s="88">
        <v>21999763</v>
      </c>
      <c r="F904" s="84" t="str">
        <f t="shared" si="219"/>
        <v>N/A</v>
      </c>
      <c r="G904" s="88">
        <v>23808608</v>
      </c>
      <c r="H904" s="84" t="str">
        <f t="shared" si="220"/>
        <v>N/A</v>
      </c>
      <c r="I904" s="85" t="s">
        <v>50</v>
      </c>
      <c r="J904" s="85">
        <v>8.2219999999999995</v>
      </c>
      <c r="K904" s="86" t="s">
        <v>112</v>
      </c>
      <c r="L904" s="87" t="str">
        <f t="shared" si="221"/>
        <v>Yes</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16294.656359000001</v>
      </c>
      <c r="D909" s="84" t="str">
        <f t="shared" ref="D909:D920" si="229">IF($B909="N/A","N/A",IF(C909&gt;10,"No",IF(C909&lt;-10,"No","Yes")))</f>
        <v>N/A</v>
      </c>
      <c r="E909" s="88">
        <v>17031.554553999998</v>
      </c>
      <c r="F909" s="84" t="str">
        <f t="shared" ref="F909:F920" si="230">IF($B909="N/A","N/A",IF(E909&gt;10,"No",IF(E909&lt;-10,"No","Yes")))</f>
        <v>N/A</v>
      </c>
      <c r="G909" s="88">
        <v>17599.110299</v>
      </c>
      <c r="H909" s="84" t="str">
        <f t="shared" ref="H909:H920" si="231">IF($B909="N/A","N/A",IF(G909&gt;10,"No",IF(G909&lt;-10,"No","Yes")))</f>
        <v>N/A</v>
      </c>
      <c r="I909" s="85">
        <v>4.5220000000000002</v>
      </c>
      <c r="J909" s="85">
        <v>3.3319999999999999</v>
      </c>
      <c r="K909" s="86" t="s">
        <v>112</v>
      </c>
      <c r="L909" s="87" t="str">
        <f t="shared" ref="L909:L920" si="232">IF(J909="Div by 0", "N/A", IF(K909="N/A","N/A", IF(J909&gt;VALUE(MID(K909,1,2)), "No", IF(J909&lt;-1*VALUE(MID(K909,1,2)), "No", "Yes"))))</f>
        <v>Yes</v>
      </c>
    </row>
    <row r="910" spans="1:12">
      <c r="A910" s="161" t="s">
        <v>768</v>
      </c>
      <c r="B910" s="82" t="s">
        <v>50</v>
      </c>
      <c r="C910" s="88">
        <v>5223.4651050000002</v>
      </c>
      <c r="D910" s="84" t="str">
        <f t="shared" si="229"/>
        <v>N/A</v>
      </c>
      <c r="E910" s="88">
        <v>5381.4259579</v>
      </c>
      <c r="F910" s="84" t="str">
        <f t="shared" si="230"/>
        <v>N/A</v>
      </c>
      <c r="G910" s="88">
        <v>5691.5422841</v>
      </c>
      <c r="H910" s="84" t="str">
        <f t="shared" si="231"/>
        <v>N/A</v>
      </c>
      <c r="I910" s="85">
        <v>3.024</v>
      </c>
      <c r="J910" s="85">
        <v>5.7629999999999999</v>
      </c>
      <c r="K910" s="86" t="s">
        <v>112</v>
      </c>
      <c r="L910" s="87" t="str">
        <f t="shared" si="232"/>
        <v>Yes</v>
      </c>
    </row>
    <row r="911" spans="1:12">
      <c r="A911" s="161" t="s">
        <v>769</v>
      </c>
      <c r="B911" s="82" t="s">
        <v>50</v>
      </c>
      <c r="C911" s="88">
        <v>1424.0907738000001</v>
      </c>
      <c r="D911" s="84" t="str">
        <f t="shared" si="229"/>
        <v>N/A</v>
      </c>
      <c r="E911" s="88">
        <v>1580.3499044</v>
      </c>
      <c r="F911" s="84" t="str">
        <f t="shared" si="230"/>
        <v>N/A</v>
      </c>
      <c r="G911" s="88">
        <v>1159.0492958</v>
      </c>
      <c r="H911" s="84" t="str">
        <f t="shared" si="231"/>
        <v>N/A</v>
      </c>
      <c r="I911" s="85">
        <v>10.97</v>
      </c>
      <c r="J911" s="85">
        <v>-26.7</v>
      </c>
      <c r="K911" s="86" t="s">
        <v>112</v>
      </c>
      <c r="L911" s="87" t="str">
        <f t="shared" si="232"/>
        <v>No</v>
      </c>
    </row>
    <row r="912" spans="1:12">
      <c r="A912" s="161" t="s">
        <v>770</v>
      </c>
      <c r="B912" s="82" t="s">
        <v>50</v>
      </c>
      <c r="C912" s="88">
        <v>1864.5025381</v>
      </c>
      <c r="D912" s="84" t="str">
        <f t="shared" si="229"/>
        <v>N/A</v>
      </c>
      <c r="E912" s="88">
        <v>1958.1624549000001</v>
      </c>
      <c r="F912" s="84" t="str">
        <f t="shared" si="230"/>
        <v>N/A</v>
      </c>
      <c r="G912" s="88">
        <v>2275.1827585999999</v>
      </c>
      <c r="H912" s="84" t="str">
        <f t="shared" si="231"/>
        <v>N/A</v>
      </c>
      <c r="I912" s="85">
        <v>5.0229999999999997</v>
      </c>
      <c r="J912" s="85">
        <v>16.190000000000001</v>
      </c>
      <c r="K912" s="86" t="s">
        <v>112</v>
      </c>
      <c r="L912" s="87" t="str">
        <f t="shared" si="232"/>
        <v>No</v>
      </c>
    </row>
    <row r="913" spans="1:12">
      <c r="A913" s="144" t="s">
        <v>771</v>
      </c>
      <c r="B913" s="82" t="s">
        <v>50</v>
      </c>
      <c r="C913" s="88">
        <v>19776.111575999999</v>
      </c>
      <c r="D913" s="84" t="str">
        <f t="shared" si="229"/>
        <v>N/A</v>
      </c>
      <c r="E913" s="88">
        <v>20220.963444000001</v>
      </c>
      <c r="F913" s="84" t="str">
        <f t="shared" si="230"/>
        <v>N/A</v>
      </c>
      <c r="G913" s="88">
        <v>20748.697106</v>
      </c>
      <c r="H913" s="84" t="str">
        <f t="shared" si="231"/>
        <v>N/A</v>
      </c>
      <c r="I913" s="85">
        <v>2.2490000000000001</v>
      </c>
      <c r="J913" s="85">
        <v>2.61</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15089.01118</v>
      </c>
      <c r="D915" s="84" t="str">
        <f t="shared" si="229"/>
        <v>N/A</v>
      </c>
      <c r="E915" s="88">
        <v>15474.202954</v>
      </c>
      <c r="F915" s="84" t="str">
        <f t="shared" si="230"/>
        <v>N/A</v>
      </c>
      <c r="G915" s="88">
        <v>16069.541112999999</v>
      </c>
      <c r="H915" s="84" t="str">
        <f t="shared" si="231"/>
        <v>N/A</v>
      </c>
      <c r="I915" s="85">
        <v>2.5529999999999999</v>
      </c>
      <c r="J915" s="85">
        <v>3.847</v>
      </c>
      <c r="K915" s="86" t="s">
        <v>112</v>
      </c>
      <c r="L915" s="87" t="str">
        <f t="shared" si="232"/>
        <v>Yes</v>
      </c>
    </row>
    <row r="916" spans="1:12">
      <c r="A916" s="138" t="s">
        <v>773</v>
      </c>
      <c r="B916" s="110" t="s">
        <v>50</v>
      </c>
      <c r="C916" s="156">
        <v>6236.7413199000002</v>
      </c>
      <c r="D916" s="91" t="str">
        <f t="shared" si="229"/>
        <v>N/A</v>
      </c>
      <c r="E916" s="156">
        <v>6272.7110516000002</v>
      </c>
      <c r="F916" s="91" t="str">
        <f t="shared" si="230"/>
        <v>N/A</v>
      </c>
      <c r="G916" s="156">
        <v>6373.9472059999998</v>
      </c>
      <c r="H916" s="91" t="str">
        <f t="shared" si="231"/>
        <v>N/A</v>
      </c>
      <c r="I916" s="99">
        <v>0.57669999999999999</v>
      </c>
      <c r="J916" s="99">
        <v>1.6140000000000001</v>
      </c>
      <c r="K916" s="110" t="s">
        <v>112</v>
      </c>
      <c r="L916" s="87" t="str">
        <f t="shared" si="232"/>
        <v>Yes</v>
      </c>
    </row>
    <row r="917" spans="1:12">
      <c r="A917" s="138" t="s">
        <v>774</v>
      </c>
      <c r="B917" s="110" t="s">
        <v>50</v>
      </c>
      <c r="C917" s="156">
        <v>6655.375</v>
      </c>
      <c r="D917" s="91" t="str">
        <f t="shared" si="229"/>
        <v>N/A</v>
      </c>
      <c r="E917" s="156">
        <v>7446.4030227000003</v>
      </c>
      <c r="F917" s="91" t="str">
        <f t="shared" si="230"/>
        <v>N/A</v>
      </c>
      <c r="G917" s="156">
        <v>9390.3980582999993</v>
      </c>
      <c r="H917" s="91" t="str">
        <f t="shared" si="231"/>
        <v>N/A</v>
      </c>
      <c r="I917" s="99">
        <v>11.89</v>
      </c>
      <c r="J917" s="99">
        <v>26.11</v>
      </c>
      <c r="K917" s="110" t="s">
        <v>112</v>
      </c>
      <c r="L917" s="87" t="str">
        <f t="shared" si="232"/>
        <v>No</v>
      </c>
    </row>
    <row r="918" spans="1:12">
      <c r="A918" s="138" t="s">
        <v>867</v>
      </c>
      <c r="B918" s="110" t="s">
        <v>50</v>
      </c>
      <c r="C918" s="156">
        <v>2794.3886210000001</v>
      </c>
      <c r="D918" s="91" t="str">
        <f t="shared" si="229"/>
        <v>N/A</v>
      </c>
      <c r="E918" s="156">
        <v>2831.4014336999999</v>
      </c>
      <c r="F918" s="91" t="str">
        <f t="shared" si="230"/>
        <v>N/A</v>
      </c>
      <c r="G918" s="156">
        <v>3486.9525101999998</v>
      </c>
      <c r="H918" s="91" t="str">
        <f t="shared" si="231"/>
        <v>N/A</v>
      </c>
      <c r="I918" s="99">
        <v>1.325</v>
      </c>
      <c r="J918" s="99">
        <v>23.15</v>
      </c>
      <c r="K918" s="110" t="s">
        <v>112</v>
      </c>
      <c r="L918" s="87" t="str">
        <f t="shared" si="232"/>
        <v>No</v>
      </c>
    </row>
    <row r="919" spans="1:12">
      <c r="A919" s="138" t="s">
        <v>789</v>
      </c>
      <c r="B919" s="110" t="s">
        <v>50</v>
      </c>
      <c r="C919" s="156">
        <v>21879.204086999998</v>
      </c>
      <c r="D919" s="91" t="str">
        <f t="shared" si="229"/>
        <v>N/A</v>
      </c>
      <c r="E919" s="156">
        <v>21846.315377999999</v>
      </c>
      <c r="F919" s="91" t="str">
        <f t="shared" si="230"/>
        <v>N/A</v>
      </c>
      <c r="G919" s="156">
        <v>22219.412910999999</v>
      </c>
      <c r="H919" s="91" t="str">
        <f t="shared" si="231"/>
        <v>N/A</v>
      </c>
      <c r="I919" s="99">
        <v>-0.15</v>
      </c>
      <c r="J919" s="99">
        <v>1.708</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26056144</v>
      </c>
      <c r="D922" s="107" t="str">
        <f t="shared" ref="D922:D991" si="233">IF($B922="N/A","N/A",IF(C922&gt;10,"No",IF(C922&lt;-10,"No","Yes")))</f>
        <v>N/A</v>
      </c>
      <c r="E922" s="159">
        <v>27437518</v>
      </c>
      <c r="F922" s="107" t="str">
        <f t="shared" ref="F922:F991" si="234">IF($B922="N/A","N/A",IF(E922&gt;10,"No",IF(E922&lt;-10,"No","Yes")))</f>
        <v>N/A</v>
      </c>
      <c r="G922" s="159">
        <v>28601725</v>
      </c>
      <c r="H922" s="107" t="str">
        <f t="shared" ref="H922:H991" si="235">IF($B922="N/A","N/A",IF(G922&gt;10,"No",IF(G922&lt;-10,"No","Yes")))</f>
        <v>N/A</v>
      </c>
      <c r="I922" s="108">
        <v>5.3019999999999996</v>
      </c>
      <c r="J922" s="108">
        <v>4.2430000000000003</v>
      </c>
      <c r="K922" s="118" t="s">
        <v>112</v>
      </c>
      <c r="L922" s="109" t="str">
        <f t="shared" ref="L922:L953" si="236">IF(J922="Div by 0", "N/A", IF(K922="N/A","N/A", IF(J922&gt;VALUE(MID(K922,1,2)), "No", IF(J922&lt;-1*VALUE(MID(K922,1,2)), "No", "Yes"))))</f>
        <v>Yes</v>
      </c>
    </row>
    <row r="923" spans="1:12">
      <c r="A923" s="164" t="s">
        <v>97</v>
      </c>
      <c r="B923" s="82" t="s">
        <v>50</v>
      </c>
      <c r="C923" s="83">
        <v>14105</v>
      </c>
      <c r="D923" s="84" t="str">
        <f t="shared" si="233"/>
        <v>N/A</v>
      </c>
      <c r="E923" s="83">
        <v>14215</v>
      </c>
      <c r="F923" s="84" t="str">
        <f t="shared" si="234"/>
        <v>N/A</v>
      </c>
      <c r="G923" s="83">
        <v>14681</v>
      </c>
      <c r="H923" s="84" t="str">
        <f t="shared" si="235"/>
        <v>N/A</v>
      </c>
      <c r="I923" s="85">
        <v>0.77990000000000004</v>
      </c>
      <c r="J923" s="85">
        <v>3.278</v>
      </c>
      <c r="K923" s="86" t="s">
        <v>112</v>
      </c>
      <c r="L923" s="87" t="str">
        <f t="shared" si="236"/>
        <v>Yes</v>
      </c>
    </row>
    <row r="924" spans="1:12">
      <c r="A924" s="164" t="s">
        <v>406</v>
      </c>
      <c r="B924" s="82" t="s">
        <v>50</v>
      </c>
      <c r="C924" s="88">
        <v>1847.2984048000001</v>
      </c>
      <c r="D924" s="84" t="str">
        <f t="shared" si="233"/>
        <v>N/A</v>
      </c>
      <c r="E924" s="88">
        <v>1930.1806541999999</v>
      </c>
      <c r="F924" s="84" t="str">
        <f t="shared" si="234"/>
        <v>N/A</v>
      </c>
      <c r="G924" s="88">
        <v>1948.2136774999999</v>
      </c>
      <c r="H924" s="84" t="str">
        <f t="shared" si="235"/>
        <v>N/A</v>
      </c>
      <c r="I924" s="85">
        <v>4.4870000000000001</v>
      </c>
      <c r="J924" s="85">
        <v>0.93430000000000002</v>
      </c>
      <c r="K924" s="86" t="s">
        <v>112</v>
      </c>
      <c r="L924" s="87" t="str">
        <f t="shared" si="236"/>
        <v>Yes</v>
      </c>
    </row>
    <row r="925" spans="1:12">
      <c r="A925" s="164" t="s">
        <v>407</v>
      </c>
      <c r="B925" s="82" t="s">
        <v>50</v>
      </c>
      <c r="C925" s="83">
        <v>0.38801843320000001</v>
      </c>
      <c r="D925" s="84" t="str">
        <f t="shared" si="233"/>
        <v>N/A</v>
      </c>
      <c r="E925" s="83">
        <v>0.3703130496</v>
      </c>
      <c r="F925" s="84" t="str">
        <f t="shared" si="234"/>
        <v>N/A</v>
      </c>
      <c r="G925" s="83">
        <v>0.32341121179999999</v>
      </c>
      <c r="H925" s="84" t="str">
        <f t="shared" si="235"/>
        <v>N/A</v>
      </c>
      <c r="I925" s="85">
        <v>-4.5599999999999996</v>
      </c>
      <c r="J925" s="85">
        <v>-12.7</v>
      </c>
      <c r="K925" s="86" t="s">
        <v>112</v>
      </c>
      <c r="L925" s="87" t="str">
        <f t="shared" si="236"/>
        <v>Yes</v>
      </c>
    </row>
    <row r="926" spans="1:12">
      <c r="A926" s="164" t="s">
        <v>408</v>
      </c>
      <c r="B926" s="82" t="s">
        <v>50</v>
      </c>
      <c r="C926" s="88">
        <v>1173814</v>
      </c>
      <c r="D926" s="84" t="str">
        <f t="shared" si="233"/>
        <v>N/A</v>
      </c>
      <c r="E926" s="88">
        <v>1900937</v>
      </c>
      <c r="F926" s="84" t="str">
        <f t="shared" si="234"/>
        <v>N/A</v>
      </c>
      <c r="G926" s="88">
        <v>2399009</v>
      </c>
      <c r="H926" s="84" t="str">
        <f t="shared" si="235"/>
        <v>N/A</v>
      </c>
      <c r="I926" s="85">
        <v>61.95</v>
      </c>
      <c r="J926" s="85">
        <v>26.2</v>
      </c>
      <c r="K926" s="86" t="s">
        <v>112</v>
      </c>
      <c r="L926" s="87" t="str">
        <f t="shared" si="236"/>
        <v>No</v>
      </c>
    </row>
    <row r="927" spans="1:12">
      <c r="A927" s="164" t="s">
        <v>98</v>
      </c>
      <c r="B927" s="82" t="s">
        <v>50</v>
      </c>
      <c r="C927" s="83">
        <v>11</v>
      </c>
      <c r="D927" s="84" t="str">
        <f t="shared" si="233"/>
        <v>N/A</v>
      </c>
      <c r="E927" s="83">
        <v>15</v>
      </c>
      <c r="F927" s="84" t="str">
        <f t="shared" si="234"/>
        <v>N/A</v>
      </c>
      <c r="G927" s="83">
        <v>15</v>
      </c>
      <c r="H927" s="84" t="str">
        <f t="shared" si="235"/>
        <v>N/A</v>
      </c>
      <c r="I927" s="85">
        <v>114.3</v>
      </c>
      <c r="J927" s="85">
        <v>0</v>
      </c>
      <c r="K927" s="86" t="s">
        <v>112</v>
      </c>
      <c r="L927" s="87" t="str">
        <f t="shared" si="236"/>
        <v>Yes</v>
      </c>
    </row>
    <row r="928" spans="1:12">
      <c r="A928" s="164" t="s">
        <v>409</v>
      </c>
      <c r="B928" s="82" t="s">
        <v>50</v>
      </c>
      <c r="C928" s="88">
        <v>167687.71429</v>
      </c>
      <c r="D928" s="84" t="str">
        <f t="shared" si="233"/>
        <v>N/A</v>
      </c>
      <c r="E928" s="88">
        <v>126729.13333</v>
      </c>
      <c r="F928" s="84" t="str">
        <f t="shared" si="234"/>
        <v>N/A</v>
      </c>
      <c r="G928" s="88">
        <v>159933.93333</v>
      </c>
      <c r="H928" s="84" t="str">
        <f t="shared" si="235"/>
        <v>N/A</v>
      </c>
      <c r="I928" s="85">
        <v>-24.4</v>
      </c>
      <c r="J928" s="85">
        <v>26.2</v>
      </c>
      <c r="K928" s="86" t="s">
        <v>112</v>
      </c>
      <c r="L928" s="87" t="str">
        <f t="shared" si="236"/>
        <v>No</v>
      </c>
    </row>
    <row r="929" spans="1:12">
      <c r="A929" s="164" t="s">
        <v>410</v>
      </c>
      <c r="B929" s="82" t="s">
        <v>50</v>
      </c>
      <c r="C929" s="88">
        <v>4760</v>
      </c>
      <c r="D929" s="84" t="str">
        <f t="shared" si="233"/>
        <v>N/A</v>
      </c>
      <c r="E929" s="88">
        <v>7440</v>
      </c>
      <c r="F929" s="84" t="str">
        <f t="shared" si="234"/>
        <v>N/A</v>
      </c>
      <c r="G929" s="88">
        <v>8704</v>
      </c>
      <c r="H929" s="84" t="str">
        <f t="shared" si="235"/>
        <v>N/A</v>
      </c>
      <c r="I929" s="85">
        <v>56.3</v>
      </c>
      <c r="J929" s="85">
        <v>16.989999999999998</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0</v>
      </c>
      <c r="J930" s="99">
        <v>100</v>
      </c>
      <c r="K930" s="110" t="s">
        <v>112</v>
      </c>
      <c r="L930" s="87" t="str">
        <f t="shared" si="236"/>
        <v>No</v>
      </c>
    </row>
    <row r="931" spans="1:12">
      <c r="A931" s="137" t="s">
        <v>810</v>
      </c>
      <c r="B931" s="110" t="s">
        <v>50</v>
      </c>
      <c r="C931" s="156">
        <v>4760</v>
      </c>
      <c r="D931" s="91" t="str">
        <f t="shared" si="233"/>
        <v>N/A</v>
      </c>
      <c r="E931" s="156">
        <v>7440</v>
      </c>
      <c r="F931" s="91" t="str">
        <f t="shared" si="234"/>
        <v>N/A</v>
      </c>
      <c r="G931" s="156">
        <v>4352</v>
      </c>
      <c r="H931" s="91" t="str">
        <f t="shared" si="235"/>
        <v>N/A</v>
      </c>
      <c r="I931" s="99">
        <v>56.3</v>
      </c>
      <c r="J931" s="99">
        <v>-41.5</v>
      </c>
      <c r="K931" s="110" t="s">
        <v>112</v>
      </c>
      <c r="L931" s="87" t="str">
        <f t="shared" si="236"/>
        <v>No</v>
      </c>
    </row>
    <row r="932" spans="1:12">
      <c r="A932" s="137" t="s">
        <v>412</v>
      </c>
      <c r="B932" s="110" t="s">
        <v>50</v>
      </c>
      <c r="C932" s="156">
        <v>162088583</v>
      </c>
      <c r="D932" s="91" t="str">
        <f t="shared" si="233"/>
        <v>N/A</v>
      </c>
      <c r="E932" s="156">
        <v>169538451</v>
      </c>
      <c r="F932" s="91" t="str">
        <f t="shared" si="234"/>
        <v>N/A</v>
      </c>
      <c r="G932" s="156">
        <v>180915231</v>
      </c>
      <c r="H932" s="91" t="str">
        <f t="shared" si="235"/>
        <v>N/A</v>
      </c>
      <c r="I932" s="99">
        <v>4.5960000000000001</v>
      </c>
      <c r="J932" s="99">
        <v>6.71</v>
      </c>
      <c r="K932" s="110" t="s">
        <v>112</v>
      </c>
      <c r="L932" s="87" t="str">
        <f t="shared" si="236"/>
        <v>Yes</v>
      </c>
    </row>
    <row r="933" spans="1:12">
      <c r="A933" s="137" t="s">
        <v>99</v>
      </c>
      <c r="B933" s="110" t="s">
        <v>50</v>
      </c>
      <c r="C933" s="93">
        <v>1395</v>
      </c>
      <c r="D933" s="91" t="str">
        <f t="shared" si="233"/>
        <v>N/A</v>
      </c>
      <c r="E933" s="93">
        <v>1377</v>
      </c>
      <c r="F933" s="91" t="str">
        <f t="shared" si="234"/>
        <v>N/A</v>
      </c>
      <c r="G933" s="93">
        <v>1362</v>
      </c>
      <c r="H933" s="91" t="str">
        <f t="shared" si="235"/>
        <v>N/A</v>
      </c>
      <c r="I933" s="99">
        <v>-1.29</v>
      </c>
      <c r="J933" s="99">
        <v>-1.0900000000000001</v>
      </c>
      <c r="K933" s="110" t="s">
        <v>112</v>
      </c>
      <c r="L933" s="87" t="str">
        <f t="shared" si="236"/>
        <v>Yes</v>
      </c>
    </row>
    <row r="934" spans="1:12">
      <c r="A934" s="137" t="s">
        <v>413</v>
      </c>
      <c r="B934" s="110" t="s">
        <v>50</v>
      </c>
      <c r="C934" s="156">
        <v>116192.53262</v>
      </c>
      <c r="D934" s="91" t="str">
        <f t="shared" si="233"/>
        <v>N/A</v>
      </c>
      <c r="E934" s="156">
        <v>123121.60566</v>
      </c>
      <c r="F934" s="91" t="str">
        <f t="shared" si="234"/>
        <v>N/A</v>
      </c>
      <c r="G934" s="156">
        <v>132830.56607999999</v>
      </c>
      <c r="H934" s="91" t="str">
        <f t="shared" si="235"/>
        <v>N/A</v>
      </c>
      <c r="I934" s="99">
        <v>5.9630000000000001</v>
      </c>
      <c r="J934" s="99">
        <v>7.8860000000000001</v>
      </c>
      <c r="K934" s="110" t="s">
        <v>112</v>
      </c>
      <c r="L934" s="87" t="str">
        <f t="shared" si="236"/>
        <v>Yes</v>
      </c>
    </row>
    <row r="935" spans="1:12">
      <c r="A935" s="137" t="s">
        <v>414</v>
      </c>
      <c r="B935" s="110" t="s">
        <v>50</v>
      </c>
      <c r="C935" s="156">
        <v>422700010</v>
      </c>
      <c r="D935" s="91" t="str">
        <f t="shared" si="233"/>
        <v>N/A</v>
      </c>
      <c r="E935" s="156">
        <v>423868287</v>
      </c>
      <c r="F935" s="91" t="str">
        <f t="shared" si="234"/>
        <v>N/A</v>
      </c>
      <c r="G935" s="156">
        <v>432108365</v>
      </c>
      <c r="H935" s="91" t="str">
        <f t="shared" si="235"/>
        <v>N/A</v>
      </c>
      <c r="I935" s="99">
        <v>0.27639999999999998</v>
      </c>
      <c r="J935" s="99">
        <v>1.944</v>
      </c>
      <c r="K935" s="110" t="s">
        <v>112</v>
      </c>
      <c r="L935" s="87" t="str">
        <f t="shared" si="236"/>
        <v>Yes</v>
      </c>
    </row>
    <row r="936" spans="1:12">
      <c r="A936" s="137" t="s">
        <v>415</v>
      </c>
      <c r="B936" s="110" t="s">
        <v>50</v>
      </c>
      <c r="C936" s="93">
        <v>17923</v>
      </c>
      <c r="D936" s="91" t="str">
        <f t="shared" si="233"/>
        <v>N/A</v>
      </c>
      <c r="E936" s="93">
        <v>17319</v>
      </c>
      <c r="F936" s="91" t="str">
        <f t="shared" si="234"/>
        <v>N/A</v>
      </c>
      <c r="G936" s="93">
        <v>17055</v>
      </c>
      <c r="H936" s="91" t="str">
        <f t="shared" si="235"/>
        <v>N/A</v>
      </c>
      <c r="I936" s="99">
        <v>-3.37</v>
      </c>
      <c r="J936" s="99">
        <v>-1.52</v>
      </c>
      <c r="K936" s="110" t="s">
        <v>112</v>
      </c>
      <c r="L936" s="87" t="str">
        <f t="shared" si="236"/>
        <v>Yes</v>
      </c>
    </row>
    <row r="937" spans="1:12">
      <c r="A937" s="137" t="s">
        <v>416</v>
      </c>
      <c r="B937" s="110" t="s">
        <v>50</v>
      </c>
      <c r="C937" s="156">
        <v>23584.221948999999</v>
      </c>
      <c r="D937" s="91" t="str">
        <f t="shared" si="233"/>
        <v>N/A</v>
      </c>
      <c r="E937" s="156">
        <v>24474.177897000001</v>
      </c>
      <c r="F937" s="91" t="str">
        <f t="shared" si="234"/>
        <v>N/A</v>
      </c>
      <c r="G937" s="156">
        <v>25336.169159000001</v>
      </c>
      <c r="H937" s="91" t="str">
        <f t="shared" si="235"/>
        <v>N/A</v>
      </c>
      <c r="I937" s="99">
        <v>3.774</v>
      </c>
      <c r="J937" s="99">
        <v>3.5219999999999998</v>
      </c>
      <c r="K937" s="110" t="s">
        <v>112</v>
      </c>
      <c r="L937" s="87" t="str">
        <f t="shared" si="236"/>
        <v>Yes</v>
      </c>
    </row>
    <row r="938" spans="1:12">
      <c r="A938" s="137" t="s">
        <v>417</v>
      </c>
      <c r="B938" s="110" t="s">
        <v>50</v>
      </c>
      <c r="C938" s="156">
        <v>18138608</v>
      </c>
      <c r="D938" s="91" t="str">
        <f t="shared" si="233"/>
        <v>N/A</v>
      </c>
      <c r="E938" s="156">
        <v>18813437</v>
      </c>
      <c r="F938" s="91" t="str">
        <f t="shared" si="234"/>
        <v>N/A</v>
      </c>
      <c r="G938" s="156">
        <v>19473979</v>
      </c>
      <c r="H938" s="91" t="str">
        <f t="shared" si="235"/>
        <v>N/A</v>
      </c>
      <c r="I938" s="99">
        <v>3.72</v>
      </c>
      <c r="J938" s="99">
        <v>3.5110000000000001</v>
      </c>
      <c r="K938" s="110" t="s">
        <v>112</v>
      </c>
      <c r="L938" s="87" t="str">
        <f t="shared" si="236"/>
        <v>Yes</v>
      </c>
    </row>
    <row r="939" spans="1:12">
      <c r="A939" s="137" t="s">
        <v>100</v>
      </c>
      <c r="B939" s="110" t="s">
        <v>50</v>
      </c>
      <c r="C939" s="93">
        <v>51122</v>
      </c>
      <c r="D939" s="91" t="str">
        <f t="shared" si="233"/>
        <v>N/A</v>
      </c>
      <c r="E939" s="93">
        <v>50487</v>
      </c>
      <c r="F939" s="91" t="str">
        <f t="shared" si="234"/>
        <v>N/A</v>
      </c>
      <c r="G939" s="93">
        <v>52130</v>
      </c>
      <c r="H939" s="91" t="str">
        <f t="shared" si="235"/>
        <v>N/A</v>
      </c>
      <c r="I939" s="99">
        <v>-1.24</v>
      </c>
      <c r="J939" s="99">
        <v>3.254</v>
      </c>
      <c r="K939" s="110" t="s">
        <v>112</v>
      </c>
      <c r="L939" s="87" t="str">
        <f t="shared" si="236"/>
        <v>Yes</v>
      </c>
    </row>
    <row r="940" spans="1:12">
      <c r="A940" s="137" t="s">
        <v>418</v>
      </c>
      <c r="B940" s="110" t="s">
        <v>50</v>
      </c>
      <c r="C940" s="156">
        <v>354.81021869</v>
      </c>
      <c r="D940" s="91" t="str">
        <f t="shared" si="233"/>
        <v>N/A</v>
      </c>
      <c r="E940" s="156">
        <v>372.63923385999999</v>
      </c>
      <c r="F940" s="91" t="str">
        <f t="shared" si="234"/>
        <v>N/A</v>
      </c>
      <c r="G940" s="156">
        <v>373.56568195</v>
      </c>
      <c r="H940" s="91" t="str">
        <f t="shared" si="235"/>
        <v>N/A</v>
      </c>
      <c r="I940" s="99">
        <v>5.0250000000000004</v>
      </c>
      <c r="J940" s="99">
        <v>0.24859999999999999</v>
      </c>
      <c r="K940" s="110" t="s">
        <v>112</v>
      </c>
      <c r="L940" s="87" t="str">
        <f t="shared" si="236"/>
        <v>Yes</v>
      </c>
    </row>
    <row r="941" spans="1:12">
      <c r="A941" s="137" t="s">
        <v>419</v>
      </c>
      <c r="B941" s="110" t="s">
        <v>50</v>
      </c>
      <c r="C941" s="156">
        <v>7769263</v>
      </c>
      <c r="D941" s="91" t="str">
        <f t="shared" si="233"/>
        <v>N/A</v>
      </c>
      <c r="E941" s="156">
        <v>7996474</v>
      </c>
      <c r="F941" s="91" t="str">
        <f t="shared" si="234"/>
        <v>N/A</v>
      </c>
      <c r="G941" s="156">
        <v>8263879</v>
      </c>
      <c r="H941" s="91" t="str">
        <f t="shared" si="235"/>
        <v>N/A</v>
      </c>
      <c r="I941" s="99">
        <v>2.9239999999999999</v>
      </c>
      <c r="J941" s="99">
        <v>3.3439999999999999</v>
      </c>
      <c r="K941" s="110" t="s">
        <v>112</v>
      </c>
      <c r="L941" s="87" t="str">
        <f t="shared" si="236"/>
        <v>Yes</v>
      </c>
    </row>
    <row r="942" spans="1:12">
      <c r="A942" s="137" t="s">
        <v>101</v>
      </c>
      <c r="B942" s="110" t="s">
        <v>50</v>
      </c>
      <c r="C942" s="93">
        <v>22390</v>
      </c>
      <c r="D942" s="91" t="str">
        <f t="shared" si="233"/>
        <v>N/A</v>
      </c>
      <c r="E942" s="93">
        <v>22560</v>
      </c>
      <c r="F942" s="91" t="str">
        <f t="shared" si="234"/>
        <v>N/A</v>
      </c>
      <c r="G942" s="93">
        <v>23124</v>
      </c>
      <c r="H942" s="91" t="str">
        <f t="shared" si="235"/>
        <v>N/A</v>
      </c>
      <c r="I942" s="99">
        <v>0.75929999999999997</v>
      </c>
      <c r="J942" s="99">
        <v>2.5</v>
      </c>
      <c r="K942" s="110" t="s">
        <v>112</v>
      </c>
      <c r="L942" s="87" t="str">
        <f t="shared" si="236"/>
        <v>Yes</v>
      </c>
    </row>
    <row r="943" spans="1:12">
      <c r="A943" s="137" t="s">
        <v>420</v>
      </c>
      <c r="B943" s="110" t="s">
        <v>50</v>
      </c>
      <c r="C943" s="156">
        <v>346.99700759000001</v>
      </c>
      <c r="D943" s="91" t="str">
        <f t="shared" si="233"/>
        <v>N/A</v>
      </c>
      <c r="E943" s="156">
        <v>354.45363474999999</v>
      </c>
      <c r="F943" s="91" t="str">
        <f t="shared" si="234"/>
        <v>N/A</v>
      </c>
      <c r="G943" s="156">
        <v>357.37238366999998</v>
      </c>
      <c r="H943" s="91" t="str">
        <f t="shared" si="235"/>
        <v>N/A</v>
      </c>
      <c r="I943" s="99">
        <v>2.149</v>
      </c>
      <c r="J943" s="99">
        <v>0.82350000000000001</v>
      </c>
      <c r="K943" s="110" t="s">
        <v>112</v>
      </c>
      <c r="L943" s="87" t="str">
        <f t="shared" si="236"/>
        <v>Yes</v>
      </c>
    </row>
    <row r="944" spans="1:12">
      <c r="A944" s="137" t="s">
        <v>421</v>
      </c>
      <c r="B944" s="110" t="s">
        <v>50</v>
      </c>
      <c r="C944" s="156">
        <v>2372385</v>
      </c>
      <c r="D944" s="91" t="str">
        <f t="shared" si="233"/>
        <v>N/A</v>
      </c>
      <c r="E944" s="156">
        <v>2351260</v>
      </c>
      <c r="F944" s="91" t="str">
        <f t="shared" si="234"/>
        <v>N/A</v>
      </c>
      <c r="G944" s="156">
        <v>2534363</v>
      </c>
      <c r="H944" s="91" t="str">
        <f t="shared" si="235"/>
        <v>N/A</v>
      </c>
      <c r="I944" s="99">
        <v>-0.89</v>
      </c>
      <c r="J944" s="99">
        <v>7.7869999999999999</v>
      </c>
      <c r="K944" s="110" t="s">
        <v>112</v>
      </c>
      <c r="L944" s="87" t="str">
        <f t="shared" si="236"/>
        <v>Yes</v>
      </c>
    </row>
    <row r="945" spans="1:12">
      <c r="A945" s="164" t="s">
        <v>102</v>
      </c>
      <c r="B945" s="82" t="s">
        <v>50</v>
      </c>
      <c r="C945" s="83">
        <v>30355</v>
      </c>
      <c r="D945" s="84" t="str">
        <f t="shared" si="233"/>
        <v>N/A</v>
      </c>
      <c r="E945" s="83">
        <v>30145</v>
      </c>
      <c r="F945" s="84" t="str">
        <f t="shared" si="234"/>
        <v>N/A</v>
      </c>
      <c r="G945" s="83">
        <v>31675</v>
      </c>
      <c r="H945" s="84" t="str">
        <f t="shared" si="235"/>
        <v>N/A</v>
      </c>
      <c r="I945" s="85">
        <v>-0.69199999999999995</v>
      </c>
      <c r="J945" s="85">
        <v>5.0750000000000002</v>
      </c>
      <c r="K945" s="86" t="s">
        <v>112</v>
      </c>
      <c r="L945" s="87" t="str">
        <f t="shared" si="236"/>
        <v>Yes</v>
      </c>
    </row>
    <row r="946" spans="1:12">
      <c r="A946" s="164" t="s">
        <v>422</v>
      </c>
      <c r="B946" s="82" t="s">
        <v>50</v>
      </c>
      <c r="C946" s="88">
        <v>78.154669741000006</v>
      </c>
      <c r="D946" s="84" t="str">
        <f t="shared" si="233"/>
        <v>N/A</v>
      </c>
      <c r="E946" s="88">
        <v>77.998341350000004</v>
      </c>
      <c r="F946" s="84" t="str">
        <f t="shared" si="234"/>
        <v>N/A</v>
      </c>
      <c r="G946" s="88">
        <v>80.011460142000004</v>
      </c>
      <c r="H946" s="84" t="str">
        <f t="shared" si="235"/>
        <v>N/A</v>
      </c>
      <c r="I946" s="85">
        <v>-0.2</v>
      </c>
      <c r="J946" s="85">
        <v>2.581</v>
      </c>
      <c r="K946" s="86" t="s">
        <v>112</v>
      </c>
      <c r="L946" s="87" t="str">
        <f t="shared" si="236"/>
        <v>Yes</v>
      </c>
    </row>
    <row r="947" spans="1:12">
      <c r="A947" s="164" t="s">
        <v>423</v>
      </c>
      <c r="B947" s="82" t="s">
        <v>50</v>
      </c>
      <c r="C947" s="88">
        <v>19519873</v>
      </c>
      <c r="D947" s="84" t="str">
        <f t="shared" si="233"/>
        <v>N/A</v>
      </c>
      <c r="E947" s="88">
        <v>19139425</v>
      </c>
      <c r="F947" s="84" t="str">
        <f t="shared" si="234"/>
        <v>N/A</v>
      </c>
      <c r="G947" s="88">
        <v>21062897</v>
      </c>
      <c r="H947" s="84" t="str">
        <f t="shared" si="235"/>
        <v>N/A</v>
      </c>
      <c r="I947" s="85">
        <v>-1.95</v>
      </c>
      <c r="J947" s="85">
        <v>10.050000000000001</v>
      </c>
      <c r="K947" s="86" t="s">
        <v>112</v>
      </c>
      <c r="L947" s="87" t="str">
        <f t="shared" si="236"/>
        <v>Yes</v>
      </c>
    </row>
    <row r="948" spans="1:12">
      <c r="A948" s="164" t="s">
        <v>424</v>
      </c>
      <c r="B948" s="82" t="s">
        <v>50</v>
      </c>
      <c r="C948" s="83">
        <v>35059</v>
      </c>
      <c r="D948" s="84" t="str">
        <f t="shared" si="233"/>
        <v>N/A</v>
      </c>
      <c r="E948" s="83">
        <v>35252</v>
      </c>
      <c r="F948" s="84" t="str">
        <f t="shared" si="234"/>
        <v>N/A</v>
      </c>
      <c r="G948" s="83">
        <v>36907</v>
      </c>
      <c r="H948" s="84" t="str">
        <f t="shared" si="235"/>
        <v>N/A</v>
      </c>
      <c r="I948" s="85">
        <v>0.55049999999999999</v>
      </c>
      <c r="J948" s="85">
        <v>4.6950000000000003</v>
      </c>
      <c r="K948" s="86" t="s">
        <v>112</v>
      </c>
      <c r="L948" s="87" t="str">
        <f t="shared" si="236"/>
        <v>Yes</v>
      </c>
    </row>
    <row r="949" spans="1:12">
      <c r="A949" s="164" t="s">
        <v>425</v>
      </c>
      <c r="B949" s="82" t="s">
        <v>50</v>
      </c>
      <c r="C949" s="88">
        <v>556.77209846000005</v>
      </c>
      <c r="D949" s="84" t="str">
        <f t="shared" si="233"/>
        <v>N/A</v>
      </c>
      <c r="E949" s="88">
        <v>542.93160671999999</v>
      </c>
      <c r="F949" s="84" t="str">
        <f t="shared" si="234"/>
        <v>N/A</v>
      </c>
      <c r="G949" s="88">
        <v>570.70195355999999</v>
      </c>
      <c r="H949" s="84" t="str">
        <f t="shared" si="235"/>
        <v>N/A</v>
      </c>
      <c r="I949" s="85">
        <v>-2.4900000000000002</v>
      </c>
      <c r="J949" s="85">
        <v>5.1150000000000002</v>
      </c>
      <c r="K949" s="86" t="s">
        <v>112</v>
      </c>
      <c r="L949" s="87" t="str">
        <f t="shared" si="236"/>
        <v>Yes</v>
      </c>
    </row>
    <row r="950" spans="1:12">
      <c r="A950" s="164" t="s">
        <v>426</v>
      </c>
      <c r="B950" s="82" t="s">
        <v>50</v>
      </c>
      <c r="C950" s="88">
        <v>3330580</v>
      </c>
      <c r="D950" s="84" t="str">
        <f t="shared" si="233"/>
        <v>N/A</v>
      </c>
      <c r="E950" s="88">
        <v>2458933</v>
      </c>
      <c r="F950" s="84" t="str">
        <f t="shared" si="234"/>
        <v>N/A</v>
      </c>
      <c r="G950" s="88">
        <v>1929260</v>
      </c>
      <c r="H950" s="84" t="str">
        <f t="shared" si="235"/>
        <v>N/A</v>
      </c>
      <c r="I950" s="85">
        <v>-26.2</v>
      </c>
      <c r="J950" s="85">
        <v>-21.5</v>
      </c>
      <c r="K950" s="86" t="s">
        <v>112</v>
      </c>
      <c r="L950" s="87" t="str">
        <f t="shared" si="236"/>
        <v>No</v>
      </c>
    </row>
    <row r="951" spans="1:12">
      <c r="A951" s="164" t="s">
        <v>103</v>
      </c>
      <c r="B951" s="82" t="s">
        <v>50</v>
      </c>
      <c r="C951" s="83">
        <v>11462</v>
      </c>
      <c r="D951" s="84" t="str">
        <f t="shared" si="233"/>
        <v>N/A</v>
      </c>
      <c r="E951" s="83">
        <v>10005</v>
      </c>
      <c r="F951" s="84" t="str">
        <f t="shared" si="234"/>
        <v>N/A</v>
      </c>
      <c r="G951" s="83">
        <v>9371</v>
      </c>
      <c r="H951" s="84" t="str">
        <f t="shared" si="235"/>
        <v>N/A</v>
      </c>
      <c r="I951" s="85">
        <v>-12.7</v>
      </c>
      <c r="J951" s="85">
        <v>-6.34</v>
      </c>
      <c r="K951" s="86" t="s">
        <v>112</v>
      </c>
      <c r="L951" s="87" t="str">
        <f t="shared" si="236"/>
        <v>Yes</v>
      </c>
    </row>
    <row r="952" spans="1:12">
      <c r="A952" s="164" t="s">
        <v>427</v>
      </c>
      <c r="B952" s="82" t="s">
        <v>50</v>
      </c>
      <c r="C952" s="88">
        <v>290.57581574</v>
      </c>
      <c r="D952" s="84" t="str">
        <f t="shared" si="233"/>
        <v>N/A</v>
      </c>
      <c r="E952" s="88">
        <v>245.77041478999999</v>
      </c>
      <c r="F952" s="84" t="str">
        <f t="shared" si="234"/>
        <v>N/A</v>
      </c>
      <c r="G952" s="88">
        <v>205.87557358000001</v>
      </c>
      <c r="H952" s="84" t="str">
        <f t="shared" si="235"/>
        <v>N/A</v>
      </c>
      <c r="I952" s="85">
        <v>-15.4</v>
      </c>
      <c r="J952" s="85">
        <v>-16.2</v>
      </c>
      <c r="K952" s="86" t="s">
        <v>112</v>
      </c>
      <c r="L952" s="87" t="str">
        <f t="shared" si="236"/>
        <v>No</v>
      </c>
    </row>
    <row r="953" spans="1:12">
      <c r="A953" s="164" t="s">
        <v>428</v>
      </c>
      <c r="B953" s="82" t="s">
        <v>50</v>
      </c>
      <c r="C953" s="88">
        <v>61110561</v>
      </c>
      <c r="D953" s="84" t="str">
        <f t="shared" si="233"/>
        <v>N/A</v>
      </c>
      <c r="E953" s="88">
        <v>67066716</v>
      </c>
      <c r="F953" s="84" t="str">
        <f t="shared" si="234"/>
        <v>N/A</v>
      </c>
      <c r="G953" s="88">
        <v>72780946</v>
      </c>
      <c r="H953" s="84" t="str">
        <f t="shared" si="235"/>
        <v>N/A</v>
      </c>
      <c r="I953" s="85">
        <v>9.7469999999999999</v>
      </c>
      <c r="J953" s="85">
        <v>8.52</v>
      </c>
      <c r="K953" s="86" t="s">
        <v>112</v>
      </c>
      <c r="L953" s="87" t="str">
        <f t="shared" si="236"/>
        <v>Yes</v>
      </c>
    </row>
    <row r="954" spans="1:12">
      <c r="A954" s="164" t="s">
        <v>429</v>
      </c>
      <c r="B954" s="82" t="s">
        <v>50</v>
      </c>
      <c r="C954" s="83">
        <v>15705</v>
      </c>
      <c r="D954" s="84" t="str">
        <f t="shared" si="233"/>
        <v>N/A</v>
      </c>
      <c r="E954" s="83">
        <v>17411</v>
      </c>
      <c r="F954" s="84" t="str">
        <f t="shared" si="234"/>
        <v>N/A</v>
      </c>
      <c r="G954" s="83">
        <v>18879</v>
      </c>
      <c r="H954" s="84" t="str">
        <f t="shared" si="235"/>
        <v>N/A</v>
      </c>
      <c r="I954" s="85">
        <v>10.86</v>
      </c>
      <c r="J954" s="85">
        <v>8.4309999999999992</v>
      </c>
      <c r="K954" s="86" t="s">
        <v>112</v>
      </c>
      <c r="L954" s="87" t="str">
        <f t="shared" ref="L954:L991" si="237">IF(J954="Div by 0", "N/A", IF(K954="N/A","N/A", IF(J954&gt;VALUE(MID(K954,1,2)), "No", IF(J954&lt;-1*VALUE(MID(K954,1,2)), "No", "Yes"))))</f>
        <v>Yes</v>
      </c>
    </row>
    <row r="955" spans="1:12">
      <c r="A955" s="164" t="s">
        <v>430</v>
      </c>
      <c r="B955" s="82" t="s">
        <v>50</v>
      </c>
      <c r="C955" s="88">
        <v>3891.1531995999999</v>
      </c>
      <c r="D955" s="84" t="str">
        <f t="shared" si="233"/>
        <v>N/A</v>
      </c>
      <c r="E955" s="88">
        <v>3851.9738096999999</v>
      </c>
      <c r="F955" s="84" t="str">
        <f t="shared" si="234"/>
        <v>N/A</v>
      </c>
      <c r="G955" s="88">
        <v>3855.1271783000002</v>
      </c>
      <c r="H955" s="84" t="str">
        <f t="shared" si="235"/>
        <v>N/A</v>
      </c>
      <c r="I955" s="85">
        <v>-1.01</v>
      </c>
      <c r="J955" s="85">
        <v>8.1900000000000001E-2</v>
      </c>
      <c r="K955" s="86" t="s">
        <v>112</v>
      </c>
      <c r="L955" s="87" t="str">
        <f t="shared" si="237"/>
        <v>Yes</v>
      </c>
    </row>
    <row r="956" spans="1:12">
      <c r="A956" s="164" t="s">
        <v>431</v>
      </c>
      <c r="B956" s="82" t="s">
        <v>50</v>
      </c>
      <c r="C956" s="88">
        <v>9691000</v>
      </c>
      <c r="D956" s="84" t="str">
        <f t="shared" si="233"/>
        <v>N/A</v>
      </c>
      <c r="E956" s="88">
        <v>10475344</v>
      </c>
      <c r="F956" s="84" t="str">
        <f t="shared" si="234"/>
        <v>N/A</v>
      </c>
      <c r="G956" s="88">
        <v>11373368</v>
      </c>
      <c r="H956" s="84" t="str">
        <f t="shared" si="235"/>
        <v>N/A</v>
      </c>
      <c r="I956" s="85">
        <v>8.0939999999999994</v>
      </c>
      <c r="J956" s="85">
        <v>8.5730000000000004</v>
      </c>
      <c r="K956" s="86" t="s">
        <v>112</v>
      </c>
      <c r="L956" s="87" t="str">
        <f t="shared" si="237"/>
        <v>Yes</v>
      </c>
    </row>
    <row r="957" spans="1:12">
      <c r="A957" s="164" t="s">
        <v>104</v>
      </c>
      <c r="B957" s="82" t="s">
        <v>50</v>
      </c>
      <c r="C957" s="83">
        <v>41822</v>
      </c>
      <c r="D957" s="84" t="str">
        <f t="shared" si="233"/>
        <v>N/A</v>
      </c>
      <c r="E957" s="83">
        <v>41809</v>
      </c>
      <c r="F957" s="84" t="str">
        <f t="shared" si="234"/>
        <v>N/A</v>
      </c>
      <c r="G957" s="83">
        <v>43630</v>
      </c>
      <c r="H957" s="84" t="str">
        <f t="shared" si="235"/>
        <v>N/A</v>
      </c>
      <c r="I957" s="85">
        <v>-3.1E-2</v>
      </c>
      <c r="J957" s="85">
        <v>4.3559999999999999</v>
      </c>
      <c r="K957" s="86" t="s">
        <v>112</v>
      </c>
      <c r="L957" s="87" t="str">
        <f t="shared" si="237"/>
        <v>Yes</v>
      </c>
    </row>
    <row r="958" spans="1:12">
      <c r="A958" s="164" t="s">
        <v>432</v>
      </c>
      <c r="B958" s="82" t="s">
        <v>50</v>
      </c>
      <c r="C958" s="88">
        <v>231.72014729</v>
      </c>
      <c r="D958" s="84" t="str">
        <f t="shared" si="233"/>
        <v>N/A</v>
      </c>
      <c r="E958" s="88">
        <v>250.55236911</v>
      </c>
      <c r="F958" s="84" t="str">
        <f t="shared" si="234"/>
        <v>N/A</v>
      </c>
      <c r="G958" s="88">
        <v>260.67769883</v>
      </c>
      <c r="H958" s="84" t="str">
        <f t="shared" si="235"/>
        <v>N/A</v>
      </c>
      <c r="I958" s="85">
        <v>8.1270000000000007</v>
      </c>
      <c r="J958" s="85">
        <v>4.0410000000000004</v>
      </c>
      <c r="K958" s="86" t="s">
        <v>112</v>
      </c>
      <c r="L958" s="87" t="str">
        <f t="shared" si="237"/>
        <v>Yes</v>
      </c>
    </row>
    <row r="959" spans="1:12">
      <c r="A959" s="164" t="s">
        <v>433</v>
      </c>
      <c r="B959" s="82" t="s">
        <v>50</v>
      </c>
      <c r="C959" s="88">
        <v>13125041</v>
      </c>
      <c r="D959" s="84" t="str">
        <f t="shared" si="233"/>
        <v>N/A</v>
      </c>
      <c r="E959" s="88">
        <v>12314749</v>
      </c>
      <c r="F959" s="84" t="str">
        <f t="shared" si="234"/>
        <v>N/A</v>
      </c>
      <c r="G959" s="88">
        <v>11261261</v>
      </c>
      <c r="H959" s="84" t="str">
        <f t="shared" si="235"/>
        <v>N/A</v>
      </c>
      <c r="I959" s="85">
        <v>-6.17</v>
      </c>
      <c r="J959" s="85">
        <v>-8.5500000000000007</v>
      </c>
      <c r="K959" s="86" t="s">
        <v>112</v>
      </c>
      <c r="L959" s="87" t="str">
        <f t="shared" si="237"/>
        <v>Yes</v>
      </c>
    </row>
    <row r="960" spans="1:12">
      <c r="A960" s="164" t="s">
        <v>105</v>
      </c>
      <c r="B960" s="82" t="s">
        <v>50</v>
      </c>
      <c r="C960" s="83">
        <v>41870</v>
      </c>
      <c r="D960" s="84" t="str">
        <f t="shared" si="233"/>
        <v>N/A</v>
      </c>
      <c r="E960" s="83">
        <v>40579</v>
      </c>
      <c r="F960" s="84" t="str">
        <f t="shared" si="234"/>
        <v>N/A</v>
      </c>
      <c r="G960" s="83">
        <v>40405</v>
      </c>
      <c r="H960" s="84" t="str">
        <f t="shared" si="235"/>
        <v>N/A</v>
      </c>
      <c r="I960" s="85">
        <v>-3.08</v>
      </c>
      <c r="J960" s="85">
        <v>-0.42899999999999999</v>
      </c>
      <c r="K960" s="86" t="s">
        <v>112</v>
      </c>
      <c r="L960" s="87" t="str">
        <f t="shared" si="237"/>
        <v>Yes</v>
      </c>
    </row>
    <row r="961" spans="1:12">
      <c r="A961" s="164" t="s">
        <v>434</v>
      </c>
      <c r="B961" s="82" t="s">
        <v>50</v>
      </c>
      <c r="C961" s="88">
        <v>313.47124432999999</v>
      </c>
      <c r="D961" s="84" t="str">
        <f t="shared" si="233"/>
        <v>N/A</v>
      </c>
      <c r="E961" s="88">
        <v>303.47591118999998</v>
      </c>
      <c r="F961" s="84" t="str">
        <f t="shared" si="234"/>
        <v>N/A</v>
      </c>
      <c r="G961" s="88">
        <v>278.70959040000002</v>
      </c>
      <c r="H961" s="84" t="str">
        <f t="shared" si="235"/>
        <v>N/A</v>
      </c>
      <c r="I961" s="85">
        <v>-3.19</v>
      </c>
      <c r="J961" s="85">
        <v>-8.16</v>
      </c>
      <c r="K961" s="86" t="s">
        <v>112</v>
      </c>
      <c r="L961" s="87" t="str">
        <f t="shared" si="237"/>
        <v>Yes</v>
      </c>
    </row>
    <row r="962" spans="1:12">
      <c r="A962" s="164" t="s">
        <v>435</v>
      </c>
      <c r="B962" s="82" t="s">
        <v>50</v>
      </c>
      <c r="C962" s="88">
        <v>98329938</v>
      </c>
      <c r="D962" s="84" t="str">
        <f t="shared" si="233"/>
        <v>N/A</v>
      </c>
      <c r="E962" s="88">
        <v>107625897</v>
      </c>
      <c r="F962" s="84" t="str">
        <f t="shared" si="234"/>
        <v>N/A</v>
      </c>
      <c r="G962" s="88">
        <v>118126823</v>
      </c>
      <c r="H962" s="84" t="str">
        <f t="shared" si="235"/>
        <v>N/A</v>
      </c>
      <c r="I962" s="85">
        <v>9.4540000000000006</v>
      </c>
      <c r="J962" s="85">
        <v>9.7569999999999997</v>
      </c>
      <c r="K962" s="86" t="s">
        <v>112</v>
      </c>
      <c r="L962" s="87" t="str">
        <f t="shared" si="237"/>
        <v>Yes</v>
      </c>
    </row>
    <row r="963" spans="1:12">
      <c r="A963" s="179" t="s">
        <v>689</v>
      </c>
      <c r="B963" s="83" t="s">
        <v>50</v>
      </c>
      <c r="C963" s="83">
        <v>26517</v>
      </c>
      <c r="D963" s="84" t="str">
        <f t="shared" si="233"/>
        <v>N/A</v>
      </c>
      <c r="E963" s="83">
        <v>28003</v>
      </c>
      <c r="F963" s="84" t="str">
        <f t="shared" si="234"/>
        <v>N/A</v>
      </c>
      <c r="G963" s="83">
        <v>29791</v>
      </c>
      <c r="H963" s="84" t="str">
        <f t="shared" si="235"/>
        <v>N/A</v>
      </c>
      <c r="I963" s="85">
        <v>5.6040000000000001</v>
      </c>
      <c r="J963" s="85">
        <v>6.3849999999999998</v>
      </c>
      <c r="K963" s="112" t="s">
        <v>112</v>
      </c>
      <c r="L963" s="87" t="str">
        <f t="shared" si="237"/>
        <v>Yes</v>
      </c>
    </row>
    <row r="964" spans="1:12">
      <c r="A964" s="164" t="s">
        <v>436</v>
      </c>
      <c r="B964" s="82" t="s">
        <v>50</v>
      </c>
      <c r="C964" s="88">
        <v>3708.1848624999998</v>
      </c>
      <c r="D964" s="84" t="str">
        <f t="shared" si="233"/>
        <v>N/A</v>
      </c>
      <c r="E964" s="88">
        <v>3843.370246</v>
      </c>
      <c r="F964" s="84" t="str">
        <f t="shared" si="234"/>
        <v>N/A</v>
      </c>
      <c r="G964" s="88">
        <v>3965.1848881000001</v>
      </c>
      <c r="H964" s="84" t="str">
        <f t="shared" si="235"/>
        <v>N/A</v>
      </c>
      <c r="I964" s="85">
        <v>3.6459999999999999</v>
      </c>
      <c r="J964" s="85">
        <v>3.169</v>
      </c>
      <c r="K964" s="86" t="s">
        <v>112</v>
      </c>
      <c r="L964" s="87" t="str">
        <f t="shared" si="237"/>
        <v>Yes</v>
      </c>
    </row>
    <row r="965" spans="1:12">
      <c r="A965" s="164" t="s">
        <v>437</v>
      </c>
      <c r="B965" s="82" t="s">
        <v>50</v>
      </c>
      <c r="C965" s="88">
        <v>1390531</v>
      </c>
      <c r="D965" s="84" t="str">
        <f t="shared" si="233"/>
        <v>N/A</v>
      </c>
      <c r="E965" s="88">
        <v>1462002</v>
      </c>
      <c r="F965" s="84" t="str">
        <f t="shared" si="234"/>
        <v>N/A</v>
      </c>
      <c r="G965" s="88">
        <v>1642417</v>
      </c>
      <c r="H965" s="84" t="str">
        <f t="shared" si="235"/>
        <v>N/A</v>
      </c>
      <c r="I965" s="85">
        <v>5.14</v>
      </c>
      <c r="J965" s="85">
        <v>12.34</v>
      </c>
      <c r="K965" s="86" t="s">
        <v>112</v>
      </c>
      <c r="L965" s="87" t="str">
        <f t="shared" si="237"/>
        <v>Yes</v>
      </c>
    </row>
    <row r="966" spans="1:12">
      <c r="A966" s="164" t="s">
        <v>39</v>
      </c>
      <c r="B966" s="82" t="s">
        <v>50</v>
      </c>
      <c r="C966" s="83">
        <v>8092</v>
      </c>
      <c r="D966" s="84" t="str">
        <f t="shared" si="233"/>
        <v>N/A</v>
      </c>
      <c r="E966" s="83">
        <v>8205</v>
      </c>
      <c r="F966" s="84" t="str">
        <f t="shared" si="234"/>
        <v>N/A</v>
      </c>
      <c r="G966" s="83">
        <v>8911</v>
      </c>
      <c r="H966" s="84" t="str">
        <f t="shared" si="235"/>
        <v>N/A</v>
      </c>
      <c r="I966" s="85">
        <v>1.3959999999999999</v>
      </c>
      <c r="J966" s="85">
        <v>8.6050000000000004</v>
      </c>
      <c r="K966" s="86" t="s">
        <v>112</v>
      </c>
      <c r="L966" s="87" t="str">
        <f t="shared" si="237"/>
        <v>Yes</v>
      </c>
    </row>
    <row r="967" spans="1:12">
      <c r="A967" s="164" t="s">
        <v>438</v>
      </c>
      <c r="B967" s="82" t="s">
        <v>50</v>
      </c>
      <c r="C967" s="88">
        <v>171.84021256</v>
      </c>
      <c r="D967" s="84" t="str">
        <f t="shared" si="233"/>
        <v>N/A</v>
      </c>
      <c r="E967" s="88">
        <v>178.18427788</v>
      </c>
      <c r="F967" s="84" t="str">
        <f t="shared" si="234"/>
        <v>N/A</v>
      </c>
      <c r="G967" s="88">
        <v>184.31343283999999</v>
      </c>
      <c r="H967" s="84" t="str">
        <f t="shared" si="235"/>
        <v>N/A</v>
      </c>
      <c r="I967" s="85">
        <v>3.6920000000000002</v>
      </c>
      <c r="J967" s="85">
        <v>3.44</v>
      </c>
      <c r="K967" s="86" t="s">
        <v>112</v>
      </c>
      <c r="L967" s="87" t="str">
        <f t="shared" si="237"/>
        <v>Yes</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15317575</v>
      </c>
      <c r="D971" s="84" t="str">
        <f t="shared" si="233"/>
        <v>N/A</v>
      </c>
      <c r="E971" s="88">
        <v>16226639</v>
      </c>
      <c r="F971" s="84" t="str">
        <f t="shared" si="234"/>
        <v>N/A</v>
      </c>
      <c r="G971" s="88">
        <v>17017957</v>
      </c>
      <c r="H971" s="84" t="str">
        <f t="shared" si="235"/>
        <v>N/A</v>
      </c>
      <c r="I971" s="85">
        <v>5.9349999999999996</v>
      </c>
      <c r="J971" s="85">
        <v>4.8769999999999998</v>
      </c>
      <c r="K971" s="86" t="s">
        <v>112</v>
      </c>
      <c r="L971" s="87" t="str">
        <f t="shared" si="237"/>
        <v>Yes</v>
      </c>
    </row>
    <row r="972" spans="1:12">
      <c r="A972" s="164" t="s">
        <v>443</v>
      </c>
      <c r="B972" s="82" t="s">
        <v>50</v>
      </c>
      <c r="C972" s="83">
        <v>5939</v>
      </c>
      <c r="D972" s="84" t="str">
        <f t="shared" si="233"/>
        <v>N/A</v>
      </c>
      <c r="E972" s="83">
        <v>6009</v>
      </c>
      <c r="F972" s="84" t="str">
        <f t="shared" si="234"/>
        <v>N/A</v>
      </c>
      <c r="G972" s="83">
        <v>6005</v>
      </c>
      <c r="H972" s="84" t="str">
        <f t="shared" si="235"/>
        <v>N/A</v>
      </c>
      <c r="I972" s="85">
        <v>1.179</v>
      </c>
      <c r="J972" s="85">
        <v>-6.7000000000000004E-2</v>
      </c>
      <c r="K972" s="86" t="s">
        <v>112</v>
      </c>
      <c r="L972" s="87" t="str">
        <f t="shared" si="237"/>
        <v>Yes</v>
      </c>
    </row>
    <row r="973" spans="1:12">
      <c r="A973" s="164" t="s">
        <v>444</v>
      </c>
      <c r="B973" s="82" t="s">
        <v>50</v>
      </c>
      <c r="C973" s="88">
        <v>2579.1505304000002</v>
      </c>
      <c r="D973" s="84" t="str">
        <f t="shared" si="233"/>
        <v>N/A</v>
      </c>
      <c r="E973" s="88">
        <v>2700.3892495</v>
      </c>
      <c r="F973" s="84" t="str">
        <f t="shared" si="234"/>
        <v>N/A</v>
      </c>
      <c r="G973" s="88">
        <v>2833.9645295999999</v>
      </c>
      <c r="H973" s="84" t="str">
        <f t="shared" si="235"/>
        <v>N/A</v>
      </c>
      <c r="I973" s="85">
        <v>4.7009999999999996</v>
      </c>
      <c r="J973" s="85">
        <v>4.9470000000000001</v>
      </c>
      <c r="K973" s="86" t="s">
        <v>112</v>
      </c>
      <c r="L973" s="87" t="str">
        <f t="shared" si="237"/>
        <v>Yes</v>
      </c>
    </row>
    <row r="974" spans="1:12">
      <c r="A974" s="164" t="s">
        <v>445</v>
      </c>
      <c r="B974" s="82" t="s">
        <v>50</v>
      </c>
      <c r="C974" s="88">
        <v>94714</v>
      </c>
      <c r="D974" s="84" t="str">
        <f t="shared" si="233"/>
        <v>N/A</v>
      </c>
      <c r="E974" s="88">
        <v>99692</v>
      </c>
      <c r="F974" s="84" t="str">
        <f t="shared" si="234"/>
        <v>N/A</v>
      </c>
      <c r="G974" s="88">
        <v>114126</v>
      </c>
      <c r="H974" s="84" t="str">
        <f t="shared" si="235"/>
        <v>N/A</v>
      </c>
      <c r="I974" s="85">
        <v>5.2560000000000002</v>
      </c>
      <c r="J974" s="85">
        <v>14.48</v>
      </c>
      <c r="K974" s="86" t="s">
        <v>112</v>
      </c>
      <c r="L974" s="87" t="str">
        <f t="shared" si="237"/>
        <v>Yes</v>
      </c>
    </row>
    <row r="975" spans="1:12">
      <c r="A975" s="164" t="s">
        <v>446</v>
      </c>
      <c r="B975" s="82" t="s">
        <v>50</v>
      </c>
      <c r="C975" s="83">
        <v>436</v>
      </c>
      <c r="D975" s="84" t="str">
        <f t="shared" si="233"/>
        <v>N/A</v>
      </c>
      <c r="E975" s="83">
        <v>223</v>
      </c>
      <c r="F975" s="84" t="str">
        <f t="shared" si="234"/>
        <v>N/A</v>
      </c>
      <c r="G975" s="83">
        <v>232</v>
      </c>
      <c r="H975" s="84" t="str">
        <f t="shared" si="235"/>
        <v>N/A</v>
      </c>
      <c r="I975" s="85">
        <v>-48.9</v>
      </c>
      <c r="J975" s="85">
        <v>4.0359999999999996</v>
      </c>
      <c r="K975" s="86" t="s">
        <v>112</v>
      </c>
      <c r="L975" s="87" t="str">
        <f t="shared" si="237"/>
        <v>Yes</v>
      </c>
    </row>
    <row r="976" spans="1:12">
      <c r="A976" s="164" t="s">
        <v>447</v>
      </c>
      <c r="B976" s="82" t="s">
        <v>50</v>
      </c>
      <c r="C976" s="88">
        <v>217.23394494999999</v>
      </c>
      <c r="D976" s="84" t="str">
        <f t="shared" si="233"/>
        <v>N/A</v>
      </c>
      <c r="E976" s="88">
        <v>447.04932735</v>
      </c>
      <c r="F976" s="84" t="str">
        <f t="shared" si="234"/>
        <v>N/A</v>
      </c>
      <c r="G976" s="88">
        <v>491.92241379000001</v>
      </c>
      <c r="H976" s="84" t="str">
        <f t="shared" si="235"/>
        <v>N/A</v>
      </c>
      <c r="I976" s="85">
        <v>105.8</v>
      </c>
      <c r="J976" s="85">
        <v>10.039999999999999</v>
      </c>
      <c r="K976" s="86" t="s">
        <v>112</v>
      </c>
      <c r="L976" s="87" t="str">
        <f t="shared" si="237"/>
        <v>Yes</v>
      </c>
    </row>
    <row r="977" spans="1:12" ht="12.75" customHeight="1">
      <c r="A977" s="164" t="s">
        <v>448</v>
      </c>
      <c r="B977" s="82" t="s">
        <v>50</v>
      </c>
      <c r="C977" s="88">
        <v>170160</v>
      </c>
      <c r="D977" s="84" t="str">
        <f t="shared" si="233"/>
        <v>N/A</v>
      </c>
      <c r="E977" s="88">
        <v>196211</v>
      </c>
      <c r="F977" s="84" t="str">
        <f t="shared" si="234"/>
        <v>N/A</v>
      </c>
      <c r="G977" s="88">
        <v>213286</v>
      </c>
      <c r="H977" s="84" t="str">
        <f t="shared" si="235"/>
        <v>N/A</v>
      </c>
      <c r="I977" s="85">
        <v>15.31</v>
      </c>
      <c r="J977" s="85">
        <v>8.702</v>
      </c>
      <c r="K977" s="86" t="s">
        <v>112</v>
      </c>
      <c r="L977" s="87" t="str">
        <f t="shared" si="237"/>
        <v>Yes</v>
      </c>
    </row>
    <row r="978" spans="1:12">
      <c r="A978" s="164" t="s">
        <v>690</v>
      </c>
      <c r="B978" s="82" t="s">
        <v>50</v>
      </c>
      <c r="C978" s="83">
        <v>2125</v>
      </c>
      <c r="D978" s="84" t="str">
        <f t="shared" si="233"/>
        <v>N/A</v>
      </c>
      <c r="E978" s="83">
        <v>2186</v>
      </c>
      <c r="F978" s="84" t="str">
        <f t="shared" si="234"/>
        <v>N/A</v>
      </c>
      <c r="G978" s="83">
        <v>2333</v>
      </c>
      <c r="H978" s="84" t="str">
        <f t="shared" si="235"/>
        <v>N/A</v>
      </c>
      <c r="I978" s="85">
        <v>2.871</v>
      </c>
      <c r="J978" s="85">
        <v>6.7249999999999996</v>
      </c>
      <c r="K978" s="86" t="s">
        <v>112</v>
      </c>
      <c r="L978" s="87" t="str">
        <f t="shared" si="237"/>
        <v>Yes</v>
      </c>
    </row>
    <row r="979" spans="1:12">
      <c r="A979" s="164" t="s">
        <v>449</v>
      </c>
      <c r="B979" s="82" t="s">
        <v>50</v>
      </c>
      <c r="C979" s="88">
        <v>80.075294118000002</v>
      </c>
      <c r="D979" s="84" t="str">
        <f t="shared" si="233"/>
        <v>N/A</v>
      </c>
      <c r="E979" s="88">
        <v>89.758005488999999</v>
      </c>
      <c r="F979" s="84" t="str">
        <f t="shared" si="234"/>
        <v>N/A</v>
      </c>
      <c r="G979" s="88">
        <v>91.421345907000003</v>
      </c>
      <c r="H979" s="84" t="str">
        <f t="shared" si="235"/>
        <v>N/A</v>
      </c>
      <c r="I979" s="85">
        <v>12.09</v>
      </c>
      <c r="J979" s="85">
        <v>1.853</v>
      </c>
      <c r="K979" s="86" t="s">
        <v>112</v>
      </c>
      <c r="L979" s="87" t="str">
        <f t="shared" si="237"/>
        <v>Yes</v>
      </c>
    </row>
    <row r="980" spans="1:12">
      <c r="A980" s="164" t="s">
        <v>450</v>
      </c>
      <c r="B980" s="82" t="s">
        <v>50</v>
      </c>
      <c r="C980" s="88">
        <v>0</v>
      </c>
      <c r="D980" s="84" t="str">
        <f t="shared" si="233"/>
        <v>N/A</v>
      </c>
      <c r="E980" s="88">
        <v>0</v>
      </c>
      <c r="F980" s="84" t="str">
        <f t="shared" si="234"/>
        <v>N/A</v>
      </c>
      <c r="G980" s="88">
        <v>0</v>
      </c>
      <c r="H980" s="84" t="str">
        <f t="shared" si="235"/>
        <v>N/A</v>
      </c>
      <c r="I980" s="85" t="s">
        <v>1090</v>
      </c>
      <c r="J980" s="85" t="s">
        <v>1090</v>
      </c>
      <c r="K980" s="86" t="s">
        <v>112</v>
      </c>
      <c r="L980" s="87" t="str">
        <f t="shared" si="237"/>
        <v>N/A</v>
      </c>
    </row>
    <row r="981" spans="1:12">
      <c r="A981" s="164" t="s">
        <v>141</v>
      </c>
      <c r="B981" s="82" t="s">
        <v>50</v>
      </c>
      <c r="C981" s="83">
        <v>0</v>
      </c>
      <c r="D981" s="84" t="str">
        <f t="shared" si="233"/>
        <v>N/A</v>
      </c>
      <c r="E981" s="83">
        <v>0</v>
      </c>
      <c r="F981" s="84" t="str">
        <f t="shared" si="234"/>
        <v>N/A</v>
      </c>
      <c r="G981" s="83">
        <v>0</v>
      </c>
      <c r="H981" s="84" t="str">
        <f t="shared" si="235"/>
        <v>N/A</v>
      </c>
      <c r="I981" s="85" t="s">
        <v>1090</v>
      </c>
      <c r="J981" s="85" t="s">
        <v>1090</v>
      </c>
      <c r="K981" s="86" t="s">
        <v>112</v>
      </c>
      <c r="L981" s="87" t="str">
        <f t="shared" si="237"/>
        <v>N/A</v>
      </c>
    </row>
    <row r="982" spans="1:12">
      <c r="A982" s="164" t="s">
        <v>451</v>
      </c>
      <c r="B982" s="82" t="s">
        <v>50</v>
      </c>
      <c r="C982" s="88" t="s">
        <v>1090</v>
      </c>
      <c r="D982" s="84" t="str">
        <f t="shared" si="233"/>
        <v>N/A</v>
      </c>
      <c r="E982" s="88" t="s">
        <v>1090</v>
      </c>
      <c r="F982" s="84" t="str">
        <f t="shared" si="234"/>
        <v>N/A</v>
      </c>
      <c r="G982" s="88" t="s">
        <v>1090</v>
      </c>
      <c r="H982" s="84" t="str">
        <f t="shared" si="235"/>
        <v>N/A</v>
      </c>
      <c r="I982" s="85" t="s">
        <v>1090</v>
      </c>
      <c r="J982" s="85" t="s">
        <v>1090</v>
      </c>
      <c r="K982" s="86" t="s">
        <v>112</v>
      </c>
      <c r="L982" s="87" t="str">
        <f t="shared" si="237"/>
        <v>N/A</v>
      </c>
    </row>
    <row r="983" spans="1:12">
      <c r="A983" s="166" t="s">
        <v>1058</v>
      </c>
      <c r="B983" s="82" t="s">
        <v>50</v>
      </c>
      <c r="C983" s="88" t="s">
        <v>50</v>
      </c>
      <c r="D983" s="84" t="str">
        <f t="shared" si="233"/>
        <v>N/A</v>
      </c>
      <c r="E983" s="88" t="s">
        <v>50</v>
      </c>
      <c r="F983" s="84" t="str">
        <f t="shared" si="234"/>
        <v>N/A</v>
      </c>
      <c r="G983" s="88">
        <v>196125</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2658</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73.786681716000004</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16498786</v>
      </c>
      <c r="D989" s="84" t="str">
        <f t="shared" si="233"/>
        <v>N/A</v>
      </c>
      <c r="E989" s="88">
        <v>17071014</v>
      </c>
      <c r="F989" s="84" t="str">
        <f t="shared" si="234"/>
        <v>N/A</v>
      </c>
      <c r="G989" s="88">
        <v>18888227</v>
      </c>
      <c r="H989" s="84" t="str">
        <f t="shared" si="235"/>
        <v>N/A</v>
      </c>
      <c r="I989" s="85">
        <v>3.468</v>
      </c>
      <c r="J989" s="85">
        <v>10.65</v>
      </c>
      <c r="K989" s="86" t="s">
        <v>112</v>
      </c>
      <c r="L989" s="87" t="str">
        <f t="shared" si="237"/>
        <v>Yes</v>
      </c>
    </row>
    <row r="990" spans="1:12">
      <c r="A990" s="164" t="s">
        <v>453</v>
      </c>
      <c r="B990" s="82" t="s">
        <v>50</v>
      </c>
      <c r="C990" s="83">
        <v>37026</v>
      </c>
      <c r="D990" s="84" t="str">
        <f t="shared" si="233"/>
        <v>N/A</v>
      </c>
      <c r="E990" s="83">
        <v>38024</v>
      </c>
      <c r="F990" s="84" t="str">
        <f t="shared" si="234"/>
        <v>N/A</v>
      </c>
      <c r="G990" s="83">
        <v>39900</v>
      </c>
      <c r="H990" s="84" t="str">
        <f t="shared" si="235"/>
        <v>N/A</v>
      </c>
      <c r="I990" s="85">
        <v>2.6949999999999998</v>
      </c>
      <c r="J990" s="85">
        <v>4.9340000000000002</v>
      </c>
      <c r="K990" s="86" t="s">
        <v>112</v>
      </c>
      <c r="L990" s="87" t="str">
        <f t="shared" si="237"/>
        <v>Yes</v>
      </c>
    </row>
    <row r="991" spans="1:12">
      <c r="A991" s="164" t="s">
        <v>454</v>
      </c>
      <c r="B991" s="82" t="s">
        <v>50</v>
      </c>
      <c r="C991" s="88">
        <v>445.60001080000001</v>
      </c>
      <c r="D991" s="84" t="str">
        <f t="shared" si="233"/>
        <v>N/A</v>
      </c>
      <c r="E991" s="88">
        <v>448.95366085000001</v>
      </c>
      <c r="F991" s="84" t="str">
        <f t="shared" si="234"/>
        <v>N/A</v>
      </c>
      <c r="G991" s="88">
        <v>473.38914786999999</v>
      </c>
      <c r="H991" s="84" t="str">
        <f t="shared" si="235"/>
        <v>N/A</v>
      </c>
      <c r="I991" s="85">
        <v>0.75260000000000005</v>
      </c>
      <c r="J991" s="85">
        <v>5.4429999999999996</v>
      </c>
      <c r="K991" s="86" t="s">
        <v>112</v>
      </c>
      <c r="L991" s="87" t="str">
        <f t="shared" si="237"/>
        <v>Yes</v>
      </c>
    </row>
    <row r="992" spans="1:12">
      <c r="A992" s="164" t="s">
        <v>455</v>
      </c>
      <c r="B992" s="82" t="s">
        <v>50</v>
      </c>
      <c r="C992" s="88">
        <v>141075435</v>
      </c>
      <c r="D992" s="84" t="str">
        <f t="shared" ref="D992:D1000" si="239">IF($B992="N/A","N/A",IF(C992&gt;10,"No",IF(C992&lt;-10,"No","Yes")))</f>
        <v>N/A</v>
      </c>
      <c r="E992" s="88">
        <v>156592795</v>
      </c>
      <c r="F992" s="84" t="str">
        <f t="shared" ref="F992:F1000" si="240">IF($B992="N/A","N/A",IF(E992&gt;10,"No",IF(E992&lt;-10,"No","Yes")))</f>
        <v>N/A</v>
      </c>
      <c r="G992" s="88">
        <v>171544017</v>
      </c>
      <c r="H992" s="84" t="str">
        <f t="shared" ref="H992:H1000" si="241">IF($B992="N/A","N/A",IF(G992&gt;10,"No",IF(G992&lt;-10,"No","Yes")))</f>
        <v>N/A</v>
      </c>
      <c r="I992" s="85">
        <v>11</v>
      </c>
      <c r="J992" s="85">
        <v>9.548</v>
      </c>
      <c r="K992" s="86" t="s">
        <v>112</v>
      </c>
      <c r="L992" s="87" t="str">
        <f t="shared" ref="L992:L1000" si="242">IF(J992="Div by 0", "N/A", IF(K992="N/A","N/A", IF(J992&gt;VALUE(MID(K992,1,2)), "No", IF(J992&lt;-1*VALUE(MID(K992,1,2)), "No", "Yes"))))</f>
        <v>Yes</v>
      </c>
    </row>
    <row r="993" spans="1:12">
      <c r="A993" s="164" t="s">
        <v>142</v>
      </c>
      <c r="B993" s="82" t="s">
        <v>50</v>
      </c>
      <c r="C993" s="83">
        <v>5803</v>
      </c>
      <c r="D993" s="84" t="str">
        <f t="shared" si="239"/>
        <v>N/A</v>
      </c>
      <c r="E993" s="83">
        <v>9405</v>
      </c>
      <c r="F993" s="84" t="str">
        <f t="shared" si="240"/>
        <v>N/A</v>
      </c>
      <c r="G993" s="83">
        <v>11675</v>
      </c>
      <c r="H993" s="84" t="str">
        <f t="shared" si="241"/>
        <v>N/A</v>
      </c>
      <c r="I993" s="85">
        <v>62.07</v>
      </c>
      <c r="J993" s="85">
        <v>24.14</v>
      </c>
      <c r="K993" s="86" t="s">
        <v>112</v>
      </c>
      <c r="L993" s="87" t="str">
        <f t="shared" si="242"/>
        <v>No</v>
      </c>
    </row>
    <row r="994" spans="1:12">
      <c r="A994" s="164" t="s">
        <v>456</v>
      </c>
      <c r="B994" s="82" t="s">
        <v>50</v>
      </c>
      <c r="C994" s="88">
        <v>24310.776322999998</v>
      </c>
      <c r="D994" s="84" t="str">
        <f t="shared" si="239"/>
        <v>N/A</v>
      </c>
      <c r="E994" s="88">
        <v>16649.951621</v>
      </c>
      <c r="F994" s="84" t="str">
        <f t="shared" si="240"/>
        <v>N/A</v>
      </c>
      <c r="G994" s="88">
        <v>14693.277687</v>
      </c>
      <c r="H994" s="84" t="str">
        <f t="shared" si="241"/>
        <v>N/A</v>
      </c>
      <c r="I994" s="85">
        <v>-31.5</v>
      </c>
      <c r="J994" s="85">
        <v>-11.8</v>
      </c>
      <c r="K994" s="86" t="s">
        <v>112</v>
      </c>
      <c r="L994" s="87" t="str">
        <f t="shared" si="242"/>
        <v>Yes</v>
      </c>
    </row>
    <row r="995" spans="1:12">
      <c r="A995" s="164" t="s">
        <v>457</v>
      </c>
      <c r="B995" s="82" t="s">
        <v>50</v>
      </c>
      <c r="C995" s="88">
        <v>4926065</v>
      </c>
      <c r="D995" s="84" t="str">
        <f t="shared" si="239"/>
        <v>N/A</v>
      </c>
      <c r="E995" s="88">
        <v>4796788</v>
      </c>
      <c r="F995" s="84" t="str">
        <f t="shared" si="240"/>
        <v>N/A</v>
      </c>
      <c r="G995" s="88">
        <v>5093183</v>
      </c>
      <c r="H995" s="84" t="str">
        <f t="shared" si="241"/>
        <v>N/A</v>
      </c>
      <c r="I995" s="85">
        <v>-2.62</v>
      </c>
      <c r="J995" s="85">
        <v>6.1790000000000003</v>
      </c>
      <c r="K995" s="86" t="s">
        <v>112</v>
      </c>
      <c r="L995" s="87" t="str">
        <f t="shared" si="242"/>
        <v>Yes</v>
      </c>
    </row>
    <row r="996" spans="1:12">
      <c r="A996" s="164" t="s">
        <v>458</v>
      </c>
      <c r="B996" s="82" t="s">
        <v>50</v>
      </c>
      <c r="C996" s="83">
        <v>21159</v>
      </c>
      <c r="D996" s="84" t="str">
        <f t="shared" si="239"/>
        <v>N/A</v>
      </c>
      <c r="E996" s="83">
        <v>21668</v>
      </c>
      <c r="F996" s="84" t="str">
        <f t="shared" si="240"/>
        <v>N/A</v>
      </c>
      <c r="G996" s="83">
        <v>22665</v>
      </c>
      <c r="H996" s="84" t="str">
        <f t="shared" si="241"/>
        <v>N/A</v>
      </c>
      <c r="I996" s="85">
        <v>2.4060000000000001</v>
      </c>
      <c r="J996" s="85">
        <v>4.601</v>
      </c>
      <c r="K996" s="86" t="s">
        <v>112</v>
      </c>
      <c r="L996" s="87" t="str">
        <f t="shared" si="242"/>
        <v>Yes</v>
      </c>
    </row>
    <row r="997" spans="1:12">
      <c r="A997" s="164" t="s">
        <v>459</v>
      </c>
      <c r="B997" s="82" t="s">
        <v>50</v>
      </c>
      <c r="C997" s="88">
        <v>232.81180585000001</v>
      </c>
      <c r="D997" s="84" t="str">
        <f t="shared" si="239"/>
        <v>N/A</v>
      </c>
      <c r="E997" s="88">
        <v>221.37659221000001</v>
      </c>
      <c r="F997" s="84" t="str">
        <f t="shared" si="240"/>
        <v>N/A</v>
      </c>
      <c r="G997" s="88">
        <v>224.71577321999999</v>
      </c>
      <c r="H997" s="84" t="str">
        <f t="shared" si="241"/>
        <v>N/A</v>
      </c>
      <c r="I997" s="85">
        <v>-4.91</v>
      </c>
      <c r="J997" s="85">
        <v>1.508</v>
      </c>
      <c r="K997" s="86" t="s">
        <v>112</v>
      </c>
      <c r="L997" s="87" t="str">
        <f t="shared" si="242"/>
        <v>Yes</v>
      </c>
    </row>
    <row r="998" spans="1:12">
      <c r="A998" s="164" t="s">
        <v>460</v>
      </c>
      <c r="B998" s="82" t="s">
        <v>50</v>
      </c>
      <c r="C998" s="88">
        <v>17210255</v>
      </c>
      <c r="D998" s="84" t="str">
        <f t="shared" si="239"/>
        <v>N/A</v>
      </c>
      <c r="E998" s="88">
        <v>18958366</v>
      </c>
      <c r="F998" s="84" t="str">
        <f t="shared" si="240"/>
        <v>N/A</v>
      </c>
      <c r="G998" s="88">
        <v>21240010</v>
      </c>
      <c r="H998" s="84" t="str">
        <f t="shared" si="241"/>
        <v>N/A</v>
      </c>
      <c r="I998" s="85">
        <v>10.16</v>
      </c>
      <c r="J998" s="85">
        <v>12.04</v>
      </c>
      <c r="K998" s="86" t="s">
        <v>112</v>
      </c>
      <c r="L998" s="87" t="str">
        <f t="shared" si="242"/>
        <v>Yes</v>
      </c>
    </row>
    <row r="999" spans="1:12">
      <c r="A999" s="164" t="s">
        <v>143</v>
      </c>
      <c r="B999" s="82" t="s">
        <v>50</v>
      </c>
      <c r="C999" s="83">
        <v>2969</v>
      </c>
      <c r="D999" s="84" t="str">
        <f t="shared" si="239"/>
        <v>N/A</v>
      </c>
      <c r="E999" s="83">
        <v>3389</v>
      </c>
      <c r="F999" s="84" t="str">
        <f t="shared" si="240"/>
        <v>N/A</v>
      </c>
      <c r="G999" s="83">
        <v>3552</v>
      </c>
      <c r="H999" s="84" t="str">
        <f t="shared" si="241"/>
        <v>N/A</v>
      </c>
      <c r="I999" s="85">
        <v>14.15</v>
      </c>
      <c r="J999" s="85">
        <v>4.8099999999999996</v>
      </c>
      <c r="K999" s="86" t="s">
        <v>112</v>
      </c>
      <c r="L999" s="87" t="str">
        <f t="shared" si="242"/>
        <v>Yes</v>
      </c>
    </row>
    <row r="1000" spans="1:12">
      <c r="A1000" s="164" t="s">
        <v>461</v>
      </c>
      <c r="B1000" s="101" t="s">
        <v>50</v>
      </c>
      <c r="C1000" s="98">
        <v>5796.6503873000001</v>
      </c>
      <c r="D1000" s="103" t="str">
        <f t="shared" si="239"/>
        <v>N/A</v>
      </c>
      <c r="E1000" s="98">
        <v>5594.0885216999995</v>
      </c>
      <c r="F1000" s="103" t="str">
        <f t="shared" si="240"/>
        <v>N/A</v>
      </c>
      <c r="G1000" s="98">
        <v>5979.7325449999998</v>
      </c>
      <c r="H1000" s="103" t="str">
        <f t="shared" si="241"/>
        <v>N/A</v>
      </c>
      <c r="I1000" s="104">
        <v>-3.49</v>
      </c>
      <c r="J1000" s="104">
        <v>6.8940000000000001</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387.00883746</v>
      </c>
      <c r="D1002" s="107" t="str">
        <f t="shared" ref="D1002:D1013" si="243">IF($B1002="N/A","N/A",IF(C1002&gt;10,"No",IF(C1002&lt;-10,"No","Yes")))</f>
        <v>N/A</v>
      </c>
      <c r="E1002" s="159">
        <v>404.08120645999998</v>
      </c>
      <c r="F1002" s="107" t="str">
        <f t="shared" ref="F1002:F1013" si="244">IF($B1002="N/A","N/A",IF(E1002&gt;10,"No",IF(E1002&lt;-10,"No","Yes")))</f>
        <v>N/A</v>
      </c>
      <c r="G1002" s="159">
        <v>411.95645911999998</v>
      </c>
      <c r="H1002" s="107" t="str">
        <f t="shared" ref="H1002:H1013" si="245">IF($B1002="N/A","N/A",IF(G1002&gt;10,"No",IF(G1002&lt;-10,"No","Yes")))</f>
        <v>N/A</v>
      </c>
      <c r="I1002" s="108">
        <v>4.4109999999999996</v>
      </c>
      <c r="J1002" s="108">
        <v>1.9490000000000001</v>
      </c>
      <c r="K1002" s="118" t="s">
        <v>112</v>
      </c>
      <c r="L1002" s="109" t="str">
        <f t="shared" ref="L1002:L1013" si="246">IF(J1002="Div by 0", "N/A", IF(K1002="N/A","N/A", IF(J1002&gt;VALUE(MID(K1002,1,2)), "No", IF(J1002&lt;-1*VALUE(MID(K1002,1,2)), "No", "Yes"))))</f>
        <v>Yes</v>
      </c>
    </row>
    <row r="1003" spans="1:12">
      <c r="A1003" s="144" t="s">
        <v>583</v>
      </c>
      <c r="B1003" s="82" t="s">
        <v>50</v>
      </c>
      <c r="C1003" s="88">
        <v>345.95963669999998</v>
      </c>
      <c r="D1003" s="84" t="str">
        <f t="shared" si="243"/>
        <v>N/A</v>
      </c>
      <c r="E1003" s="88">
        <v>346.01084761999999</v>
      </c>
      <c r="F1003" s="84" t="str">
        <f t="shared" si="244"/>
        <v>N/A</v>
      </c>
      <c r="G1003" s="88">
        <v>382.420233</v>
      </c>
      <c r="H1003" s="84" t="str">
        <f t="shared" si="245"/>
        <v>N/A</v>
      </c>
      <c r="I1003" s="85">
        <v>1.4800000000000001E-2</v>
      </c>
      <c r="J1003" s="85">
        <v>10.52</v>
      </c>
      <c r="K1003" s="86" t="s">
        <v>112</v>
      </c>
      <c r="L1003" s="87" t="str">
        <f t="shared" si="246"/>
        <v>Yes</v>
      </c>
    </row>
    <row r="1004" spans="1:12">
      <c r="A1004" s="144" t="s">
        <v>586</v>
      </c>
      <c r="B1004" s="82" t="s">
        <v>50</v>
      </c>
      <c r="C1004" s="88">
        <v>423.33453479000002</v>
      </c>
      <c r="D1004" s="84" t="str">
        <f t="shared" si="243"/>
        <v>N/A</v>
      </c>
      <c r="E1004" s="88">
        <v>456.16890943999999</v>
      </c>
      <c r="F1004" s="84" t="str">
        <f t="shared" si="244"/>
        <v>N/A</v>
      </c>
      <c r="G1004" s="88">
        <v>437.11860049000001</v>
      </c>
      <c r="H1004" s="84" t="str">
        <f t="shared" si="245"/>
        <v>N/A</v>
      </c>
      <c r="I1004" s="85">
        <v>7.7560000000000002</v>
      </c>
      <c r="J1004" s="85">
        <v>-4.18</v>
      </c>
      <c r="K1004" s="86" t="s">
        <v>112</v>
      </c>
      <c r="L1004" s="87" t="str">
        <f t="shared" si="246"/>
        <v>Yes</v>
      </c>
    </row>
    <row r="1005" spans="1:12">
      <c r="A1005" s="164" t="s">
        <v>627</v>
      </c>
      <c r="B1005" s="82" t="s">
        <v>50</v>
      </c>
      <c r="C1005" s="88">
        <v>8703.3013056</v>
      </c>
      <c r="D1005" s="84" t="str">
        <f t="shared" si="243"/>
        <v>N/A</v>
      </c>
      <c r="E1005" s="88">
        <v>8767.3983446000002</v>
      </c>
      <c r="F1005" s="84" t="str">
        <f t="shared" si="244"/>
        <v>N/A</v>
      </c>
      <c r="G1005" s="88">
        <v>8864.1822436999992</v>
      </c>
      <c r="H1005" s="84" t="str">
        <f t="shared" si="245"/>
        <v>N/A</v>
      </c>
      <c r="I1005" s="85">
        <v>0.73650000000000004</v>
      </c>
      <c r="J1005" s="85">
        <v>1.1040000000000001</v>
      </c>
      <c r="K1005" s="86" t="s">
        <v>112</v>
      </c>
      <c r="L1005" s="87" t="str">
        <f t="shared" si="246"/>
        <v>Yes</v>
      </c>
    </row>
    <row r="1006" spans="1:12">
      <c r="A1006" s="144" t="s">
        <v>583</v>
      </c>
      <c r="B1006" s="82" t="s">
        <v>50</v>
      </c>
      <c r="C1006" s="88">
        <v>11646.088554</v>
      </c>
      <c r="D1006" s="84" t="str">
        <f t="shared" si="243"/>
        <v>N/A</v>
      </c>
      <c r="E1006" s="88">
        <v>11785.479254</v>
      </c>
      <c r="F1006" s="84" t="str">
        <f t="shared" si="244"/>
        <v>N/A</v>
      </c>
      <c r="G1006" s="88">
        <v>11883.916175</v>
      </c>
      <c r="H1006" s="84" t="str">
        <f t="shared" si="245"/>
        <v>N/A</v>
      </c>
      <c r="I1006" s="85">
        <v>1.1970000000000001</v>
      </c>
      <c r="J1006" s="85">
        <v>0.83520000000000005</v>
      </c>
      <c r="K1006" s="86" t="s">
        <v>112</v>
      </c>
      <c r="L1006" s="87" t="str">
        <f t="shared" si="246"/>
        <v>Yes</v>
      </c>
    </row>
    <row r="1007" spans="1:12">
      <c r="A1007" s="144" t="s">
        <v>586</v>
      </c>
      <c r="B1007" s="82" t="s">
        <v>50</v>
      </c>
      <c r="C1007" s="88">
        <v>5991.0325615000002</v>
      </c>
      <c r="D1007" s="84" t="str">
        <f t="shared" si="243"/>
        <v>N/A</v>
      </c>
      <c r="E1007" s="88">
        <v>6092.3454871000004</v>
      </c>
      <c r="F1007" s="84" t="str">
        <f t="shared" si="244"/>
        <v>N/A</v>
      </c>
      <c r="G1007" s="88">
        <v>6314.4755286999998</v>
      </c>
      <c r="H1007" s="84" t="str">
        <f t="shared" si="245"/>
        <v>N/A</v>
      </c>
      <c r="I1007" s="85">
        <v>1.6910000000000001</v>
      </c>
      <c r="J1007" s="85">
        <v>3.6459999999999999</v>
      </c>
      <c r="K1007" s="86" t="s">
        <v>112</v>
      </c>
      <c r="L1007" s="87" t="str">
        <f t="shared" si="246"/>
        <v>Yes</v>
      </c>
    </row>
    <row r="1008" spans="1:12">
      <c r="A1008" s="164" t="s">
        <v>240</v>
      </c>
      <c r="B1008" s="82" t="s">
        <v>50</v>
      </c>
      <c r="C1008" s="88">
        <v>194.94468787</v>
      </c>
      <c r="D1008" s="84" t="str">
        <f t="shared" si="243"/>
        <v>N/A</v>
      </c>
      <c r="E1008" s="88">
        <v>181.36329362000001</v>
      </c>
      <c r="F1008" s="84" t="str">
        <f t="shared" si="244"/>
        <v>N/A</v>
      </c>
      <c r="G1008" s="88">
        <v>162.19823129</v>
      </c>
      <c r="H1008" s="84" t="str">
        <f t="shared" si="245"/>
        <v>N/A</v>
      </c>
      <c r="I1008" s="85">
        <v>-6.97</v>
      </c>
      <c r="J1008" s="85">
        <v>-10.6</v>
      </c>
      <c r="K1008" s="86" t="s">
        <v>112</v>
      </c>
      <c r="L1008" s="87" t="str">
        <f t="shared" si="246"/>
        <v>Yes</v>
      </c>
    </row>
    <row r="1009" spans="1:12">
      <c r="A1009" s="144" t="s">
        <v>583</v>
      </c>
      <c r="B1009" s="82" t="s">
        <v>50</v>
      </c>
      <c r="C1009" s="88">
        <v>115.98102835</v>
      </c>
      <c r="D1009" s="84" t="str">
        <f t="shared" si="243"/>
        <v>N/A</v>
      </c>
      <c r="E1009" s="88">
        <v>103.99734836</v>
      </c>
      <c r="F1009" s="84" t="str">
        <f t="shared" si="244"/>
        <v>N/A</v>
      </c>
      <c r="G1009" s="88">
        <v>85.135695247000001</v>
      </c>
      <c r="H1009" s="84" t="str">
        <f t="shared" si="245"/>
        <v>N/A</v>
      </c>
      <c r="I1009" s="85">
        <v>-10.3</v>
      </c>
      <c r="J1009" s="85">
        <v>-18.100000000000001</v>
      </c>
      <c r="K1009" s="86" t="s">
        <v>112</v>
      </c>
      <c r="L1009" s="87" t="str">
        <f t="shared" si="246"/>
        <v>No</v>
      </c>
    </row>
    <row r="1010" spans="1:12">
      <c r="A1010" s="144" t="s">
        <v>586</v>
      </c>
      <c r="B1010" s="82" t="s">
        <v>50</v>
      </c>
      <c r="C1010" s="88">
        <v>252.52666626000001</v>
      </c>
      <c r="D1010" s="84" t="str">
        <f t="shared" si="243"/>
        <v>N/A</v>
      </c>
      <c r="E1010" s="88">
        <v>230.68646874999999</v>
      </c>
      <c r="F1010" s="84" t="str">
        <f t="shared" si="244"/>
        <v>N/A</v>
      </c>
      <c r="G1010" s="88">
        <v>208.68430024</v>
      </c>
      <c r="H1010" s="84" t="str">
        <f t="shared" si="245"/>
        <v>N/A</v>
      </c>
      <c r="I1010" s="85">
        <v>-8.65</v>
      </c>
      <c r="J1010" s="85">
        <v>-9.5399999999999991</v>
      </c>
      <c r="K1010" s="86" t="s">
        <v>112</v>
      </c>
      <c r="L1010" s="87" t="str">
        <f t="shared" si="246"/>
        <v>Yes</v>
      </c>
    </row>
    <row r="1011" spans="1:12">
      <c r="A1011" s="164" t="s">
        <v>692</v>
      </c>
      <c r="B1011" s="82" t="s">
        <v>50</v>
      </c>
      <c r="C1011" s="88">
        <v>6200.6208802000001</v>
      </c>
      <c r="D1011" s="84" t="str">
        <f t="shared" si="243"/>
        <v>N/A</v>
      </c>
      <c r="E1011" s="88">
        <v>6658.6562936999999</v>
      </c>
      <c r="F1011" s="84" t="str">
        <f t="shared" si="244"/>
        <v>N/A</v>
      </c>
      <c r="G1011" s="88">
        <v>7090.8448054999999</v>
      </c>
      <c r="H1011" s="84" t="str">
        <f t="shared" si="245"/>
        <v>N/A</v>
      </c>
      <c r="I1011" s="85">
        <v>7.3869999999999996</v>
      </c>
      <c r="J1011" s="85">
        <v>6.4909999999999997</v>
      </c>
      <c r="K1011" s="86" t="s">
        <v>112</v>
      </c>
      <c r="L1011" s="87" t="str">
        <f t="shared" si="246"/>
        <v>Yes</v>
      </c>
    </row>
    <row r="1012" spans="1:12">
      <c r="A1012" s="144" t="s">
        <v>583</v>
      </c>
      <c r="B1012" s="82" t="s">
        <v>50</v>
      </c>
      <c r="C1012" s="88">
        <v>4186.6271398999997</v>
      </c>
      <c r="D1012" s="84" t="str">
        <f t="shared" si="243"/>
        <v>N/A</v>
      </c>
      <c r="E1012" s="88">
        <v>4796.0671045999998</v>
      </c>
      <c r="F1012" s="84" t="str">
        <f t="shared" si="244"/>
        <v>N/A</v>
      </c>
      <c r="G1012" s="88">
        <v>5247.6381959</v>
      </c>
      <c r="H1012" s="84" t="str">
        <f t="shared" si="245"/>
        <v>N/A</v>
      </c>
      <c r="I1012" s="85">
        <v>14.56</v>
      </c>
      <c r="J1012" s="85">
        <v>9.4149999999999991</v>
      </c>
      <c r="K1012" s="86" t="s">
        <v>112</v>
      </c>
      <c r="L1012" s="87" t="str">
        <f t="shared" si="246"/>
        <v>Yes</v>
      </c>
    </row>
    <row r="1013" spans="1:12">
      <c r="A1013" s="144" t="s">
        <v>586</v>
      </c>
      <c r="B1013" s="101" t="s">
        <v>50</v>
      </c>
      <c r="C1013" s="98">
        <v>8422.1174171000002</v>
      </c>
      <c r="D1013" s="103" t="str">
        <f t="shared" si="243"/>
        <v>N/A</v>
      </c>
      <c r="E1013" s="98">
        <v>8695.0020886000002</v>
      </c>
      <c r="F1013" s="103" t="str">
        <f t="shared" si="244"/>
        <v>N/A</v>
      </c>
      <c r="G1013" s="98">
        <v>9109.2626834999992</v>
      </c>
      <c r="H1013" s="103" t="str">
        <f t="shared" si="245"/>
        <v>N/A</v>
      </c>
      <c r="I1013" s="104">
        <v>3.24</v>
      </c>
      <c r="J1013" s="104">
        <v>4.7640000000000002</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20.949990346</v>
      </c>
      <c r="D1015" s="107" t="str">
        <f t="shared" ref="D1015:D1032" si="247">IF($B1015="N/A","N/A",IF(C1015&gt;10,"No",IF(C1015&lt;-10,"No","Yes")))</f>
        <v>N/A</v>
      </c>
      <c r="E1015" s="117">
        <v>20.934890501999998</v>
      </c>
      <c r="F1015" s="107" t="str">
        <f t="shared" ref="F1015:F1032" si="248">IF($B1015="N/A","N/A",IF(E1015&gt;10,"No",IF(E1015&lt;-10,"No","Yes")))</f>
        <v>N/A</v>
      </c>
      <c r="G1015" s="117">
        <v>21.145342723999999</v>
      </c>
      <c r="H1015" s="107" t="str">
        <f t="shared" ref="H1015:H1032" si="249">IF($B1015="N/A","N/A",IF(G1015&gt;10,"No",IF(G1015&lt;-10,"No","Yes")))</f>
        <v>N/A</v>
      </c>
      <c r="I1015" s="108">
        <v>-7.1999999999999995E-2</v>
      </c>
      <c r="J1015" s="108">
        <v>1.0049999999999999</v>
      </c>
      <c r="K1015" s="118" t="s">
        <v>112</v>
      </c>
      <c r="L1015" s="109" t="str">
        <f t="shared" ref="L1015:L1032" si="250">IF(J1015="Div by 0", "N/A", IF(K1015="N/A","N/A", IF(J1015&gt;VALUE(MID(K1015,1,2)), "No", IF(J1015&lt;-1*VALUE(MID(K1015,1,2)), "No", "Yes"))))</f>
        <v>Yes</v>
      </c>
    </row>
    <row r="1016" spans="1:12">
      <c r="A1016" s="144" t="s">
        <v>583</v>
      </c>
      <c r="B1016" s="82" t="s">
        <v>50</v>
      </c>
      <c r="C1016" s="90">
        <v>21.218368139999999</v>
      </c>
      <c r="D1016" s="84" t="str">
        <f t="shared" si="247"/>
        <v>N/A</v>
      </c>
      <c r="E1016" s="90">
        <v>21.195046253000001</v>
      </c>
      <c r="F1016" s="84" t="str">
        <f t="shared" si="248"/>
        <v>N/A</v>
      </c>
      <c r="G1016" s="90">
        <v>22.071815759</v>
      </c>
      <c r="H1016" s="84" t="str">
        <f t="shared" si="249"/>
        <v>N/A</v>
      </c>
      <c r="I1016" s="85">
        <v>-0.11</v>
      </c>
      <c r="J1016" s="85">
        <v>4.1369999999999996</v>
      </c>
      <c r="K1016" s="86" t="s">
        <v>112</v>
      </c>
      <c r="L1016" s="87" t="str">
        <f t="shared" si="250"/>
        <v>Yes</v>
      </c>
    </row>
    <row r="1017" spans="1:12">
      <c r="A1017" s="144" t="s">
        <v>586</v>
      </c>
      <c r="B1017" s="82" t="s">
        <v>50</v>
      </c>
      <c r="C1017" s="90">
        <v>21.015333862999999</v>
      </c>
      <c r="D1017" s="84" t="str">
        <f t="shared" si="247"/>
        <v>N/A</v>
      </c>
      <c r="E1017" s="90">
        <v>21.083097121000002</v>
      </c>
      <c r="F1017" s="84" t="str">
        <f t="shared" si="248"/>
        <v>N/A</v>
      </c>
      <c r="G1017" s="90">
        <v>20.752918062999999</v>
      </c>
      <c r="H1017" s="84" t="str">
        <f t="shared" si="249"/>
        <v>N/A</v>
      </c>
      <c r="I1017" s="85">
        <v>0.32240000000000002</v>
      </c>
      <c r="J1017" s="85">
        <v>-1.57</v>
      </c>
      <c r="K1017" s="86" t="s">
        <v>112</v>
      </c>
      <c r="L1017" s="87" t="str">
        <f t="shared" si="250"/>
        <v>Yes</v>
      </c>
    </row>
    <row r="1018" spans="1:12">
      <c r="A1018" s="164" t="s">
        <v>478</v>
      </c>
      <c r="B1018" s="82" t="s">
        <v>50</v>
      </c>
      <c r="C1018" s="90">
        <v>28.679430242999999</v>
      </c>
      <c r="D1018" s="84" t="str">
        <f t="shared" si="247"/>
        <v>N/A</v>
      </c>
      <c r="E1018" s="90">
        <v>27.532731476999999</v>
      </c>
      <c r="F1018" s="84" t="str">
        <f t="shared" si="248"/>
        <v>N/A</v>
      </c>
      <c r="G1018" s="90">
        <v>26.504774661999999</v>
      </c>
      <c r="H1018" s="84" t="str">
        <f t="shared" si="249"/>
        <v>N/A</v>
      </c>
      <c r="I1018" s="85">
        <v>-4</v>
      </c>
      <c r="J1018" s="85">
        <v>-3.73</v>
      </c>
      <c r="K1018" s="86" t="s">
        <v>112</v>
      </c>
      <c r="L1018" s="87" t="str">
        <f t="shared" si="250"/>
        <v>Yes</v>
      </c>
    </row>
    <row r="1019" spans="1:12">
      <c r="A1019" s="144" t="s">
        <v>583</v>
      </c>
      <c r="B1019" s="82" t="s">
        <v>50</v>
      </c>
      <c r="C1019" s="90">
        <v>49.057392966999998</v>
      </c>
      <c r="D1019" s="84" t="str">
        <f t="shared" si="247"/>
        <v>N/A</v>
      </c>
      <c r="E1019" s="90">
        <v>47.732545876000003</v>
      </c>
      <c r="F1019" s="84" t="str">
        <f t="shared" si="248"/>
        <v>N/A</v>
      </c>
      <c r="G1019" s="90">
        <v>46.56344524</v>
      </c>
      <c r="H1019" s="84" t="str">
        <f t="shared" si="249"/>
        <v>N/A</v>
      </c>
      <c r="I1019" s="85">
        <v>-2.7</v>
      </c>
      <c r="J1019" s="85">
        <v>-2.4500000000000002</v>
      </c>
      <c r="K1019" s="86" t="s">
        <v>112</v>
      </c>
      <c r="L1019" s="87" t="str">
        <f t="shared" si="250"/>
        <v>Yes</v>
      </c>
    </row>
    <row r="1020" spans="1:12">
      <c r="A1020" s="144" t="s">
        <v>586</v>
      </c>
      <c r="B1020" s="82" t="s">
        <v>50</v>
      </c>
      <c r="C1020" s="90">
        <v>8.8215529353999997</v>
      </c>
      <c r="D1020" s="84" t="str">
        <f t="shared" si="247"/>
        <v>N/A</v>
      </c>
      <c r="E1020" s="90">
        <v>8.5126062956999995</v>
      </c>
      <c r="F1020" s="84" t="str">
        <f t="shared" si="248"/>
        <v>N/A</v>
      </c>
      <c r="G1020" s="90">
        <v>8.2312492776999999</v>
      </c>
      <c r="H1020" s="84" t="str">
        <f t="shared" si="249"/>
        <v>N/A</v>
      </c>
      <c r="I1020" s="85">
        <v>-3.5</v>
      </c>
      <c r="J1020" s="85">
        <v>-3.31</v>
      </c>
      <c r="K1020" s="86" t="s">
        <v>112</v>
      </c>
      <c r="L1020" s="87" t="str">
        <f t="shared" si="250"/>
        <v>Yes</v>
      </c>
    </row>
    <row r="1021" spans="1:12">
      <c r="A1021" s="164" t="s">
        <v>479</v>
      </c>
      <c r="B1021" s="82" t="s">
        <v>50</v>
      </c>
      <c r="C1021" s="90">
        <v>62.189017778999997</v>
      </c>
      <c r="D1021" s="84" t="str">
        <f t="shared" si="247"/>
        <v>N/A</v>
      </c>
      <c r="E1021" s="90">
        <v>59.762006450999998</v>
      </c>
      <c r="F1021" s="84" t="str">
        <f t="shared" si="248"/>
        <v>N/A</v>
      </c>
      <c r="G1021" s="90">
        <v>58.196142821999999</v>
      </c>
      <c r="H1021" s="84" t="str">
        <f t="shared" si="249"/>
        <v>N/A</v>
      </c>
      <c r="I1021" s="85">
        <v>-3.9</v>
      </c>
      <c r="J1021" s="85">
        <v>-2.62</v>
      </c>
      <c r="K1021" s="86" t="s">
        <v>112</v>
      </c>
      <c r="L1021" s="87" t="str">
        <f t="shared" si="250"/>
        <v>Yes</v>
      </c>
    </row>
    <row r="1022" spans="1:12">
      <c r="A1022" s="144" t="s">
        <v>583</v>
      </c>
      <c r="B1022" s="82" t="s">
        <v>50</v>
      </c>
      <c r="C1022" s="90">
        <v>67.043111948000004</v>
      </c>
      <c r="D1022" s="84" t="str">
        <f t="shared" si="247"/>
        <v>N/A</v>
      </c>
      <c r="E1022" s="90">
        <v>63.985898093000003</v>
      </c>
      <c r="F1022" s="84" t="str">
        <f t="shared" si="248"/>
        <v>N/A</v>
      </c>
      <c r="G1022" s="90">
        <v>62.642628252999998</v>
      </c>
      <c r="H1022" s="84" t="str">
        <f t="shared" si="249"/>
        <v>N/A</v>
      </c>
      <c r="I1022" s="85">
        <v>-4.5599999999999996</v>
      </c>
      <c r="J1022" s="85">
        <v>-2.1</v>
      </c>
      <c r="K1022" s="86" t="s">
        <v>112</v>
      </c>
      <c r="L1022" s="87" t="str">
        <f t="shared" si="250"/>
        <v>Yes</v>
      </c>
    </row>
    <row r="1023" spans="1:12">
      <c r="A1023" s="144" t="s">
        <v>586</v>
      </c>
      <c r="B1023" s="82" t="s">
        <v>50</v>
      </c>
      <c r="C1023" s="90">
        <v>58.235078502</v>
      </c>
      <c r="D1023" s="84" t="str">
        <f t="shared" si="247"/>
        <v>N/A</v>
      </c>
      <c r="E1023" s="90">
        <v>56.702968820000002</v>
      </c>
      <c r="F1023" s="84" t="str">
        <f t="shared" si="248"/>
        <v>N/A</v>
      </c>
      <c r="G1023" s="90">
        <v>55.252513579000002</v>
      </c>
      <c r="H1023" s="84" t="str">
        <f t="shared" si="249"/>
        <v>N/A</v>
      </c>
      <c r="I1023" s="85">
        <v>-2.63</v>
      </c>
      <c r="J1023" s="85">
        <v>-2.56</v>
      </c>
      <c r="K1023" s="86" t="s">
        <v>112</v>
      </c>
      <c r="L1023" s="87" t="str">
        <f t="shared" si="250"/>
        <v>Yes</v>
      </c>
    </row>
    <row r="1024" spans="1:12">
      <c r="A1024" s="164" t="s">
        <v>693</v>
      </c>
      <c r="B1024" s="82" t="s">
        <v>50</v>
      </c>
      <c r="C1024" s="90">
        <v>92.047766869</v>
      </c>
      <c r="D1024" s="84" t="str">
        <f t="shared" si="247"/>
        <v>N/A</v>
      </c>
      <c r="E1024" s="90">
        <v>91.453734112999996</v>
      </c>
      <c r="F1024" s="84" t="str">
        <f t="shared" si="248"/>
        <v>N/A</v>
      </c>
      <c r="G1024" s="90">
        <v>92.130089732000002</v>
      </c>
      <c r="H1024" s="84" t="str">
        <f t="shared" si="249"/>
        <v>N/A</v>
      </c>
      <c r="I1024" s="85">
        <v>-0.64500000000000002</v>
      </c>
      <c r="J1024" s="85">
        <v>0.73960000000000004</v>
      </c>
      <c r="K1024" s="86" t="s">
        <v>112</v>
      </c>
      <c r="L1024" s="87" t="str">
        <f t="shared" si="250"/>
        <v>Yes</v>
      </c>
    </row>
    <row r="1025" spans="1:12">
      <c r="A1025" s="144" t="s">
        <v>583</v>
      </c>
      <c r="B1025" s="82" t="s">
        <v>50</v>
      </c>
      <c r="C1025" s="90">
        <v>90.251262287000003</v>
      </c>
      <c r="D1025" s="84" t="str">
        <f t="shared" si="247"/>
        <v>N/A</v>
      </c>
      <c r="E1025" s="90">
        <v>88.727513786000003</v>
      </c>
      <c r="F1025" s="84" t="str">
        <f t="shared" si="248"/>
        <v>N/A</v>
      </c>
      <c r="G1025" s="90">
        <v>90.135066335000005</v>
      </c>
      <c r="H1025" s="84" t="str">
        <f t="shared" si="249"/>
        <v>N/A</v>
      </c>
      <c r="I1025" s="85">
        <v>-1.69</v>
      </c>
      <c r="J1025" s="85">
        <v>1.5860000000000001</v>
      </c>
      <c r="K1025" s="86" t="s">
        <v>112</v>
      </c>
      <c r="L1025" s="87" t="str">
        <f t="shared" si="250"/>
        <v>Yes</v>
      </c>
    </row>
    <row r="1026" spans="1:12">
      <c r="A1026" s="144" t="s">
        <v>586</v>
      </c>
      <c r="B1026" s="82" t="s">
        <v>50</v>
      </c>
      <c r="C1026" s="90">
        <v>95.613659967000004</v>
      </c>
      <c r="D1026" s="84" t="str">
        <f t="shared" si="247"/>
        <v>N/A</v>
      </c>
      <c r="E1026" s="90">
        <v>96.100253617999996</v>
      </c>
      <c r="F1026" s="84" t="str">
        <f t="shared" si="248"/>
        <v>N/A</v>
      </c>
      <c r="G1026" s="90">
        <v>96.339419853999999</v>
      </c>
      <c r="H1026" s="84" t="str">
        <f t="shared" si="249"/>
        <v>N/A</v>
      </c>
      <c r="I1026" s="85">
        <v>0.50890000000000002</v>
      </c>
      <c r="J1026" s="85">
        <v>0.24890000000000001</v>
      </c>
      <c r="K1026" s="86" t="s">
        <v>112</v>
      </c>
      <c r="L1026" s="87" t="str">
        <f t="shared" si="250"/>
        <v>Yes</v>
      </c>
    </row>
    <row r="1027" spans="1:12">
      <c r="A1027" s="164" t="s">
        <v>480</v>
      </c>
      <c r="B1027" s="82" t="s">
        <v>50</v>
      </c>
      <c r="C1027" s="83">
        <v>0.38801843320000001</v>
      </c>
      <c r="D1027" s="84" t="str">
        <f t="shared" si="247"/>
        <v>N/A</v>
      </c>
      <c r="E1027" s="83">
        <v>0.3703130496</v>
      </c>
      <c r="F1027" s="84" t="str">
        <f t="shared" si="248"/>
        <v>N/A</v>
      </c>
      <c r="G1027" s="83">
        <v>0.32341121179999999</v>
      </c>
      <c r="H1027" s="84" t="str">
        <f t="shared" si="249"/>
        <v>N/A</v>
      </c>
      <c r="I1027" s="85">
        <v>-4.5599999999999996</v>
      </c>
      <c r="J1027" s="85">
        <v>-12.7</v>
      </c>
      <c r="K1027" s="86" t="s">
        <v>112</v>
      </c>
      <c r="L1027" s="87" t="str">
        <f t="shared" si="250"/>
        <v>Yes</v>
      </c>
    </row>
    <row r="1028" spans="1:12">
      <c r="A1028" s="144" t="s">
        <v>583</v>
      </c>
      <c r="B1028" s="82" t="s">
        <v>50</v>
      </c>
      <c r="C1028" s="83">
        <v>0.27442973809999999</v>
      </c>
      <c r="D1028" s="84" t="str">
        <f t="shared" si="247"/>
        <v>N/A</v>
      </c>
      <c r="E1028" s="83">
        <v>0.23343758889999999</v>
      </c>
      <c r="F1028" s="84" t="str">
        <f t="shared" si="248"/>
        <v>N/A</v>
      </c>
      <c r="G1028" s="83">
        <v>0.23907734059999999</v>
      </c>
      <c r="H1028" s="84" t="str">
        <f t="shared" si="249"/>
        <v>N/A</v>
      </c>
      <c r="I1028" s="85">
        <v>-14.9</v>
      </c>
      <c r="J1028" s="85">
        <v>2.4159999999999999</v>
      </c>
      <c r="K1028" s="86" t="s">
        <v>112</v>
      </c>
      <c r="L1028" s="87" t="str">
        <f t="shared" si="250"/>
        <v>Yes</v>
      </c>
    </row>
    <row r="1029" spans="1:12">
      <c r="A1029" s="144" t="s">
        <v>586</v>
      </c>
      <c r="B1029" s="82" t="s">
        <v>50</v>
      </c>
      <c r="C1029" s="83">
        <v>0.4710755814</v>
      </c>
      <c r="D1029" s="84" t="str">
        <f t="shared" si="247"/>
        <v>N/A</v>
      </c>
      <c r="E1029" s="83">
        <v>0.4653269176</v>
      </c>
      <c r="F1029" s="84" t="str">
        <f t="shared" si="248"/>
        <v>N/A</v>
      </c>
      <c r="G1029" s="83">
        <v>0.36628149799999998</v>
      </c>
      <c r="H1029" s="84" t="str">
        <f t="shared" si="249"/>
        <v>N/A</v>
      </c>
      <c r="I1029" s="85">
        <v>-1.22</v>
      </c>
      <c r="J1029" s="85">
        <v>-21.3</v>
      </c>
      <c r="K1029" s="86" t="s">
        <v>112</v>
      </c>
      <c r="L1029" s="87" t="str">
        <f t="shared" si="250"/>
        <v>No</v>
      </c>
    </row>
    <row r="1030" spans="1:12" ht="12.75" customHeight="1">
      <c r="A1030" s="164" t="s">
        <v>481</v>
      </c>
      <c r="B1030" s="82" t="s">
        <v>50</v>
      </c>
      <c r="C1030" s="83">
        <v>262.46947019999999</v>
      </c>
      <c r="D1030" s="84" t="str">
        <f t="shared" si="247"/>
        <v>N/A</v>
      </c>
      <c r="E1030" s="83">
        <v>261.74640277999998</v>
      </c>
      <c r="F1030" s="84" t="str">
        <f t="shared" si="248"/>
        <v>N/A</v>
      </c>
      <c r="G1030" s="83">
        <v>258.73926747000002</v>
      </c>
      <c r="H1030" s="84" t="str">
        <f t="shared" si="249"/>
        <v>N/A</v>
      </c>
      <c r="I1030" s="85">
        <v>-0.27500000000000002</v>
      </c>
      <c r="J1030" s="85">
        <v>-1.1499999999999999</v>
      </c>
      <c r="K1030" s="86" t="s">
        <v>112</v>
      </c>
      <c r="L1030" s="87" t="str">
        <f t="shared" si="250"/>
        <v>Yes</v>
      </c>
    </row>
    <row r="1031" spans="1:12">
      <c r="A1031" s="144" t="s">
        <v>583</v>
      </c>
      <c r="B1031" s="82" t="s">
        <v>50</v>
      </c>
      <c r="C1031" s="83">
        <v>256.38928135999998</v>
      </c>
      <c r="D1031" s="84" t="str">
        <f t="shared" si="247"/>
        <v>N/A</v>
      </c>
      <c r="E1031" s="83">
        <v>255.77147907</v>
      </c>
      <c r="F1031" s="84" t="str">
        <f t="shared" si="248"/>
        <v>N/A</v>
      </c>
      <c r="G1031" s="83">
        <v>251.77739901999999</v>
      </c>
      <c r="H1031" s="84" t="str">
        <f t="shared" si="249"/>
        <v>N/A</v>
      </c>
      <c r="I1031" s="85">
        <v>-0.24099999999999999</v>
      </c>
      <c r="J1031" s="85">
        <v>-1.56</v>
      </c>
      <c r="K1031" s="86" t="s">
        <v>112</v>
      </c>
      <c r="L1031" s="87" t="str">
        <f t="shared" si="250"/>
        <v>Yes</v>
      </c>
    </row>
    <row r="1032" spans="1:12">
      <c r="A1032" s="144" t="s">
        <v>586</v>
      </c>
      <c r="B1032" s="101" t="s">
        <v>50</v>
      </c>
      <c r="C1032" s="114">
        <v>297.10387811999999</v>
      </c>
      <c r="D1032" s="103" t="str">
        <f t="shared" si="247"/>
        <v>N/A</v>
      </c>
      <c r="E1032" s="114">
        <v>295.01331930999999</v>
      </c>
      <c r="F1032" s="103" t="str">
        <f t="shared" si="248"/>
        <v>N/A</v>
      </c>
      <c r="G1032" s="114">
        <v>297.06949807000001</v>
      </c>
      <c r="H1032" s="103" t="str">
        <f t="shared" si="249"/>
        <v>N/A</v>
      </c>
      <c r="I1032" s="104">
        <v>-0.70399999999999996</v>
      </c>
      <c r="J1032" s="104">
        <v>0.69699999999999995</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11</v>
      </c>
      <c r="H1035" s="84" t="str">
        <f t="shared" si="253"/>
        <v>N/A</v>
      </c>
      <c r="I1035" s="85">
        <v>50</v>
      </c>
      <c r="J1035" s="85">
        <v>-33.299999999999997</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12</v>
      </c>
      <c r="D1037" s="84" t="str">
        <f t="shared" si="251"/>
        <v>N/A</v>
      </c>
      <c r="E1037" s="83">
        <v>256</v>
      </c>
      <c r="F1037" s="84" t="str">
        <f t="shared" si="252"/>
        <v>N/A</v>
      </c>
      <c r="G1037" s="83">
        <v>391</v>
      </c>
      <c r="H1037" s="84" t="str">
        <f t="shared" si="253"/>
        <v>N/A</v>
      </c>
      <c r="I1037" s="85">
        <v>2033</v>
      </c>
      <c r="J1037" s="85">
        <v>52.73</v>
      </c>
      <c r="K1037" s="155" t="s">
        <v>50</v>
      </c>
      <c r="L1037" s="87" t="str">
        <f t="shared" si="254"/>
        <v>N/A</v>
      </c>
    </row>
    <row r="1038" spans="1:12">
      <c r="A1038" s="144" t="s">
        <v>631</v>
      </c>
      <c r="B1038" s="82" t="s">
        <v>50</v>
      </c>
      <c r="C1038" s="83">
        <v>11</v>
      </c>
      <c r="D1038" s="84" t="str">
        <f t="shared" si="251"/>
        <v>N/A</v>
      </c>
      <c r="E1038" s="83">
        <v>11</v>
      </c>
      <c r="F1038" s="84" t="str">
        <f t="shared" si="252"/>
        <v>N/A</v>
      </c>
      <c r="G1038" s="83">
        <v>0</v>
      </c>
      <c r="H1038" s="84" t="str">
        <f t="shared" si="253"/>
        <v>N/A</v>
      </c>
      <c r="I1038" s="85">
        <v>0</v>
      </c>
      <c r="J1038" s="85">
        <v>-100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-66.7</v>
      </c>
      <c r="J1039" s="85">
        <v>0</v>
      </c>
      <c r="K1039" s="155" t="s">
        <v>50</v>
      </c>
      <c r="L1039" s="87" t="str">
        <f t="shared" si="254"/>
        <v>N/A</v>
      </c>
    </row>
    <row r="1040" spans="1:12">
      <c r="A1040" s="164" t="s">
        <v>818</v>
      </c>
      <c r="B1040" s="145" t="s">
        <v>50</v>
      </c>
      <c r="C1040" s="159">
        <v>708982</v>
      </c>
      <c r="D1040" s="107" t="str">
        <f t="shared" si="251"/>
        <v>N/A</v>
      </c>
      <c r="E1040" s="159">
        <v>832596</v>
      </c>
      <c r="F1040" s="107" t="str">
        <f t="shared" si="252"/>
        <v>N/A</v>
      </c>
      <c r="G1040" s="159">
        <v>629199</v>
      </c>
      <c r="H1040" s="107" t="str">
        <f t="shared" si="253"/>
        <v>N/A</v>
      </c>
      <c r="I1040" s="108">
        <v>17.440000000000001</v>
      </c>
      <c r="J1040" s="108">
        <v>-24.4</v>
      </c>
      <c r="K1040" s="155" t="s">
        <v>50</v>
      </c>
      <c r="L1040" s="109" t="str">
        <f t="shared" si="254"/>
        <v>N/A</v>
      </c>
    </row>
    <row r="1041" spans="1:12">
      <c r="A1041" s="144" t="s">
        <v>633</v>
      </c>
      <c r="B1041" s="145" t="s">
        <v>50</v>
      </c>
      <c r="C1041" s="159">
        <v>193181</v>
      </c>
      <c r="D1041" s="107" t="str">
        <f t="shared" si="251"/>
        <v>N/A</v>
      </c>
      <c r="E1041" s="159">
        <v>320406</v>
      </c>
      <c r="F1041" s="107" t="str">
        <f t="shared" si="252"/>
        <v>N/A</v>
      </c>
      <c r="G1041" s="159">
        <v>271397</v>
      </c>
      <c r="H1041" s="107" t="str">
        <f t="shared" si="253"/>
        <v>N/A</v>
      </c>
      <c r="I1041" s="108">
        <v>65.86</v>
      </c>
      <c r="J1041" s="108">
        <v>-15.3</v>
      </c>
      <c r="K1041" s="155" t="s">
        <v>50</v>
      </c>
      <c r="L1041" s="109" t="str">
        <f t="shared" si="254"/>
        <v>N/A</v>
      </c>
    </row>
    <row r="1042" spans="1:12">
      <c r="A1042" s="144" t="s">
        <v>627</v>
      </c>
      <c r="B1042" s="145" t="s">
        <v>50</v>
      </c>
      <c r="C1042" s="159">
        <v>708940</v>
      </c>
      <c r="D1042" s="107" t="str">
        <f t="shared" si="251"/>
        <v>N/A</v>
      </c>
      <c r="E1042" s="159">
        <v>830061</v>
      </c>
      <c r="F1042" s="107" t="str">
        <f t="shared" si="252"/>
        <v>N/A</v>
      </c>
      <c r="G1042" s="159">
        <v>629199</v>
      </c>
      <c r="H1042" s="107" t="str">
        <f t="shared" si="253"/>
        <v>N/A</v>
      </c>
      <c r="I1042" s="108">
        <v>17.079999999999998</v>
      </c>
      <c r="J1042" s="108">
        <v>-24.2</v>
      </c>
      <c r="K1042" s="155" t="s">
        <v>50</v>
      </c>
      <c r="L1042" s="109" t="str">
        <f t="shared" si="254"/>
        <v>N/A</v>
      </c>
    </row>
    <row r="1043" spans="1:12">
      <c r="A1043" s="144" t="s">
        <v>240</v>
      </c>
      <c r="B1043" s="145" t="s">
        <v>50</v>
      </c>
      <c r="C1043" s="159">
        <v>275595</v>
      </c>
      <c r="D1043" s="107" t="str">
        <f t="shared" si="251"/>
        <v>N/A</v>
      </c>
      <c r="E1043" s="159">
        <v>261988</v>
      </c>
      <c r="F1043" s="107" t="str">
        <f t="shared" si="252"/>
        <v>N/A</v>
      </c>
      <c r="G1043" s="159">
        <v>153299</v>
      </c>
      <c r="H1043" s="107" t="str">
        <f t="shared" si="253"/>
        <v>N/A</v>
      </c>
      <c r="I1043" s="108">
        <v>-4.9400000000000004</v>
      </c>
      <c r="J1043" s="108">
        <v>-41.5</v>
      </c>
      <c r="K1043" s="155" t="s">
        <v>50</v>
      </c>
      <c r="L1043" s="109" t="str">
        <f t="shared" si="254"/>
        <v>N/A</v>
      </c>
    </row>
    <row r="1044" spans="1:12">
      <c r="A1044" s="144" t="s">
        <v>628</v>
      </c>
      <c r="B1044" s="145" t="s">
        <v>50</v>
      </c>
      <c r="C1044" s="159">
        <v>258660</v>
      </c>
      <c r="D1044" s="107" t="str">
        <f t="shared" si="251"/>
        <v>N/A</v>
      </c>
      <c r="E1044" s="159">
        <v>252625</v>
      </c>
      <c r="F1044" s="107" t="str">
        <f t="shared" si="252"/>
        <v>N/A</v>
      </c>
      <c r="G1044" s="159">
        <v>286043</v>
      </c>
      <c r="H1044" s="107" t="str">
        <f t="shared" si="253"/>
        <v>N/A</v>
      </c>
      <c r="I1044" s="108">
        <v>-2.33</v>
      </c>
      <c r="J1044" s="108">
        <v>13.23</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203511</v>
      </c>
      <c r="D1046" s="107" t="str">
        <f t="shared" ref="D1046:D1060" si="255">IF($B1046="N/A","N/A",IF(C1046&gt;10,"No",IF(C1046&lt;-10,"No","Yes")))</f>
        <v>N/A</v>
      </c>
      <c r="E1046" s="159">
        <v>201451</v>
      </c>
      <c r="F1046" s="107" t="str">
        <f t="shared" ref="F1046:F1060" si="256">IF($B1046="N/A","N/A",IF(E1046&gt;10,"No",IF(E1046&lt;-10,"No","Yes")))</f>
        <v>N/A</v>
      </c>
      <c r="G1046" s="159">
        <v>219170</v>
      </c>
      <c r="H1046" s="107" t="str">
        <f t="shared" ref="H1046:H1060" si="257">IF($B1046="N/A","N/A",IF(G1046&gt;10,"No",IF(G1046&lt;-10,"No","Yes")))</f>
        <v>N/A</v>
      </c>
      <c r="I1046" s="108">
        <v>-1.01</v>
      </c>
      <c r="J1046" s="108">
        <v>8.7959999999999994</v>
      </c>
      <c r="K1046" s="118" t="s">
        <v>112</v>
      </c>
      <c r="L1046" s="109" t="str">
        <f t="shared" ref="L1046:L1060" si="258">IF(J1046="Div by 0", "N/A", IF(K1046="N/A","N/A", IF(J1046&gt;VALUE(MID(K1046,1,2)), "No", IF(J1046&lt;-1*VALUE(MID(K1046,1,2)), "No", "Yes"))))</f>
        <v>Yes</v>
      </c>
    </row>
    <row r="1047" spans="1:12">
      <c r="A1047" s="164" t="s">
        <v>635</v>
      </c>
      <c r="B1047" s="82" t="s">
        <v>50</v>
      </c>
      <c r="C1047" s="83">
        <v>1284</v>
      </c>
      <c r="D1047" s="84" t="str">
        <f t="shared" si="255"/>
        <v>N/A</v>
      </c>
      <c r="E1047" s="83">
        <v>1266</v>
      </c>
      <c r="F1047" s="84" t="str">
        <f t="shared" si="256"/>
        <v>N/A</v>
      </c>
      <c r="G1047" s="83">
        <v>1311</v>
      </c>
      <c r="H1047" s="84" t="str">
        <f t="shared" si="257"/>
        <v>N/A</v>
      </c>
      <c r="I1047" s="85">
        <v>-1.4</v>
      </c>
      <c r="J1047" s="85">
        <v>3.5550000000000002</v>
      </c>
      <c r="K1047" s="86" t="s">
        <v>112</v>
      </c>
      <c r="L1047" s="87" t="str">
        <f t="shared" si="258"/>
        <v>Yes</v>
      </c>
    </row>
    <row r="1048" spans="1:12">
      <c r="A1048" s="164" t="s">
        <v>636</v>
      </c>
      <c r="B1048" s="82" t="s">
        <v>50</v>
      </c>
      <c r="C1048" s="88">
        <v>158.49766355</v>
      </c>
      <c r="D1048" s="84" t="str">
        <f t="shared" si="255"/>
        <v>N/A</v>
      </c>
      <c r="E1048" s="88">
        <v>159.12401263999999</v>
      </c>
      <c r="F1048" s="84" t="str">
        <f t="shared" si="256"/>
        <v>N/A</v>
      </c>
      <c r="G1048" s="88">
        <v>167.17772693000001</v>
      </c>
      <c r="H1048" s="84" t="str">
        <f t="shared" si="257"/>
        <v>N/A</v>
      </c>
      <c r="I1048" s="85">
        <v>0.3952</v>
      </c>
      <c r="J1048" s="85">
        <v>5.0609999999999999</v>
      </c>
      <c r="K1048" s="86" t="s">
        <v>112</v>
      </c>
      <c r="L1048" s="87" t="str">
        <f t="shared" si="258"/>
        <v>Yes</v>
      </c>
    </row>
    <row r="1049" spans="1:12">
      <c r="A1049" s="164" t="s">
        <v>637</v>
      </c>
      <c r="B1049" s="82" t="s">
        <v>50</v>
      </c>
      <c r="C1049" s="88">
        <v>749892</v>
      </c>
      <c r="D1049" s="84" t="str">
        <f t="shared" si="255"/>
        <v>N/A</v>
      </c>
      <c r="E1049" s="88">
        <v>545950</v>
      </c>
      <c r="F1049" s="84" t="str">
        <f t="shared" si="256"/>
        <v>N/A</v>
      </c>
      <c r="G1049" s="88">
        <v>309867</v>
      </c>
      <c r="H1049" s="84" t="str">
        <f t="shared" si="257"/>
        <v>N/A</v>
      </c>
      <c r="I1049" s="85">
        <v>-27.2</v>
      </c>
      <c r="J1049" s="85">
        <v>-43.2</v>
      </c>
      <c r="K1049" s="86" t="s">
        <v>112</v>
      </c>
      <c r="L1049" s="87" t="str">
        <f t="shared" si="258"/>
        <v>No</v>
      </c>
    </row>
    <row r="1050" spans="1:12">
      <c r="A1050" s="164" t="s">
        <v>638</v>
      </c>
      <c r="B1050" s="82" t="s">
        <v>50</v>
      </c>
      <c r="C1050" s="83">
        <v>6117</v>
      </c>
      <c r="D1050" s="84" t="str">
        <f t="shared" si="255"/>
        <v>N/A</v>
      </c>
      <c r="E1050" s="83">
        <v>4361</v>
      </c>
      <c r="F1050" s="84" t="str">
        <f t="shared" si="256"/>
        <v>N/A</v>
      </c>
      <c r="G1050" s="83">
        <v>2728</v>
      </c>
      <c r="H1050" s="84" t="str">
        <f t="shared" si="257"/>
        <v>N/A</v>
      </c>
      <c r="I1050" s="85">
        <v>-28.7</v>
      </c>
      <c r="J1050" s="85">
        <v>-37.4</v>
      </c>
      <c r="K1050" s="86" t="s">
        <v>112</v>
      </c>
      <c r="L1050" s="87" t="str">
        <f t="shared" si="258"/>
        <v>No</v>
      </c>
    </row>
    <row r="1051" spans="1:12">
      <c r="A1051" s="164" t="s">
        <v>639</v>
      </c>
      <c r="B1051" s="82" t="s">
        <v>50</v>
      </c>
      <c r="C1051" s="88">
        <v>122.59146641</v>
      </c>
      <c r="D1051" s="84" t="str">
        <f t="shared" si="255"/>
        <v>N/A</v>
      </c>
      <c r="E1051" s="88">
        <v>125.18917679</v>
      </c>
      <c r="F1051" s="84" t="str">
        <f t="shared" si="256"/>
        <v>N/A</v>
      </c>
      <c r="G1051" s="88">
        <v>113.58760997</v>
      </c>
      <c r="H1051" s="84" t="str">
        <f t="shared" si="257"/>
        <v>N/A</v>
      </c>
      <c r="I1051" s="85">
        <v>2.1190000000000002</v>
      </c>
      <c r="J1051" s="85">
        <v>-9.27</v>
      </c>
      <c r="K1051" s="86" t="s">
        <v>112</v>
      </c>
      <c r="L1051" s="87" t="str">
        <f t="shared" si="258"/>
        <v>Yes</v>
      </c>
    </row>
    <row r="1052" spans="1:12">
      <c r="A1052" s="164" t="s">
        <v>649</v>
      </c>
      <c r="B1052" s="82" t="s">
        <v>50</v>
      </c>
      <c r="C1052" s="88">
        <v>702297</v>
      </c>
      <c r="D1052" s="84" t="str">
        <f t="shared" si="255"/>
        <v>N/A</v>
      </c>
      <c r="E1052" s="88">
        <v>793046</v>
      </c>
      <c r="F1052" s="84" t="str">
        <f t="shared" si="256"/>
        <v>N/A</v>
      </c>
      <c r="G1052" s="88">
        <v>966673</v>
      </c>
      <c r="H1052" s="84" t="str">
        <f t="shared" si="257"/>
        <v>N/A</v>
      </c>
      <c r="I1052" s="85">
        <v>12.92</v>
      </c>
      <c r="J1052" s="85">
        <v>21.89</v>
      </c>
      <c r="K1052" s="86" t="s">
        <v>112</v>
      </c>
      <c r="L1052" s="87" t="str">
        <f t="shared" si="258"/>
        <v>No</v>
      </c>
    </row>
    <row r="1053" spans="1:12">
      <c r="A1053" s="164" t="s">
        <v>651</v>
      </c>
      <c r="B1053" s="82" t="s">
        <v>50</v>
      </c>
      <c r="C1053" s="83">
        <v>3150</v>
      </c>
      <c r="D1053" s="84" t="str">
        <f t="shared" si="255"/>
        <v>N/A</v>
      </c>
      <c r="E1053" s="83">
        <v>3546</v>
      </c>
      <c r="F1053" s="84" t="str">
        <f t="shared" si="256"/>
        <v>N/A</v>
      </c>
      <c r="G1053" s="83">
        <v>4344</v>
      </c>
      <c r="H1053" s="84" t="str">
        <f t="shared" si="257"/>
        <v>N/A</v>
      </c>
      <c r="I1053" s="85">
        <v>12.57</v>
      </c>
      <c r="J1053" s="85">
        <v>22.5</v>
      </c>
      <c r="K1053" s="86" t="s">
        <v>112</v>
      </c>
      <c r="L1053" s="87" t="str">
        <f t="shared" si="258"/>
        <v>No</v>
      </c>
    </row>
    <row r="1054" spans="1:12">
      <c r="A1054" s="164" t="s">
        <v>650</v>
      </c>
      <c r="B1054" s="82" t="s">
        <v>50</v>
      </c>
      <c r="C1054" s="88">
        <v>222.95142856999999</v>
      </c>
      <c r="D1054" s="84" t="str">
        <f t="shared" si="255"/>
        <v>N/A</v>
      </c>
      <c r="E1054" s="88">
        <v>223.64523406999999</v>
      </c>
      <c r="F1054" s="84" t="str">
        <f t="shared" si="256"/>
        <v>N/A</v>
      </c>
      <c r="G1054" s="88">
        <v>222.53061693999999</v>
      </c>
      <c r="H1054" s="84" t="str">
        <f t="shared" si="257"/>
        <v>N/A</v>
      </c>
      <c r="I1054" s="85">
        <v>0.31119999999999998</v>
      </c>
      <c r="J1054" s="85">
        <v>-0.498</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225761305</v>
      </c>
      <c r="D1058" s="84" t="str">
        <f t="shared" si="255"/>
        <v>N/A</v>
      </c>
      <c r="E1058" s="88">
        <v>255118430</v>
      </c>
      <c r="F1058" s="84" t="str">
        <f t="shared" si="256"/>
        <v>N/A</v>
      </c>
      <c r="G1058" s="88">
        <v>278755957</v>
      </c>
      <c r="H1058" s="84" t="str">
        <f t="shared" si="257"/>
        <v>N/A</v>
      </c>
      <c r="I1058" s="85">
        <v>13</v>
      </c>
      <c r="J1058" s="85">
        <v>9.2650000000000006</v>
      </c>
      <c r="K1058" s="86" t="s">
        <v>112</v>
      </c>
      <c r="L1058" s="87" t="str">
        <f t="shared" si="258"/>
        <v>Yes</v>
      </c>
    </row>
    <row r="1059" spans="1:12">
      <c r="A1059" s="164" t="s">
        <v>643</v>
      </c>
      <c r="B1059" s="82" t="s">
        <v>50</v>
      </c>
      <c r="C1059" s="83">
        <v>17391</v>
      </c>
      <c r="D1059" s="84" t="str">
        <f t="shared" si="255"/>
        <v>N/A</v>
      </c>
      <c r="E1059" s="83">
        <v>18764</v>
      </c>
      <c r="F1059" s="84" t="str">
        <f t="shared" si="256"/>
        <v>N/A</v>
      </c>
      <c r="G1059" s="83">
        <v>19805</v>
      </c>
      <c r="H1059" s="84" t="str">
        <f t="shared" si="257"/>
        <v>N/A</v>
      </c>
      <c r="I1059" s="85">
        <v>7.8949999999999996</v>
      </c>
      <c r="J1059" s="85">
        <v>5.548</v>
      </c>
      <c r="K1059" s="86" t="s">
        <v>112</v>
      </c>
      <c r="L1059" s="87" t="str">
        <f t="shared" si="258"/>
        <v>Yes</v>
      </c>
    </row>
    <row r="1060" spans="1:12">
      <c r="A1060" s="164" t="s">
        <v>644</v>
      </c>
      <c r="B1060" s="101" t="s">
        <v>50</v>
      </c>
      <c r="C1060" s="98">
        <v>12981.502214</v>
      </c>
      <c r="D1060" s="103" t="str">
        <f t="shared" si="255"/>
        <v>N/A</v>
      </c>
      <c r="E1060" s="98">
        <v>13596.164463999999</v>
      </c>
      <c r="F1060" s="103" t="str">
        <f t="shared" si="256"/>
        <v>N/A</v>
      </c>
      <c r="G1060" s="98">
        <v>14075.029387</v>
      </c>
      <c r="H1060" s="103" t="str">
        <f t="shared" si="257"/>
        <v>N/A</v>
      </c>
      <c r="I1060" s="104">
        <v>4.7350000000000003</v>
      </c>
      <c r="J1060" s="104">
        <v>3.5219999999999998</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291437248</v>
      </c>
      <c r="D1062" s="84" t="str">
        <f t="shared" ref="D1062:D1077" si="259">IF($B1062="N/A","N/A",IF(C1062&gt;10,"No",IF(C1062&lt;-10,"No","Yes")))</f>
        <v>N/A</v>
      </c>
      <c r="E1062" s="88">
        <v>325940192</v>
      </c>
      <c r="F1062" s="84" t="str">
        <f t="shared" ref="F1062:F1077" si="260">IF($B1062="N/A","N/A",IF(E1062&gt;10,"No",IF(E1062&lt;-10,"No","Yes")))</f>
        <v>N/A</v>
      </c>
      <c r="G1062" s="88">
        <v>355943829</v>
      </c>
      <c r="H1062" s="84" t="str">
        <f t="shared" ref="H1062:H1077" si="261">IF($B1062="N/A","N/A",IF(G1062&gt;10,"No",IF(G1062&lt;-10,"No","Yes")))</f>
        <v>N/A</v>
      </c>
      <c r="I1062" s="85">
        <v>11.84</v>
      </c>
      <c r="J1062" s="85">
        <v>9.2050000000000001</v>
      </c>
      <c r="K1062" s="86" t="s">
        <v>112</v>
      </c>
      <c r="L1062" s="87" t="str">
        <f t="shared" ref="L1062:L1077" si="262">IF(J1062="Div by 0", "N/A", IF(K1062="N/A","N/A", IF(J1062&gt;VALUE(MID(K1062,1,2)), "No", IF(J1062&lt;-1*VALUE(MID(K1062,1,2)), "No", "Yes"))))</f>
        <v>Yes</v>
      </c>
    </row>
    <row r="1063" spans="1:12">
      <c r="A1063" s="137" t="s">
        <v>483</v>
      </c>
      <c r="B1063" s="82" t="s">
        <v>50</v>
      </c>
      <c r="C1063" s="83">
        <v>25306</v>
      </c>
      <c r="D1063" s="84" t="str">
        <f t="shared" si="259"/>
        <v>N/A</v>
      </c>
      <c r="E1063" s="83">
        <v>27825</v>
      </c>
      <c r="F1063" s="84" t="str">
        <f t="shared" si="260"/>
        <v>N/A</v>
      </c>
      <c r="G1063" s="83">
        <v>29800</v>
      </c>
      <c r="H1063" s="84" t="str">
        <f t="shared" si="261"/>
        <v>N/A</v>
      </c>
      <c r="I1063" s="85">
        <v>9.9540000000000006</v>
      </c>
      <c r="J1063" s="85">
        <v>7.0979999999999999</v>
      </c>
      <c r="K1063" s="86" t="s">
        <v>112</v>
      </c>
      <c r="L1063" s="87" t="str">
        <f t="shared" si="262"/>
        <v>Yes</v>
      </c>
    </row>
    <row r="1064" spans="1:12" ht="12.75" customHeight="1">
      <c r="A1064" s="137" t="s">
        <v>825</v>
      </c>
      <c r="B1064" s="82" t="s">
        <v>50</v>
      </c>
      <c r="C1064" s="88">
        <v>11516.527622</v>
      </c>
      <c r="D1064" s="84" t="str">
        <f t="shared" si="259"/>
        <v>N/A</v>
      </c>
      <c r="E1064" s="88">
        <v>11713.933225999999</v>
      </c>
      <c r="F1064" s="84" t="str">
        <f t="shared" si="260"/>
        <v>N/A</v>
      </c>
      <c r="G1064" s="88">
        <v>11944.423792</v>
      </c>
      <c r="H1064" s="84" t="str">
        <f t="shared" si="261"/>
        <v>N/A</v>
      </c>
      <c r="I1064" s="85">
        <v>1.714</v>
      </c>
      <c r="J1064" s="85">
        <v>1.968</v>
      </c>
      <c r="K1064" s="86" t="s">
        <v>112</v>
      </c>
      <c r="L1064" s="87" t="str">
        <f t="shared" si="262"/>
        <v>Yes</v>
      </c>
    </row>
    <row r="1065" spans="1:12">
      <c r="A1065" s="144" t="s">
        <v>583</v>
      </c>
      <c r="B1065" s="82" t="s">
        <v>50</v>
      </c>
      <c r="C1065" s="88">
        <v>7029.5943096999999</v>
      </c>
      <c r="D1065" s="84" t="str">
        <f t="shared" si="259"/>
        <v>N/A</v>
      </c>
      <c r="E1065" s="88">
        <v>7627.2470096999996</v>
      </c>
      <c r="F1065" s="84" t="str">
        <f t="shared" si="260"/>
        <v>N/A</v>
      </c>
      <c r="G1065" s="88">
        <v>7912.8344659000004</v>
      </c>
      <c r="H1065" s="84" t="str">
        <f t="shared" si="261"/>
        <v>N/A</v>
      </c>
      <c r="I1065" s="85">
        <v>8.5020000000000007</v>
      </c>
      <c r="J1065" s="85">
        <v>3.7440000000000002</v>
      </c>
      <c r="K1065" s="86" t="s">
        <v>112</v>
      </c>
      <c r="L1065" s="87" t="str">
        <f t="shared" si="262"/>
        <v>Yes</v>
      </c>
    </row>
    <row r="1066" spans="1:12">
      <c r="A1066" s="144" t="s">
        <v>586</v>
      </c>
      <c r="B1066" s="82" t="s">
        <v>50</v>
      </c>
      <c r="C1066" s="88">
        <v>17880.300334</v>
      </c>
      <c r="D1066" s="84" t="str">
        <f t="shared" si="259"/>
        <v>N/A</v>
      </c>
      <c r="E1066" s="88">
        <v>17334.380464999998</v>
      </c>
      <c r="F1066" s="84" t="str">
        <f t="shared" si="260"/>
        <v>N/A</v>
      </c>
      <c r="G1066" s="88">
        <v>17522.308269000001</v>
      </c>
      <c r="H1066" s="84" t="str">
        <f t="shared" si="261"/>
        <v>N/A</v>
      </c>
      <c r="I1066" s="85">
        <v>-3.05</v>
      </c>
      <c r="J1066" s="85">
        <v>1.0840000000000001</v>
      </c>
      <c r="K1066" s="86" t="s">
        <v>112</v>
      </c>
      <c r="L1066" s="87" t="str">
        <f t="shared" si="262"/>
        <v>Yes</v>
      </c>
    </row>
    <row r="1067" spans="1:12" ht="12.75" customHeight="1">
      <c r="A1067" s="164" t="s">
        <v>484</v>
      </c>
      <c r="B1067" s="82" t="s">
        <v>50</v>
      </c>
      <c r="C1067" s="87">
        <v>37.586703700000001</v>
      </c>
      <c r="D1067" s="84" t="str">
        <f t="shared" si="259"/>
        <v>N/A</v>
      </c>
      <c r="E1067" s="87">
        <v>40.978777927000003</v>
      </c>
      <c r="F1067" s="84" t="str">
        <f t="shared" si="260"/>
        <v>N/A</v>
      </c>
      <c r="G1067" s="87">
        <v>42.921545752</v>
      </c>
      <c r="H1067" s="84" t="str">
        <f t="shared" si="261"/>
        <v>N/A</v>
      </c>
      <c r="I1067" s="85">
        <v>9.0250000000000004</v>
      </c>
      <c r="J1067" s="85">
        <v>4.7409999999999997</v>
      </c>
      <c r="K1067" s="86" t="s">
        <v>112</v>
      </c>
      <c r="L1067" s="87" t="str">
        <f t="shared" si="262"/>
        <v>Yes</v>
      </c>
    </row>
    <row r="1068" spans="1:12">
      <c r="A1068" s="144" t="s">
        <v>583</v>
      </c>
      <c r="B1068" s="82" t="s">
        <v>50</v>
      </c>
      <c r="C1068" s="87">
        <v>44.208419229</v>
      </c>
      <c r="D1068" s="84" t="str">
        <f t="shared" si="259"/>
        <v>N/A</v>
      </c>
      <c r="E1068" s="87">
        <v>48.368336999</v>
      </c>
      <c r="F1068" s="84" t="str">
        <f t="shared" si="260"/>
        <v>N/A</v>
      </c>
      <c r="G1068" s="87">
        <v>51.561798089</v>
      </c>
      <c r="H1068" s="84" t="str">
        <f t="shared" si="261"/>
        <v>N/A</v>
      </c>
      <c r="I1068" s="85">
        <v>9.41</v>
      </c>
      <c r="J1068" s="85">
        <v>6.6020000000000003</v>
      </c>
      <c r="K1068" s="86" t="s">
        <v>112</v>
      </c>
      <c r="L1068" s="87" t="str">
        <f t="shared" si="262"/>
        <v>Yes</v>
      </c>
    </row>
    <row r="1069" spans="1:12">
      <c r="A1069" s="144" t="s">
        <v>586</v>
      </c>
      <c r="B1069" s="82" t="s">
        <v>50</v>
      </c>
      <c r="C1069" s="87">
        <v>31.996456717000001</v>
      </c>
      <c r="D1069" s="84" t="str">
        <f t="shared" si="259"/>
        <v>N/A</v>
      </c>
      <c r="E1069" s="87">
        <v>35.008205281000002</v>
      </c>
      <c r="F1069" s="84" t="str">
        <f t="shared" si="260"/>
        <v>N/A</v>
      </c>
      <c r="G1069" s="87">
        <v>36.195539119000003</v>
      </c>
      <c r="H1069" s="84" t="str">
        <f t="shared" si="261"/>
        <v>N/A</v>
      </c>
      <c r="I1069" s="85">
        <v>9.4130000000000003</v>
      </c>
      <c r="J1069" s="85">
        <v>3.3919999999999999</v>
      </c>
      <c r="K1069" s="86" t="s">
        <v>112</v>
      </c>
      <c r="L1069" s="87" t="str">
        <f t="shared" si="262"/>
        <v>Yes</v>
      </c>
    </row>
    <row r="1070" spans="1:12" ht="12.75" customHeight="1">
      <c r="A1070" s="137" t="s">
        <v>821</v>
      </c>
      <c r="B1070" s="82" t="s">
        <v>50</v>
      </c>
      <c r="C1070" s="88">
        <v>225761305</v>
      </c>
      <c r="D1070" s="84" t="str">
        <f t="shared" si="259"/>
        <v>N/A</v>
      </c>
      <c r="E1070" s="88">
        <v>255118430</v>
      </c>
      <c r="F1070" s="84" t="str">
        <f t="shared" si="260"/>
        <v>N/A</v>
      </c>
      <c r="G1070" s="88">
        <v>278755957</v>
      </c>
      <c r="H1070" s="84" t="str">
        <f t="shared" si="261"/>
        <v>N/A</v>
      </c>
      <c r="I1070" s="85">
        <v>13</v>
      </c>
      <c r="J1070" s="85">
        <v>9.2650000000000006</v>
      </c>
      <c r="K1070" s="86" t="s">
        <v>112</v>
      </c>
      <c r="L1070" s="87" t="str">
        <f t="shared" si="262"/>
        <v>Yes</v>
      </c>
    </row>
    <row r="1071" spans="1:12" ht="13.5" customHeight="1">
      <c r="A1071" s="137" t="s">
        <v>933</v>
      </c>
      <c r="B1071" s="82" t="s">
        <v>50</v>
      </c>
      <c r="C1071" s="83">
        <v>17391</v>
      </c>
      <c r="D1071" s="84" t="str">
        <f t="shared" si="259"/>
        <v>N/A</v>
      </c>
      <c r="E1071" s="83">
        <v>18764</v>
      </c>
      <c r="F1071" s="84" t="str">
        <f t="shared" si="260"/>
        <v>N/A</v>
      </c>
      <c r="G1071" s="83">
        <v>19805</v>
      </c>
      <c r="H1071" s="84" t="str">
        <f t="shared" si="261"/>
        <v>N/A</v>
      </c>
      <c r="I1071" s="85">
        <v>7.8949999999999996</v>
      </c>
      <c r="J1071" s="85">
        <v>5.548</v>
      </c>
      <c r="K1071" s="86" t="s">
        <v>112</v>
      </c>
      <c r="L1071" s="87" t="str">
        <f t="shared" si="262"/>
        <v>Yes</v>
      </c>
    </row>
    <row r="1072" spans="1:12" ht="25.5">
      <c r="A1072" s="137" t="s">
        <v>826</v>
      </c>
      <c r="B1072" s="82" t="s">
        <v>50</v>
      </c>
      <c r="C1072" s="88">
        <v>12981.502214</v>
      </c>
      <c r="D1072" s="84" t="str">
        <f t="shared" si="259"/>
        <v>N/A</v>
      </c>
      <c r="E1072" s="88">
        <v>13596.164463999999</v>
      </c>
      <c r="F1072" s="84" t="str">
        <f t="shared" si="260"/>
        <v>N/A</v>
      </c>
      <c r="G1072" s="88">
        <v>14075.029387</v>
      </c>
      <c r="H1072" s="84" t="str">
        <f t="shared" si="261"/>
        <v>N/A</v>
      </c>
      <c r="I1072" s="85">
        <v>4.7350000000000003</v>
      </c>
      <c r="J1072" s="85">
        <v>3.5219999999999998</v>
      </c>
      <c r="K1072" s="86" t="s">
        <v>112</v>
      </c>
      <c r="L1072" s="87" t="str">
        <f t="shared" si="262"/>
        <v>Yes</v>
      </c>
    </row>
    <row r="1073" spans="1:12">
      <c r="A1073" s="144" t="s">
        <v>645</v>
      </c>
      <c r="B1073" s="82" t="s">
        <v>50</v>
      </c>
      <c r="C1073" s="88">
        <v>5581.8148393000001</v>
      </c>
      <c r="D1073" s="84" t="str">
        <f t="shared" si="259"/>
        <v>N/A</v>
      </c>
      <c r="E1073" s="88">
        <v>6394.7453883999997</v>
      </c>
      <c r="F1073" s="84" t="str">
        <f t="shared" si="260"/>
        <v>N/A</v>
      </c>
      <c r="G1073" s="88">
        <v>6759.6112278000001</v>
      </c>
      <c r="H1073" s="84" t="str">
        <f t="shared" si="261"/>
        <v>N/A</v>
      </c>
      <c r="I1073" s="85">
        <v>14.56</v>
      </c>
      <c r="J1073" s="85">
        <v>5.7060000000000004</v>
      </c>
      <c r="K1073" s="86" t="s">
        <v>112</v>
      </c>
      <c r="L1073" s="87" t="str">
        <f t="shared" si="262"/>
        <v>Yes</v>
      </c>
    </row>
    <row r="1074" spans="1:12">
      <c r="A1074" s="144" t="s">
        <v>646</v>
      </c>
      <c r="B1074" s="82" t="s">
        <v>50</v>
      </c>
      <c r="C1074" s="88">
        <v>24562.416581000001</v>
      </c>
      <c r="D1074" s="84" t="str">
        <f t="shared" si="259"/>
        <v>N/A</v>
      </c>
      <c r="E1074" s="88">
        <v>25137.528922000001</v>
      </c>
      <c r="F1074" s="84" t="str">
        <f t="shared" si="260"/>
        <v>N/A</v>
      </c>
      <c r="G1074" s="88">
        <v>26281.710338000001</v>
      </c>
      <c r="H1074" s="84" t="str">
        <f t="shared" si="261"/>
        <v>N/A</v>
      </c>
      <c r="I1074" s="85">
        <v>2.3410000000000002</v>
      </c>
      <c r="J1074" s="85">
        <v>4.5519999999999996</v>
      </c>
      <c r="K1074" s="86" t="s">
        <v>112</v>
      </c>
      <c r="L1074" s="87" t="str">
        <f t="shared" si="262"/>
        <v>Yes</v>
      </c>
    </row>
    <row r="1075" spans="1:12" ht="25.5">
      <c r="A1075" s="164" t="s">
        <v>485</v>
      </c>
      <c r="B1075" s="82" t="s">
        <v>50</v>
      </c>
      <c r="C1075" s="87">
        <v>25.830647437</v>
      </c>
      <c r="D1075" s="84" t="str">
        <f t="shared" si="259"/>
        <v>N/A</v>
      </c>
      <c r="E1075" s="87">
        <v>27.634350009999999</v>
      </c>
      <c r="F1075" s="84" t="str">
        <f t="shared" si="260"/>
        <v>N/A</v>
      </c>
      <c r="G1075" s="87">
        <v>28.525544081</v>
      </c>
      <c r="H1075" s="84" t="str">
        <f t="shared" si="261"/>
        <v>N/A</v>
      </c>
      <c r="I1075" s="85">
        <v>6.9829999999999997</v>
      </c>
      <c r="J1075" s="85">
        <v>3.2250000000000001</v>
      </c>
      <c r="K1075" s="86" t="s">
        <v>112</v>
      </c>
      <c r="L1075" s="87" t="str">
        <f t="shared" si="262"/>
        <v>Yes</v>
      </c>
    </row>
    <row r="1076" spans="1:12">
      <c r="A1076" s="144" t="s">
        <v>583</v>
      </c>
      <c r="B1076" s="82" t="s">
        <v>50</v>
      </c>
      <c r="C1076" s="87">
        <v>31.690119804999998</v>
      </c>
      <c r="D1076" s="84" t="str">
        <f t="shared" si="259"/>
        <v>N/A</v>
      </c>
      <c r="E1076" s="87">
        <v>34.793744539000002</v>
      </c>
      <c r="F1076" s="84" t="str">
        <f t="shared" si="260"/>
        <v>N/A</v>
      </c>
      <c r="G1076" s="87">
        <v>37.075858764000003</v>
      </c>
      <c r="H1076" s="84" t="str">
        <f t="shared" si="261"/>
        <v>N/A</v>
      </c>
      <c r="I1076" s="85">
        <v>9.7940000000000005</v>
      </c>
      <c r="J1076" s="85">
        <v>6.5590000000000002</v>
      </c>
      <c r="K1076" s="86" t="s">
        <v>112</v>
      </c>
      <c r="L1076" s="87" t="str">
        <f t="shared" si="262"/>
        <v>Yes</v>
      </c>
    </row>
    <row r="1077" spans="1:12">
      <c r="A1077" s="144" t="s">
        <v>586</v>
      </c>
      <c r="B1077" s="82" t="s">
        <v>50</v>
      </c>
      <c r="C1077" s="87">
        <v>20.706823874000001</v>
      </c>
      <c r="D1077" s="84" t="str">
        <f t="shared" si="259"/>
        <v>N/A</v>
      </c>
      <c r="E1077" s="87">
        <v>21.509771743999998</v>
      </c>
      <c r="F1077" s="84" t="str">
        <f t="shared" si="260"/>
        <v>N/A</v>
      </c>
      <c r="G1077" s="87">
        <v>21.434762509999999</v>
      </c>
      <c r="H1077" s="84" t="str">
        <f t="shared" si="261"/>
        <v>N/A</v>
      </c>
      <c r="I1077" s="85">
        <v>3.8780000000000001</v>
      </c>
      <c r="J1077" s="85">
        <v>-0.34899999999999998</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428730</v>
      </c>
      <c r="D1079" s="84" t="str">
        <f>IF($B1079="N/A","N/A",IF(C1079&gt;10,"No",IF(C1079&lt;-10,"No","Yes")))</f>
        <v>N/A</v>
      </c>
      <c r="E1079" s="106">
        <v>434561</v>
      </c>
      <c r="F1079" s="84" t="str">
        <f>IF($B1079="N/A","N/A",IF(E1079&gt;10,"No",IF(E1079&lt;-10,"No","Yes")))</f>
        <v>N/A</v>
      </c>
      <c r="G1079" s="106">
        <v>448931</v>
      </c>
      <c r="H1079" s="84" t="str">
        <f>IF($B1079="N/A","N/A",IF(G1079&gt;10,"No",IF(G1079&lt;-10,"No","Yes")))</f>
        <v>N/A</v>
      </c>
      <c r="I1079" s="85">
        <v>1.36</v>
      </c>
      <c r="J1079" s="85">
        <v>3.3069999999999999</v>
      </c>
      <c r="K1079" s="118" t="s">
        <v>112</v>
      </c>
      <c r="L1079" s="87" t="str">
        <f t="shared" ref="L1079:L1119" si="263">IF(J1079="Div by 0", "N/A", IF(K1079="N/A","N/A", IF(J1079&gt;VALUE(MID(K1079,1,2)), "No", IF(J1079&lt;-1*VALUE(MID(K1079,1,2)), "No", "Yes"))))</f>
        <v>Yes</v>
      </c>
    </row>
    <row r="1080" spans="1:12">
      <c r="A1080" s="164" t="s">
        <v>38</v>
      </c>
      <c r="B1080" s="82" t="s">
        <v>50</v>
      </c>
      <c r="C1080" s="83">
        <v>359689</v>
      </c>
      <c r="D1080" s="84" t="str">
        <f>IF($B1080="N/A","N/A",IF(C1080&gt;10,"No",IF(C1080&lt;-10,"No","Yes")))</f>
        <v>N/A</v>
      </c>
      <c r="E1080" s="83">
        <v>362584</v>
      </c>
      <c r="F1080" s="84" t="str">
        <f>IF($B1080="N/A","N/A",IF(E1080&gt;10,"No",IF(E1080&lt;-10,"No","Yes")))</f>
        <v>N/A</v>
      </c>
      <c r="G1080" s="83">
        <v>372861</v>
      </c>
      <c r="H1080" s="84" t="str">
        <f>IF($B1080="N/A","N/A",IF(G1080&gt;10,"No",IF(G1080&lt;-10,"No","Yes")))</f>
        <v>N/A</v>
      </c>
      <c r="I1080" s="85">
        <v>0.80489999999999995</v>
      </c>
      <c r="J1080" s="85">
        <v>2.8340000000000001</v>
      </c>
      <c r="K1080" s="86" t="s">
        <v>112</v>
      </c>
      <c r="L1080" s="87" t="str">
        <f t="shared" si="263"/>
        <v>Yes</v>
      </c>
    </row>
    <row r="1081" spans="1:12">
      <c r="A1081" s="164" t="s">
        <v>486</v>
      </c>
      <c r="B1081" s="87" t="s">
        <v>107</v>
      </c>
      <c r="C1081" s="90">
        <v>83.896391668000007</v>
      </c>
      <c r="D1081" s="84" t="str">
        <f>IF($B1081="N/A","N/A",IF(C1081&gt;90,"No",IF(C1081&lt;65,"No","Yes")))</f>
        <v>Yes</v>
      </c>
      <c r="E1081" s="90">
        <v>83.436847760999996</v>
      </c>
      <c r="F1081" s="84" t="str">
        <f>IF($B1081="N/A","N/A",IF(E1081&gt;90,"No",IF(E1081&lt;65,"No","Yes")))</f>
        <v>Yes</v>
      </c>
      <c r="G1081" s="90">
        <v>83.055302484999999</v>
      </c>
      <c r="H1081" s="84" t="str">
        <f>IF($B1081="N/A","N/A",IF(G1081&gt;90,"No",IF(G1081&lt;65,"No","Yes")))</f>
        <v>Yes</v>
      </c>
      <c r="I1081" s="85">
        <v>-0.54800000000000004</v>
      </c>
      <c r="J1081" s="85">
        <v>-0.45700000000000002</v>
      </c>
      <c r="K1081" s="86" t="s">
        <v>112</v>
      </c>
      <c r="L1081" s="87" t="str">
        <f t="shared" si="263"/>
        <v>Yes</v>
      </c>
    </row>
    <row r="1082" spans="1:12">
      <c r="A1082" s="164" t="s">
        <v>487</v>
      </c>
      <c r="B1082" s="87" t="s">
        <v>106</v>
      </c>
      <c r="C1082" s="90">
        <v>95.727409291000001</v>
      </c>
      <c r="D1082" s="84" t="str">
        <f>IF($B1082="N/A","N/A",IF(C1082&gt;100,"No",IF(C1082&lt;90,"No","Yes")))</f>
        <v>Yes</v>
      </c>
      <c r="E1082" s="90">
        <v>95.959153901999997</v>
      </c>
      <c r="F1082" s="84" t="str">
        <f>IF($B1082="N/A","N/A",IF(E1082&gt;100,"No",IF(E1082&lt;90,"No","Yes")))</f>
        <v>Yes</v>
      </c>
      <c r="G1082" s="90">
        <v>96.461927900000006</v>
      </c>
      <c r="H1082" s="84" t="str">
        <f>IF($B1082="N/A","N/A",IF(G1082&gt;100,"No",IF(G1082&lt;90,"No","Yes")))</f>
        <v>Yes</v>
      </c>
      <c r="I1082" s="85">
        <v>0.24210000000000001</v>
      </c>
      <c r="J1082" s="85">
        <v>0.52390000000000003</v>
      </c>
      <c r="K1082" s="86" t="s">
        <v>112</v>
      </c>
      <c r="L1082" s="87" t="str">
        <f t="shared" si="263"/>
        <v>Yes</v>
      </c>
    </row>
    <row r="1083" spans="1:12">
      <c r="A1083" s="164" t="s">
        <v>488</v>
      </c>
      <c r="B1083" s="87" t="s">
        <v>108</v>
      </c>
      <c r="C1083" s="90">
        <v>95.447018632999999</v>
      </c>
      <c r="D1083" s="84" t="str">
        <f>IF($B1083="N/A","N/A",IF(C1083&gt;100,"No",IF(C1083&lt;85,"No","Yes")))</f>
        <v>Yes</v>
      </c>
      <c r="E1083" s="90">
        <v>95.573751384000005</v>
      </c>
      <c r="F1083" s="84" t="str">
        <f>IF($B1083="N/A","N/A",IF(E1083&gt;100,"No",IF(E1083&lt;85,"No","Yes")))</f>
        <v>Yes</v>
      </c>
      <c r="G1083" s="90">
        <v>95.691757898999995</v>
      </c>
      <c r="H1083" s="84" t="str">
        <f>IF($B1083="N/A","N/A",IF(G1083&gt;100,"No",IF(G1083&lt;85,"No","Yes")))</f>
        <v>Yes</v>
      </c>
      <c r="I1083" s="85">
        <v>0.1328</v>
      </c>
      <c r="J1083" s="85">
        <v>0.1235</v>
      </c>
      <c r="K1083" s="86" t="s">
        <v>112</v>
      </c>
      <c r="L1083" s="87" t="str">
        <f t="shared" si="263"/>
        <v>Yes</v>
      </c>
    </row>
    <row r="1084" spans="1:12">
      <c r="A1084" s="164" t="s">
        <v>489</v>
      </c>
      <c r="B1084" s="87" t="s">
        <v>109</v>
      </c>
      <c r="C1084" s="90">
        <v>86.398202011999999</v>
      </c>
      <c r="D1084" s="84" t="str">
        <f>IF($B1084="N/A","N/A",IF(C1084&gt;100,"No",IF(C1084&lt;80,"No","Yes")))</f>
        <v>Yes</v>
      </c>
      <c r="E1084" s="90">
        <v>86.368448208000004</v>
      </c>
      <c r="F1084" s="84" t="str">
        <f>IF($B1084="N/A","N/A",IF(E1084&gt;100,"No",IF(E1084&lt;80,"No","Yes")))</f>
        <v>Yes</v>
      </c>
      <c r="G1084" s="90">
        <v>86.710736365000002</v>
      </c>
      <c r="H1084" s="84" t="str">
        <f>IF($B1084="N/A","N/A",IF(G1084&gt;100,"No",IF(G1084&lt;80,"No","Yes")))</f>
        <v>Yes</v>
      </c>
      <c r="I1084" s="85">
        <v>-3.4000000000000002E-2</v>
      </c>
      <c r="J1084" s="85">
        <v>0.39629999999999999</v>
      </c>
      <c r="K1084" s="86" t="s">
        <v>112</v>
      </c>
      <c r="L1084" s="87" t="str">
        <f t="shared" si="263"/>
        <v>Yes</v>
      </c>
    </row>
    <row r="1085" spans="1:12">
      <c r="A1085" s="164" t="s">
        <v>490</v>
      </c>
      <c r="B1085" s="87" t="s">
        <v>109</v>
      </c>
      <c r="C1085" s="90">
        <v>67.420853081000004</v>
      </c>
      <c r="D1085" s="84" t="str">
        <f>IF($B1085="N/A","N/A",IF(C1085&gt;100,"No",IF(C1085&lt;80,"No","Yes")))</f>
        <v>No</v>
      </c>
      <c r="E1085" s="90">
        <v>65.451294629000003</v>
      </c>
      <c r="F1085" s="84" t="str">
        <f>IF($B1085="N/A","N/A",IF(E1085&gt;100,"No",IF(E1085&lt;80,"No","Yes")))</f>
        <v>No</v>
      </c>
      <c r="G1085" s="90">
        <v>63.596906914999998</v>
      </c>
      <c r="H1085" s="84" t="str">
        <f>IF($B1085="N/A","N/A",IF(G1085&gt;100,"No",IF(G1085&lt;80,"No","Yes")))</f>
        <v>No</v>
      </c>
      <c r="I1085" s="85">
        <v>-2.92</v>
      </c>
      <c r="J1085" s="85">
        <v>-2.83</v>
      </c>
      <c r="K1085" s="86" t="s">
        <v>112</v>
      </c>
      <c r="L1085" s="87" t="str">
        <f t="shared" si="263"/>
        <v>Yes</v>
      </c>
    </row>
    <row r="1086" spans="1:12">
      <c r="A1086" s="81" t="s">
        <v>491</v>
      </c>
      <c r="B1086" s="82" t="s">
        <v>50</v>
      </c>
      <c r="C1086" s="83">
        <v>331001.69</v>
      </c>
      <c r="D1086" s="84" t="str">
        <f t="shared" ref="D1086:D1117" si="264">IF($B1086="N/A","N/A",IF(C1086&gt;10,"No",IF(C1086&lt;-10,"No","Yes")))</f>
        <v>N/A</v>
      </c>
      <c r="E1086" s="83">
        <v>336497.84</v>
      </c>
      <c r="F1086" s="84" t="str">
        <f t="shared" ref="F1086:F1117" si="265">IF($B1086="N/A","N/A",IF(E1086&gt;10,"No",IF(E1086&lt;-10,"No","Yes")))</f>
        <v>N/A</v>
      </c>
      <c r="G1086" s="83">
        <v>357549.8</v>
      </c>
      <c r="H1086" s="84" t="str">
        <f t="shared" ref="H1086:H1117" si="266">IF($B1086="N/A","N/A",IF(G1086&gt;10,"No",IF(G1086&lt;-10,"No","Yes")))</f>
        <v>N/A</v>
      </c>
      <c r="I1086" s="85">
        <v>1.66</v>
      </c>
      <c r="J1086" s="85">
        <v>6.2560000000000002</v>
      </c>
      <c r="K1086" s="86" t="s">
        <v>112</v>
      </c>
      <c r="L1086" s="87" t="str">
        <f t="shared" si="263"/>
        <v>Yes</v>
      </c>
    </row>
    <row r="1087" spans="1:12">
      <c r="A1087" s="81" t="s">
        <v>582</v>
      </c>
      <c r="B1087" s="82" t="s">
        <v>50</v>
      </c>
      <c r="C1087" s="83">
        <v>34616</v>
      </c>
      <c r="D1087" s="84" t="str">
        <f t="shared" si="264"/>
        <v>N/A</v>
      </c>
      <c r="E1087" s="83">
        <v>34275</v>
      </c>
      <c r="F1087" s="84" t="str">
        <f t="shared" si="265"/>
        <v>N/A</v>
      </c>
      <c r="G1087" s="83">
        <v>34369</v>
      </c>
      <c r="H1087" s="84" t="str">
        <f t="shared" si="266"/>
        <v>N/A</v>
      </c>
      <c r="I1087" s="85">
        <v>-0.98499999999999999</v>
      </c>
      <c r="J1087" s="85">
        <v>0.27429999999999999</v>
      </c>
      <c r="K1087" s="86" t="s">
        <v>111</v>
      </c>
      <c r="L1087" s="87" t="str">
        <f t="shared" si="263"/>
        <v>Yes</v>
      </c>
    </row>
    <row r="1088" spans="1:12">
      <c r="A1088" s="144" t="s">
        <v>768</v>
      </c>
      <c r="B1088" s="82" t="s">
        <v>50</v>
      </c>
      <c r="C1088" s="83">
        <v>6440</v>
      </c>
      <c r="D1088" s="84" t="str">
        <f t="shared" si="264"/>
        <v>N/A</v>
      </c>
      <c r="E1088" s="83">
        <v>6018</v>
      </c>
      <c r="F1088" s="84" t="str">
        <f t="shared" si="265"/>
        <v>N/A</v>
      </c>
      <c r="G1088" s="83">
        <v>5757</v>
      </c>
      <c r="H1088" s="84" t="str">
        <f t="shared" si="266"/>
        <v>N/A</v>
      </c>
      <c r="I1088" s="85">
        <v>-6.55</v>
      </c>
      <c r="J1088" s="85">
        <v>-4.34</v>
      </c>
      <c r="K1088" s="86" t="s">
        <v>111</v>
      </c>
      <c r="L1088" s="87" t="str">
        <f t="shared" si="263"/>
        <v>Yes</v>
      </c>
    </row>
    <row r="1089" spans="1:12">
      <c r="A1089" s="144" t="s">
        <v>769</v>
      </c>
      <c r="B1089" s="82" t="s">
        <v>50</v>
      </c>
      <c r="C1089" s="83">
        <v>799</v>
      </c>
      <c r="D1089" s="84" t="str">
        <f t="shared" si="264"/>
        <v>N/A</v>
      </c>
      <c r="E1089" s="83">
        <v>629</v>
      </c>
      <c r="F1089" s="84" t="str">
        <f t="shared" si="265"/>
        <v>N/A</v>
      </c>
      <c r="G1089" s="83">
        <v>680</v>
      </c>
      <c r="H1089" s="84" t="str">
        <f t="shared" si="266"/>
        <v>N/A</v>
      </c>
      <c r="I1089" s="85">
        <v>-21.3</v>
      </c>
      <c r="J1089" s="85">
        <v>8.1080000000000005</v>
      </c>
      <c r="K1089" s="86" t="s">
        <v>111</v>
      </c>
      <c r="L1089" s="87" t="str">
        <f t="shared" si="263"/>
        <v>Yes</v>
      </c>
    </row>
    <row r="1090" spans="1:12">
      <c r="A1090" s="144" t="s">
        <v>770</v>
      </c>
      <c r="B1090" s="82" t="s">
        <v>50</v>
      </c>
      <c r="C1090" s="83">
        <v>892</v>
      </c>
      <c r="D1090" s="84" t="str">
        <f t="shared" si="264"/>
        <v>N/A</v>
      </c>
      <c r="E1090" s="83">
        <v>653</v>
      </c>
      <c r="F1090" s="84" t="str">
        <f t="shared" si="265"/>
        <v>N/A</v>
      </c>
      <c r="G1090" s="83">
        <v>651</v>
      </c>
      <c r="H1090" s="84" t="str">
        <f t="shared" si="266"/>
        <v>N/A</v>
      </c>
      <c r="I1090" s="85">
        <v>-26.8</v>
      </c>
      <c r="J1090" s="85">
        <v>-0.30599999999999999</v>
      </c>
      <c r="K1090" s="86" t="s">
        <v>111</v>
      </c>
      <c r="L1090" s="87" t="str">
        <f t="shared" si="263"/>
        <v>Yes</v>
      </c>
    </row>
    <row r="1091" spans="1:12">
      <c r="A1091" s="144" t="s">
        <v>771</v>
      </c>
      <c r="B1091" s="82" t="s">
        <v>50</v>
      </c>
      <c r="C1091" s="83">
        <v>26485</v>
      </c>
      <c r="D1091" s="84" t="str">
        <f t="shared" si="264"/>
        <v>N/A</v>
      </c>
      <c r="E1091" s="83">
        <v>26975</v>
      </c>
      <c r="F1091" s="84" t="str">
        <f t="shared" si="265"/>
        <v>N/A</v>
      </c>
      <c r="G1091" s="83">
        <v>27281</v>
      </c>
      <c r="H1091" s="84" t="str">
        <f t="shared" si="266"/>
        <v>N/A</v>
      </c>
      <c r="I1091" s="85">
        <v>1.85</v>
      </c>
      <c r="J1091" s="85">
        <v>1.1339999999999999</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67033</v>
      </c>
      <c r="D1093" s="84" t="str">
        <f t="shared" si="264"/>
        <v>N/A</v>
      </c>
      <c r="E1093" s="83">
        <v>68636</v>
      </c>
      <c r="F1093" s="84" t="str">
        <f t="shared" si="265"/>
        <v>N/A</v>
      </c>
      <c r="G1093" s="83">
        <v>70516</v>
      </c>
      <c r="H1093" s="84" t="str">
        <f t="shared" si="266"/>
        <v>N/A</v>
      </c>
      <c r="I1093" s="85">
        <v>2.391</v>
      </c>
      <c r="J1093" s="85">
        <v>2.7389999999999999</v>
      </c>
      <c r="K1093" s="86" t="s">
        <v>111</v>
      </c>
      <c r="L1093" s="87" t="str">
        <f t="shared" si="263"/>
        <v>Yes</v>
      </c>
    </row>
    <row r="1094" spans="1:12">
      <c r="A1094" s="144" t="s">
        <v>773</v>
      </c>
      <c r="B1094" s="82" t="s">
        <v>50</v>
      </c>
      <c r="C1094" s="83">
        <v>37606</v>
      </c>
      <c r="D1094" s="84" t="str">
        <f t="shared" si="264"/>
        <v>N/A</v>
      </c>
      <c r="E1094" s="83">
        <v>37888</v>
      </c>
      <c r="F1094" s="84" t="str">
        <f t="shared" si="265"/>
        <v>N/A</v>
      </c>
      <c r="G1094" s="83">
        <v>38233</v>
      </c>
      <c r="H1094" s="84" t="str">
        <f t="shared" si="266"/>
        <v>N/A</v>
      </c>
      <c r="I1094" s="85">
        <v>0.74990000000000001</v>
      </c>
      <c r="J1094" s="85">
        <v>0.91059999999999997</v>
      </c>
      <c r="K1094" s="86" t="s">
        <v>111</v>
      </c>
      <c r="L1094" s="87" t="str">
        <f t="shared" si="263"/>
        <v>Yes</v>
      </c>
    </row>
    <row r="1095" spans="1:12">
      <c r="A1095" s="144" t="s">
        <v>774</v>
      </c>
      <c r="B1095" s="82" t="s">
        <v>50</v>
      </c>
      <c r="C1095" s="83">
        <v>880</v>
      </c>
      <c r="D1095" s="84" t="str">
        <f t="shared" si="264"/>
        <v>N/A</v>
      </c>
      <c r="E1095" s="83">
        <v>700</v>
      </c>
      <c r="F1095" s="84" t="str">
        <f t="shared" si="265"/>
        <v>N/A</v>
      </c>
      <c r="G1095" s="83">
        <v>561</v>
      </c>
      <c r="H1095" s="84" t="str">
        <f t="shared" si="266"/>
        <v>N/A</v>
      </c>
      <c r="I1095" s="85">
        <v>-20.5</v>
      </c>
      <c r="J1095" s="85">
        <v>-19.899999999999999</v>
      </c>
      <c r="K1095" s="86" t="s">
        <v>111</v>
      </c>
      <c r="L1095" s="87" t="str">
        <f t="shared" si="263"/>
        <v>No</v>
      </c>
    </row>
    <row r="1096" spans="1:12">
      <c r="A1096" s="144" t="s">
        <v>867</v>
      </c>
      <c r="B1096" s="82" t="s">
        <v>50</v>
      </c>
      <c r="C1096" s="83">
        <v>1351</v>
      </c>
      <c r="D1096" s="84" t="str">
        <f t="shared" si="264"/>
        <v>N/A</v>
      </c>
      <c r="E1096" s="83">
        <v>1167</v>
      </c>
      <c r="F1096" s="84" t="str">
        <f t="shared" si="265"/>
        <v>N/A</v>
      </c>
      <c r="G1096" s="83">
        <v>1072</v>
      </c>
      <c r="H1096" s="84" t="str">
        <f t="shared" si="266"/>
        <v>N/A</v>
      </c>
      <c r="I1096" s="85">
        <v>-13.6</v>
      </c>
      <c r="J1096" s="85">
        <v>-8.14</v>
      </c>
      <c r="K1096" s="86" t="s">
        <v>111</v>
      </c>
      <c r="L1096" s="87" t="str">
        <f t="shared" si="263"/>
        <v>Yes</v>
      </c>
    </row>
    <row r="1097" spans="1:12">
      <c r="A1097" s="144" t="s">
        <v>789</v>
      </c>
      <c r="B1097" s="82" t="s">
        <v>50</v>
      </c>
      <c r="C1097" s="83">
        <v>27196</v>
      </c>
      <c r="D1097" s="84" t="str">
        <f t="shared" si="264"/>
        <v>N/A</v>
      </c>
      <c r="E1097" s="83">
        <v>28881</v>
      </c>
      <c r="F1097" s="84" t="str">
        <f t="shared" si="265"/>
        <v>N/A</v>
      </c>
      <c r="G1097" s="83">
        <v>30650</v>
      </c>
      <c r="H1097" s="84" t="str">
        <f t="shared" si="266"/>
        <v>N/A</v>
      </c>
      <c r="I1097" s="85">
        <v>6.1959999999999997</v>
      </c>
      <c r="J1097" s="85">
        <v>6.125</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221581</v>
      </c>
      <c r="D1099" s="84" t="str">
        <f t="shared" si="264"/>
        <v>N/A</v>
      </c>
      <c r="E1099" s="83">
        <v>224824</v>
      </c>
      <c r="F1099" s="84" t="str">
        <f t="shared" si="265"/>
        <v>N/A</v>
      </c>
      <c r="G1099" s="83">
        <v>231149</v>
      </c>
      <c r="H1099" s="84" t="str">
        <f t="shared" si="266"/>
        <v>N/A</v>
      </c>
      <c r="I1099" s="85">
        <v>1.464</v>
      </c>
      <c r="J1099" s="85">
        <v>2.8130000000000002</v>
      </c>
      <c r="K1099" s="86" t="s">
        <v>111</v>
      </c>
      <c r="L1099" s="87" t="str">
        <f t="shared" si="263"/>
        <v>Yes</v>
      </c>
    </row>
    <row r="1100" spans="1:12">
      <c r="A1100" s="144" t="s">
        <v>776</v>
      </c>
      <c r="B1100" s="82" t="s">
        <v>50</v>
      </c>
      <c r="C1100" s="83">
        <v>56667</v>
      </c>
      <c r="D1100" s="84" t="str">
        <f t="shared" si="264"/>
        <v>N/A</v>
      </c>
      <c r="E1100" s="83">
        <v>58933</v>
      </c>
      <c r="F1100" s="84" t="str">
        <f t="shared" si="265"/>
        <v>N/A</v>
      </c>
      <c r="G1100" s="83">
        <v>62111</v>
      </c>
      <c r="H1100" s="84" t="str">
        <f t="shared" si="266"/>
        <v>N/A</v>
      </c>
      <c r="I1100" s="85">
        <v>3.9990000000000001</v>
      </c>
      <c r="J1100" s="85">
        <v>5.3929999999999998</v>
      </c>
      <c r="K1100" s="86" t="s">
        <v>111</v>
      </c>
      <c r="L1100" s="87" t="str">
        <f t="shared" si="263"/>
        <v>Yes</v>
      </c>
    </row>
    <row r="1101" spans="1:12">
      <c r="A1101" s="144" t="s">
        <v>777</v>
      </c>
      <c r="B1101" s="82" t="s">
        <v>50</v>
      </c>
      <c r="C1101" s="83">
        <v>4164</v>
      </c>
      <c r="D1101" s="84" t="str">
        <f t="shared" si="264"/>
        <v>N/A</v>
      </c>
      <c r="E1101" s="83">
        <v>3377</v>
      </c>
      <c r="F1101" s="84" t="str">
        <f t="shared" si="265"/>
        <v>N/A</v>
      </c>
      <c r="G1101" s="83">
        <v>3097</v>
      </c>
      <c r="H1101" s="84" t="str">
        <f t="shared" si="266"/>
        <v>N/A</v>
      </c>
      <c r="I1101" s="85">
        <v>-18.899999999999999</v>
      </c>
      <c r="J1101" s="85">
        <v>-8.2899999999999991</v>
      </c>
      <c r="K1101" s="86" t="s">
        <v>111</v>
      </c>
      <c r="L1101" s="87" t="str">
        <f t="shared" si="263"/>
        <v>Yes</v>
      </c>
    </row>
    <row r="1102" spans="1:12">
      <c r="A1102" s="144" t="s">
        <v>778</v>
      </c>
      <c r="B1102" s="82" t="s">
        <v>50</v>
      </c>
      <c r="C1102" s="83">
        <v>1115</v>
      </c>
      <c r="D1102" s="84" t="str">
        <f t="shared" si="264"/>
        <v>N/A</v>
      </c>
      <c r="E1102" s="83">
        <v>1021</v>
      </c>
      <c r="F1102" s="84" t="str">
        <f t="shared" si="265"/>
        <v>N/A</v>
      </c>
      <c r="G1102" s="83">
        <v>826</v>
      </c>
      <c r="H1102" s="84" t="str">
        <f t="shared" si="266"/>
        <v>N/A</v>
      </c>
      <c r="I1102" s="85">
        <v>-8.43</v>
      </c>
      <c r="J1102" s="85">
        <v>-19.100000000000001</v>
      </c>
      <c r="K1102" s="86" t="s">
        <v>111</v>
      </c>
      <c r="L1102" s="87" t="str">
        <f t="shared" si="263"/>
        <v>No</v>
      </c>
    </row>
    <row r="1103" spans="1:12">
      <c r="A1103" s="144" t="s">
        <v>779</v>
      </c>
      <c r="B1103" s="82" t="s">
        <v>50</v>
      </c>
      <c r="C1103" s="83">
        <v>115464</v>
      </c>
      <c r="D1103" s="84" t="str">
        <f t="shared" si="264"/>
        <v>N/A</v>
      </c>
      <c r="E1103" s="83">
        <v>118967</v>
      </c>
      <c r="F1103" s="84" t="str">
        <f t="shared" si="265"/>
        <v>N/A</v>
      </c>
      <c r="G1103" s="83">
        <v>122451</v>
      </c>
      <c r="H1103" s="84" t="str">
        <f t="shared" si="266"/>
        <v>N/A</v>
      </c>
      <c r="I1103" s="85">
        <v>3.0339999999999998</v>
      </c>
      <c r="J1103" s="85">
        <v>2.9289999999999998</v>
      </c>
      <c r="K1103" s="86" t="s">
        <v>111</v>
      </c>
      <c r="L1103" s="87" t="str">
        <f t="shared" si="263"/>
        <v>Yes</v>
      </c>
    </row>
    <row r="1104" spans="1:12">
      <c r="A1104" s="144" t="s">
        <v>780</v>
      </c>
      <c r="B1104" s="82" t="s">
        <v>50</v>
      </c>
      <c r="C1104" s="83">
        <v>32511</v>
      </c>
      <c r="D1104" s="84" t="str">
        <f t="shared" si="264"/>
        <v>N/A</v>
      </c>
      <c r="E1104" s="83">
        <v>30467</v>
      </c>
      <c r="F1104" s="84" t="str">
        <f t="shared" si="265"/>
        <v>N/A</v>
      </c>
      <c r="G1104" s="83">
        <v>30893</v>
      </c>
      <c r="H1104" s="84" t="str">
        <f t="shared" si="266"/>
        <v>N/A</v>
      </c>
      <c r="I1104" s="85">
        <v>-6.29</v>
      </c>
      <c r="J1104" s="85">
        <v>1.3979999999999999</v>
      </c>
      <c r="K1104" s="86" t="s">
        <v>111</v>
      </c>
      <c r="L1104" s="87" t="str">
        <f t="shared" si="263"/>
        <v>Yes</v>
      </c>
    </row>
    <row r="1105" spans="1:12">
      <c r="A1105" s="144" t="s">
        <v>781</v>
      </c>
      <c r="B1105" s="82" t="s">
        <v>50</v>
      </c>
      <c r="C1105" s="83">
        <v>11504</v>
      </c>
      <c r="D1105" s="84" t="str">
        <f t="shared" si="264"/>
        <v>N/A</v>
      </c>
      <c r="E1105" s="83">
        <v>11862</v>
      </c>
      <c r="F1105" s="84" t="str">
        <f t="shared" si="265"/>
        <v>N/A</v>
      </c>
      <c r="G1105" s="83">
        <v>11581</v>
      </c>
      <c r="H1105" s="84" t="str">
        <f t="shared" si="266"/>
        <v>N/A</v>
      </c>
      <c r="I1105" s="85">
        <v>3.1120000000000001</v>
      </c>
      <c r="J1105" s="85">
        <v>-2.37</v>
      </c>
      <c r="K1105" s="86" t="s">
        <v>111</v>
      </c>
      <c r="L1105" s="87" t="str">
        <f t="shared" si="263"/>
        <v>Yes</v>
      </c>
    </row>
    <row r="1106" spans="1:12">
      <c r="A1106" s="144" t="s">
        <v>782</v>
      </c>
      <c r="B1106" s="82" t="s">
        <v>50</v>
      </c>
      <c r="C1106" s="83">
        <v>156</v>
      </c>
      <c r="D1106" s="84" t="str">
        <f t="shared" si="264"/>
        <v>N/A</v>
      </c>
      <c r="E1106" s="83">
        <v>197</v>
      </c>
      <c r="F1106" s="84" t="str">
        <f t="shared" si="265"/>
        <v>N/A</v>
      </c>
      <c r="G1106" s="83">
        <v>190</v>
      </c>
      <c r="H1106" s="84" t="str">
        <f t="shared" si="266"/>
        <v>N/A</v>
      </c>
      <c r="I1106" s="85">
        <v>26.28</v>
      </c>
      <c r="J1106" s="85">
        <v>-3.55</v>
      </c>
      <c r="K1106" s="86" t="s">
        <v>111</v>
      </c>
      <c r="L1106" s="87" t="str">
        <f t="shared" si="263"/>
        <v>Yes</v>
      </c>
    </row>
    <row r="1107" spans="1:12">
      <c r="A1107" s="81" t="s">
        <v>590</v>
      </c>
      <c r="B1107" s="82" t="s">
        <v>50</v>
      </c>
      <c r="C1107" s="83">
        <v>105500</v>
      </c>
      <c r="D1107" s="84" t="str">
        <f t="shared" si="264"/>
        <v>N/A</v>
      </c>
      <c r="E1107" s="83">
        <v>106826</v>
      </c>
      <c r="F1107" s="84" t="str">
        <f t="shared" si="265"/>
        <v>N/A</v>
      </c>
      <c r="G1107" s="83">
        <v>112897</v>
      </c>
      <c r="H1107" s="84" t="str">
        <f t="shared" si="266"/>
        <v>N/A</v>
      </c>
      <c r="I1107" s="85">
        <v>1.2569999999999999</v>
      </c>
      <c r="J1107" s="85">
        <v>5.6829999999999998</v>
      </c>
      <c r="K1107" s="86" t="s">
        <v>111</v>
      </c>
      <c r="L1107" s="87" t="str">
        <f t="shared" si="263"/>
        <v>Yes</v>
      </c>
    </row>
    <row r="1108" spans="1:12">
      <c r="A1108" s="144" t="s">
        <v>783</v>
      </c>
      <c r="B1108" s="82" t="s">
        <v>50</v>
      </c>
      <c r="C1108" s="83">
        <v>37215</v>
      </c>
      <c r="D1108" s="84" t="str">
        <f t="shared" si="264"/>
        <v>N/A</v>
      </c>
      <c r="E1108" s="83">
        <v>38373</v>
      </c>
      <c r="F1108" s="84" t="str">
        <f t="shared" si="265"/>
        <v>N/A</v>
      </c>
      <c r="G1108" s="83">
        <v>40141</v>
      </c>
      <c r="H1108" s="84" t="str">
        <f t="shared" si="266"/>
        <v>N/A</v>
      </c>
      <c r="I1108" s="85">
        <v>3.1120000000000001</v>
      </c>
      <c r="J1108" s="85">
        <v>4.6070000000000002</v>
      </c>
      <c r="K1108" s="86" t="s">
        <v>111</v>
      </c>
      <c r="L1108" s="87" t="str">
        <f t="shared" si="263"/>
        <v>Yes</v>
      </c>
    </row>
    <row r="1109" spans="1:12">
      <c r="A1109" s="144" t="s">
        <v>784</v>
      </c>
      <c r="B1109" s="82" t="s">
        <v>50</v>
      </c>
      <c r="C1109" s="83">
        <v>4531</v>
      </c>
      <c r="D1109" s="84" t="str">
        <f t="shared" si="264"/>
        <v>N/A</v>
      </c>
      <c r="E1109" s="83">
        <v>3479</v>
      </c>
      <c r="F1109" s="84" t="str">
        <f t="shared" si="265"/>
        <v>N/A</v>
      </c>
      <c r="G1109" s="83">
        <v>3116</v>
      </c>
      <c r="H1109" s="84" t="str">
        <f t="shared" si="266"/>
        <v>N/A</v>
      </c>
      <c r="I1109" s="85">
        <v>-23.2</v>
      </c>
      <c r="J1109" s="85">
        <v>-10.4</v>
      </c>
      <c r="K1109" s="86" t="s">
        <v>111</v>
      </c>
      <c r="L1109" s="87" t="str">
        <f t="shared" si="263"/>
        <v>No</v>
      </c>
    </row>
    <row r="1110" spans="1:12">
      <c r="A1110" s="144" t="s">
        <v>785</v>
      </c>
      <c r="B1110" s="82" t="s">
        <v>50</v>
      </c>
      <c r="C1110" s="83">
        <v>5337</v>
      </c>
      <c r="D1110" s="84" t="str">
        <f t="shared" si="264"/>
        <v>N/A</v>
      </c>
      <c r="E1110" s="83">
        <v>4746</v>
      </c>
      <c r="F1110" s="84" t="str">
        <f t="shared" si="265"/>
        <v>N/A</v>
      </c>
      <c r="G1110" s="83">
        <v>4472</v>
      </c>
      <c r="H1110" s="84" t="str">
        <f t="shared" si="266"/>
        <v>N/A</v>
      </c>
      <c r="I1110" s="85">
        <v>-11.1</v>
      </c>
      <c r="J1110" s="85">
        <v>-5.77</v>
      </c>
      <c r="K1110" s="86" t="s">
        <v>111</v>
      </c>
      <c r="L1110" s="87" t="str">
        <f t="shared" si="263"/>
        <v>Yes</v>
      </c>
    </row>
    <row r="1111" spans="1:12">
      <c r="A1111" s="144" t="s">
        <v>786</v>
      </c>
      <c r="B1111" s="82" t="s">
        <v>50</v>
      </c>
      <c r="C1111" s="83">
        <v>12637</v>
      </c>
      <c r="D1111" s="84" t="str">
        <f t="shared" si="264"/>
        <v>N/A</v>
      </c>
      <c r="E1111" s="83">
        <v>12368</v>
      </c>
      <c r="F1111" s="84" t="str">
        <f t="shared" si="265"/>
        <v>N/A</v>
      </c>
      <c r="G1111" s="83">
        <v>11711</v>
      </c>
      <c r="H1111" s="84" t="str">
        <f t="shared" si="266"/>
        <v>N/A</v>
      </c>
      <c r="I1111" s="85">
        <v>-2.13</v>
      </c>
      <c r="J1111" s="85">
        <v>-5.31</v>
      </c>
      <c r="K1111" s="86" t="s">
        <v>111</v>
      </c>
      <c r="L1111" s="87" t="str">
        <f t="shared" si="263"/>
        <v>Yes</v>
      </c>
    </row>
    <row r="1112" spans="1:12">
      <c r="A1112" s="144" t="s">
        <v>787</v>
      </c>
      <c r="B1112" s="82" t="s">
        <v>50</v>
      </c>
      <c r="C1112" s="83">
        <v>15878</v>
      </c>
      <c r="D1112" s="84" t="str">
        <f t="shared" si="264"/>
        <v>N/A</v>
      </c>
      <c r="E1112" s="83">
        <v>13460</v>
      </c>
      <c r="F1112" s="84" t="str">
        <f t="shared" si="265"/>
        <v>N/A</v>
      </c>
      <c r="G1112" s="83">
        <v>12571</v>
      </c>
      <c r="H1112" s="84" t="str">
        <f t="shared" si="266"/>
        <v>N/A</v>
      </c>
      <c r="I1112" s="85">
        <v>-15.2</v>
      </c>
      <c r="J1112" s="85">
        <v>-6.6</v>
      </c>
      <c r="K1112" s="86" t="s">
        <v>111</v>
      </c>
      <c r="L1112" s="87" t="str">
        <f t="shared" si="263"/>
        <v>Yes</v>
      </c>
    </row>
    <row r="1113" spans="1:12">
      <c r="A1113" s="144" t="s">
        <v>788</v>
      </c>
      <c r="B1113" s="82" t="s">
        <v>50</v>
      </c>
      <c r="C1113" s="83">
        <v>29902</v>
      </c>
      <c r="D1113" s="84" t="str">
        <f t="shared" si="264"/>
        <v>N/A</v>
      </c>
      <c r="E1113" s="83">
        <v>34400</v>
      </c>
      <c r="F1113" s="84" t="str">
        <f t="shared" si="265"/>
        <v>N/A</v>
      </c>
      <c r="G1113" s="83">
        <v>40886</v>
      </c>
      <c r="H1113" s="84" t="str">
        <f t="shared" si="266"/>
        <v>N/A</v>
      </c>
      <c r="I1113" s="85">
        <v>15.04</v>
      </c>
      <c r="J1113" s="85">
        <v>18.850000000000001</v>
      </c>
      <c r="K1113" s="86" t="s">
        <v>111</v>
      </c>
      <c r="L1113" s="87" t="str">
        <f t="shared" si="263"/>
        <v>No</v>
      </c>
    </row>
    <row r="1114" spans="1:12">
      <c r="A1114" s="164" t="s">
        <v>400</v>
      </c>
      <c r="B1114" s="82" t="s">
        <v>50</v>
      </c>
      <c r="C1114" s="88">
        <v>2243912521</v>
      </c>
      <c r="D1114" s="84" t="str">
        <f t="shared" si="264"/>
        <v>N/A</v>
      </c>
      <c r="E1114" s="88">
        <v>2341387111</v>
      </c>
      <c r="F1114" s="84" t="str">
        <f t="shared" si="265"/>
        <v>N/A</v>
      </c>
      <c r="G1114" s="88">
        <v>2509116275</v>
      </c>
      <c r="H1114" s="84" t="str">
        <f t="shared" si="266"/>
        <v>N/A</v>
      </c>
      <c r="I1114" s="85">
        <v>4.3440000000000003</v>
      </c>
      <c r="J1114" s="85">
        <v>7.1639999999999997</v>
      </c>
      <c r="K1114" s="86" t="s">
        <v>112</v>
      </c>
      <c r="L1114" s="87" t="str">
        <f t="shared" si="263"/>
        <v>Yes</v>
      </c>
    </row>
    <row r="1115" spans="1:12">
      <c r="A1115" s="164" t="s">
        <v>492</v>
      </c>
      <c r="B1115" s="82" t="s">
        <v>50</v>
      </c>
      <c r="C1115" s="88">
        <v>5233.8593543999996</v>
      </c>
      <c r="D1115" s="84" t="str">
        <f t="shared" si="264"/>
        <v>N/A</v>
      </c>
      <c r="E1115" s="88">
        <v>5387.9365865999998</v>
      </c>
      <c r="F1115" s="84" t="str">
        <f t="shared" si="265"/>
        <v>N/A</v>
      </c>
      <c r="G1115" s="88">
        <v>5589.0911409999999</v>
      </c>
      <c r="H1115" s="84" t="str">
        <f t="shared" si="266"/>
        <v>N/A</v>
      </c>
      <c r="I1115" s="85">
        <v>2.944</v>
      </c>
      <c r="J1115" s="85">
        <v>3.7330000000000001</v>
      </c>
      <c r="K1115" s="86" t="s">
        <v>112</v>
      </c>
      <c r="L1115" s="87" t="str">
        <f t="shared" si="263"/>
        <v>Yes</v>
      </c>
    </row>
    <row r="1116" spans="1:12" ht="12.75" customHeight="1">
      <c r="A1116" s="164" t="s">
        <v>493</v>
      </c>
      <c r="B1116" s="101" t="s">
        <v>50</v>
      </c>
      <c r="C1116" s="98">
        <v>6238.4796894000001</v>
      </c>
      <c r="D1116" s="103" t="str">
        <f t="shared" si="264"/>
        <v>N/A</v>
      </c>
      <c r="E1116" s="98">
        <v>6457.5025677000003</v>
      </c>
      <c r="F1116" s="103" t="str">
        <f t="shared" si="265"/>
        <v>N/A</v>
      </c>
      <c r="G1116" s="98">
        <v>6729.3610085</v>
      </c>
      <c r="H1116" s="103" t="str">
        <f t="shared" si="266"/>
        <v>N/A</v>
      </c>
      <c r="I1116" s="104">
        <v>3.5110000000000001</v>
      </c>
      <c r="J1116" s="104">
        <v>4.21</v>
      </c>
      <c r="K1116" s="130" t="s">
        <v>112</v>
      </c>
      <c r="L1116" s="96" t="str">
        <f t="shared" si="263"/>
        <v>Yes</v>
      </c>
    </row>
    <row r="1117" spans="1:12">
      <c r="A1117" s="157" t="s">
        <v>592</v>
      </c>
      <c r="B1117" s="82" t="s">
        <v>50</v>
      </c>
      <c r="C1117" s="88" t="s">
        <v>50</v>
      </c>
      <c r="D1117" s="84" t="str">
        <f t="shared" si="264"/>
        <v>N/A</v>
      </c>
      <c r="E1117" s="88">
        <v>108485876</v>
      </c>
      <c r="F1117" s="84" t="str">
        <f t="shared" si="265"/>
        <v>N/A</v>
      </c>
      <c r="G1117" s="88">
        <v>117175766</v>
      </c>
      <c r="H1117" s="84" t="str">
        <f t="shared" si="266"/>
        <v>N/A</v>
      </c>
      <c r="I1117" s="85" t="s">
        <v>50</v>
      </c>
      <c r="J1117" s="85">
        <v>8.01</v>
      </c>
      <c r="K1117" s="86" t="s">
        <v>112</v>
      </c>
      <c r="L1117" s="87" t="str">
        <f t="shared" si="263"/>
        <v>Yes</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16022.536977</v>
      </c>
      <c r="D1122" s="107" t="str">
        <f t="shared" ref="D1122:D1148" si="270">IF($B1122="N/A","N/A",IF(C1122&gt;10,"No",IF(C1122&lt;-10,"No","Yes")))</f>
        <v>N/A</v>
      </c>
      <c r="E1122" s="159">
        <v>16742.497797</v>
      </c>
      <c r="F1122" s="107" t="str">
        <f t="shared" ref="F1122:F1148" si="271">IF($B1122="N/A","N/A",IF(E1122&gt;10,"No",IF(E1122&lt;-10,"No","Yes")))</f>
        <v>N/A</v>
      </c>
      <c r="G1122" s="159">
        <v>17357.482469999999</v>
      </c>
      <c r="H1122" s="107" t="str">
        <f t="shared" ref="H1122:H1148" si="272">IF($B1122="N/A","N/A",IF(G1122&gt;10,"No",IF(G1122&lt;-10,"No","Yes")))</f>
        <v>N/A</v>
      </c>
      <c r="I1122" s="108">
        <v>4.4930000000000003</v>
      </c>
      <c r="J1122" s="108">
        <v>3.673</v>
      </c>
      <c r="K1122" s="118" t="s">
        <v>112</v>
      </c>
      <c r="L1122" s="109" t="str">
        <f t="shared" ref="L1122:L1148" si="273">IF(J1122="Div by 0", "N/A", IF(K1122="N/A","N/A", IF(J1122&gt;VALUE(MID(K1122,1,2)), "No", IF(J1122&lt;-1*VALUE(MID(K1122,1,2)), "No", "Yes"))))</f>
        <v>Yes</v>
      </c>
    </row>
    <row r="1123" spans="1:12">
      <c r="A1123" s="144" t="s">
        <v>768</v>
      </c>
      <c r="B1123" s="82" t="s">
        <v>50</v>
      </c>
      <c r="C1123" s="88">
        <v>5351.2026397999998</v>
      </c>
      <c r="D1123" s="84" t="str">
        <f t="shared" si="270"/>
        <v>N/A</v>
      </c>
      <c r="E1123" s="88">
        <v>5551.7520771</v>
      </c>
      <c r="F1123" s="84" t="str">
        <f t="shared" si="271"/>
        <v>N/A</v>
      </c>
      <c r="G1123" s="88">
        <v>5841.8697238000004</v>
      </c>
      <c r="H1123" s="84" t="str">
        <f t="shared" si="272"/>
        <v>N/A</v>
      </c>
      <c r="I1123" s="85">
        <v>3.7480000000000002</v>
      </c>
      <c r="J1123" s="85">
        <v>5.226</v>
      </c>
      <c r="K1123" s="86" t="s">
        <v>112</v>
      </c>
      <c r="L1123" s="87" t="str">
        <f t="shared" si="273"/>
        <v>Yes</v>
      </c>
    </row>
    <row r="1124" spans="1:12">
      <c r="A1124" s="144" t="s">
        <v>769</v>
      </c>
      <c r="B1124" s="82" t="s">
        <v>50</v>
      </c>
      <c r="C1124" s="88">
        <v>1604.2215269000001</v>
      </c>
      <c r="D1124" s="84" t="str">
        <f t="shared" si="270"/>
        <v>N/A</v>
      </c>
      <c r="E1124" s="88">
        <v>1983.3306835999999</v>
      </c>
      <c r="F1124" s="84" t="str">
        <f t="shared" si="271"/>
        <v>N/A</v>
      </c>
      <c r="G1124" s="88">
        <v>1883.8367647</v>
      </c>
      <c r="H1124" s="84" t="str">
        <f t="shared" si="272"/>
        <v>N/A</v>
      </c>
      <c r="I1124" s="85">
        <v>23.63</v>
      </c>
      <c r="J1124" s="85">
        <v>-5.0199999999999996</v>
      </c>
      <c r="K1124" s="86" t="s">
        <v>112</v>
      </c>
      <c r="L1124" s="87" t="str">
        <f t="shared" si="273"/>
        <v>Yes</v>
      </c>
    </row>
    <row r="1125" spans="1:12">
      <c r="A1125" s="144" t="s">
        <v>770</v>
      </c>
      <c r="B1125" s="82" t="s">
        <v>50</v>
      </c>
      <c r="C1125" s="88">
        <v>1683.4730942000001</v>
      </c>
      <c r="D1125" s="84" t="str">
        <f t="shared" si="270"/>
        <v>N/A</v>
      </c>
      <c r="E1125" s="88">
        <v>1685.4165390999999</v>
      </c>
      <c r="F1125" s="84" t="str">
        <f t="shared" si="271"/>
        <v>N/A</v>
      </c>
      <c r="G1125" s="88">
        <v>2073.3287249999998</v>
      </c>
      <c r="H1125" s="84" t="str">
        <f t="shared" si="272"/>
        <v>N/A</v>
      </c>
      <c r="I1125" s="85">
        <v>0.1154</v>
      </c>
      <c r="J1125" s="85">
        <v>23.02</v>
      </c>
      <c r="K1125" s="86" t="s">
        <v>112</v>
      </c>
      <c r="L1125" s="87" t="str">
        <f t="shared" si="273"/>
        <v>No</v>
      </c>
    </row>
    <row r="1126" spans="1:12">
      <c r="A1126" s="144" t="s">
        <v>771</v>
      </c>
      <c r="B1126" s="82" t="s">
        <v>50</v>
      </c>
      <c r="C1126" s="88">
        <v>19535.245007000001</v>
      </c>
      <c r="D1126" s="84" t="str">
        <f t="shared" si="270"/>
        <v>N/A</v>
      </c>
      <c r="E1126" s="88">
        <v>19947.750732</v>
      </c>
      <c r="F1126" s="84" t="str">
        <f t="shared" si="271"/>
        <v>N/A</v>
      </c>
      <c r="G1126" s="88">
        <v>20537.990726</v>
      </c>
      <c r="H1126" s="84" t="str">
        <f t="shared" si="272"/>
        <v>N/A</v>
      </c>
      <c r="I1126" s="85">
        <v>2.1120000000000001</v>
      </c>
      <c r="J1126" s="85">
        <v>2.9590000000000001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16665.068697999999</v>
      </c>
      <c r="D1128" s="84" t="str">
        <f t="shared" si="270"/>
        <v>N/A</v>
      </c>
      <c r="E1128" s="88">
        <v>17118.218164999998</v>
      </c>
      <c r="F1128" s="84" t="str">
        <f t="shared" si="271"/>
        <v>N/A</v>
      </c>
      <c r="G1128" s="88">
        <v>17919.914047999999</v>
      </c>
      <c r="H1128" s="84" t="str">
        <f t="shared" si="272"/>
        <v>N/A</v>
      </c>
      <c r="I1128" s="85">
        <v>2.7189999999999999</v>
      </c>
      <c r="J1128" s="85">
        <v>4.6829999999999998</v>
      </c>
      <c r="K1128" s="86" t="s">
        <v>112</v>
      </c>
      <c r="L1128" s="87" t="str">
        <f t="shared" si="273"/>
        <v>Yes</v>
      </c>
    </row>
    <row r="1129" spans="1:12">
      <c r="A1129" s="144" t="s">
        <v>773</v>
      </c>
      <c r="B1129" s="82" t="s">
        <v>50</v>
      </c>
      <c r="C1129" s="88">
        <v>11512.291044</v>
      </c>
      <c r="D1129" s="84" t="str">
        <f t="shared" si="270"/>
        <v>N/A</v>
      </c>
      <c r="E1129" s="88">
        <v>11690.41042</v>
      </c>
      <c r="F1129" s="84" t="str">
        <f t="shared" si="271"/>
        <v>N/A</v>
      </c>
      <c r="G1129" s="88">
        <v>12264.96809</v>
      </c>
      <c r="H1129" s="84" t="str">
        <f t="shared" si="272"/>
        <v>N/A</v>
      </c>
      <c r="I1129" s="85">
        <v>1.5469999999999999</v>
      </c>
      <c r="J1129" s="85">
        <v>4.915</v>
      </c>
      <c r="K1129" s="86" t="s">
        <v>112</v>
      </c>
      <c r="L1129" s="87" t="str">
        <f t="shared" si="273"/>
        <v>Yes</v>
      </c>
    </row>
    <row r="1130" spans="1:12">
      <c r="A1130" s="144" t="s">
        <v>774</v>
      </c>
      <c r="B1130" s="82" t="s">
        <v>50</v>
      </c>
      <c r="C1130" s="88">
        <v>9566.4</v>
      </c>
      <c r="D1130" s="84" t="str">
        <f t="shared" si="270"/>
        <v>N/A</v>
      </c>
      <c r="E1130" s="88">
        <v>11764.781429000001</v>
      </c>
      <c r="F1130" s="84" t="str">
        <f t="shared" si="271"/>
        <v>N/A</v>
      </c>
      <c r="G1130" s="88">
        <v>13011.15508</v>
      </c>
      <c r="H1130" s="84" t="str">
        <f t="shared" si="272"/>
        <v>N/A</v>
      </c>
      <c r="I1130" s="85">
        <v>22.98</v>
      </c>
      <c r="J1130" s="85">
        <v>10.59</v>
      </c>
      <c r="K1130" s="86" t="s">
        <v>112</v>
      </c>
      <c r="L1130" s="87" t="str">
        <f t="shared" si="273"/>
        <v>Yes</v>
      </c>
    </row>
    <row r="1131" spans="1:12">
      <c r="A1131" s="144" t="s">
        <v>867</v>
      </c>
      <c r="B1131" s="82" t="s">
        <v>50</v>
      </c>
      <c r="C1131" s="88">
        <v>4790.2420429000003</v>
      </c>
      <c r="D1131" s="84" t="str">
        <f t="shared" si="270"/>
        <v>N/A</v>
      </c>
      <c r="E1131" s="88">
        <v>5792.7257926000002</v>
      </c>
      <c r="F1131" s="84" t="str">
        <f t="shared" si="271"/>
        <v>N/A</v>
      </c>
      <c r="G1131" s="88">
        <v>7167.3731342999999</v>
      </c>
      <c r="H1131" s="84" t="str">
        <f t="shared" si="272"/>
        <v>N/A</v>
      </c>
      <c r="I1131" s="85">
        <v>20.93</v>
      </c>
      <c r="J1131" s="85">
        <v>23.73</v>
      </c>
      <c r="K1131" s="86" t="s">
        <v>112</v>
      </c>
      <c r="L1131" s="87" t="str">
        <f t="shared" si="273"/>
        <v>No</v>
      </c>
    </row>
    <row r="1132" spans="1:12">
      <c r="A1132" s="144" t="s">
        <v>789</v>
      </c>
      <c r="B1132" s="82" t="s">
        <v>50</v>
      </c>
      <c r="C1132" s="88">
        <v>24609.806001000001</v>
      </c>
      <c r="D1132" s="84" t="str">
        <f t="shared" si="270"/>
        <v>N/A</v>
      </c>
      <c r="E1132" s="88">
        <v>24826.158858999999</v>
      </c>
      <c r="F1132" s="84" t="str">
        <f t="shared" si="271"/>
        <v>N/A</v>
      </c>
      <c r="G1132" s="88">
        <v>25439.851615</v>
      </c>
      <c r="H1132" s="84" t="str">
        <f t="shared" si="272"/>
        <v>N/A</v>
      </c>
      <c r="I1132" s="85">
        <v>0.87909999999999999</v>
      </c>
      <c r="J1132" s="85">
        <v>2.472</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1537.312766</v>
      </c>
      <c r="D1134" s="84" t="str">
        <f t="shared" si="270"/>
        <v>N/A</v>
      </c>
      <c r="E1134" s="88">
        <v>1575.8975866000001</v>
      </c>
      <c r="F1134" s="84" t="str">
        <f t="shared" si="271"/>
        <v>N/A</v>
      </c>
      <c r="G1134" s="88">
        <v>1703.1754323</v>
      </c>
      <c r="H1134" s="84" t="str">
        <f t="shared" si="272"/>
        <v>N/A</v>
      </c>
      <c r="I1134" s="85">
        <v>2.5099999999999998</v>
      </c>
      <c r="J1134" s="85">
        <v>8.077</v>
      </c>
      <c r="K1134" s="86" t="s">
        <v>112</v>
      </c>
      <c r="L1134" s="87" t="str">
        <f t="shared" si="273"/>
        <v>Yes</v>
      </c>
    </row>
    <row r="1135" spans="1:12">
      <c r="A1135" s="144" t="s">
        <v>776</v>
      </c>
      <c r="B1135" s="82" t="s">
        <v>50</v>
      </c>
      <c r="C1135" s="88">
        <v>1457.8809536000001</v>
      </c>
      <c r="D1135" s="84" t="str">
        <f t="shared" si="270"/>
        <v>N/A</v>
      </c>
      <c r="E1135" s="88">
        <v>1578.7462032999999</v>
      </c>
      <c r="F1135" s="84" t="str">
        <f t="shared" si="271"/>
        <v>N/A</v>
      </c>
      <c r="G1135" s="88">
        <v>1665.6669188999999</v>
      </c>
      <c r="H1135" s="84" t="str">
        <f t="shared" si="272"/>
        <v>N/A</v>
      </c>
      <c r="I1135" s="85">
        <v>8.2899999999999991</v>
      </c>
      <c r="J1135" s="85">
        <v>5.5060000000000002</v>
      </c>
      <c r="K1135" s="86" t="s">
        <v>112</v>
      </c>
      <c r="L1135" s="87" t="str">
        <f t="shared" si="273"/>
        <v>Yes</v>
      </c>
    </row>
    <row r="1136" spans="1:12">
      <c r="A1136" s="144" t="s">
        <v>777</v>
      </c>
      <c r="B1136" s="82" t="s">
        <v>50</v>
      </c>
      <c r="C1136" s="88">
        <v>1740.5982229000001</v>
      </c>
      <c r="D1136" s="84" t="str">
        <f t="shared" si="270"/>
        <v>N/A</v>
      </c>
      <c r="E1136" s="88">
        <v>1636.1533906</v>
      </c>
      <c r="F1136" s="84" t="str">
        <f t="shared" si="271"/>
        <v>N/A</v>
      </c>
      <c r="G1136" s="88">
        <v>1670.6900226</v>
      </c>
      <c r="H1136" s="84" t="str">
        <f t="shared" si="272"/>
        <v>N/A</v>
      </c>
      <c r="I1136" s="85">
        <v>-6</v>
      </c>
      <c r="J1136" s="85">
        <v>2.1110000000000002</v>
      </c>
      <c r="K1136" s="86" t="s">
        <v>112</v>
      </c>
      <c r="L1136" s="87" t="str">
        <f t="shared" si="273"/>
        <v>Yes</v>
      </c>
    </row>
    <row r="1137" spans="1:12">
      <c r="A1137" s="144" t="s">
        <v>778</v>
      </c>
      <c r="B1137" s="82" t="s">
        <v>50</v>
      </c>
      <c r="C1137" s="88">
        <v>1508.1892376999999</v>
      </c>
      <c r="D1137" s="84" t="str">
        <f t="shared" si="270"/>
        <v>N/A</v>
      </c>
      <c r="E1137" s="88">
        <v>1543.8050929999999</v>
      </c>
      <c r="F1137" s="84" t="str">
        <f t="shared" si="271"/>
        <v>N/A</v>
      </c>
      <c r="G1137" s="88">
        <v>1522.1319613000001</v>
      </c>
      <c r="H1137" s="84" t="str">
        <f t="shared" si="272"/>
        <v>N/A</v>
      </c>
      <c r="I1137" s="85">
        <v>2.3610000000000002</v>
      </c>
      <c r="J1137" s="85">
        <v>-1.4</v>
      </c>
      <c r="K1137" s="86" t="s">
        <v>112</v>
      </c>
      <c r="L1137" s="87" t="str">
        <f t="shared" si="273"/>
        <v>Yes</v>
      </c>
    </row>
    <row r="1138" spans="1:12">
      <c r="A1138" s="144" t="s">
        <v>779</v>
      </c>
      <c r="B1138" s="82" t="s">
        <v>50</v>
      </c>
      <c r="C1138" s="88">
        <v>1114.7002789000001</v>
      </c>
      <c r="D1138" s="84" t="str">
        <f t="shared" si="270"/>
        <v>N/A</v>
      </c>
      <c r="E1138" s="88">
        <v>1152.8907091999999</v>
      </c>
      <c r="F1138" s="84" t="str">
        <f t="shared" si="271"/>
        <v>N/A</v>
      </c>
      <c r="G1138" s="88">
        <v>1257.8652032</v>
      </c>
      <c r="H1138" s="84" t="str">
        <f t="shared" si="272"/>
        <v>N/A</v>
      </c>
      <c r="I1138" s="85">
        <v>3.4260000000000002</v>
      </c>
      <c r="J1138" s="85">
        <v>9.1050000000000004</v>
      </c>
      <c r="K1138" s="86" t="s">
        <v>112</v>
      </c>
      <c r="L1138" s="87" t="str">
        <f t="shared" si="273"/>
        <v>Yes</v>
      </c>
    </row>
    <row r="1139" spans="1:12">
      <c r="A1139" s="144" t="s">
        <v>780</v>
      </c>
      <c r="B1139" s="82" t="s">
        <v>50</v>
      </c>
      <c r="C1139" s="88">
        <v>2164.4367136999999</v>
      </c>
      <c r="D1139" s="84" t="str">
        <f t="shared" si="270"/>
        <v>N/A</v>
      </c>
      <c r="E1139" s="88">
        <v>2366.5387796999998</v>
      </c>
      <c r="F1139" s="84" t="str">
        <f t="shared" si="271"/>
        <v>N/A</v>
      </c>
      <c r="G1139" s="88">
        <v>2587.8242968</v>
      </c>
      <c r="H1139" s="84" t="str">
        <f t="shared" si="272"/>
        <v>N/A</v>
      </c>
      <c r="I1139" s="85">
        <v>9.3369999999999997</v>
      </c>
      <c r="J1139" s="85">
        <v>9.3510000000000009</v>
      </c>
      <c r="K1139" s="86" t="s">
        <v>112</v>
      </c>
      <c r="L1139" s="87" t="str">
        <f t="shared" si="273"/>
        <v>Yes</v>
      </c>
    </row>
    <row r="1140" spans="1:12">
      <c r="A1140" s="144" t="s">
        <v>781</v>
      </c>
      <c r="B1140" s="82" t="s">
        <v>50</v>
      </c>
      <c r="C1140" s="88">
        <v>4320.5152121000001</v>
      </c>
      <c r="D1140" s="84" t="str">
        <f t="shared" si="270"/>
        <v>N/A</v>
      </c>
      <c r="E1140" s="88">
        <v>3763.1971843000001</v>
      </c>
      <c r="F1140" s="84" t="str">
        <f t="shared" si="271"/>
        <v>N/A</v>
      </c>
      <c r="G1140" s="88">
        <v>4271.2622399000002</v>
      </c>
      <c r="H1140" s="84" t="str">
        <f t="shared" si="272"/>
        <v>N/A</v>
      </c>
      <c r="I1140" s="85">
        <v>-12.9</v>
      </c>
      <c r="J1140" s="85">
        <v>13.5</v>
      </c>
      <c r="K1140" s="86" t="s">
        <v>112</v>
      </c>
      <c r="L1140" s="87" t="str">
        <f t="shared" si="273"/>
        <v>Yes</v>
      </c>
    </row>
    <row r="1141" spans="1:12">
      <c r="A1141" s="144" t="s">
        <v>782</v>
      </c>
      <c r="B1141" s="82" t="s">
        <v>50</v>
      </c>
      <c r="C1141" s="88">
        <v>2032.7948718</v>
      </c>
      <c r="D1141" s="84" t="str">
        <f t="shared" si="270"/>
        <v>N/A</v>
      </c>
      <c r="E1141" s="88">
        <v>1327.4263959</v>
      </c>
      <c r="F1141" s="84" t="str">
        <f t="shared" si="271"/>
        <v>N/A</v>
      </c>
      <c r="G1141" s="88">
        <v>1903.4526315999999</v>
      </c>
      <c r="H1141" s="84" t="str">
        <f t="shared" si="272"/>
        <v>N/A</v>
      </c>
      <c r="I1141" s="85">
        <v>-34.700000000000003</v>
      </c>
      <c r="J1141" s="85">
        <v>43.39</v>
      </c>
      <c r="K1141" s="86" t="s">
        <v>112</v>
      </c>
      <c r="L1141" s="87" t="str">
        <f t="shared" si="273"/>
        <v>No</v>
      </c>
    </row>
    <row r="1142" spans="1:12">
      <c r="A1142" s="164" t="s">
        <v>591</v>
      </c>
      <c r="B1142" s="82" t="s">
        <v>50</v>
      </c>
      <c r="C1142" s="88">
        <v>2194.5737536000001</v>
      </c>
      <c r="D1142" s="84" t="str">
        <f t="shared" si="270"/>
        <v>N/A</v>
      </c>
      <c r="E1142" s="88">
        <v>2230.8462172</v>
      </c>
      <c r="F1142" s="84" t="str">
        <f t="shared" si="271"/>
        <v>N/A</v>
      </c>
      <c r="G1142" s="88">
        <v>2260.7244037</v>
      </c>
      <c r="H1142" s="84" t="str">
        <f t="shared" si="272"/>
        <v>N/A</v>
      </c>
      <c r="I1142" s="85">
        <v>1.653</v>
      </c>
      <c r="J1142" s="85">
        <v>1.339</v>
      </c>
      <c r="K1142" s="86" t="s">
        <v>112</v>
      </c>
      <c r="L1142" s="87" t="str">
        <f t="shared" si="273"/>
        <v>Yes</v>
      </c>
    </row>
    <row r="1143" spans="1:12">
      <c r="A1143" s="144" t="s">
        <v>783</v>
      </c>
      <c r="B1143" s="82" t="s">
        <v>50</v>
      </c>
      <c r="C1143" s="88">
        <v>2955.1970710999999</v>
      </c>
      <c r="D1143" s="84" t="str">
        <f t="shared" si="270"/>
        <v>N/A</v>
      </c>
      <c r="E1143" s="88">
        <v>3162.4746826999999</v>
      </c>
      <c r="F1143" s="84" t="str">
        <f t="shared" si="271"/>
        <v>N/A</v>
      </c>
      <c r="G1143" s="88">
        <v>3265.1909021000001</v>
      </c>
      <c r="H1143" s="84" t="str">
        <f t="shared" si="272"/>
        <v>N/A</v>
      </c>
      <c r="I1143" s="85">
        <v>7.0140000000000002</v>
      </c>
      <c r="J1143" s="85">
        <v>3.2480000000000002</v>
      </c>
      <c r="K1143" s="86" t="s">
        <v>112</v>
      </c>
      <c r="L1143" s="87" t="str">
        <f t="shared" si="273"/>
        <v>Yes</v>
      </c>
    </row>
    <row r="1144" spans="1:12">
      <c r="A1144" s="144" t="s">
        <v>784</v>
      </c>
      <c r="B1144" s="82" t="s">
        <v>50</v>
      </c>
      <c r="C1144" s="88">
        <v>3073.8163761000001</v>
      </c>
      <c r="D1144" s="84" t="str">
        <f t="shared" si="270"/>
        <v>N/A</v>
      </c>
      <c r="E1144" s="88">
        <v>3221.9824662000001</v>
      </c>
      <c r="F1144" s="84" t="str">
        <f t="shared" si="271"/>
        <v>N/A</v>
      </c>
      <c r="G1144" s="88">
        <v>3370.0962773000001</v>
      </c>
      <c r="H1144" s="84" t="str">
        <f t="shared" si="272"/>
        <v>N/A</v>
      </c>
      <c r="I1144" s="85">
        <v>4.82</v>
      </c>
      <c r="J1144" s="85">
        <v>4.5970000000000004</v>
      </c>
      <c r="K1144" s="86" t="s">
        <v>112</v>
      </c>
      <c r="L1144" s="87" t="str">
        <f t="shared" si="273"/>
        <v>Yes</v>
      </c>
    </row>
    <row r="1145" spans="1:12">
      <c r="A1145" s="144" t="s">
        <v>785</v>
      </c>
      <c r="B1145" s="82" t="s">
        <v>50</v>
      </c>
      <c r="C1145" s="88">
        <v>2781.0815065000002</v>
      </c>
      <c r="D1145" s="84" t="str">
        <f t="shared" si="270"/>
        <v>N/A</v>
      </c>
      <c r="E1145" s="88">
        <v>2927.0130635999999</v>
      </c>
      <c r="F1145" s="84" t="str">
        <f t="shared" si="271"/>
        <v>N/A</v>
      </c>
      <c r="G1145" s="88">
        <v>3348.5339893</v>
      </c>
      <c r="H1145" s="84" t="str">
        <f t="shared" si="272"/>
        <v>N/A</v>
      </c>
      <c r="I1145" s="85">
        <v>5.2469999999999999</v>
      </c>
      <c r="J1145" s="85">
        <v>14.4</v>
      </c>
      <c r="K1145" s="86" t="s">
        <v>112</v>
      </c>
      <c r="L1145" s="87" t="str">
        <f t="shared" si="273"/>
        <v>Yes</v>
      </c>
    </row>
    <row r="1146" spans="1:12">
      <c r="A1146" s="144" t="s">
        <v>786</v>
      </c>
      <c r="B1146" s="82" t="s">
        <v>50</v>
      </c>
      <c r="C1146" s="88">
        <v>2961.4602358000002</v>
      </c>
      <c r="D1146" s="84" t="str">
        <f t="shared" si="270"/>
        <v>N/A</v>
      </c>
      <c r="E1146" s="88">
        <v>3055.6803848999998</v>
      </c>
      <c r="F1146" s="84" t="str">
        <f t="shared" si="271"/>
        <v>N/A</v>
      </c>
      <c r="G1146" s="88">
        <v>3282.6153189000001</v>
      </c>
      <c r="H1146" s="84" t="str">
        <f t="shared" si="272"/>
        <v>N/A</v>
      </c>
      <c r="I1146" s="85">
        <v>3.1819999999999999</v>
      </c>
      <c r="J1146" s="85">
        <v>7.4269999999999996</v>
      </c>
      <c r="K1146" s="86" t="s">
        <v>112</v>
      </c>
      <c r="L1146" s="87" t="str">
        <f t="shared" si="273"/>
        <v>Yes</v>
      </c>
    </row>
    <row r="1147" spans="1:12">
      <c r="A1147" s="144" t="s">
        <v>787</v>
      </c>
      <c r="B1147" s="82" t="s">
        <v>50</v>
      </c>
      <c r="C1147" s="88">
        <v>2209.8167275000001</v>
      </c>
      <c r="D1147" s="84" t="str">
        <f t="shared" si="270"/>
        <v>N/A</v>
      </c>
      <c r="E1147" s="88">
        <v>2231.1626299999998</v>
      </c>
      <c r="F1147" s="84" t="str">
        <f t="shared" si="271"/>
        <v>N/A</v>
      </c>
      <c r="G1147" s="88">
        <v>2428.5098241999999</v>
      </c>
      <c r="H1147" s="84" t="str">
        <f t="shared" si="272"/>
        <v>N/A</v>
      </c>
      <c r="I1147" s="85">
        <v>0.96599999999999997</v>
      </c>
      <c r="J1147" s="85">
        <v>8.8450000000000006</v>
      </c>
      <c r="K1147" s="86" t="s">
        <v>112</v>
      </c>
      <c r="L1147" s="87" t="str">
        <f t="shared" si="273"/>
        <v>Yes</v>
      </c>
    </row>
    <row r="1148" spans="1:12">
      <c r="A1148" s="144" t="s">
        <v>788</v>
      </c>
      <c r="B1148" s="101" t="s">
        <v>50</v>
      </c>
      <c r="C1148" s="98">
        <v>677.82539628999996</v>
      </c>
      <c r="D1148" s="103" t="str">
        <f t="shared" si="270"/>
        <v>N/A</v>
      </c>
      <c r="E1148" s="98">
        <v>698.65558139999996</v>
      </c>
      <c r="F1148" s="103" t="str">
        <f t="shared" si="271"/>
        <v>N/A</v>
      </c>
      <c r="G1148" s="98">
        <v>726.74279705000004</v>
      </c>
      <c r="H1148" s="103" t="str">
        <f t="shared" si="272"/>
        <v>N/A</v>
      </c>
      <c r="I1148" s="104">
        <v>3.073</v>
      </c>
      <c r="J1148" s="104">
        <v>4.0199999999999996</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228835119</v>
      </c>
      <c r="D1150" s="107" t="str">
        <f t="shared" ref="D1150:D1219" si="274">IF($B1150="N/A","N/A",IF(C1150&gt;10,"No",IF(C1150&lt;-10,"No","Yes")))</f>
        <v>N/A</v>
      </c>
      <c r="E1150" s="159">
        <v>243927649</v>
      </c>
      <c r="F1150" s="107" t="str">
        <f t="shared" ref="F1150:F1219" si="275">IF($B1150="N/A","N/A",IF(E1150&gt;10,"No",IF(E1150&lt;-10,"No","Yes")))</f>
        <v>N/A</v>
      </c>
      <c r="G1150" s="159">
        <v>262717326</v>
      </c>
      <c r="H1150" s="107" t="str">
        <f t="shared" ref="H1150:H1219" si="276">IF($B1150="N/A","N/A",IF(G1150&gt;10,"No",IF(G1150&lt;-10,"No","Yes")))</f>
        <v>N/A</v>
      </c>
      <c r="I1150" s="108">
        <v>6.5949999999999998</v>
      </c>
      <c r="J1150" s="108">
        <v>7.7030000000000003</v>
      </c>
      <c r="K1150" s="118" t="s">
        <v>112</v>
      </c>
      <c r="L1150" s="109" t="str">
        <f t="shared" ref="L1150:L1181" si="277">IF(J1150="Div by 0", "N/A", IF(K1150="N/A","N/A", IF(J1150&gt;VALUE(MID(K1150,1,2)), "No", IF(J1150&lt;-1*VALUE(MID(K1150,1,2)), "No", "Yes"))))</f>
        <v>Yes</v>
      </c>
    </row>
    <row r="1151" spans="1:12">
      <c r="A1151" s="164" t="s">
        <v>97</v>
      </c>
      <c r="B1151" s="82" t="s">
        <v>50</v>
      </c>
      <c r="C1151" s="83">
        <v>54217</v>
      </c>
      <c r="D1151" s="84" t="str">
        <f t="shared" si="274"/>
        <v>N/A</v>
      </c>
      <c r="E1151" s="83">
        <v>54312</v>
      </c>
      <c r="F1151" s="84" t="str">
        <f t="shared" si="275"/>
        <v>N/A</v>
      </c>
      <c r="G1151" s="83">
        <v>54850</v>
      </c>
      <c r="H1151" s="84" t="str">
        <f t="shared" si="276"/>
        <v>N/A</v>
      </c>
      <c r="I1151" s="85">
        <v>0.17519999999999999</v>
      </c>
      <c r="J1151" s="85">
        <v>0.99060000000000004</v>
      </c>
      <c r="K1151" s="86" t="s">
        <v>112</v>
      </c>
      <c r="L1151" s="87" t="str">
        <f t="shared" si="277"/>
        <v>Yes</v>
      </c>
    </row>
    <row r="1152" spans="1:12">
      <c r="A1152" s="164" t="s">
        <v>406</v>
      </c>
      <c r="B1152" s="82" t="s">
        <v>50</v>
      </c>
      <c r="C1152" s="88">
        <v>4220.7263220000004</v>
      </c>
      <c r="D1152" s="84" t="str">
        <f t="shared" si="274"/>
        <v>N/A</v>
      </c>
      <c r="E1152" s="88">
        <v>4491.2293600000003</v>
      </c>
      <c r="F1152" s="84" t="str">
        <f t="shared" si="275"/>
        <v>N/A</v>
      </c>
      <c r="G1152" s="88">
        <v>4789.7415860999999</v>
      </c>
      <c r="H1152" s="84" t="str">
        <f t="shared" si="276"/>
        <v>N/A</v>
      </c>
      <c r="I1152" s="85">
        <v>6.4089999999999998</v>
      </c>
      <c r="J1152" s="85">
        <v>6.6470000000000002</v>
      </c>
      <c r="K1152" s="86" t="s">
        <v>112</v>
      </c>
      <c r="L1152" s="87" t="str">
        <f t="shared" si="277"/>
        <v>Yes</v>
      </c>
    </row>
    <row r="1153" spans="1:12">
      <c r="A1153" s="164" t="s">
        <v>407</v>
      </c>
      <c r="B1153" s="82" t="s">
        <v>50</v>
      </c>
      <c r="C1153" s="83">
        <v>3.3950974786999999</v>
      </c>
      <c r="D1153" s="84" t="str">
        <f t="shared" si="274"/>
        <v>N/A</v>
      </c>
      <c r="E1153" s="83">
        <v>3.5136433936999998</v>
      </c>
      <c r="F1153" s="84" t="str">
        <f t="shared" si="275"/>
        <v>N/A</v>
      </c>
      <c r="G1153" s="83">
        <v>3.4904831357999999</v>
      </c>
      <c r="H1153" s="84" t="str">
        <f t="shared" si="276"/>
        <v>N/A</v>
      </c>
      <c r="I1153" s="85">
        <v>3.492</v>
      </c>
      <c r="J1153" s="85">
        <v>-0.65900000000000003</v>
      </c>
      <c r="K1153" s="86" t="s">
        <v>112</v>
      </c>
      <c r="L1153" s="87" t="str">
        <f t="shared" si="277"/>
        <v>Yes</v>
      </c>
    </row>
    <row r="1154" spans="1:12">
      <c r="A1154" s="164" t="s">
        <v>408</v>
      </c>
      <c r="B1154" s="82" t="s">
        <v>50</v>
      </c>
      <c r="C1154" s="88">
        <v>1759908</v>
      </c>
      <c r="D1154" s="84" t="str">
        <f t="shared" si="274"/>
        <v>N/A</v>
      </c>
      <c r="E1154" s="88">
        <v>2871983</v>
      </c>
      <c r="F1154" s="84" t="str">
        <f t="shared" si="275"/>
        <v>N/A</v>
      </c>
      <c r="G1154" s="88">
        <v>3337031</v>
      </c>
      <c r="H1154" s="84" t="str">
        <f t="shared" si="276"/>
        <v>N/A</v>
      </c>
      <c r="I1154" s="85">
        <v>63.19</v>
      </c>
      <c r="J1154" s="85">
        <v>16.190000000000001</v>
      </c>
      <c r="K1154" s="86" t="s">
        <v>112</v>
      </c>
      <c r="L1154" s="87" t="str">
        <f t="shared" si="277"/>
        <v>No</v>
      </c>
    </row>
    <row r="1155" spans="1:12">
      <c r="A1155" s="164" t="s">
        <v>98</v>
      </c>
      <c r="B1155" s="82" t="s">
        <v>50</v>
      </c>
      <c r="C1155" s="83">
        <v>11</v>
      </c>
      <c r="D1155" s="84" t="str">
        <f t="shared" si="274"/>
        <v>N/A</v>
      </c>
      <c r="E1155" s="83">
        <v>19</v>
      </c>
      <c r="F1155" s="84" t="str">
        <f t="shared" si="275"/>
        <v>N/A</v>
      </c>
      <c r="G1155" s="83">
        <v>20</v>
      </c>
      <c r="H1155" s="84" t="str">
        <f t="shared" si="276"/>
        <v>N/A</v>
      </c>
      <c r="I1155" s="85">
        <v>90</v>
      </c>
      <c r="J1155" s="85">
        <v>5.2629999999999999</v>
      </c>
      <c r="K1155" s="86" t="s">
        <v>112</v>
      </c>
      <c r="L1155" s="87" t="str">
        <f t="shared" si="277"/>
        <v>Yes</v>
      </c>
    </row>
    <row r="1156" spans="1:12">
      <c r="A1156" s="164" t="s">
        <v>409</v>
      </c>
      <c r="B1156" s="82" t="s">
        <v>50</v>
      </c>
      <c r="C1156" s="88">
        <v>175990.8</v>
      </c>
      <c r="D1156" s="84" t="str">
        <f t="shared" si="274"/>
        <v>N/A</v>
      </c>
      <c r="E1156" s="88">
        <v>151157</v>
      </c>
      <c r="F1156" s="84" t="str">
        <f t="shared" si="275"/>
        <v>N/A</v>
      </c>
      <c r="G1156" s="88">
        <v>166851.54999999999</v>
      </c>
      <c r="H1156" s="84" t="str">
        <f t="shared" si="276"/>
        <v>N/A</v>
      </c>
      <c r="I1156" s="85">
        <v>-14.1</v>
      </c>
      <c r="J1156" s="85">
        <v>10.38</v>
      </c>
      <c r="K1156" s="86" t="s">
        <v>112</v>
      </c>
      <c r="L1156" s="87" t="str">
        <f t="shared" si="277"/>
        <v>Yes</v>
      </c>
    </row>
    <row r="1157" spans="1:12">
      <c r="A1157" s="164" t="s">
        <v>410</v>
      </c>
      <c r="B1157" s="82" t="s">
        <v>50</v>
      </c>
      <c r="C1157" s="88">
        <v>25533265</v>
      </c>
      <c r="D1157" s="84" t="str">
        <f t="shared" si="274"/>
        <v>N/A</v>
      </c>
      <c r="E1157" s="88">
        <v>27605634</v>
      </c>
      <c r="F1157" s="84" t="str">
        <f t="shared" si="275"/>
        <v>N/A</v>
      </c>
      <c r="G1157" s="88">
        <v>28143506</v>
      </c>
      <c r="H1157" s="84" t="str">
        <f t="shared" si="276"/>
        <v>N/A</v>
      </c>
      <c r="I1157" s="85">
        <v>8.1159999999999997</v>
      </c>
      <c r="J1157" s="85">
        <v>1.948</v>
      </c>
      <c r="K1157" s="86" t="s">
        <v>112</v>
      </c>
      <c r="L1157" s="87" t="str">
        <f t="shared" si="277"/>
        <v>Yes</v>
      </c>
    </row>
    <row r="1158" spans="1:12">
      <c r="A1158" s="164" t="s">
        <v>411</v>
      </c>
      <c r="B1158" s="82" t="s">
        <v>50</v>
      </c>
      <c r="C1158" s="83">
        <v>962</v>
      </c>
      <c r="D1158" s="84" t="str">
        <f t="shared" si="274"/>
        <v>N/A</v>
      </c>
      <c r="E1158" s="83">
        <v>991</v>
      </c>
      <c r="F1158" s="84" t="str">
        <f t="shared" si="275"/>
        <v>N/A</v>
      </c>
      <c r="G1158" s="83">
        <v>990</v>
      </c>
      <c r="H1158" s="84" t="str">
        <f t="shared" si="276"/>
        <v>N/A</v>
      </c>
      <c r="I1158" s="85">
        <v>3.0150000000000001</v>
      </c>
      <c r="J1158" s="85">
        <v>-0.10100000000000001</v>
      </c>
      <c r="K1158" s="86" t="s">
        <v>112</v>
      </c>
      <c r="L1158" s="87" t="str">
        <f t="shared" si="277"/>
        <v>Yes</v>
      </c>
    </row>
    <row r="1159" spans="1:12">
      <c r="A1159" s="164" t="s">
        <v>810</v>
      </c>
      <c r="B1159" s="82" t="s">
        <v>50</v>
      </c>
      <c r="C1159" s="88">
        <v>26541.855509000001</v>
      </c>
      <c r="D1159" s="84" t="str">
        <f t="shared" si="274"/>
        <v>N/A</v>
      </c>
      <c r="E1159" s="88">
        <v>27856.341069999999</v>
      </c>
      <c r="F1159" s="84" t="str">
        <f t="shared" si="275"/>
        <v>N/A</v>
      </c>
      <c r="G1159" s="88">
        <v>28427.783837999999</v>
      </c>
      <c r="H1159" s="84" t="str">
        <f t="shared" si="276"/>
        <v>N/A</v>
      </c>
      <c r="I1159" s="85">
        <v>4.9530000000000003</v>
      </c>
      <c r="J1159" s="85">
        <v>2.0510000000000002</v>
      </c>
      <c r="K1159" s="86" t="s">
        <v>112</v>
      </c>
      <c r="L1159" s="87" t="str">
        <f t="shared" si="277"/>
        <v>Yes</v>
      </c>
    </row>
    <row r="1160" spans="1:12">
      <c r="A1160" s="164" t="s">
        <v>412</v>
      </c>
      <c r="B1160" s="82" t="s">
        <v>50</v>
      </c>
      <c r="C1160" s="88">
        <v>266443412</v>
      </c>
      <c r="D1160" s="84" t="str">
        <f t="shared" si="274"/>
        <v>N/A</v>
      </c>
      <c r="E1160" s="88">
        <v>276749315</v>
      </c>
      <c r="F1160" s="84" t="str">
        <f t="shared" si="275"/>
        <v>N/A</v>
      </c>
      <c r="G1160" s="88">
        <v>291158672</v>
      </c>
      <c r="H1160" s="84" t="str">
        <f t="shared" si="276"/>
        <v>N/A</v>
      </c>
      <c r="I1160" s="85">
        <v>3.8679999999999999</v>
      </c>
      <c r="J1160" s="85">
        <v>5.2069999999999999</v>
      </c>
      <c r="K1160" s="86" t="s">
        <v>112</v>
      </c>
      <c r="L1160" s="87" t="str">
        <f t="shared" si="277"/>
        <v>Yes</v>
      </c>
    </row>
    <row r="1161" spans="1:12">
      <c r="A1161" s="164" t="s">
        <v>99</v>
      </c>
      <c r="B1161" s="82" t="s">
        <v>50</v>
      </c>
      <c r="C1161" s="83">
        <v>2316</v>
      </c>
      <c r="D1161" s="84" t="str">
        <f t="shared" si="274"/>
        <v>N/A</v>
      </c>
      <c r="E1161" s="83">
        <v>2288</v>
      </c>
      <c r="F1161" s="84" t="str">
        <f t="shared" si="275"/>
        <v>N/A</v>
      </c>
      <c r="G1161" s="83">
        <v>2248</v>
      </c>
      <c r="H1161" s="84" t="str">
        <f t="shared" si="276"/>
        <v>N/A</v>
      </c>
      <c r="I1161" s="85">
        <v>-1.21</v>
      </c>
      <c r="J1161" s="85">
        <v>-1.75</v>
      </c>
      <c r="K1161" s="86" t="s">
        <v>112</v>
      </c>
      <c r="L1161" s="87" t="str">
        <f t="shared" si="277"/>
        <v>Yes</v>
      </c>
    </row>
    <row r="1162" spans="1:12">
      <c r="A1162" s="164" t="s">
        <v>413</v>
      </c>
      <c r="B1162" s="82" t="s">
        <v>50</v>
      </c>
      <c r="C1162" s="88">
        <v>115044.65111999999</v>
      </c>
      <c r="D1162" s="84" t="str">
        <f t="shared" si="274"/>
        <v>N/A</v>
      </c>
      <c r="E1162" s="88">
        <v>120956.86844000001</v>
      </c>
      <c r="F1162" s="84" t="str">
        <f t="shared" si="275"/>
        <v>N/A</v>
      </c>
      <c r="G1162" s="88">
        <v>129518.98221</v>
      </c>
      <c r="H1162" s="84" t="str">
        <f t="shared" si="276"/>
        <v>N/A</v>
      </c>
      <c r="I1162" s="85">
        <v>5.1390000000000002</v>
      </c>
      <c r="J1162" s="85">
        <v>7.0789999999999997</v>
      </c>
      <c r="K1162" s="86" t="s">
        <v>112</v>
      </c>
      <c r="L1162" s="87" t="str">
        <f t="shared" si="277"/>
        <v>Yes</v>
      </c>
    </row>
    <row r="1163" spans="1:12">
      <c r="A1163" s="164" t="s">
        <v>414</v>
      </c>
      <c r="B1163" s="82" t="s">
        <v>50</v>
      </c>
      <c r="C1163" s="88">
        <v>454627695</v>
      </c>
      <c r="D1163" s="84" t="str">
        <f t="shared" si="274"/>
        <v>N/A</v>
      </c>
      <c r="E1163" s="88">
        <v>458149015</v>
      </c>
      <c r="F1163" s="84" t="str">
        <f t="shared" si="275"/>
        <v>N/A</v>
      </c>
      <c r="G1163" s="88">
        <v>469058234</v>
      </c>
      <c r="H1163" s="84" t="str">
        <f t="shared" si="276"/>
        <v>N/A</v>
      </c>
      <c r="I1163" s="85">
        <v>0.77459999999999996</v>
      </c>
      <c r="J1163" s="85">
        <v>2.3809999999999998</v>
      </c>
      <c r="K1163" s="86" t="s">
        <v>112</v>
      </c>
      <c r="L1163" s="87" t="str">
        <f t="shared" si="277"/>
        <v>Yes</v>
      </c>
    </row>
    <row r="1164" spans="1:12">
      <c r="A1164" s="179" t="s">
        <v>415</v>
      </c>
      <c r="B1164" s="83" t="s">
        <v>50</v>
      </c>
      <c r="C1164" s="83">
        <v>18960</v>
      </c>
      <c r="D1164" s="84" t="str">
        <f t="shared" si="274"/>
        <v>N/A</v>
      </c>
      <c r="E1164" s="83">
        <v>18370</v>
      </c>
      <c r="F1164" s="84" t="str">
        <f t="shared" si="275"/>
        <v>N/A</v>
      </c>
      <c r="G1164" s="83">
        <v>18076</v>
      </c>
      <c r="H1164" s="84" t="str">
        <f t="shared" si="276"/>
        <v>N/A</v>
      </c>
      <c r="I1164" s="85">
        <v>-3.11</v>
      </c>
      <c r="J1164" s="85">
        <v>-1.6</v>
      </c>
      <c r="K1164" s="112" t="s">
        <v>112</v>
      </c>
      <c r="L1164" s="87" t="str">
        <f t="shared" si="277"/>
        <v>Yes</v>
      </c>
    </row>
    <row r="1165" spans="1:12">
      <c r="A1165" s="164" t="s">
        <v>416</v>
      </c>
      <c r="B1165" s="82" t="s">
        <v>50</v>
      </c>
      <c r="C1165" s="88">
        <v>23978.253956</v>
      </c>
      <c r="D1165" s="84" t="str">
        <f t="shared" si="274"/>
        <v>N/A</v>
      </c>
      <c r="E1165" s="88">
        <v>24940.066139999999</v>
      </c>
      <c r="F1165" s="84" t="str">
        <f t="shared" si="275"/>
        <v>N/A</v>
      </c>
      <c r="G1165" s="88">
        <v>25949.227373000002</v>
      </c>
      <c r="H1165" s="84" t="str">
        <f t="shared" si="276"/>
        <v>N/A</v>
      </c>
      <c r="I1165" s="85">
        <v>4.0110000000000001</v>
      </c>
      <c r="J1165" s="85">
        <v>4.0460000000000003</v>
      </c>
      <c r="K1165" s="86" t="s">
        <v>112</v>
      </c>
      <c r="L1165" s="87" t="str">
        <f t="shared" si="277"/>
        <v>Yes</v>
      </c>
    </row>
    <row r="1166" spans="1:12">
      <c r="A1166" s="164" t="s">
        <v>417</v>
      </c>
      <c r="B1166" s="82" t="s">
        <v>50</v>
      </c>
      <c r="C1166" s="88">
        <v>149247809</v>
      </c>
      <c r="D1166" s="84" t="str">
        <f t="shared" si="274"/>
        <v>N/A</v>
      </c>
      <c r="E1166" s="88">
        <v>153177612</v>
      </c>
      <c r="F1166" s="84" t="str">
        <f t="shared" si="275"/>
        <v>N/A</v>
      </c>
      <c r="G1166" s="88">
        <v>159672186</v>
      </c>
      <c r="H1166" s="84" t="str">
        <f t="shared" si="276"/>
        <v>N/A</v>
      </c>
      <c r="I1166" s="85">
        <v>2.633</v>
      </c>
      <c r="J1166" s="85">
        <v>4.24</v>
      </c>
      <c r="K1166" s="86" t="s">
        <v>112</v>
      </c>
      <c r="L1166" s="87" t="str">
        <f t="shared" si="277"/>
        <v>Yes</v>
      </c>
    </row>
    <row r="1167" spans="1:12">
      <c r="A1167" s="164" t="s">
        <v>100</v>
      </c>
      <c r="B1167" s="82" t="s">
        <v>50</v>
      </c>
      <c r="C1167" s="83">
        <v>278584</v>
      </c>
      <c r="D1167" s="84" t="str">
        <f t="shared" si="274"/>
        <v>N/A</v>
      </c>
      <c r="E1167" s="83">
        <v>278194</v>
      </c>
      <c r="F1167" s="84" t="str">
        <f t="shared" si="275"/>
        <v>N/A</v>
      </c>
      <c r="G1167" s="83">
        <v>284862</v>
      </c>
      <c r="H1167" s="84" t="str">
        <f t="shared" si="276"/>
        <v>N/A</v>
      </c>
      <c r="I1167" s="85">
        <v>-0.14000000000000001</v>
      </c>
      <c r="J1167" s="85">
        <v>2.3969999999999998</v>
      </c>
      <c r="K1167" s="86" t="s">
        <v>112</v>
      </c>
      <c r="L1167" s="87" t="str">
        <f t="shared" si="277"/>
        <v>Yes</v>
      </c>
    </row>
    <row r="1168" spans="1:12">
      <c r="A1168" s="164" t="s">
        <v>418</v>
      </c>
      <c r="B1168" s="82" t="s">
        <v>50</v>
      </c>
      <c r="C1168" s="88">
        <v>535.73718878</v>
      </c>
      <c r="D1168" s="84" t="str">
        <f t="shared" si="274"/>
        <v>N/A</v>
      </c>
      <c r="E1168" s="88">
        <v>550.61436263999997</v>
      </c>
      <c r="F1168" s="84" t="str">
        <f t="shared" si="275"/>
        <v>N/A</v>
      </c>
      <c r="G1168" s="88">
        <v>560.52469616999997</v>
      </c>
      <c r="H1168" s="84" t="str">
        <f t="shared" si="276"/>
        <v>N/A</v>
      </c>
      <c r="I1168" s="85">
        <v>2.7770000000000001</v>
      </c>
      <c r="J1168" s="85">
        <v>1.8</v>
      </c>
      <c r="K1168" s="86" t="s">
        <v>112</v>
      </c>
      <c r="L1168" s="87" t="str">
        <f t="shared" si="277"/>
        <v>Yes</v>
      </c>
    </row>
    <row r="1169" spans="1:12">
      <c r="A1169" s="164" t="s">
        <v>419</v>
      </c>
      <c r="B1169" s="82" t="s">
        <v>50</v>
      </c>
      <c r="C1169" s="88">
        <v>40971429</v>
      </c>
      <c r="D1169" s="84" t="str">
        <f t="shared" si="274"/>
        <v>N/A</v>
      </c>
      <c r="E1169" s="88">
        <v>41256271</v>
      </c>
      <c r="F1169" s="84" t="str">
        <f t="shared" si="275"/>
        <v>N/A</v>
      </c>
      <c r="G1169" s="88">
        <v>44204670</v>
      </c>
      <c r="H1169" s="84" t="str">
        <f t="shared" si="276"/>
        <v>N/A</v>
      </c>
      <c r="I1169" s="85">
        <v>0.69520000000000004</v>
      </c>
      <c r="J1169" s="85">
        <v>7.1470000000000002</v>
      </c>
      <c r="K1169" s="86" t="s">
        <v>112</v>
      </c>
      <c r="L1169" s="87" t="str">
        <f t="shared" si="277"/>
        <v>Yes</v>
      </c>
    </row>
    <row r="1170" spans="1:12">
      <c r="A1170" s="164" t="s">
        <v>101</v>
      </c>
      <c r="B1170" s="82" t="s">
        <v>50</v>
      </c>
      <c r="C1170" s="83">
        <v>129074</v>
      </c>
      <c r="D1170" s="84" t="str">
        <f t="shared" si="274"/>
        <v>N/A</v>
      </c>
      <c r="E1170" s="83">
        <v>129565</v>
      </c>
      <c r="F1170" s="84" t="str">
        <f t="shared" si="275"/>
        <v>N/A</v>
      </c>
      <c r="G1170" s="83">
        <v>136141</v>
      </c>
      <c r="H1170" s="84" t="str">
        <f t="shared" si="276"/>
        <v>N/A</v>
      </c>
      <c r="I1170" s="85">
        <v>0.38040000000000002</v>
      </c>
      <c r="J1170" s="85">
        <v>5.0750000000000002</v>
      </c>
      <c r="K1170" s="86" t="s">
        <v>112</v>
      </c>
      <c r="L1170" s="87" t="str">
        <f t="shared" si="277"/>
        <v>Yes</v>
      </c>
    </row>
    <row r="1171" spans="1:12">
      <c r="A1171" s="164" t="s">
        <v>420</v>
      </c>
      <c r="B1171" s="82" t="s">
        <v>50</v>
      </c>
      <c r="C1171" s="88">
        <v>317.42588747999997</v>
      </c>
      <c r="D1171" s="84" t="str">
        <f t="shared" si="274"/>
        <v>N/A</v>
      </c>
      <c r="E1171" s="88">
        <v>318.42141781999999</v>
      </c>
      <c r="F1171" s="84" t="str">
        <f t="shared" si="275"/>
        <v>N/A</v>
      </c>
      <c r="G1171" s="88">
        <v>324.69770312000003</v>
      </c>
      <c r="H1171" s="84" t="str">
        <f t="shared" si="276"/>
        <v>N/A</v>
      </c>
      <c r="I1171" s="85">
        <v>0.31359999999999999</v>
      </c>
      <c r="J1171" s="85">
        <v>1.9710000000000001</v>
      </c>
      <c r="K1171" s="86" t="s">
        <v>112</v>
      </c>
      <c r="L1171" s="87" t="str">
        <f t="shared" si="277"/>
        <v>Yes</v>
      </c>
    </row>
    <row r="1172" spans="1:12">
      <c r="A1172" s="164" t="s">
        <v>421</v>
      </c>
      <c r="B1172" s="82" t="s">
        <v>50</v>
      </c>
      <c r="C1172" s="88">
        <v>13304118</v>
      </c>
      <c r="D1172" s="84" t="str">
        <f t="shared" si="274"/>
        <v>N/A</v>
      </c>
      <c r="E1172" s="88">
        <v>13396007</v>
      </c>
      <c r="F1172" s="84" t="str">
        <f t="shared" si="275"/>
        <v>N/A</v>
      </c>
      <c r="G1172" s="88">
        <v>14468323</v>
      </c>
      <c r="H1172" s="84" t="str">
        <f t="shared" si="276"/>
        <v>N/A</v>
      </c>
      <c r="I1172" s="85">
        <v>0.69069999999999998</v>
      </c>
      <c r="J1172" s="85">
        <v>8.0050000000000008</v>
      </c>
      <c r="K1172" s="86" t="s">
        <v>112</v>
      </c>
      <c r="L1172" s="87" t="str">
        <f t="shared" si="277"/>
        <v>Yes</v>
      </c>
    </row>
    <row r="1173" spans="1:12">
      <c r="A1173" s="164" t="s">
        <v>102</v>
      </c>
      <c r="B1173" s="82" t="s">
        <v>50</v>
      </c>
      <c r="C1173" s="83">
        <v>104769</v>
      </c>
      <c r="D1173" s="84" t="str">
        <f t="shared" si="274"/>
        <v>N/A</v>
      </c>
      <c r="E1173" s="83">
        <v>103915</v>
      </c>
      <c r="F1173" s="84" t="str">
        <f t="shared" si="275"/>
        <v>N/A</v>
      </c>
      <c r="G1173" s="83">
        <v>110915</v>
      </c>
      <c r="H1173" s="84" t="str">
        <f t="shared" si="276"/>
        <v>N/A</v>
      </c>
      <c r="I1173" s="85">
        <v>-0.81499999999999995</v>
      </c>
      <c r="J1173" s="85">
        <v>6.7359999999999998</v>
      </c>
      <c r="K1173" s="86" t="s">
        <v>112</v>
      </c>
      <c r="L1173" s="87" t="str">
        <f t="shared" si="277"/>
        <v>Yes</v>
      </c>
    </row>
    <row r="1174" spans="1:12">
      <c r="A1174" s="164" t="s">
        <v>422</v>
      </c>
      <c r="B1174" s="82" t="s">
        <v>50</v>
      </c>
      <c r="C1174" s="88">
        <v>126.98525327</v>
      </c>
      <c r="D1174" s="84" t="str">
        <f t="shared" si="274"/>
        <v>N/A</v>
      </c>
      <c r="E1174" s="88">
        <v>128.9131213</v>
      </c>
      <c r="F1174" s="84" t="str">
        <f t="shared" si="275"/>
        <v>N/A</v>
      </c>
      <c r="G1174" s="88">
        <v>130.44514268</v>
      </c>
      <c r="H1174" s="84" t="str">
        <f t="shared" si="276"/>
        <v>N/A</v>
      </c>
      <c r="I1174" s="85">
        <v>1.518</v>
      </c>
      <c r="J1174" s="85">
        <v>1.1879999999999999</v>
      </c>
      <c r="K1174" s="86" t="s">
        <v>112</v>
      </c>
      <c r="L1174" s="87" t="str">
        <f t="shared" si="277"/>
        <v>Yes</v>
      </c>
    </row>
    <row r="1175" spans="1:12">
      <c r="A1175" s="164" t="s">
        <v>423</v>
      </c>
      <c r="B1175" s="82" t="s">
        <v>50</v>
      </c>
      <c r="C1175" s="88">
        <v>98861489</v>
      </c>
      <c r="D1175" s="84" t="str">
        <f t="shared" si="274"/>
        <v>N/A</v>
      </c>
      <c r="E1175" s="88">
        <v>102790489</v>
      </c>
      <c r="F1175" s="84" t="str">
        <f t="shared" si="275"/>
        <v>N/A</v>
      </c>
      <c r="G1175" s="88">
        <v>111125554</v>
      </c>
      <c r="H1175" s="84" t="str">
        <f t="shared" si="276"/>
        <v>N/A</v>
      </c>
      <c r="I1175" s="85">
        <v>3.9740000000000002</v>
      </c>
      <c r="J1175" s="85">
        <v>8.109</v>
      </c>
      <c r="K1175" s="86" t="s">
        <v>112</v>
      </c>
      <c r="L1175" s="87" t="str">
        <f t="shared" si="277"/>
        <v>Yes</v>
      </c>
    </row>
    <row r="1176" spans="1:12">
      <c r="A1176" s="164" t="s">
        <v>424</v>
      </c>
      <c r="B1176" s="82" t="s">
        <v>50</v>
      </c>
      <c r="C1176" s="83">
        <v>166676</v>
      </c>
      <c r="D1176" s="84" t="str">
        <f t="shared" si="274"/>
        <v>N/A</v>
      </c>
      <c r="E1176" s="83">
        <v>168580</v>
      </c>
      <c r="F1176" s="84" t="str">
        <f t="shared" si="275"/>
        <v>N/A</v>
      </c>
      <c r="G1176" s="83">
        <v>176053</v>
      </c>
      <c r="H1176" s="84" t="str">
        <f t="shared" si="276"/>
        <v>N/A</v>
      </c>
      <c r="I1176" s="85">
        <v>1.1419999999999999</v>
      </c>
      <c r="J1176" s="85">
        <v>4.4329999999999998</v>
      </c>
      <c r="K1176" s="86" t="s">
        <v>112</v>
      </c>
      <c r="L1176" s="87" t="str">
        <f t="shared" si="277"/>
        <v>Yes</v>
      </c>
    </row>
    <row r="1177" spans="1:12">
      <c r="A1177" s="164" t="s">
        <v>425</v>
      </c>
      <c r="B1177" s="82" t="s">
        <v>50</v>
      </c>
      <c r="C1177" s="88">
        <v>593.13571839999997</v>
      </c>
      <c r="D1177" s="84" t="str">
        <f t="shared" si="274"/>
        <v>N/A</v>
      </c>
      <c r="E1177" s="88">
        <v>609.74308340000005</v>
      </c>
      <c r="F1177" s="84" t="str">
        <f t="shared" si="275"/>
        <v>N/A</v>
      </c>
      <c r="G1177" s="88">
        <v>631.20511437000005</v>
      </c>
      <c r="H1177" s="84" t="str">
        <f t="shared" si="276"/>
        <v>N/A</v>
      </c>
      <c r="I1177" s="85">
        <v>2.8</v>
      </c>
      <c r="J1177" s="85">
        <v>3.52</v>
      </c>
      <c r="K1177" s="86" t="s">
        <v>112</v>
      </c>
      <c r="L1177" s="87" t="str">
        <f t="shared" si="277"/>
        <v>Yes</v>
      </c>
    </row>
    <row r="1178" spans="1:12">
      <c r="A1178" s="164" t="s">
        <v>426</v>
      </c>
      <c r="B1178" s="82" t="s">
        <v>50</v>
      </c>
      <c r="C1178" s="88">
        <v>40482146</v>
      </c>
      <c r="D1178" s="84" t="str">
        <f t="shared" si="274"/>
        <v>N/A</v>
      </c>
      <c r="E1178" s="88">
        <v>36835100</v>
      </c>
      <c r="F1178" s="84" t="str">
        <f t="shared" si="275"/>
        <v>N/A</v>
      </c>
      <c r="G1178" s="88">
        <v>43040311</v>
      </c>
      <c r="H1178" s="84" t="str">
        <f t="shared" si="276"/>
        <v>N/A</v>
      </c>
      <c r="I1178" s="85">
        <v>-9.01</v>
      </c>
      <c r="J1178" s="85">
        <v>16.850000000000001</v>
      </c>
      <c r="K1178" s="86" t="s">
        <v>112</v>
      </c>
      <c r="L1178" s="87" t="str">
        <f t="shared" si="277"/>
        <v>No</v>
      </c>
    </row>
    <row r="1179" spans="1:12">
      <c r="A1179" s="164" t="s">
        <v>103</v>
      </c>
      <c r="B1179" s="82" t="s">
        <v>50</v>
      </c>
      <c r="C1179" s="83">
        <v>152858</v>
      </c>
      <c r="D1179" s="84" t="str">
        <f t="shared" si="274"/>
        <v>N/A</v>
      </c>
      <c r="E1179" s="83">
        <v>149816</v>
      </c>
      <c r="F1179" s="84" t="str">
        <f t="shared" si="275"/>
        <v>N/A</v>
      </c>
      <c r="G1179" s="83">
        <v>154006</v>
      </c>
      <c r="H1179" s="84" t="str">
        <f t="shared" si="276"/>
        <v>N/A</v>
      </c>
      <c r="I1179" s="85">
        <v>-1.99</v>
      </c>
      <c r="J1179" s="85">
        <v>2.7970000000000002</v>
      </c>
      <c r="K1179" s="86" t="s">
        <v>112</v>
      </c>
      <c r="L1179" s="87" t="str">
        <f t="shared" si="277"/>
        <v>Yes</v>
      </c>
    </row>
    <row r="1180" spans="1:12">
      <c r="A1180" s="164" t="s">
        <v>427</v>
      </c>
      <c r="B1180" s="82" t="s">
        <v>50</v>
      </c>
      <c r="C1180" s="88">
        <v>264.83498409999999</v>
      </c>
      <c r="D1180" s="84" t="str">
        <f t="shared" si="274"/>
        <v>N/A</v>
      </c>
      <c r="E1180" s="88">
        <v>245.86893255999999</v>
      </c>
      <c r="F1180" s="84" t="str">
        <f t="shared" si="275"/>
        <v>N/A</v>
      </c>
      <c r="G1180" s="88">
        <v>279.47165045999998</v>
      </c>
      <c r="H1180" s="84" t="str">
        <f t="shared" si="276"/>
        <v>N/A</v>
      </c>
      <c r="I1180" s="85">
        <v>-7.16</v>
      </c>
      <c r="J1180" s="85">
        <v>13.67</v>
      </c>
      <c r="K1180" s="86" t="s">
        <v>112</v>
      </c>
      <c r="L1180" s="87" t="str">
        <f t="shared" si="277"/>
        <v>Yes</v>
      </c>
    </row>
    <row r="1181" spans="1:12">
      <c r="A1181" s="164" t="s">
        <v>428</v>
      </c>
      <c r="B1181" s="82" t="s">
        <v>50</v>
      </c>
      <c r="C1181" s="88">
        <v>91433425</v>
      </c>
      <c r="D1181" s="84" t="str">
        <f t="shared" si="274"/>
        <v>N/A</v>
      </c>
      <c r="E1181" s="88">
        <v>100172452</v>
      </c>
      <c r="F1181" s="84" t="str">
        <f t="shared" si="275"/>
        <v>N/A</v>
      </c>
      <c r="G1181" s="88">
        <v>107320015</v>
      </c>
      <c r="H1181" s="84" t="str">
        <f t="shared" si="276"/>
        <v>N/A</v>
      </c>
      <c r="I1181" s="85">
        <v>9.5579999999999998</v>
      </c>
      <c r="J1181" s="85">
        <v>7.1349999999999998</v>
      </c>
      <c r="K1181" s="86" t="s">
        <v>112</v>
      </c>
      <c r="L1181" s="87" t="str">
        <f t="shared" si="277"/>
        <v>Yes</v>
      </c>
    </row>
    <row r="1182" spans="1:12">
      <c r="A1182" s="164" t="s">
        <v>429</v>
      </c>
      <c r="B1182" s="82" t="s">
        <v>50</v>
      </c>
      <c r="C1182" s="83">
        <v>26988</v>
      </c>
      <c r="D1182" s="84" t="str">
        <f t="shared" si="274"/>
        <v>N/A</v>
      </c>
      <c r="E1182" s="83">
        <v>29474</v>
      </c>
      <c r="F1182" s="84" t="str">
        <f t="shared" si="275"/>
        <v>N/A</v>
      </c>
      <c r="G1182" s="83">
        <v>32213</v>
      </c>
      <c r="H1182" s="84" t="str">
        <f t="shared" si="276"/>
        <v>N/A</v>
      </c>
      <c r="I1182" s="85">
        <v>9.2119999999999997</v>
      </c>
      <c r="J1182" s="85">
        <v>9.2929999999999993</v>
      </c>
      <c r="K1182" s="86" t="s">
        <v>112</v>
      </c>
      <c r="L1182" s="87" t="str">
        <f t="shared" ref="L1182:L1219" si="278">IF(J1182="Div by 0", "N/A", IF(K1182="N/A","N/A", IF(J1182&gt;VALUE(MID(K1182,1,2)), "No", IF(J1182&lt;-1*VALUE(MID(K1182,1,2)), "No", "Yes"))))</f>
        <v>Yes</v>
      </c>
    </row>
    <row r="1183" spans="1:12">
      <c r="A1183" s="164" t="s">
        <v>430</v>
      </c>
      <c r="B1183" s="82" t="s">
        <v>50</v>
      </c>
      <c r="C1183" s="88">
        <v>3387.9288943000001</v>
      </c>
      <c r="D1183" s="84" t="str">
        <f t="shared" si="274"/>
        <v>N/A</v>
      </c>
      <c r="E1183" s="88">
        <v>3398.6717785000001</v>
      </c>
      <c r="F1183" s="84" t="str">
        <f t="shared" si="275"/>
        <v>N/A</v>
      </c>
      <c r="G1183" s="88">
        <v>3331.5746748000001</v>
      </c>
      <c r="H1183" s="84" t="str">
        <f t="shared" si="276"/>
        <v>N/A</v>
      </c>
      <c r="I1183" s="85">
        <v>0.31709999999999999</v>
      </c>
      <c r="J1183" s="85">
        <v>-1.97</v>
      </c>
      <c r="K1183" s="86" t="s">
        <v>112</v>
      </c>
      <c r="L1183" s="87" t="str">
        <f t="shared" si="278"/>
        <v>Yes</v>
      </c>
    </row>
    <row r="1184" spans="1:12">
      <c r="A1184" s="164" t="s">
        <v>431</v>
      </c>
      <c r="B1184" s="82" t="s">
        <v>50</v>
      </c>
      <c r="C1184" s="88">
        <v>79454883</v>
      </c>
      <c r="D1184" s="84" t="str">
        <f t="shared" si="274"/>
        <v>N/A</v>
      </c>
      <c r="E1184" s="88">
        <v>82981542</v>
      </c>
      <c r="F1184" s="84" t="str">
        <f t="shared" si="275"/>
        <v>N/A</v>
      </c>
      <c r="G1184" s="88">
        <v>91484013</v>
      </c>
      <c r="H1184" s="84" t="str">
        <f t="shared" si="276"/>
        <v>N/A</v>
      </c>
      <c r="I1184" s="85">
        <v>4.4390000000000001</v>
      </c>
      <c r="J1184" s="85">
        <v>10.25</v>
      </c>
      <c r="K1184" s="86" t="s">
        <v>112</v>
      </c>
      <c r="L1184" s="87" t="str">
        <f t="shared" si="278"/>
        <v>Yes</v>
      </c>
    </row>
    <row r="1185" spans="1:12">
      <c r="A1185" s="164" t="s">
        <v>104</v>
      </c>
      <c r="B1185" s="82" t="s">
        <v>50</v>
      </c>
      <c r="C1185" s="83">
        <v>226508</v>
      </c>
      <c r="D1185" s="84" t="str">
        <f t="shared" si="274"/>
        <v>N/A</v>
      </c>
      <c r="E1185" s="83">
        <v>228950</v>
      </c>
      <c r="F1185" s="84" t="str">
        <f t="shared" si="275"/>
        <v>N/A</v>
      </c>
      <c r="G1185" s="83">
        <v>240298</v>
      </c>
      <c r="H1185" s="84" t="str">
        <f t="shared" si="276"/>
        <v>N/A</v>
      </c>
      <c r="I1185" s="85">
        <v>1.0780000000000001</v>
      </c>
      <c r="J1185" s="85">
        <v>4.9569999999999999</v>
      </c>
      <c r="K1185" s="86" t="s">
        <v>112</v>
      </c>
      <c r="L1185" s="87" t="str">
        <f t="shared" si="278"/>
        <v>Yes</v>
      </c>
    </row>
    <row r="1186" spans="1:12">
      <c r="A1186" s="164" t="s">
        <v>432</v>
      </c>
      <c r="B1186" s="82" t="s">
        <v>50</v>
      </c>
      <c r="C1186" s="88">
        <v>350.78179578999999</v>
      </c>
      <c r="D1186" s="84" t="str">
        <f t="shared" si="274"/>
        <v>N/A</v>
      </c>
      <c r="E1186" s="88">
        <v>362.44394846</v>
      </c>
      <c r="F1186" s="84" t="str">
        <f t="shared" si="275"/>
        <v>N/A</v>
      </c>
      <c r="G1186" s="88">
        <v>380.71067175000002</v>
      </c>
      <c r="H1186" s="84" t="str">
        <f t="shared" si="276"/>
        <v>N/A</v>
      </c>
      <c r="I1186" s="85">
        <v>3.3250000000000002</v>
      </c>
      <c r="J1186" s="85">
        <v>5.04</v>
      </c>
      <c r="K1186" s="86" t="s">
        <v>112</v>
      </c>
      <c r="L1186" s="87" t="str">
        <f t="shared" si="278"/>
        <v>Yes</v>
      </c>
    </row>
    <row r="1187" spans="1:12">
      <c r="A1187" s="164" t="s">
        <v>433</v>
      </c>
      <c r="B1187" s="82" t="s">
        <v>50</v>
      </c>
      <c r="C1187" s="88">
        <v>217622095</v>
      </c>
      <c r="D1187" s="84" t="str">
        <f t="shared" si="274"/>
        <v>N/A</v>
      </c>
      <c r="E1187" s="88">
        <v>223849177</v>
      </c>
      <c r="F1187" s="84" t="str">
        <f t="shared" si="275"/>
        <v>N/A</v>
      </c>
      <c r="G1187" s="88">
        <v>228670872</v>
      </c>
      <c r="H1187" s="84" t="str">
        <f t="shared" si="276"/>
        <v>N/A</v>
      </c>
      <c r="I1187" s="85">
        <v>2.8610000000000002</v>
      </c>
      <c r="J1187" s="85">
        <v>2.1539999999999999</v>
      </c>
      <c r="K1187" s="86" t="s">
        <v>112</v>
      </c>
      <c r="L1187" s="87" t="str">
        <f t="shared" si="278"/>
        <v>Yes</v>
      </c>
    </row>
    <row r="1188" spans="1:12">
      <c r="A1188" s="164" t="s">
        <v>105</v>
      </c>
      <c r="B1188" s="82" t="s">
        <v>50</v>
      </c>
      <c r="C1188" s="83">
        <v>271753</v>
      </c>
      <c r="D1188" s="84" t="str">
        <f t="shared" si="274"/>
        <v>N/A</v>
      </c>
      <c r="E1188" s="83">
        <v>272270</v>
      </c>
      <c r="F1188" s="84" t="str">
        <f t="shared" si="275"/>
        <v>N/A</v>
      </c>
      <c r="G1188" s="83">
        <v>278166</v>
      </c>
      <c r="H1188" s="84" t="str">
        <f t="shared" si="276"/>
        <v>N/A</v>
      </c>
      <c r="I1188" s="85">
        <v>0.19020000000000001</v>
      </c>
      <c r="J1188" s="85">
        <v>2.165</v>
      </c>
      <c r="K1188" s="86" t="s">
        <v>112</v>
      </c>
      <c r="L1188" s="87" t="str">
        <f t="shared" si="278"/>
        <v>Yes</v>
      </c>
    </row>
    <row r="1189" spans="1:12">
      <c r="A1189" s="164" t="s">
        <v>434</v>
      </c>
      <c r="B1189" s="82" t="s">
        <v>50</v>
      </c>
      <c r="C1189" s="88">
        <v>800.80843633999996</v>
      </c>
      <c r="D1189" s="84" t="str">
        <f t="shared" si="274"/>
        <v>N/A</v>
      </c>
      <c r="E1189" s="88">
        <v>822.15880191999997</v>
      </c>
      <c r="F1189" s="84" t="str">
        <f t="shared" si="275"/>
        <v>N/A</v>
      </c>
      <c r="G1189" s="88">
        <v>822.06621944999995</v>
      </c>
      <c r="H1189" s="84" t="str">
        <f t="shared" si="276"/>
        <v>N/A</v>
      </c>
      <c r="I1189" s="85">
        <v>2.6659999999999999</v>
      </c>
      <c r="J1189" s="85">
        <v>-1.0999999999999999E-2</v>
      </c>
      <c r="K1189" s="86" t="s">
        <v>112</v>
      </c>
      <c r="L1189" s="87" t="str">
        <f t="shared" si="278"/>
        <v>Yes</v>
      </c>
    </row>
    <row r="1190" spans="1:12">
      <c r="A1190" s="164" t="s">
        <v>435</v>
      </c>
      <c r="B1190" s="82" t="s">
        <v>50</v>
      </c>
      <c r="C1190" s="88">
        <v>162201856</v>
      </c>
      <c r="D1190" s="84" t="str">
        <f t="shared" si="274"/>
        <v>N/A</v>
      </c>
      <c r="E1190" s="88">
        <v>175211861</v>
      </c>
      <c r="F1190" s="84" t="str">
        <f t="shared" si="275"/>
        <v>N/A</v>
      </c>
      <c r="G1190" s="88">
        <v>197456275</v>
      </c>
      <c r="H1190" s="84" t="str">
        <f t="shared" si="276"/>
        <v>N/A</v>
      </c>
      <c r="I1190" s="85">
        <v>8.0210000000000008</v>
      </c>
      <c r="J1190" s="85">
        <v>12.7</v>
      </c>
      <c r="K1190" s="86" t="s">
        <v>112</v>
      </c>
      <c r="L1190" s="87" t="str">
        <f t="shared" si="278"/>
        <v>Yes</v>
      </c>
    </row>
    <row r="1191" spans="1:12">
      <c r="A1191" s="179" t="s">
        <v>689</v>
      </c>
      <c r="B1191" s="83" t="s">
        <v>50</v>
      </c>
      <c r="C1191" s="83">
        <v>48104</v>
      </c>
      <c r="D1191" s="84" t="str">
        <f t="shared" si="274"/>
        <v>N/A</v>
      </c>
      <c r="E1191" s="83">
        <v>49549</v>
      </c>
      <c r="F1191" s="84" t="str">
        <f t="shared" si="275"/>
        <v>N/A</v>
      </c>
      <c r="G1191" s="83">
        <v>51122</v>
      </c>
      <c r="H1191" s="84" t="str">
        <f t="shared" si="276"/>
        <v>N/A</v>
      </c>
      <c r="I1191" s="85">
        <v>3.004</v>
      </c>
      <c r="J1191" s="85">
        <v>3.1749999999999998</v>
      </c>
      <c r="K1191" s="112" t="s">
        <v>112</v>
      </c>
      <c r="L1191" s="87" t="str">
        <f t="shared" si="278"/>
        <v>Yes</v>
      </c>
    </row>
    <row r="1192" spans="1:12">
      <c r="A1192" s="164" t="s">
        <v>436</v>
      </c>
      <c r="B1192" s="82" t="s">
        <v>50</v>
      </c>
      <c r="C1192" s="88">
        <v>3371.899551</v>
      </c>
      <c r="D1192" s="84" t="str">
        <f t="shared" si="274"/>
        <v>N/A</v>
      </c>
      <c r="E1192" s="88">
        <v>3536.1331408999999</v>
      </c>
      <c r="F1192" s="84" t="str">
        <f t="shared" si="275"/>
        <v>N/A</v>
      </c>
      <c r="G1192" s="88">
        <v>3862.4520754</v>
      </c>
      <c r="H1192" s="84" t="str">
        <f t="shared" si="276"/>
        <v>N/A</v>
      </c>
      <c r="I1192" s="85">
        <v>4.8710000000000004</v>
      </c>
      <c r="J1192" s="85">
        <v>9.2279999999999998</v>
      </c>
      <c r="K1192" s="86" t="s">
        <v>112</v>
      </c>
      <c r="L1192" s="87" t="str">
        <f t="shared" si="278"/>
        <v>Yes</v>
      </c>
    </row>
    <row r="1193" spans="1:12">
      <c r="A1193" s="164" t="s">
        <v>437</v>
      </c>
      <c r="B1193" s="82" t="s">
        <v>50</v>
      </c>
      <c r="C1193" s="88">
        <v>3261899</v>
      </c>
      <c r="D1193" s="84" t="str">
        <f t="shared" si="274"/>
        <v>N/A</v>
      </c>
      <c r="E1193" s="88">
        <v>3639774</v>
      </c>
      <c r="F1193" s="84" t="str">
        <f t="shared" si="275"/>
        <v>N/A</v>
      </c>
      <c r="G1193" s="88">
        <v>4039502</v>
      </c>
      <c r="H1193" s="84" t="str">
        <f t="shared" si="276"/>
        <v>N/A</v>
      </c>
      <c r="I1193" s="85">
        <v>11.58</v>
      </c>
      <c r="J1193" s="85">
        <v>10.98</v>
      </c>
      <c r="K1193" s="86" t="s">
        <v>112</v>
      </c>
      <c r="L1193" s="87" t="str">
        <f t="shared" si="278"/>
        <v>Yes</v>
      </c>
    </row>
    <row r="1194" spans="1:12">
      <c r="A1194" s="164" t="s">
        <v>39</v>
      </c>
      <c r="B1194" s="82" t="s">
        <v>50</v>
      </c>
      <c r="C1194" s="83">
        <v>16561</v>
      </c>
      <c r="D1194" s="84" t="str">
        <f t="shared" si="274"/>
        <v>N/A</v>
      </c>
      <c r="E1194" s="83">
        <v>17518</v>
      </c>
      <c r="F1194" s="84" t="str">
        <f t="shared" si="275"/>
        <v>N/A</v>
      </c>
      <c r="G1194" s="83">
        <v>19131</v>
      </c>
      <c r="H1194" s="84" t="str">
        <f t="shared" si="276"/>
        <v>N/A</v>
      </c>
      <c r="I1194" s="85">
        <v>5.7789999999999999</v>
      </c>
      <c r="J1194" s="85">
        <v>9.2080000000000002</v>
      </c>
      <c r="K1194" s="86" t="s">
        <v>112</v>
      </c>
      <c r="L1194" s="87" t="str">
        <f t="shared" si="278"/>
        <v>Yes</v>
      </c>
    </row>
    <row r="1195" spans="1:12">
      <c r="A1195" s="164" t="s">
        <v>438</v>
      </c>
      <c r="B1195" s="82" t="s">
        <v>50</v>
      </c>
      <c r="C1195" s="88">
        <v>196.96268341000001</v>
      </c>
      <c r="D1195" s="84" t="str">
        <f t="shared" si="274"/>
        <v>N/A</v>
      </c>
      <c r="E1195" s="88">
        <v>207.77337596000001</v>
      </c>
      <c r="F1195" s="84" t="str">
        <f t="shared" si="275"/>
        <v>N/A</v>
      </c>
      <c r="G1195" s="88">
        <v>211.14954785</v>
      </c>
      <c r="H1195" s="84" t="str">
        <f t="shared" si="276"/>
        <v>N/A</v>
      </c>
      <c r="I1195" s="85">
        <v>5.4889999999999999</v>
      </c>
      <c r="J1195" s="85">
        <v>1.625</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29748578</v>
      </c>
      <c r="D1199" s="84" t="str">
        <f t="shared" si="274"/>
        <v>N/A</v>
      </c>
      <c r="E1199" s="88">
        <v>32062516</v>
      </c>
      <c r="F1199" s="84" t="str">
        <f t="shared" si="275"/>
        <v>N/A</v>
      </c>
      <c r="G1199" s="88">
        <v>35028913</v>
      </c>
      <c r="H1199" s="84" t="str">
        <f t="shared" si="276"/>
        <v>N/A</v>
      </c>
      <c r="I1199" s="85">
        <v>7.7779999999999996</v>
      </c>
      <c r="J1199" s="85">
        <v>9.2520000000000007</v>
      </c>
      <c r="K1199" s="86" t="s">
        <v>112</v>
      </c>
      <c r="L1199" s="87" t="str">
        <f t="shared" si="278"/>
        <v>Yes</v>
      </c>
    </row>
    <row r="1200" spans="1:12">
      <c r="A1200" s="164" t="s">
        <v>443</v>
      </c>
      <c r="B1200" s="82" t="s">
        <v>50</v>
      </c>
      <c r="C1200" s="83">
        <v>11377</v>
      </c>
      <c r="D1200" s="84" t="str">
        <f t="shared" si="274"/>
        <v>N/A</v>
      </c>
      <c r="E1200" s="83">
        <v>12003</v>
      </c>
      <c r="F1200" s="84" t="str">
        <f t="shared" si="275"/>
        <v>N/A</v>
      </c>
      <c r="G1200" s="83">
        <v>12399</v>
      </c>
      <c r="H1200" s="84" t="str">
        <f t="shared" si="276"/>
        <v>N/A</v>
      </c>
      <c r="I1200" s="85">
        <v>5.5019999999999998</v>
      </c>
      <c r="J1200" s="85">
        <v>3.2989999999999999</v>
      </c>
      <c r="K1200" s="86" t="s">
        <v>112</v>
      </c>
      <c r="L1200" s="87" t="str">
        <f t="shared" si="278"/>
        <v>Yes</v>
      </c>
    </row>
    <row r="1201" spans="1:12">
      <c r="A1201" s="164" t="s">
        <v>444</v>
      </c>
      <c r="B1201" s="82" t="s">
        <v>50</v>
      </c>
      <c r="C1201" s="88">
        <v>2614.7998594000001</v>
      </c>
      <c r="D1201" s="84" t="str">
        <f t="shared" si="274"/>
        <v>N/A</v>
      </c>
      <c r="E1201" s="88">
        <v>2671.2085311999999</v>
      </c>
      <c r="F1201" s="84" t="str">
        <f t="shared" si="275"/>
        <v>N/A</v>
      </c>
      <c r="G1201" s="88">
        <v>2825.1401725999999</v>
      </c>
      <c r="H1201" s="84" t="str">
        <f t="shared" si="276"/>
        <v>N/A</v>
      </c>
      <c r="I1201" s="85">
        <v>2.157</v>
      </c>
      <c r="J1201" s="85">
        <v>5.7629999999999999</v>
      </c>
      <c r="K1201" s="86" t="s">
        <v>112</v>
      </c>
      <c r="L1201" s="87" t="str">
        <f t="shared" si="278"/>
        <v>Yes</v>
      </c>
    </row>
    <row r="1202" spans="1:12">
      <c r="A1202" s="164" t="s">
        <v>445</v>
      </c>
      <c r="B1202" s="82" t="s">
        <v>50</v>
      </c>
      <c r="C1202" s="88">
        <v>5265800</v>
      </c>
      <c r="D1202" s="84" t="str">
        <f t="shared" si="274"/>
        <v>N/A</v>
      </c>
      <c r="E1202" s="88">
        <v>5504461</v>
      </c>
      <c r="F1202" s="84" t="str">
        <f t="shared" si="275"/>
        <v>N/A</v>
      </c>
      <c r="G1202" s="88">
        <v>6493980</v>
      </c>
      <c r="H1202" s="84" t="str">
        <f t="shared" si="276"/>
        <v>N/A</v>
      </c>
      <c r="I1202" s="85">
        <v>4.532</v>
      </c>
      <c r="J1202" s="85">
        <v>17.98</v>
      </c>
      <c r="K1202" s="86" t="s">
        <v>112</v>
      </c>
      <c r="L1202" s="87" t="str">
        <f t="shared" si="278"/>
        <v>No</v>
      </c>
    </row>
    <row r="1203" spans="1:12">
      <c r="A1203" s="164" t="s">
        <v>446</v>
      </c>
      <c r="B1203" s="82" t="s">
        <v>50</v>
      </c>
      <c r="C1203" s="83">
        <v>2456</v>
      </c>
      <c r="D1203" s="84" t="str">
        <f t="shared" si="274"/>
        <v>N/A</v>
      </c>
      <c r="E1203" s="83">
        <v>2037</v>
      </c>
      <c r="F1203" s="84" t="str">
        <f t="shared" si="275"/>
        <v>N/A</v>
      </c>
      <c r="G1203" s="83">
        <v>2173</v>
      </c>
      <c r="H1203" s="84" t="str">
        <f t="shared" si="276"/>
        <v>N/A</v>
      </c>
      <c r="I1203" s="85">
        <v>-17.100000000000001</v>
      </c>
      <c r="J1203" s="85">
        <v>6.6760000000000002</v>
      </c>
      <c r="K1203" s="86" t="s">
        <v>112</v>
      </c>
      <c r="L1203" s="87" t="str">
        <f t="shared" si="278"/>
        <v>Yes</v>
      </c>
    </row>
    <row r="1204" spans="1:12">
      <c r="A1204" s="164" t="s">
        <v>447</v>
      </c>
      <c r="B1204" s="82" t="s">
        <v>50</v>
      </c>
      <c r="C1204" s="88">
        <v>2144.0553746000001</v>
      </c>
      <c r="D1204" s="84" t="str">
        <f t="shared" si="274"/>
        <v>N/A</v>
      </c>
      <c r="E1204" s="88">
        <v>2702.2390771</v>
      </c>
      <c r="F1204" s="84" t="str">
        <f t="shared" si="275"/>
        <v>N/A</v>
      </c>
      <c r="G1204" s="88">
        <v>2988.4859640999998</v>
      </c>
      <c r="H1204" s="84" t="str">
        <f t="shared" si="276"/>
        <v>N/A</v>
      </c>
      <c r="I1204" s="85">
        <v>26.03</v>
      </c>
      <c r="J1204" s="85">
        <v>10.59</v>
      </c>
      <c r="K1204" s="86" t="s">
        <v>112</v>
      </c>
      <c r="L1204" s="87" t="str">
        <f t="shared" si="278"/>
        <v>Yes</v>
      </c>
    </row>
    <row r="1205" spans="1:12" ht="12.75" customHeight="1">
      <c r="A1205" s="164" t="s">
        <v>448</v>
      </c>
      <c r="B1205" s="82" t="s">
        <v>50</v>
      </c>
      <c r="C1205" s="88">
        <v>1011072</v>
      </c>
      <c r="D1205" s="84" t="str">
        <f t="shared" si="274"/>
        <v>N/A</v>
      </c>
      <c r="E1205" s="88">
        <v>1149436</v>
      </c>
      <c r="F1205" s="84" t="str">
        <f t="shared" si="275"/>
        <v>N/A</v>
      </c>
      <c r="G1205" s="88">
        <v>1387476</v>
      </c>
      <c r="H1205" s="84" t="str">
        <f t="shared" si="276"/>
        <v>N/A</v>
      </c>
      <c r="I1205" s="85">
        <v>13.68</v>
      </c>
      <c r="J1205" s="85">
        <v>20.71</v>
      </c>
      <c r="K1205" s="86" t="s">
        <v>112</v>
      </c>
      <c r="L1205" s="87" t="str">
        <f t="shared" si="278"/>
        <v>No</v>
      </c>
    </row>
    <row r="1206" spans="1:12">
      <c r="A1206" s="164" t="s">
        <v>690</v>
      </c>
      <c r="B1206" s="82" t="s">
        <v>50</v>
      </c>
      <c r="C1206" s="83">
        <v>4910</v>
      </c>
      <c r="D1206" s="84" t="str">
        <f t="shared" si="274"/>
        <v>N/A</v>
      </c>
      <c r="E1206" s="83">
        <v>5220</v>
      </c>
      <c r="F1206" s="84" t="str">
        <f t="shared" si="275"/>
        <v>N/A</v>
      </c>
      <c r="G1206" s="83">
        <v>6034</v>
      </c>
      <c r="H1206" s="84" t="str">
        <f t="shared" si="276"/>
        <v>N/A</v>
      </c>
      <c r="I1206" s="85">
        <v>6.3140000000000001</v>
      </c>
      <c r="J1206" s="85">
        <v>15.59</v>
      </c>
      <c r="K1206" s="86" t="s">
        <v>112</v>
      </c>
      <c r="L1206" s="87" t="str">
        <f t="shared" si="278"/>
        <v>No</v>
      </c>
    </row>
    <row r="1207" spans="1:12">
      <c r="A1207" s="164" t="s">
        <v>449</v>
      </c>
      <c r="B1207" s="82" t="s">
        <v>50</v>
      </c>
      <c r="C1207" s="88">
        <v>205.92097759999999</v>
      </c>
      <c r="D1207" s="84" t="str">
        <f t="shared" si="274"/>
        <v>N/A</v>
      </c>
      <c r="E1207" s="88">
        <v>220.19846742999999</v>
      </c>
      <c r="F1207" s="84" t="str">
        <f t="shared" si="275"/>
        <v>N/A</v>
      </c>
      <c r="G1207" s="88">
        <v>229.94298972000001</v>
      </c>
      <c r="H1207" s="84" t="str">
        <f t="shared" si="276"/>
        <v>N/A</v>
      </c>
      <c r="I1207" s="85">
        <v>6.9329999999999998</v>
      </c>
      <c r="J1207" s="85">
        <v>4.4249999999999998</v>
      </c>
      <c r="K1207" s="86" t="s">
        <v>112</v>
      </c>
      <c r="L1207" s="87" t="str">
        <f t="shared" si="278"/>
        <v>Yes</v>
      </c>
    </row>
    <row r="1208" spans="1:12">
      <c r="A1208" s="164" t="s">
        <v>450</v>
      </c>
      <c r="B1208" s="82" t="s">
        <v>50</v>
      </c>
      <c r="C1208" s="88">
        <v>0</v>
      </c>
      <c r="D1208" s="84" t="str">
        <f t="shared" si="274"/>
        <v>N/A</v>
      </c>
      <c r="E1208" s="88">
        <v>0</v>
      </c>
      <c r="F1208" s="84" t="str">
        <f t="shared" si="275"/>
        <v>N/A</v>
      </c>
      <c r="G1208" s="88">
        <v>0</v>
      </c>
      <c r="H1208" s="84" t="str">
        <f t="shared" si="276"/>
        <v>N/A</v>
      </c>
      <c r="I1208" s="85" t="s">
        <v>1090</v>
      </c>
      <c r="J1208" s="85" t="s">
        <v>1090</v>
      </c>
      <c r="K1208" s="86" t="s">
        <v>112</v>
      </c>
      <c r="L1208" s="87" t="str">
        <f t="shared" si="278"/>
        <v>N/A</v>
      </c>
    </row>
    <row r="1209" spans="1:12">
      <c r="A1209" s="164" t="s">
        <v>141</v>
      </c>
      <c r="B1209" s="82" t="s">
        <v>50</v>
      </c>
      <c r="C1209" s="83">
        <v>0</v>
      </c>
      <c r="D1209" s="84" t="str">
        <f t="shared" si="274"/>
        <v>N/A</v>
      </c>
      <c r="E1209" s="83">
        <v>0</v>
      </c>
      <c r="F1209" s="84" t="str">
        <f t="shared" si="275"/>
        <v>N/A</v>
      </c>
      <c r="G1209" s="83">
        <v>0</v>
      </c>
      <c r="H1209" s="84" t="str">
        <f t="shared" si="276"/>
        <v>N/A</v>
      </c>
      <c r="I1209" s="85" t="s">
        <v>1090</v>
      </c>
      <c r="J1209" s="85" t="s">
        <v>1090</v>
      </c>
      <c r="K1209" s="86" t="s">
        <v>112</v>
      </c>
      <c r="L1209" s="87" t="str">
        <f t="shared" si="278"/>
        <v>N/A</v>
      </c>
    </row>
    <row r="1210" spans="1:12">
      <c r="A1210" s="164" t="s">
        <v>451</v>
      </c>
      <c r="B1210" s="82" t="s">
        <v>50</v>
      </c>
      <c r="C1210" s="88" t="s">
        <v>1090</v>
      </c>
      <c r="D1210" s="84" t="str">
        <f t="shared" si="274"/>
        <v>N/A</v>
      </c>
      <c r="E1210" s="88" t="s">
        <v>1090</v>
      </c>
      <c r="F1210" s="84" t="str">
        <f t="shared" si="275"/>
        <v>N/A</v>
      </c>
      <c r="G1210" s="88" t="s">
        <v>1090</v>
      </c>
      <c r="H1210" s="84" t="str">
        <f t="shared" si="276"/>
        <v>N/A</v>
      </c>
      <c r="I1210" s="85" t="s">
        <v>1090</v>
      </c>
      <c r="J1210" s="85" t="s">
        <v>1090</v>
      </c>
      <c r="K1210" s="86" t="s">
        <v>112</v>
      </c>
      <c r="L1210" s="87" t="str">
        <f t="shared" si="278"/>
        <v>N/A</v>
      </c>
    </row>
    <row r="1211" spans="1:12">
      <c r="A1211" s="166" t="s">
        <v>1058</v>
      </c>
      <c r="B1211" s="82" t="s">
        <v>50</v>
      </c>
      <c r="C1211" s="88" t="s">
        <v>50</v>
      </c>
      <c r="D1211" s="84" t="str">
        <f t="shared" si="274"/>
        <v>N/A</v>
      </c>
      <c r="E1211" s="88" t="s">
        <v>50</v>
      </c>
      <c r="F1211" s="84" t="str">
        <f t="shared" si="275"/>
        <v>N/A</v>
      </c>
      <c r="G1211" s="88">
        <v>4185616</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39336</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106.40675208</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50958075</v>
      </c>
      <c r="D1217" s="84" t="str">
        <f t="shared" si="274"/>
        <v>N/A</v>
      </c>
      <c r="E1217" s="88">
        <v>52950919</v>
      </c>
      <c r="F1217" s="84" t="str">
        <f t="shared" si="275"/>
        <v>N/A</v>
      </c>
      <c r="G1217" s="88">
        <v>59301464</v>
      </c>
      <c r="H1217" s="84" t="str">
        <f t="shared" si="276"/>
        <v>N/A</v>
      </c>
      <c r="I1217" s="85">
        <v>3.911</v>
      </c>
      <c r="J1217" s="85">
        <v>11.99</v>
      </c>
      <c r="K1217" s="86" t="s">
        <v>112</v>
      </c>
      <c r="L1217" s="87" t="str">
        <f t="shared" si="278"/>
        <v>Yes</v>
      </c>
    </row>
    <row r="1218" spans="1:12">
      <c r="A1218" s="164" t="s">
        <v>453</v>
      </c>
      <c r="B1218" s="82" t="s">
        <v>50</v>
      </c>
      <c r="C1218" s="83">
        <v>133187</v>
      </c>
      <c r="D1218" s="84" t="str">
        <f t="shared" si="274"/>
        <v>N/A</v>
      </c>
      <c r="E1218" s="83">
        <v>133140</v>
      </c>
      <c r="F1218" s="84" t="str">
        <f t="shared" si="275"/>
        <v>N/A</v>
      </c>
      <c r="G1218" s="83">
        <v>139632</v>
      </c>
      <c r="H1218" s="84" t="str">
        <f t="shared" si="276"/>
        <v>N/A</v>
      </c>
      <c r="I1218" s="85">
        <v>-3.5000000000000003E-2</v>
      </c>
      <c r="J1218" s="85">
        <v>4.8760000000000003</v>
      </c>
      <c r="K1218" s="86" t="s">
        <v>112</v>
      </c>
      <c r="L1218" s="87" t="str">
        <f t="shared" si="278"/>
        <v>Yes</v>
      </c>
    </row>
    <row r="1219" spans="1:12">
      <c r="A1219" s="164" t="s">
        <v>454</v>
      </c>
      <c r="B1219" s="82" t="s">
        <v>50</v>
      </c>
      <c r="C1219" s="88">
        <v>382.60547201000003</v>
      </c>
      <c r="D1219" s="84" t="str">
        <f t="shared" si="274"/>
        <v>N/A</v>
      </c>
      <c r="E1219" s="88">
        <v>397.70856993000001</v>
      </c>
      <c r="F1219" s="84" t="str">
        <f t="shared" si="275"/>
        <v>N/A</v>
      </c>
      <c r="G1219" s="88">
        <v>424.69823536000001</v>
      </c>
      <c r="H1219" s="84" t="str">
        <f t="shared" si="276"/>
        <v>N/A</v>
      </c>
      <c r="I1219" s="85">
        <v>3.9470000000000001</v>
      </c>
      <c r="J1219" s="85">
        <v>6.7859999999999996</v>
      </c>
      <c r="K1219" s="86" t="s">
        <v>112</v>
      </c>
      <c r="L1219" s="87" t="str">
        <f t="shared" si="278"/>
        <v>Yes</v>
      </c>
    </row>
    <row r="1220" spans="1:12">
      <c r="A1220" s="164" t="s">
        <v>455</v>
      </c>
      <c r="B1220" s="82" t="s">
        <v>50</v>
      </c>
      <c r="C1220" s="88">
        <v>228532446</v>
      </c>
      <c r="D1220" s="84" t="str">
        <f t="shared" ref="D1220:D1228" si="280">IF($B1220="N/A","N/A",IF(C1220&gt;10,"No",IF(C1220&lt;-10,"No","Yes")))</f>
        <v>N/A</v>
      </c>
      <c r="E1220" s="88">
        <v>229121744</v>
      </c>
      <c r="F1220" s="84" t="str">
        <f t="shared" ref="F1220:F1228" si="281">IF($B1220="N/A","N/A",IF(E1220&gt;10,"No",IF(E1220&lt;-10,"No","Yes")))</f>
        <v>N/A</v>
      </c>
      <c r="G1220" s="88">
        <v>247131242</v>
      </c>
      <c r="H1220" s="84" t="str">
        <f t="shared" ref="H1220:H1228" si="282">IF($B1220="N/A","N/A",IF(G1220&gt;10,"No",IF(G1220&lt;-10,"No","Yes")))</f>
        <v>N/A</v>
      </c>
      <c r="I1220" s="85">
        <v>0.25790000000000002</v>
      </c>
      <c r="J1220" s="85">
        <v>7.86</v>
      </c>
      <c r="K1220" s="86" t="s">
        <v>112</v>
      </c>
      <c r="L1220" s="87" t="str">
        <f t="shared" ref="L1220:L1228" si="283">IF(J1220="Div by 0", "N/A", IF(K1220="N/A","N/A", IF(J1220&gt;VALUE(MID(K1220,1,2)), "No", IF(J1220&lt;-1*VALUE(MID(K1220,1,2)), "No", "Yes"))))</f>
        <v>Yes</v>
      </c>
    </row>
    <row r="1221" spans="1:12">
      <c r="A1221" s="164" t="s">
        <v>142</v>
      </c>
      <c r="B1221" s="82" t="s">
        <v>50</v>
      </c>
      <c r="C1221" s="83">
        <v>11924</v>
      </c>
      <c r="D1221" s="84" t="str">
        <f t="shared" si="280"/>
        <v>N/A</v>
      </c>
      <c r="E1221" s="83">
        <v>14151</v>
      </c>
      <c r="F1221" s="84" t="str">
        <f t="shared" si="281"/>
        <v>N/A</v>
      </c>
      <c r="G1221" s="83">
        <v>16526</v>
      </c>
      <c r="H1221" s="84" t="str">
        <f t="shared" si="282"/>
        <v>N/A</v>
      </c>
      <c r="I1221" s="85">
        <v>18.68</v>
      </c>
      <c r="J1221" s="85">
        <v>16.78</v>
      </c>
      <c r="K1221" s="86" t="s">
        <v>112</v>
      </c>
      <c r="L1221" s="87" t="str">
        <f t="shared" si="283"/>
        <v>No</v>
      </c>
    </row>
    <row r="1222" spans="1:12">
      <c r="A1222" s="164" t="s">
        <v>456</v>
      </c>
      <c r="B1222" s="82" t="s">
        <v>50</v>
      </c>
      <c r="C1222" s="88">
        <v>19165.753605999998</v>
      </c>
      <c r="D1222" s="84" t="str">
        <f t="shared" si="280"/>
        <v>N/A</v>
      </c>
      <c r="E1222" s="88">
        <v>16191.205145</v>
      </c>
      <c r="F1222" s="84" t="str">
        <f t="shared" si="281"/>
        <v>N/A</v>
      </c>
      <c r="G1222" s="88">
        <v>14954.087014000001</v>
      </c>
      <c r="H1222" s="84" t="str">
        <f t="shared" si="282"/>
        <v>N/A</v>
      </c>
      <c r="I1222" s="85">
        <v>-15.5</v>
      </c>
      <c r="J1222" s="85">
        <v>-7.64</v>
      </c>
      <c r="K1222" s="86" t="s">
        <v>112</v>
      </c>
      <c r="L1222" s="87" t="str">
        <f t="shared" si="283"/>
        <v>Yes</v>
      </c>
    </row>
    <row r="1223" spans="1:12">
      <c r="A1223" s="164" t="s">
        <v>457</v>
      </c>
      <c r="B1223" s="82" t="s">
        <v>50</v>
      </c>
      <c r="C1223" s="88">
        <v>25331665</v>
      </c>
      <c r="D1223" s="84" t="str">
        <f t="shared" si="280"/>
        <v>N/A</v>
      </c>
      <c r="E1223" s="88">
        <v>45735318</v>
      </c>
      <c r="F1223" s="84" t="str">
        <f t="shared" si="281"/>
        <v>N/A</v>
      </c>
      <c r="G1223" s="88">
        <v>67109817</v>
      </c>
      <c r="H1223" s="84" t="str">
        <f t="shared" si="282"/>
        <v>N/A</v>
      </c>
      <c r="I1223" s="85">
        <v>80.55</v>
      </c>
      <c r="J1223" s="85">
        <v>46.74</v>
      </c>
      <c r="K1223" s="86" t="s">
        <v>112</v>
      </c>
      <c r="L1223" s="87" t="str">
        <f t="shared" si="283"/>
        <v>No</v>
      </c>
    </row>
    <row r="1224" spans="1:12">
      <c r="A1224" s="164" t="s">
        <v>458</v>
      </c>
      <c r="B1224" s="82" t="s">
        <v>50</v>
      </c>
      <c r="C1224" s="83">
        <v>51005</v>
      </c>
      <c r="D1224" s="84" t="str">
        <f t="shared" si="280"/>
        <v>N/A</v>
      </c>
      <c r="E1224" s="83">
        <v>53700</v>
      </c>
      <c r="F1224" s="84" t="str">
        <f t="shared" si="281"/>
        <v>N/A</v>
      </c>
      <c r="G1224" s="83">
        <v>58512</v>
      </c>
      <c r="H1224" s="84" t="str">
        <f t="shared" si="282"/>
        <v>N/A</v>
      </c>
      <c r="I1224" s="85">
        <v>5.2839999999999998</v>
      </c>
      <c r="J1224" s="85">
        <v>8.9610000000000003</v>
      </c>
      <c r="K1224" s="86" t="s">
        <v>112</v>
      </c>
      <c r="L1224" s="87" t="str">
        <f t="shared" si="283"/>
        <v>Yes</v>
      </c>
    </row>
    <row r="1225" spans="1:12">
      <c r="A1225" s="164" t="s">
        <v>459</v>
      </c>
      <c r="B1225" s="82" t="s">
        <v>50</v>
      </c>
      <c r="C1225" s="88">
        <v>496.65062248999999</v>
      </c>
      <c r="D1225" s="84" t="str">
        <f t="shared" si="280"/>
        <v>N/A</v>
      </c>
      <c r="E1225" s="88">
        <v>851.68189944000005</v>
      </c>
      <c r="F1225" s="84" t="str">
        <f t="shared" si="281"/>
        <v>N/A</v>
      </c>
      <c r="G1225" s="88">
        <v>1146.9410889999999</v>
      </c>
      <c r="H1225" s="84" t="str">
        <f t="shared" si="282"/>
        <v>N/A</v>
      </c>
      <c r="I1225" s="85">
        <v>71.489999999999995</v>
      </c>
      <c r="J1225" s="85">
        <v>34.67</v>
      </c>
      <c r="K1225" s="86" t="s">
        <v>112</v>
      </c>
      <c r="L1225" s="87" t="str">
        <f t="shared" si="283"/>
        <v>No</v>
      </c>
    </row>
    <row r="1226" spans="1:12">
      <c r="A1226" s="164" t="s">
        <v>460</v>
      </c>
      <c r="B1226" s="82" t="s">
        <v>50</v>
      </c>
      <c r="C1226" s="88">
        <v>24477791</v>
      </c>
      <c r="D1226" s="84" t="str">
        <f t="shared" si="280"/>
        <v>N/A</v>
      </c>
      <c r="E1226" s="88">
        <v>26716131</v>
      </c>
      <c r="F1226" s="84" t="str">
        <f t="shared" si="281"/>
        <v>N/A</v>
      </c>
      <c r="G1226" s="88">
        <v>30278264</v>
      </c>
      <c r="H1226" s="84" t="str">
        <f t="shared" si="282"/>
        <v>N/A</v>
      </c>
      <c r="I1226" s="85">
        <v>9.1440000000000001</v>
      </c>
      <c r="J1226" s="85">
        <v>13.33</v>
      </c>
      <c r="K1226" s="86" t="s">
        <v>112</v>
      </c>
      <c r="L1226" s="87" t="str">
        <f t="shared" si="283"/>
        <v>Yes</v>
      </c>
    </row>
    <row r="1227" spans="1:12">
      <c r="A1227" s="164" t="s">
        <v>143</v>
      </c>
      <c r="B1227" s="82" t="s">
        <v>50</v>
      </c>
      <c r="C1227" s="83">
        <v>4071</v>
      </c>
      <c r="D1227" s="84" t="str">
        <f t="shared" si="280"/>
        <v>N/A</v>
      </c>
      <c r="E1227" s="83">
        <v>4679</v>
      </c>
      <c r="F1227" s="84" t="str">
        <f t="shared" si="281"/>
        <v>N/A</v>
      </c>
      <c r="G1227" s="83">
        <v>5019</v>
      </c>
      <c r="H1227" s="84" t="str">
        <f t="shared" si="282"/>
        <v>N/A</v>
      </c>
      <c r="I1227" s="85">
        <v>14.93</v>
      </c>
      <c r="J1227" s="85">
        <v>7.2670000000000003</v>
      </c>
      <c r="K1227" s="86" t="s">
        <v>112</v>
      </c>
      <c r="L1227" s="87" t="str">
        <f t="shared" si="283"/>
        <v>Yes</v>
      </c>
    </row>
    <row r="1228" spans="1:12">
      <c r="A1228" s="164" t="s">
        <v>461</v>
      </c>
      <c r="B1228" s="101" t="s">
        <v>50</v>
      </c>
      <c r="C1228" s="98">
        <v>6012.7219355999996</v>
      </c>
      <c r="D1228" s="103" t="str">
        <f t="shared" si="280"/>
        <v>N/A</v>
      </c>
      <c r="E1228" s="98">
        <v>5709.7950417000002</v>
      </c>
      <c r="F1228" s="103" t="str">
        <f t="shared" si="281"/>
        <v>N/A</v>
      </c>
      <c r="G1228" s="98">
        <v>6032.7284319999999</v>
      </c>
      <c r="H1228" s="103" t="str">
        <f t="shared" si="282"/>
        <v>N/A</v>
      </c>
      <c r="I1228" s="104">
        <v>-5.04</v>
      </c>
      <c r="J1228" s="104">
        <v>5.6559999999999997</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533.75112307999996</v>
      </c>
      <c r="D1230" s="107" t="str">
        <f t="shared" ref="D1230:D1249" si="284">IF($B1230="N/A","N/A",IF(C1230&gt;10,"No",IF(C1230&lt;-10,"No","Yes")))</f>
        <v>N/A</v>
      </c>
      <c r="E1230" s="159">
        <v>561.31969734999996</v>
      </c>
      <c r="F1230" s="107" t="str">
        <f t="shared" ref="F1230:F1249" si="285">IF($B1230="N/A","N/A",IF(E1230&gt;10,"No",IF(E1230&lt;-10,"No","Yes")))</f>
        <v>N/A</v>
      </c>
      <c r="G1230" s="159">
        <v>585.20647048000001</v>
      </c>
      <c r="H1230" s="107" t="str">
        <f t="shared" ref="H1230:H1249" si="286">IF($B1230="N/A","N/A",IF(G1230&gt;10,"No",IF(G1230&lt;-10,"No","Yes")))</f>
        <v>N/A</v>
      </c>
      <c r="I1230" s="108">
        <v>5.165</v>
      </c>
      <c r="J1230" s="108">
        <v>4.2549999999999999</v>
      </c>
      <c r="K1230" s="118" t="s">
        <v>112</v>
      </c>
      <c r="L1230" s="109" t="str">
        <f t="shared" ref="L1230:L1249" si="287">IF(J1230="Div by 0", "N/A", IF(K1230="N/A","N/A", IF(J1230&gt;VALUE(MID(K1230,1,2)), "No", IF(J1230&lt;-1*VALUE(MID(K1230,1,2)), "No", "Yes"))))</f>
        <v>Yes</v>
      </c>
    </row>
    <row r="1231" spans="1:12">
      <c r="A1231" s="144" t="s">
        <v>583</v>
      </c>
      <c r="B1231" s="82" t="s">
        <v>50</v>
      </c>
      <c r="C1231" s="88">
        <v>361.62511554999998</v>
      </c>
      <c r="D1231" s="84" t="str">
        <f t="shared" si="284"/>
        <v>N/A</v>
      </c>
      <c r="E1231" s="88">
        <v>364.08271335000001</v>
      </c>
      <c r="F1231" s="84" t="str">
        <f t="shared" si="285"/>
        <v>N/A</v>
      </c>
      <c r="G1231" s="88">
        <v>398.94128430000001</v>
      </c>
      <c r="H1231" s="84" t="str">
        <f t="shared" si="286"/>
        <v>N/A</v>
      </c>
      <c r="I1231" s="85">
        <v>0.67959999999999998</v>
      </c>
      <c r="J1231" s="85">
        <v>9.5739999999999998</v>
      </c>
      <c r="K1231" s="86" t="s">
        <v>112</v>
      </c>
      <c r="L1231" s="87" t="str">
        <f t="shared" si="287"/>
        <v>Yes</v>
      </c>
    </row>
    <row r="1232" spans="1:12">
      <c r="A1232" s="144" t="s">
        <v>586</v>
      </c>
      <c r="B1232" s="82" t="s">
        <v>50</v>
      </c>
      <c r="C1232" s="88">
        <v>1377.0384288</v>
      </c>
      <c r="D1232" s="84" t="str">
        <f t="shared" si="284"/>
        <v>N/A</v>
      </c>
      <c r="E1232" s="88">
        <v>1444.5586718</v>
      </c>
      <c r="F1232" s="84" t="str">
        <f t="shared" si="285"/>
        <v>N/A</v>
      </c>
      <c r="G1232" s="88">
        <v>1536.8586562</v>
      </c>
      <c r="H1232" s="84" t="str">
        <f t="shared" si="286"/>
        <v>N/A</v>
      </c>
      <c r="I1232" s="85">
        <v>4.9029999999999996</v>
      </c>
      <c r="J1232" s="85">
        <v>6.3890000000000002</v>
      </c>
      <c r="K1232" s="86" t="s">
        <v>112</v>
      </c>
      <c r="L1232" s="87" t="str">
        <f t="shared" si="287"/>
        <v>Yes</v>
      </c>
    </row>
    <row r="1233" spans="1:12">
      <c r="A1233" s="144" t="s">
        <v>589</v>
      </c>
      <c r="B1233" s="82" t="s">
        <v>50</v>
      </c>
      <c r="C1233" s="88">
        <v>283.16758657000003</v>
      </c>
      <c r="D1233" s="84" t="str">
        <f t="shared" si="284"/>
        <v>N/A</v>
      </c>
      <c r="E1233" s="88">
        <v>303.26366847000003</v>
      </c>
      <c r="F1233" s="84" t="str">
        <f t="shared" si="285"/>
        <v>N/A</v>
      </c>
      <c r="G1233" s="88">
        <v>313.23704622999998</v>
      </c>
      <c r="H1233" s="84" t="str">
        <f t="shared" si="286"/>
        <v>N/A</v>
      </c>
      <c r="I1233" s="85">
        <v>7.0970000000000004</v>
      </c>
      <c r="J1233" s="85">
        <v>3.2890000000000001</v>
      </c>
      <c r="K1233" s="86" t="s">
        <v>112</v>
      </c>
      <c r="L1233" s="87" t="str">
        <f t="shared" si="287"/>
        <v>Yes</v>
      </c>
    </row>
    <row r="1234" spans="1:12">
      <c r="A1234" s="144" t="s">
        <v>591</v>
      </c>
      <c r="B1234" s="82" t="s">
        <v>50</v>
      </c>
      <c r="C1234" s="88">
        <v>580.71592416999999</v>
      </c>
      <c r="D1234" s="84" t="str">
        <f t="shared" si="284"/>
        <v>N/A</v>
      </c>
      <c r="E1234" s="88">
        <v>600.21936606999998</v>
      </c>
      <c r="F1234" s="84" t="str">
        <f t="shared" si="285"/>
        <v>N/A</v>
      </c>
      <c r="G1234" s="88">
        <v>604.34341037000002</v>
      </c>
      <c r="H1234" s="84" t="str">
        <f t="shared" si="286"/>
        <v>N/A</v>
      </c>
      <c r="I1234" s="85">
        <v>3.359</v>
      </c>
      <c r="J1234" s="85">
        <v>0.68710000000000004</v>
      </c>
      <c r="K1234" s="86" t="s">
        <v>112</v>
      </c>
      <c r="L1234" s="87" t="str">
        <f t="shared" si="287"/>
        <v>Yes</v>
      </c>
    </row>
    <row r="1235" spans="1:12">
      <c r="A1235" s="164" t="s">
        <v>627</v>
      </c>
      <c r="B1235" s="82" t="s">
        <v>50</v>
      </c>
      <c r="C1235" s="88">
        <v>1745.5374710999999</v>
      </c>
      <c r="D1235" s="84" t="str">
        <f t="shared" si="284"/>
        <v>N/A</v>
      </c>
      <c r="E1235" s="88">
        <v>1761.2623934999999</v>
      </c>
      <c r="F1235" s="84" t="str">
        <f t="shared" si="285"/>
        <v>N/A</v>
      </c>
      <c r="G1235" s="88">
        <v>1763.5169837000001</v>
      </c>
      <c r="H1235" s="84" t="str">
        <f t="shared" si="286"/>
        <v>N/A</v>
      </c>
      <c r="I1235" s="85">
        <v>0.90090000000000003</v>
      </c>
      <c r="J1235" s="85">
        <v>0.128</v>
      </c>
      <c r="K1235" s="86" t="s">
        <v>112</v>
      </c>
      <c r="L1235" s="87" t="str">
        <f t="shared" si="287"/>
        <v>Yes</v>
      </c>
    </row>
    <row r="1236" spans="1:12">
      <c r="A1236" s="144" t="s">
        <v>583</v>
      </c>
      <c r="B1236" s="82" t="s">
        <v>50</v>
      </c>
      <c r="C1236" s="88">
        <v>11397.745811000001</v>
      </c>
      <c r="D1236" s="84" t="str">
        <f t="shared" si="284"/>
        <v>N/A</v>
      </c>
      <c r="E1236" s="88">
        <v>11529.340773</v>
      </c>
      <c r="F1236" s="84" t="str">
        <f t="shared" si="285"/>
        <v>N/A</v>
      </c>
      <c r="G1236" s="88">
        <v>11658.767028</v>
      </c>
      <c r="H1236" s="84" t="str">
        <f t="shared" si="286"/>
        <v>N/A</v>
      </c>
      <c r="I1236" s="85">
        <v>1.155</v>
      </c>
      <c r="J1236" s="85">
        <v>1.123</v>
      </c>
      <c r="K1236" s="86" t="s">
        <v>112</v>
      </c>
      <c r="L1236" s="87" t="str">
        <f t="shared" si="287"/>
        <v>Yes</v>
      </c>
    </row>
    <row r="1237" spans="1:12">
      <c r="A1237" s="144" t="s">
        <v>586</v>
      </c>
      <c r="B1237" s="82" t="s">
        <v>50</v>
      </c>
      <c r="C1237" s="88">
        <v>4953.7174824000003</v>
      </c>
      <c r="D1237" s="84" t="str">
        <f t="shared" si="284"/>
        <v>N/A</v>
      </c>
      <c r="E1237" s="88">
        <v>5034.1940089999998</v>
      </c>
      <c r="F1237" s="84" t="str">
        <f t="shared" si="285"/>
        <v>N/A</v>
      </c>
      <c r="G1237" s="88">
        <v>5191.7394917000001</v>
      </c>
      <c r="H1237" s="84" t="str">
        <f t="shared" si="286"/>
        <v>N/A</v>
      </c>
      <c r="I1237" s="85">
        <v>1.625</v>
      </c>
      <c r="J1237" s="85">
        <v>3.13</v>
      </c>
      <c r="K1237" s="86" t="s">
        <v>112</v>
      </c>
      <c r="L1237" s="87" t="str">
        <f t="shared" si="287"/>
        <v>Yes</v>
      </c>
    </row>
    <row r="1238" spans="1:12">
      <c r="A1238" s="144" t="s">
        <v>589</v>
      </c>
      <c r="B1238" s="82" t="s">
        <v>50</v>
      </c>
      <c r="C1238" s="88">
        <v>97.592613987999997</v>
      </c>
      <c r="D1238" s="84" t="str">
        <f t="shared" si="284"/>
        <v>N/A</v>
      </c>
      <c r="E1238" s="88">
        <v>109.00024464000001</v>
      </c>
      <c r="F1238" s="84" t="str">
        <f t="shared" si="285"/>
        <v>N/A</v>
      </c>
      <c r="G1238" s="88">
        <v>106.71384691</v>
      </c>
      <c r="H1238" s="84" t="str">
        <f t="shared" si="286"/>
        <v>N/A</v>
      </c>
      <c r="I1238" s="85">
        <v>11.69</v>
      </c>
      <c r="J1238" s="85">
        <v>-2.1</v>
      </c>
      <c r="K1238" s="86" t="s">
        <v>112</v>
      </c>
      <c r="L1238" s="87" t="str">
        <f t="shared" si="287"/>
        <v>Yes</v>
      </c>
    </row>
    <row r="1239" spans="1:12">
      <c r="A1239" s="144" t="s">
        <v>591</v>
      </c>
      <c r="B1239" s="82" t="s">
        <v>50</v>
      </c>
      <c r="C1239" s="88">
        <v>1.2578009479000001</v>
      </c>
      <c r="D1239" s="84" t="str">
        <f t="shared" si="284"/>
        <v>N/A</v>
      </c>
      <c r="E1239" s="88">
        <v>1.6380001123000001</v>
      </c>
      <c r="F1239" s="84" t="str">
        <f t="shared" si="285"/>
        <v>N/A</v>
      </c>
      <c r="G1239" s="88">
        <v>2.0352888030999998</v>
      </c>
      <c r="H1239" s="84" t="str">
        <f t="shared" si="286"/>
        <v>N/A</v>
      </c>
      <c r="I1239" s="85">
        <v>30.23</v>
      </c>
      <c r="J1239" s="85">
        <v>24.25</v>
      </c>
      <c r="K1239" s="86" t="s">
        <v>112</v>
      </c>
      <c r="L1239" s="87" t="str">
        <f t="shared" si="287"/>
        <v>No</v>
      </c>
    </row>
    <row r="1240" spans="1:12">
      <c r="A1240" s="164" t="s">
        <v>240</v>
      </c>
      <c r="B1240" s="82" t="s">
        <v>50</v>
      </c>
      <c r="C1240" s="88">
        <v>507.59707741</v>
      </c>
      <c r="D1240" s="84" t="str">
        <f t="shared" si="284"/>
        <v>N/A</v>
      </c>
      <c r="E1240" s="88">
        <v>515.11566155000003</v>
      </c>
      <c r="F1240" s="84" t="str">
        <f t="shared" si="285"/>
        <v>N/A</v>
      </c>
      <c r="G1240" s="88">
        <v>509.36752418999998</v>
      </c>
      <c r="H1240" s="84" t="str">
        <f t="shared" si="286"/>
        <v>N/A</v>
      </c>
      <c r="I1240" s="85">
        <v>1.4810000000000001</v>
      </c>
      <c r="J1240" s="85">
        <v>-1.1200000000000001</v>
      </c>
      <c r="K1240" s="86" t="s">
        <v>112</v>
      </c>
      <c r="L1240" s="87" t="str">
        <f t="shared" si="287"/>
        <v>Yes</v>
      </c>
    </row>
    <row r="1241" spans="1:12">
      <c r="A1241" s="144" t="s">
        <v>583</v>
      </c>
      <c r="B1241" s="82" t="s">
        <v>50</v>
      </c>
      <c r="C1241" s="88">
        <v>131.55136353</v>
      </c>
      <c r="D1241" s="84" t="str">
        <f t="shared" si="284"/>
        <v>N/A</v>
      </c>
      <c r="E1241" s="88">
        <v>117.07851204000001</v>
      </c>
      <c r="F1241" s="84" t="str">
        <f t="shared" si="285"/>
        <v>N/A</v>
      </c>
      <c r="G1241" s="88">
        <v>97.817451773000002</v>
      </c>
      <c r="H1241" s="84" t="str">
        <f t="shared" si="286"/>
        <v>N/A</v>
      </c>
      <c r="I1241" s="85">
        <v>-11</v>
      </c>
      <c r="J1241" s="85">
        <v>-16.5</v>
      </c>
      <c r="K1241" s="86" t="s">
        <v>112</v>
      </c>
      <c r="L1241" s="87" t="str">
        <f t="shared" si="287"/>
        <v>No</v>
      </c>
    </row>
    <row r="1242" spans="1:12">
      <c r="A1242" s="144" t="s">
        <v>586</v>
      </c>
      <c r="B1242" s="82" t="s">
        <v>50</v>
      </c>
      <c r="C1242" s="88">
        <v>1723.4438709000001</v>
      </c>
      <c r="D1242" s="84" t="str">
        <f t="shared" si="284"/>
        <v>N/A</v>
      </c>
      <c r="E1242" s="88">
        <v>1734.6063581999999</v>
      </c>
      <c r="F1242" s="84" t="str">
        <f t="shared" si="285"/>
        <v>N/A</v>
      </c>
      <c r="G1242" s="88">
        <v>1743.1097056000001</v>
      </c>
      <c r="H1242" s="84" t="str">
        <f t="shared" si="286"/>
        <v>N/A</v>
      </c>
      <c r="I1242" s="85">
        <v>0.64770000000000005</v>
      </c>
      <c r="J1242" s="85">
        <v>0.49020000000000002</v>
      </c>
      <c r="K1242" s="86" t="s">
        <v>112</v>
      </c>
      <c r="L1242" s="87" t="str">
        <f t="shared" si="287"/>
        <v>Yes</v>
      </c>
    </row>
    <row r="1243" spans="1:12">
      <c r="A1243" s="144" t="s">
        <v>589</v>
      </c>
      <c r="B1243" s="82" t="s">
        <v>50</v>
      </c>
      <c r="C1243" s="88">
        <v>274.19220059000003</v>
      </c>
      <c r="D1243" s="84" t="str">
        <f t="shared" si="284"/>
        <v>N/A</v>
      </c>
      <c r="E1243" s="88">
        <v>283.67011974000002</v>
      </c>
      <c r="F1243" s="84" t="str">
        <f t="shared" si="285"/>
        <v>N/A</v>
      </c>
      <c r="G1243" s="88">
        <v>282.30980449999998</v>
      </c>
      <c r="H1243" s="84" t="str">
        <f t="shared" si="286"/>
        <v>N/A</v>
      </c>
      <c r="I1243" s="85">
        <v>3.4569999999999999</v>
      </c>
      <c r="J1243" s="85">
        <v>-0.48</v>
      </c>
      <c r="K1243" s="86" t="s">
        <v>112</v>
      </c>
      <c r="L1243" s="87" t="str">
        <f t="shared" si="287"/>
        <v>Yes</v>
      </c>
    </row>
    <row r="1244" spans="1:12">
      <c r="A1244" s="144" t="s">
        <v>591</v>
      </c>
      <c r="B1244" s="82" t="s">
        <v>50</v>
      </c>
      <c r="C1244" s="88">
        <v>348.67220852999998</v>
      </c>
      <c r="D1244" s="84" t="str">
        <f t="shared" si="284"/>
        <v>N/A</v>
      </c>
      <c r="E1244" s="88">
        <v>346.39524086</v>
      </c>
      <c r="F1244" s="84" t="str">
        <f t="shared" si="285"/>
        <v>N/A</v>
      </c>
      <c r="G1244" s="88">
        <v>328.93904178000003</v>
      </c>
      <c r="H1244" s="84" t="str">
        <f t="shared" si="286"/>
        <v>N/A</v>
      </c>
      <c r="I1244" s="85">
        <v>-0.65300000000000002</v>
      </c>
      <c r="J1244" s="85">
        <v>-5.04</v>
      </c>
      <c r="K1244" s="86" t="s">
        <v>112</v>
      </c>
      <c r="L1244" s="87" t="str">
        <f t="shared" si="287"/>
        <v>Yes</v>
      </c>
    </row>
    <row r="1245" spans="1:12">
      <c r="A1245" s="164" t="s">
        <v>628</v>
      </c>
      <c r="B1245" s="82" t="s">
        <v>50</v>
      </c>
      <c r="C1245" s="88">
        <v>2446.9736827000002</v>
      </c>
      <c r="D1245" s="84" t="str">
        <f t="shared" si="284"/>
        <v>N/A</v>
      </c>
      <c r="E1245" s="88">
        <v>2550.2388341000001</v>
      </c>
      <c r="F1245" s="84" t="str">
        <f t="shared" si="285"/>
        <v>N/A</v>
      </c>
      <c r="G1245" s="88">
        <v>2731.0001625999998</v>
      </c>
      <c r="H1245" s="84" t="str">
        <f t="shared" si="286"/>
        <v>N/A</v>
      </c>
      <c r="I1245" s="85">
        <v>4.22</v>
      </c>
      <c r="J1245" s="85">
        <v>7.0880000000000001</v>
      </c>
      <c r="K1245" s="86" t="s">
        <v>112</v>
      </c>
      <c r="L1245" s="87" t="str">
        <f t="shared" si="287"/>
        <v>Yes</v>
      </c>
    </row>
    <row r="1246" spans="1:12">
      <c r="A1246" s="144" t="s">
        <v>583</v>
      </c>
      <c r="B1246" s="82" t="s">
        <v>50</v>
      </c>
      <c r="C1246" s="88">
        <v>4131.6146869000004</v>
      </c>
      <c r="D1246" s="84" t="str">
        <f t="shared" si="284"/>
        <v>N/A</v>
      </c>
      <c r="E1246" s="88">
        <v>4731.9957986999998</v>
      </c>
      <c r="F1246" s="84" t="str">
        <f t="shared" si="285"/>
        <v>N/A</v>
      </c>
      <c r="G1246" s="88">
        <v>5201.9567052000002</v>
      </c>
      <c r="H1246" s="84" t="str">
        <f t="shared" si="286"/>
        <v>N/A</v>
      </c>
      <c r="I1246" s="85">
        <v>14.53</v>
      </c>
      <c r="J1246" s="85">
        <v>9.9320000000000004</v>
      </c>
      <c r="K1246" s="86" t="s">
        <v>112</v>
      </c>
      <c r="L1246" s="87" t="str">
        <f t="shared" si="287"/>
        <v>Yes</v>
      </c>
    </row>
    <row r="1247" spans="1:12">
      <c r="A1247" s="144" t="s">
        <v>586</v>
      </c>
      <c r="B1247" s="82" t="s">
        <v>50</v>
      </c>
      <c r="C1247" s="88">
        <v>8610.8689152999996</v>
      </c>
      <c r="D1247" s="84" t="str">
        <f t="shared" si="284"/>
        <v>N/A</v>
      </c>
      <c r="E1247" s="88">
        <v>8904.8591264000006</v>
      </c>
      <c r="F1247" s="84" t="str">
        <f t="shared" si="285"/>
        <v>N/A</v>
      </c>
      <c r="G1247" s="88">
        <v>9448.2061943000008</v>
      </c>
      <c r="H1247" s="84" t="str">
        <f t="shared" si="286"/>
        <v>N/A</v>
      </c>
      <c r="I1247" s="85">
        <v>3.4140000000000001</v>
      </c>
      <c r="J1247" s="85">
        <v>6.1020000000000003</v>
      </c>
      <c r="K1247" s="86" t="s">
        <v>112</v>
      </c>
      <c r="L1247" s="87" t="str">
        <f t="shared" si="287"/>
        <v>Yes</v>
      </c>
    </row>
    <row r="1248" spans="1:12">
      <c r="A1248" s="144" t="s">
        <v>589</v>
      </c>
      <c r="B1248" s="82" t="s">
        <v>50</v>
      </c>
      <c r="C1248" s="88">
        <v>882.36036482999998</v>
      </c>
      <c r="D1248" s="84" t="str">
        <f t="shared" si="284"/>
        <v>N/A</v>
      </c>
      <c r="E1248" s="88">
        <v>879.96355371000004</v>
      </c>
      <c r="F1248" s="84" t="str">
        <f t="shared" si="285"/>
        <v>N/A</v>
      </c>
      <c r="G1248" s="88">
        <v>1000.9147347000001</v>
      </c>
      <c r="H1248" s="84" t="str">
        <f t="shared" si="286"/>
        <v>N/A</v>
      </c>
      <c r="I1248" s="85">
        <v>-0.27200000000000002</v>
      </c>
      <c r="J1248" s="85">
        <v>13.75</v>
      </c>
      <c r="K1248" s="86" t="s">
        <v>112</v>
      </c>
      <c r="L1248" s="87" t="str">
        <f t="shared" si="287"/>
        <v>Yes</v>
      </c>
    </row>
    <row r="1249" spans="1:12">
      <c r="A1249" s="144" t="s">
        <v>591</v>
      </c>
      <c r="B1249" s="101" t="s">
        <v>50</v>
      </c>
      <c r="C1249" s="98">
        <v>1263.9278199</v>
      </c>
      <c r="D1249" s="103" t="str">
        <f t="shared" si="284"/>
        <v>N/A</v>
      </c>
      <c r="E1249" s="98">
        <v>1282.5936102000001</v>
      </c>
      <c r="F1249" s="103" t="str">
        <f t="shared" si="285"/>
        <v>N/A</v>
      </c>
      <c r="G1249" s="98">
        <v>1325.4066627</v>
      </c>
      <c r="H1249" s="103" t="str">
        <f t="shared" si="286"/>
        <v>N/A</v>
      </c>
      <c r="I1249" s="104">
        <v>1.4770000000000001</v>
      </c>
      <c r="J1249" s="104">
        <v>3.3380000000000001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12.64595433</v>
      </c>
      <c r="D1251" s="107" t="str">
        <f t="shared" ref="D1251:D1280" si="288">IF($B1251="N/A","N/A",IF(C1251&gt;10,"No",IF(C1251&lt;-10,"No","Yes")))</f>
        <v>N/A</v>
      </c>
      <c r="E1251" s="117">
        <v>12.498130296999999</v>
      </c>
      <c r="F1251" s="107" t="str">
        <f t="shared" ref="F1251:F1280" si="289">IF($B1251="N/A","N/A",IF(E1251&gt;10,"No",IF(E1251&lt;-10,"No","Yes")))</f>
        <v>N/A</v>
      </c>
      <c r="G1251" s="117">
        <v>12.217913221</v>
      </c>
      <c r="H1251" s="107" t="str">
        <f t="shared" ref="H1251:H1280" si="290">IF($B1251="N/A","N/A",IF(G1251&gt;10,"No",IF(G1251&lt;-10,"No","Yes")))</f>
        <v>N/A</v>
      </c>
      <c r="I1251" s="108">
        <v>-1.17</v>
      </c>
      <c r="J1251" s="108">
        <v>-2.2400000000000002</v>
      </c>
      <c r="K1251" s="118" t="s">
        <v>112</v>
      </c>
      <c r="L1251" s="109" t="str">
        <f t="shared" ref="L1251:L1280" si="291">IF(J1251="Div by 0", "N/A", IF(K1251="N/A","N/A", IF(J1251&gt;VALUE(MID(K1251,1,2)), "No", IF(J1251&lt;-1*VALUE(MID(K1251,1,2)), "No", "Yes"))))</f>
        <v>Yes</v>
      </c>
    </row>
    <row r="1252" spans="1:12">
      <c r="A1252" s="144" t="s">
        <v>583</v>
      </c>
      <c r="B1252" s="82" t="s">
        <v>50</v>
      </c>
      <c r="C1252" s="90">
        <v>20.900739542</v>
      </c>
      <c r="D1252" s="84" t="str">
        <f t="shared" si="288"/>
        <v>N/A</v>
      </c>
      <c r="E1252" s="90">
        <v>20.846097739000001</v>
      </c>
      <c r="F1252" s="84" t="str">
        <f t="shared" si="289"/>
        <v>N/A</v>
      </c>
      <c r="G1252" s="90">
        <v>21.801623555999999</v>
      </c>
      <c r="H1252" s="84" t="str">
        <f t="shared" si="290"/>
        <v>N/A</v>
      </c>
      <c r="I1252" s="85">
        <v>-0.26100000000000001</v>
      </c>
      <c r="J1252" s="85">
        <v>4.5839999999999996</v>
      </c>
      <c r="K1252" s="86" t="s">
        <v>112</v>
      </c>
      <c r="L1252" s="87" t="str">
        <f t="shared" si="291"/>
        <v>Yes</v>
      </c>
    </row>
    <row r="1253" spans="1:12">
      <c r="A1253" s="144" t="s">
        <v>586</v>
      </c>
      <c r="B1253" s="82" t="s">
        <v>50</v>
      </c>
      <c r="C1253" s="90">
        <v>17.400384885000001</v>
      </c>
      <c r="D1253" s="84" t="str">
        <f t="shared" si="288"/>
        <v>N/A</v>
      </c>
      <c r="E1253" s="90">
        <v>17.423800921000002</v>
      </c>
      <c r="F1253" s="84" t="str">
        <f t="shared" si="289"/>
        <v>N/A</v>
      </c>
      <c r="G1253" s="90">
        <v>17.312383005000001</v>
      </c>
      <c r="H1253" s="84" t="str">
        <f t="shared" si="290"/>
        <v>N/A</v>
      </c>
      <c r="I1253" s="85">
        <v>0.1346</v>
      </c>
      <c r="J1253" s="85">
        <v>-0.63900000000000001</v>
      </c>
      <c r="K1253" s="86" t="s">
        <v>112</v>
      </c>
      <c r="L1253" s="87" t="str">
        <f t="shared" si="291"/>
        <v>Yes</v>
      </c>
    </row>
    <row r="1254" spans="1:12">
      <c r="A1254" s="144" t="s">
        <v>589</v>
      </c>
      <c r="B1254" s="82" t="s">
        <v>50</v>
      </c>
      <c r="C1254" s="90">
        <v>8.7859518640999994</v>
      </c>
      <c r="D1254" s="84" t="str">
        <f t="shared" si="288"/>
        <v>N/A</v>
      </c>
      <c r="E1254" s="90">
        <v>8.7219336014</v>
      </c>
      <c r="F1254" s="84" t="str">
        <f t="shared" si="289"/>
        <v>N/A</v>
      </c>
      <c r="G1254" s="90">
        <v>8.4188121081999991</v>
      </c>
      <c r="H1254" s="84" t="str">
        <f t="shared" si="290"/>
        <v>N/A</v>
      </c>
      <c r="I1254" s="85">
        <v>-0.72899999999999998</v>
      </c>
      <c r="J1254" s="85">
        <v>-3.48</v>
      </c>
      <c r="K1254" s="86" t="s">
        <v>112</v>
      </c>
      <c r="L1254" s="87" t="str">
        <f t="shared" si="291"/>
        <v>Yes</v>
      </c>
    </row>
    <row r="1255" spans="1:12">
      <c r="A1255" s="144" t="s">
        <v>591</v>
      </c>
      <c r="B1255" s="82" t="s">
        <v>50</v>
      </c>
      <c r="C1255" s="90">
        <v>15.023696682000001</v>
      </c>
      <c r="D1255" s="84" t="str">
        <f t="shared" si="288"/>
        <v>N/A</v>
      </c>
      <c r="E1255" s="90">
        <v>14.602250388</v>
      </c>
      <c r="F1255" s="84" t="str">
        <f t="shared" si="289"/>
        <v>N/A</v>
      </c>
      <c r="G1255" s="90">
        <v>13.896737734</v>
      </c>
      <c r="H1255" s="84" t="str">
        <f t="shared" si="290"/>
        <v>N/A</v>
      </c>
      <c r="I1255" s="85">
        <v>-2.81</v>
      </c>
      <c r="J1255" s="85">
        <v>-4.83</v>
      </c>
      <c r="K1255" s="86" t="s">
        <v>112</v>
      </c>
      <c r="L1255" s="87" t="str">
        <f t="shared" si="291"/>
        <v>Yes</v>
      </c>
    </row>
    <row r="1256" spans="1:12" ht="12.75" customHeight="1">
      <c r="A1256" s="164" t="s">
        <v>498</v>
      </c>
      <c r="B1256" s="82" t="s">
        <v>50</v>
      </c>
      <c r="C1256" s="90">
        <v>5.1813495672999998</v>
      </c>
      <c r="D1256" s="84" t="str">
        <f t="shared" si="288"/>
        <v>N/A</v>
      </c>
      <c r="E1256" s="90">
        <v>4.9783574687999996</v>
      </c>
      <c r="F1256" s="84" t="str">
        <f t="shared" si="289"/>
        <v>N/A</v>
      </c>
      <c r="G1256" s="90">
        <v>4.7401493770999998</v>
      </c>
      <c r="H1256" s="84" t="str">
        <f t="shared" si="290"/>
        <v>N/A</v>
      </c>
      <c r="I1256" s="85">
        <v>-3.92</v>
      </c>
      <c r="J1256" s="85">
        <v>-4.78</v>
      </c>
      <c r="K1256" s="86" t="s">
        <v>112</v>
      </c>
      <c r="L1256" s="87" t="str">
        <f t="shared" si="291"/>
        <v>Yes</v>
      </c>
    </row>
    <row r="1257" spans="1:12">
      <c r="A1257" s="144" t="s">
        <v>583</v>
      </c>
      <c r="B1257" s="82" t="s">
        <v>50</v>
      </c>
      <c r="C1257" s="90">
        <v>48.038479316</v>
      </c>
      <c r="D1257" s="84" t="str">
        <f t="shared" si="288"/>
        <v>N/A</v>
      </c>
      <c r="E1257" s="90">
        <v>46.765864333000003</v>
      </c>
      <c r="F1257" s="84" t="str">
        <f t="shared" si="289"/>
        <v>N/A</v>
      </c>
      <c r="G1257" s="90">
        <v>45.712706218000001</v>
      </c>
      <c r="H1257" s="84" t="str">
        <f t="shared" si="290"/>
        <v>N/A</v>
      </c>
      <c r="I1257" s="85">
        <v>-2.65</v>
      </c>
      <c r="J1257" s="85">
        <v>-2.25</v>
      </c>
      <c r="K1257" s="86" t="s">
        <v>112</v>
      </c>
      <c r="L1257" s="87" t="str">
        <f t="shared" si="291"/>
        <v>Yes</v>
      </c>
    </row>
    <row r="1258" spans="1:12">
      <c r="A1258" s="144" t="s">
        <v>586</v>
      </c>
      <c r="B1258" s="82" t="s">
        <v>50</v>
      </c>
      <c r="C1258" s="90">
        <v>7.0935211015000004</v>
      </c>
      <c r="D1258" s="84" t="str">
        <f t="shared" si="288"/>
        <v>N/A</v>
      </c>
      <c r="E1258" s="90">
        <v>6.9118246984000002</v>
      </c>
      <c r="F1258" s="84" t="str">
        <f t="shared" si="289"/>
        <v>N/A</v>
      </c>
      <c r="G1258" s="90">
        <v>6.7091156617000003</v>
      </c>
      <c r="H1258" s="84" t="str">
        <f t="shared" si="290"/>
        <v>N/A</v>
      </c>
      <c r="I1258" s="85">
        <v>-2.56</v>
      </c>
      <c r="J1258" s="85">
        <v>-2.93</v>
      </c>
      <c r="K1258" s="86" t="s">
        <v>112</v>
      </c>
      <c r="L1258" s="87" t="str">
        <f t="shared" si="291"/>
        <v>Yes</v>
      </c>
    </row>
    <row r="1259" spans="1:12">
      <c r="A1259" s="144" t="s">
        <v>589</v>
      </c>
      <c r="B1259" s="82" t="s">
        <v>50</v>
      </c>
      <c r="C1259" s="90">
        <v>0.36510350619999998</v>
      </c>
      <c r="D1259" s="84" t="str">
        <f t="shared" si="288"/>
        <v>N/A</v>
      </c>
      <c r="E1259" s="90">
        <v>0.37407038390000003</v>
      </c>
      <c r="F1259" s="84" t="str">
        <f t="shared" si="289"/>
        <v>N/A</v>
      </c>
      <c r="G1259" s="90">
        <v>0.35345166970000003</v>
      </c>
      <c r="H1259" s="84" t="str">
        <f t="shared" si="290"/>
        <v>N/A</v>
      </c>
      <c r="I1259" s="85">
        <v>2.456</v>
      </c>
      <c r="J1259" s="85">
        <v>-5.51</v>
      </c>
      <c r="K1259" s="86" t="s">
        <v>112</v>
      </c>
      <c r="L1259" s="87" t="str">
        <f t="shared" si="291"/>
        <v>Yes</v>
      </c>
    </row>
    <row r="1260" spans="1:12">
      <c r="A1260" s="144" t="s">
        <v>591</v>
      </c>
      <c r="B1260" s="82" t="s">
        <v>50</v>
      </c>
      <c r="C1260" s="90">
        <v>1.9905213299999999E-2</v>
      </c>
      <c r="D1260" s="84" t="str">
        <f t="shared" si="288"/>
        <v>N/A</v>
      </c>
      <c r="E1260" s="90">
        <v>1.8722033999999999E-2</v>
      </c>
      <c r="F1260" s="84" t="str">
        <f t="shared" si="289"/>
        <v>N/A</v>
      </c>
      <c r="G1260" s="90">
        <v>1.8601025699999999E-2</v>
      </c>
      <c r="H1260" s="84" t="str">
        <f t="shared" si="290"/>
        <v>N/A</v>
      </c>
      <c r="I1260" s="85">
        <v>-5.94</v>
      </c>
      <c r="J1260" s="85">
        <v>-0.64600000000000002</v>
      </c>
      <c r="K1260" s="86" t="s">
        <v>112</v>
      </c>
      <c r="L1260" s="87" t="str">
        <f t="shared" si="291"/>
        <v>Yes</v>
      </c>
    </row>
    <row r="1261" spans="1:12">
      <c r="A1261" s="164" t="s">
        <v>499</v>
      </c>
      <c r="B1261" s="82" t="s">
        <v>50</v>
      </c>
      <c r="C1261" s="90">
        <v>63.385580668000003</v>
      </c>
      <c r="D1261" s="84" t="str">
        <f t="shared" si="288"/>
        <v>N/A</v>
      </c>
      <c r="E1261" s="90">
        <v>62.654034762000002</v>
      </c>
      <c r="F1261" s="84" t="str">
        <f t="shared" si="289"/>
        <v>N/A</v>
      </c>
      <c r="G1261" s="90">
        <v>61.961860508999997</v>
      </c>
      <c r="H1261" s="84" t="str">
        <f t="shared" si="290"/>
        <v>N/A</v>
      </c>
      <c r="I1261" s="85">
        <v>-1.1499999999999999</v>
      </c>
      <c r="J1261" s="85">
        <v>-1.1000000000000001</v>
      </c>
      <c r="K1261" s="86" t="s">
        <v>112</v>
      </c>
      <c r="L1261" s="87" t="str">
        <f t="shared" si="291"/>
        <v>Yes</v>
      </c>
    </row>
    <row r="1262" spans="1:12">
      <c r="A1262" s="144" t="s">
        <v>583</v>
      </c>
      <c r="B1262" s="82" t="s">
        <v>50</v>
      </c>
      <c r="C1262" s="90">
        <v>66.206378552999993</v>
      </c>
      <c r="D1262" s="84" t="str">
        <f t="shared" si="288"/>
        <v>N/A</v>
      </c>
      <c r="E1262" s="90">
        <v>63.229759299999998</v>
      </c>
      <c r="F1262" s="84" t="str">
        <f t="shared" si="289"/>
        <v>N/A</v>
      </c>
      <c r="G1262" s="90">
        <v>62.096656871</v>
      </c>
      <c r="H1262" s="84" t="str">
        <f t="shared" si="290"/>
        <v>N/A</v>
      </c>
      <c r="I1262" s="85">
        <v>-4.5</v>
      </c>
      <c r="J1262" s="85">
        <v>-1.79</v>
      </c>
      <c r="K1262" s="86" t="s">
        <v>112</v>
      </c>
      <c r="L1262" s="87" t="str">
        <f t="shared" si="291"/>
        <v>Yes</v>
      </c>
    </row>
    <row r="1263" spans="1:12">
      <c r="A1263" s="144" t="s">
        <v>586</v>
      </c>
      <c r="B1263" s="82" t="s">
        <v>50</v>
      </c>
      <c r="C1263" s="90">
        <v>72.154013695000003</v>
      </c>
      <c r="D1263" s="84" t="str">
        <f t="shared" si="288"/>
        <v>N/A</v>
      </c>
      <c r="E1263" s="90">
        <v>71.271635876000005</v>
      </c>
      <c r="F1263" s="84" t="str">
        <f t="shared" si="289"/>
        <v>N/A</v>
      </c>
      <c r="G1263" s="90">
        <v>70.832151568</v>
      </c>
      <c r="H1263" s="84" t="str">
        <f t="shared" si="290"/>
        <v>N/A</v>
      </c>
      <c r="I1263" s="85">
        <v>-1.22</v>
      </c>
      <c r="J1263" s="85">
        <v>-0.61699999999999999</v>
      </c>
      <c r="K1263" s="86" t="s">
        <v>112</v>
      </c>
      <c r="L1263" s="87" t="str">
        <f t="shared" si="291"/>
        <v>Yes</v>
      </c>
    </row>
    <row r="1264" spans="1:12">
      <c r="A1264" s="144" t="s">
        <v>589</v>
      </c>
      <c r="B1264" s="82" t="s">
        <v>50</v>
      </c>
      <c r="C1264" s="90">
        <v>64.191424354999995</v>
      </c>
      <c r="D1264" s="84" t="str">
        <f t="shared" si="288"/>
        <v>N/A</v>
      </c>
      <c r="E1264" s="90">
        <v>64.276500729000006</v>
      </c>
      <c r="F1264" s="84" t="str">
        <f t="shared" si="289"/>
        <v>N/A</v>
      </c>
      <c r="G1264" s="90">
        <v>64.163375138999996</v>
      </c>
      <c r="H1264" s="84" t="str">
        <f t="shared" si="290"/>
        <v>N/A</v>
      </c>
      <c r="I1264" s="85">
        <v>0.13250000000000001</v>
      </c>
      <c r="J1264" s="85">
        <v>-0.17599999999999999</v>
      </c>
      <c r="K1264" s="86" t="s">
        <v>112</v>
      </c>
      <c r="L1264" s="87" t="str">
        <f t="shared" si="291"/>
        <v>Yes</v>
      </c>
    </row>
    <row r="1265" spans="1:12">
      <c r="A1265" s="144" t="s">
        <v>591</v>
      </c>
      <c r="B1265" s="82" t="s">
        <v>50</v>
      </c>
      <c r="C1265" s="90">
        <v>55.196208531000003</v>
      </c>
      <c r="D1265" s="84" t="str">
        <f t="shared" si="288"/>
        <v>N/A</v>
      </c>
      <c r="E1265" s="90">
        <v>53.517870180999999</v>
      </c>
      <c r="F1265" s="84" t="str">
        <f t="shared" si="289"/>
        <v>N/A</v>
      </c>
      <c r="G1265" s="90">
        <v>51.872946137</v>
      </c>
      <c r="H1265" s="84" t="str">
        <f t="shared" si="290"/>
        <v>N/A</v>
      </c>
      <c r="I1265" s="85">
        <v>-3.04</v>
      </c>
      <c r="J1265" s="85">
        <v>-3.07</v>
      </c>
      <c r="K1265" s="86" t="s">
        <v>112</v>
      </c>
      <c r="L1265" s="87" t="str">
        <f t="shared" si="291"/>
        <v>Yes</v>
      </c>
    </row>
    <row r="1266" spans="1:12">
      <c r="A1266" s="164" t="s">
        <v>694</v>
      </c>
      <c r="B1266" s="82" t="s">
        <v>50</v>
      </c>
      <c r="C1266" s="90">
        <v>81.813728920000003</v>
      </c>
      <c r="D1266" s="84" t="str">
        <f t="shared" si="288"/>
        <v>N/A</v>
      </c>
      <c r="E1266" s="90">
        <v>81.161908225000005</v>
      </c>
      <c r="F1266" s="84" t="str">
        <f t="shared" si="289"/>
        <v>N/A</v>
      </c>
      <c r="G1266" s="90">
        <v>80.940055376000004</v>
      </c>
      <c r="H1266" s="84" t="str">
        <f t="shared" si="290"/>
        <v>N/A</v>
      </c>
      <c r="I1266" s="85">
        <v>-0.79700000000000004</v>
      </c>
      <c r="J1266" s="85">
        <v>-0.27300000000000002</v>
      </c>
      <c r="K1266" s="86" t="s">
        <v>112</v>
      </c>
      <c r="L1266" s="87" t="str">
        <f t="shared" si="291"/>
        <v>Yes</v>
      </c>
    </row>
    <row r="1267" spans="1:12">
      <c r="A1267" s="144" t="s">
        <v>583</v>
      </c>
      <c r="B1267" s="82" t="s">
        <v>50</v>
      </c>
      <c r="C1267" s="90">
        <v>89.002195517000004</v>
      </c>
      <c r="D1267" s="84" t="str">
        <f t="shared" si="288"/>
        <v>N/A</v>
      </c>
      <c r="E1267" s="90">
        <v>87.489423778000003</v>
      </c>
      <c r="F1267" s="84" t="str">
        <f t="shared" si="289"/>
        <v>N/A</v>
      </c>
      <c r="G1267" s="90">
        <v>89.141377403999996</v>
      </c>
      <c r="H1267" s="84" t="str">
        <f t="shared" si="290"/>
        <v>N/A</v>
      </c>
      <c r="I1267" s="85">
        <v>-1.7</v>
      </c>
      <c r="J1267" s="85">
        <v>1.8879999999999999</v>
      </c>
      <c r="K1267" s="86" t="s">
        <v>112</v>
      </c>
      <c r="L1267" s="87" t="str">
        <f t="shared" si="291"/>
        <v>Yes</v>
      </c>
    </row>
    <row r="1268" spans="1:12">
      <c r="A1268" s="144" t="s">
        <v>586</v>
      </c>
      <c r="B1268" s="82" t="s">
        <v>50</v>
      </c>
      <c r="C1268" s="90">
        <v>94.402756851000007</v>
      </c>
      <c r="D1268" s="84" t="str">
        <f t="shared" si="288"/>
        <v>N/A</v>
      </c>
      <c r="E1268" s="90">
        <v>94.550964508000007</v>
      </c>
      <c r="F1268" s="84" t="str">
        <f t="shared" si="289"/>
        <v>N/A</v>
      </c>
      <c r="G1268" s="90">
        <v>94.760054456000006</v>
      </c>
      <c r="H1268" s="84" t="str">
        <f t="shared" si="290"/>
        <v>N/A</v>
      </c>
      <c r="I1268" s="85">
        <v>0.157</v>
      </c>
      <c r="J1268" s="85">
        <v>0.22109999999999999</v>
      </c>
      <c r="K1268" s="86" t="s">
        <v>112</v>
      </c>
      <c r="L1268" s="87" t="str">
        <f t="shared" si="291"/>
        <v>Yes</v>
      </c>
    </row>
    <row r="1269" spans="1:12">
      <c r="A1269" s="144" t="s">
        <v>589</v>
      </c>
      <c r="B1269" s="82" t="s">
        <v>50</v>
      </c>
      <c r="C1269" s="90">
        <v>84.569525365000004</v>
      </c>
      <c r="D1269" s="84" t="str">
        <f t="shared" si="288"/>
        <v>N/A</v>
      </c>
      <c r="E1269" s="90">
        <v>84.429598264000006</v>
      </c>
      <c r="F1269" s="84" t="str">
        <f t="shared" si="289"/>
        <v>N/A</v>
      </c>
      <c r="G1269" s="90">
        <v>84.894159178999999</v>
      </c>
      <c r="H1269" s="84" t="str">
        <f t="shared" si="290"/>
        <v>N/A</v>
      </c>
      <c r="I1269" s="85">
        <v>-0.16500000000000001</v>
      </c>
      <c r="J1269" s="85">
        <v>0.55020000000000002</v>
      </c>
      <c r="K1269" s="86" t="s">
        <v>112</v>
      </c>
      <c r="L1269" s="87" t="str">
        <f t="shared" si="291"/>
        <v>Yes</v>
      </c>
    </row>
    <row r="1270" spans="1:12">
      <c r="A1270" s="144" t="s">
        <v>591</v>
      </c>
      <c r="B1270" s="82" t="s">
        <v>50</v>
      </c>
      <c r="C1270" s="90">
        <v>65.668246444999994</v>
      </c>
      <c r="D1270" s="84" t="str">
        <f t="shared" si="288"/>
        <v>N/A</v>
      </c>
      <c r="E1270" s="90">
        <v>63.652107164999997</v>
      </c>
      <c r="F1270" s="84" t="str">
        <f t="shared" si="289"/>
        <v>N/A</v>
      </c>
      <c r="G1270" s="90">
        <v>61.715546029000002</v>
      </c>
      <c r="H1270" s="84" t="str">
        <f t="shared" si="290"/>
        <v>N/A</v>
      </c>
      <c r="I1270" s="85">
        <v>-3.07</v>
      </c>
      <c r="J1270" s="85">
        <v>-3.04</v>
      </c>
      <c r="K1270" s="86" t="s">
        <v>112</v>
      </c>
      <c r="L1270" s="87" t="str">
        <f t="shared" si="291"/>
        <v>Yes</v>
      </c>
    </row>
    <row r="1271" spans="1:12">
      <c r="A1271" s="164" t="s">
        <v>4</v>
      </c>
      <c r="B1271" s="82" t="s">
        <v>50</v>
      </c>
      <c r="C1271" s="83">
        <v>3.3950974786999999</v>
      </c>
      <c r="D1271" s="84" t="str">
        <f t="shared" si="288"/>
        <v>N/A</v>
      </c>
      <c r="E1271" s="83">
        <v>3.5136433936999998</v>
      </c>
      <c r="F1271" s="84" t="str">
        <f t="shared" si="289"/>
        <v>N/A</v>
      </c>
      <c r="G1271" s="83">
        <v>3.4904831357999999</v>
      </c>
      <c r="H1271" s="84" t="str">
        <f t="shared" si="290"/>
        <v>N/A</v>
      </c>
      <c r="I1271" s="85">
        <v>3.492</v>
      </c>
      <c r="J1271" s="85">
        <v>-0.65900000000000003</v>
      </c>
      <c r="K1271" s="86" t="s">
        <v>112</v>
      </c>
      <c r="L1271" s="87" t="str">
        <f t="shared" si="291"/>
        <v>Yes</v>
      </c>
    </row>
    <row r="1272" spans="1:12">
      <c r="A1272" s="144" t="s">
        <v>583</v>
      </c>
      <c r="B1272" s="82" t="s">
        <v>50</v>
      </c>
      <c r="C1272" s="83">
        <v>0.35314443680000002</v>
      </c>
      <c r="D1272" s="84" t="str">
        <f t="shared" si="288"/>
        <v>N/A</v>
      </c>
      <c r="E1272" s="83">
        <v>0.32120363889999998</v>
      </c>
      <c r="F1272" s="84" t="str">
        <f t="shared" si="289"/>
        <v>N/A</v>
      </c>
      <c r="G1272" s="83">
        <v>0.31629520890000001</v>
      </c>
      <c r="H1272" s="84" t="str">
        <f t="shared" si="290"/>
        <v>N/A</v>
      </c>
      <c r="I1272" s="85">
        <v>-9.0399999999999991</v>
      </c>
      <c r="J1272" s="85">
        <v>-1.53</v>
      </c>
      <c r="K1272" s="86" t="s">
        <v>112</v>
      </c>
      <c r="L1272" s="87" t="str">
        <f t="shared" si="291"/>
        <v>Yes</v>
      </c>
    </row>
    <row r="1273" spans="1:12">
      <c r="A1273" s="144" t="s">
        <v>586</v>
      </c>
      <c r="B1273" s="82" t="s">
        <v>50</v>
      </c>
      <c r="C1273" s="83">
        <v>5.1037379972999997</v>
      </c>
      <c r="D1273" s="84" t="str">
        <f t="shared" si="288"/>
        <v>N/A</v>
      </c>
      <c r="E1273" s="83">
        <v>5.2561250940999997</v>
      </c>
      <c r="F1273" s="84" t="str">
        <f t="shared" si="289"/>
        <v>N/A</v>
      </c>
      <c r="G1273" s="83">
        <v>5.1822575359999998</v>
      </c>
      <c r="H1273" s="84" t="str">
        <f t="shared" si="290"/>
        <v>N/A</v>
      </c>
      <c r="I1273" s="85">
        <v>2.9860000000000002</v>
      </c>
      <c r="J1273" s="85">
        <v>-1.41</v>
      </c>
      <c r="K1273" s="86" t="s">
        <v>112</v>
      </c>
      <c r="L1273" s="87" t="str">
        <f t="shared" si="291"/>
        <v>Yes</v>
      </c>
    </row>
    <row r="1274" spans="1:12">
      <c r="A1274" s="144" t="s">
        <v>589</v>
      </c>
      <c r="B1274" s="82" t="s">
        <v>50</v>
      </c>
      <c r="C1274" s="83">
        <v>3.7238545305000001</v>
      </c>
      <c r="D1274" s="84" t="str">
        <f t="shared" si="288"/>
        <v>N/A</v>
      </c>
      <c r="E1274" s="83">
        <v>3.8592483043999999</v>
      </c>
      <c r="F1274" s="84" t="str">
        <f t="shared" si="289"/>
        <v>N/A</v>
      </c>
      <c r="G1274" s="83">
        <v>3.8657759506999998</v>
      </c>
      <c r="H1274" s="84" t="str">
        <f t="shared" si="290"/>
        <v>N/A</v>
      </c>
      <c r="I1274" s="85">
        <v>3.6360000000000001</v>
      </c>
      <c r="J1274" s="85">
        <v>0.1691</v>
      </c>
      <c r="K1274" s="86" t="s">
        <v>112</v>
      </c>
      <c r="L1274" s="87" t="str">
        <f t="shared" si="291"/>
        <v>Yes</v>
      </c>
    </row>
    <row r="1275" spans="1:12">
      <c r="A1275" s="144" t="s">
        <v>591</v>
      </c>
      <c r="B1275" s="82" t="s">
        <v>50</v>
      </c>
      <c r="C1275" s="83">
        <v>3.1224605678000001</v>
      </c>
      <c r="D1275" s="84" t="str">
        <f t="shared" si="288"/>
        <v>N/A</v>
      </c>
      <c r="E1275" s="83">
        <v>3.2055901018999999</v>
      </c>
      <c r="F1275" s="84" t="str">
        <f t="shared" si="289"/>
        <v>N/A</v>
      </c>
      <c r="G1275" s="83">
        <v>3.2245522339999999</v>
      </c>
      <c r="H1275" s="84" t="str">
        <f t="shared" si="290"/>
        <v>N/A</v>
      </c>
      <c r="I1275" s="85">
        <v>2.6619999999999999</v>
      </c>
      <c r="J1275" s="85">
        <v>0.59150000000000003</v>
      </c>
      <c r="K1275" s="86" t="s">
        <v>112</v>
      </c>
      <c r="L1275" s="87" t="str">
        <f t="shared" si="291"/>
        <v>Yes</v>
      </c>
    </row>
    <row r="1276" spans="1:12">
      <c r="A1276" s="164" t="s">
        <v>5</v>
      </c>
      <c r="B1276" s="82" t="s">
        <v>50</v>
      </c>
      <c r="C1276" s="83">
        <v>258.09755109000002</v>
      </c>
      <c r="D1276" s="84" t="str">
        <f t="shared" si="288"/>
        <v>N/A</v>
      </c>
      <c r="E1276" s="83">
        <v>256.45673477000003</v>
      </c>
      <c r="F1276" s="84" t="str">
        <f t="shared" si="289"/>
        <v>N/A</v>
      </c>
      <c r="G1276" s="83">
        <v>253.95681390999999</v>
      </c>
      <c r="H1276" s="84" t="str">
        <f t="shared" si="290"/>
        <v>N/A</v>
      </c>
      <c r="I1276" s="85">
        <v>-0.63600000000000001</v>
      </c>
      <c r="J1276" s="85">
        <v>-0.97499999999999998</v>
      </c>
      <c r="K1276" s="86" t="s">
        <v>112</v>
      </c>
      <c r="L1276" s="87" t="str">
        <f t="shared" si="291"/>
        <v>Yes</v>
      </c>
    </row>
    <row r="1277" spans="1:12">
      <c r="A1277" s="144" t="s">
        <v>583</v>
      </c>
      <c r="B1277" s="82" t="s">
        <v>50</v>
      </c>
      <c r="C1277" s="83">
        <v>256.16699741000002</v>
      </c>
      <c r="D1277" s="84" t="str">
        <f t="shared" si="288"/>
        <v>N/A</v>
      </c>
      <c r="E1277" s="83">
        <v>255.32403768</v>
      </c>
      <c r="F1277" s="84" t="str">
        <f t="shared" si="289"/>
        <v>N/A</v>
      </c>
      <c r="G1277" s="83">
        <v>251.4855197</v>
      </c>
      <c r="H1277" s="84" t="str">
        <f t="shared" si="290"/>
        <v>N/A</v>
      </c>
      <c r="I1277" s="85">
        <v>-0.32900000000000001</v>
      </c>
      <c r="J1277" s="85">
        <v>-1.5</v>
      </c>
      <c r="K1277" s="86" t="s">
        <v>112</v>
      </c>
      <c r="L1277" s="87" t="str">
        <f t="shared" si="291"/>
        <v>Yes</v>
      </c>
    </row>
    <row r="1278" spans="1:12">
      <c r="A1278" s="144" t="s">
        <v>586</v>
      </c>
      <c r="B1278" s="82" t="s">
        <v>50</v>
      </c>
      <c r="C1278" s="83">
        <v>282.38885384000002</v>
      </c>
      <c r="D1278" s="84" t="str">
        <f t="shared" si="288"/>
        <v>N/A</v>
      </c>
      <c r="E1278" s="83">
        <v>278.29721754000002</v>
      </c>
      <c r="F1278" s="84" t="str">
        <f t="shared" si="289"/>
        <v>N/A</v>
      </c>
      <c r="G1278" s="83">
        <v>280.14986261000001</v>
      </c>
      <c r="H1278" s="84" t="str">
        <f t="shared" si="290"/>
        <v>N/A</v>
      </c>
      <c r="I1278" s="85">
        <v>-1.45</v>
      </c>
      <c r="J1278" s="85">
        <v>0.66569999999999996</v>
      </c>
      <c r="K1278" s="86" t="s">
        <v>112</v>
      </c>
      <c r="L1278" s="87" t="str">
        <f t="shared" si="291"/>
        <v>Yes</v>
      </c>
    </row>
    <row r="1279" spans="1:12">
      <c r="A1279" s="144" t="s">
        <v>589</v>
      </c>
      <c r="B1279" s="82" t="s">
        <v>50</v>
      </c>
      <c r="C1279" s="83">
        <v>160.66378245000001</v>
      </c>
      <c r="D1279" s="84" t="str">
        <f t="shared" si="288"/>
        <v>N/A</v>
      </c>
      <c r="E1279" s="83">
        <v>160.07134364000001</v>
      </c>
      <c r="F1279" s="84" t="str">
        <f t="shared" si="289"/>
        <v>N/A</v>
      </c>
      <c r="G1279" s="83">
        <v>154.88249694000001</v>
      </c>
      <c r="H1279" s="84" t="str">
        <f t="shared" si="290"/>
        <v>N/A</v>
      </c>
      <c r="I1279" s="85">
        <v>-0.36899999999999999</v>
      </c>
      <c r="J1279" s="85">
        <v>-3.24</v>
      </c>
      <c r="K1279" s="86" t="s">
        <v>112</v>
      </c>
      <c r="L1279" s="87" t="str">
        <f t="shared" si="291"/>
        <v>Yes</v>
      </c>
    </row>
    <row r="1280" spans="1:12">
      <c r="A1280" s="144" t="s">
        <v>591</v>
      </c>
      <c r="B1280" s="101" t="s">
        <v>50</v>
      </c>
      <c r="C1280" s="114">
        <v>40.095238094999999</v>
      </c>
      <c r="D1280" s="103" t="str">
        <f t="shared" si="288"/>
        <v>N/A</v>
      </c>
      <c r="E1280" s="114">
        <v>36.700000000000003</v>
      </c>
      <c r="F1280" s="103" t="str">
        <f t="shared" si="289"/>
        <v>N/A</v>
      </c>
      <c r="G1280" s="114">
        <v>56.380952381</v>
      </c>
      <c r="H1280" s="103" t="str">
        <f t="shared" si="290"/>
        <v>N/A</v>
      </c>
      <c r="I1280" s="104">
        <v>-8.4700000000000006</v>
      </c>
      <c r="J1280" s="104">
        <v>53.63</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0</v>
      </c>
      <c r="H1282" s="84" t="str">
        <f t="shared" ref="H1282:H1292" si="294">IF($B1282="N/A","N/A",IF(G1282&gt;10,"No",IF(G1282&lt;-10,"No","Yes")))</f>
        <v>N/A</v>
      </c>
      <c r="I1282" s="85">
        <v>-33.299999999999997</v>
      </c>
      <c r="J1282" s="85">
        <v>-100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14</v>
      </c>
      <c r="D1283" s="84" t="str">
        <f t="shared" si="292"/>
        <v>N/A</v>
      </c>
      <c r="E1283" s="83">
        <v>16</v>
      </c>
      <c r="F1283" s="84" t="str">
        <f t="shared" si="293"/>
        <v>N/A</v>
      </c>
      <c r="G1283" s="83">
        <v>19</v>
      </c>
      <c r="H1283" s="84" t="str">
        <f t="shared" si="294"/>
        <v>N/A</v>
      </c>
      <c r="I1283" s="85">
        <v>14.29</v>
      </c>
      <c r="J1283" s="85">
        <v>18.75</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-66.7</v>
      </c>
      <c r="J1284" s="85">
        <v>100</v>
      </c>
      <c r="K1284" s="155" t="s">
        <v>50</v>
      </c>
      <c r="L1284" s="87" t="str">
        <f t="shared" si="295"/>
        <v>N/A</v>
      </c>
    </row>
    <row r="1285" spans="1:12">
      <c r="A1285" s="144" t="s">
        <v>630</v>
      </c>
      <c r="B1285" s="82" t="s">
        <v>50</v>
      </c>
      <c r="C1285" s="83">
        <v>26</v>
      </c>
      <c r="D1285" s="84" t="str">
        <f t="shared" si="292"/>
        <v>N/A</v>
      </c>
      <c r="E1285" s="83">
        <v>401</v>
      </c>
      <c r="F1285" s="84" t="str">
        <f t="shared" si="293"/>
        <v>N/A</v>
      </c>
      <c r="G1285" s="83">
        <v>585</v>
      </c>
      <c r="H1285" s="84" t="str">
        <f t="shared" si="294"/>
        <v>N/A</v>
      </c>
      <c r="I1285" s="85">
        <v>1442</v>
      </c>
      <c r="J1285" s="85">
        <v>45.89</v>
      </c>
      <c r="K1285" s="155" t="s">
        <v>50</v>
      </c>
      <c r="L1285" s="87" t="str">
        <f t="shared" si="295"/>
        <v>N/A</v>
      </c>
    </row>
    <row r="1286" spans="1:12">
      <c r="A1286" s="144" t="s">
        <v>631</v>
      </c>
      <c r="B1286" s="82" t="s">
        <v>50</v>
      </c>
      <c r="C1286" s="83">
        <v>12</v>
      </c>
      <c r="D1286" s="84" t="str">
        <f t="shared" si="292"/>
        <v>N/A</v>
      </c>
      <c r="E1286" s="83">
        <v>13</v>
      </c>
      <c r="F1286" s="84" t="str">
        <f t="shared" si="293"/>
        <v>N/A</v>
      </c>
      <c r="G1286" s="83">
        <v>11</v>
      </c>
      <c r="H1286" s="84" t="str">
        <f t="shared" si="294"/>
        <v>N/A</v>
      </c>
      <c r="I1286" s="85">
        <v>8.3330000000000002</v>
      </c>
      <c r="J1286" s="85">
        <v>-15.4</v>
      </c>
      <c r="K1286" s="155" t="s">
        <v>50</v>
      </c>
      <c r="L1286" s="87" t="str">
        <f t="shared" si="295"/>
        <v>N/A</v>
      </c>
    </row>
    <row r="1287" spans="1:12">
      <c r="A1287" s="144" t="s">
        <v>632</v>
      </c>
      <c r="B1287" s="82" t="s">
        <v>50</v>
      </c>
      <c r="C1287" s="83">
        <v>16</v>
      </c>
      <c r="D1287" s="84" t="str">
        <f t="shared" si="292"/>
        <v>N/A</v>
      </c>
      <c r="E1287" s="83">
        <v>21</v>
      </c>
      <c r="F1287" s="84" t="str">
        <f t="shared" si="293"/>
        <v>N/A</v>
      </c>
      <c r="G1287" s="83">
        <v>25</v>
      </c>
      <c r="H1287" s="84" t="str">
        <f t="shared" si="294"/>
        <v>N/A</v>
      </c>
      <c r="I1287" s="85">
        <v>31.25</v>
      </c>
      <c r="J1287" s="85">
        <v>19.05</v>
      </c>
      <c r="K1287" s="155" t="s">
        <v>50</v>
      </c>
      <c r="L1287" s="87" t="str">
        <f t="shared" si="295"/>
        <v>N/A</v>
      </c>
    </row>
    <row r="1288" spans="1:12">
      <c r="A1288" s="164" t="s">
        <v>818</v>
      </c>
      <c r="B1288" s="145" t="s">
        <v>50</v>
      </c>
      <c r="C1288" s="159">
        <v>1434474</v>
      </c>
      <c r="D1288" s="107" t="str">
        <f t="shared" si="292"/>
        <v>N/A</v>
      </c>
      <c r="E1288" s="159">
        <v>1729695</v>
      </c>
      <c r="F1288" s="107" t="str">
        <f t="shared" si="293"/>
        <v>N/A</v>
      </c>
      <c r="G1288" s="159">
        <v>809192</v>
      </c>
      <c r="H1288" s="107" t="str">
        <f t="shared" si="294"/>
        <v>N/A</v>
      </c>
      <c r="I1288" s="108">
        <v>20.58</v>
      </c>
      <c r="J1288" s="108">
        <v>-53.2</v>
      </c>
      <c r="K1288" s="155" t="s">
        <v>50</v>
      </c>
      <c r="L1288" s="109" t="str">
        <f t="shared" si="295"/>
        <v>N/A</v>
      </c>
    </row>
    <row r="1289" spans="1:12">
      <c r="A1289" s="144" t="s">
        <v>633</v>
      </c>
      <c r="B1289" s="145" t="s">
        <v>50</v>
      </c>
      <c r="C1289" s="159">
        <v>1091821</v>
      </c>
      <c r="D1289" s="107" t="str">
        <f t="shared" si="292"/>
        <v>N/A</v>
      </c>
      <c r="E1289" s="159">
        <v>879990</v>
      </c>
      <c r="F1289" s="107" t="str">
        <f t="shared" si="293"/>
        <v>N/A</v>
      </c>
      <c r="G1289" s="159">
        <v>709604</v>
      </c>
      <c r="H1289" s="107" t="str">
        <f t="shared" si="294"/>
        <v>N/A</v>
      </c>
      <c r="I1289" s="108">
        <v>-19.399999999999999</v>
      </c>
      <c r="J1289" s="108">
        <v>-19.399999999999999</v>
      </c>
      <c r="K1289" s="155" t="s">
        <v>50</v>
      </c>
      <c r="L1289" s="109" t="str">
        <f t="shared" si="295"/>
        <v>N/A</v>
      </c>
    </row>
    <row r="1290" spans="1:12">
      <c r="A1290" s="144" t="s">
        <v>627</v>
      </c>
      <c r="B1290" s="145" t="s">
        <v>50</v>
      </c>
      <c r="C1290" s="159">
        <v>708940</v>
      </c>
      <c r="D1290" s="107" t="str">
        <f t="shared" si="292"/>
        <v>N/A</v>
      </c>
      <c r="E1290" s="159">
        <v>830061</v>
      </c>
      <c r="F1290" s="107" t="str">
        <f t="shared" si="293"/>
        <v>N/A</v>
      </c>
      <c r="G1290" s="159">
        <v>629199</v>
      </c>
      <c r="H1290" s="107" t="str">
        <f t="shared" si="294"/>
        <v>N/A</v>
      </c>
      <c r="I1290" s="108">
        <v>17.079999999999998</v>
      </c>
      <c r="J1290" s="108">
        <v>-24.2</v>
      </c>
      <c r="K1290" s="155" t="s">
        <v>50</v>
      </c>
      <c r="L1290" s="109" t="str">
        <f t="shared" si="295"/>
        <v>N/A</v>
      </c>
    </row>
    <row r="1291" spans="1:12">
      <c r="A1291" s="144" t="s">
        <v>240</v>
      </c>
      <c r="B1291" s="145" t="s">
        <v>50</v>
      </c>
      <c r="C1291" s="159">
        <v>1428263</v>
      </c>
      <c r="D1291" s="107" t="str">
        <f t="shared" si="292"/>
        <v>N/A</v>
      </c>
      <c r="E1291" s="159">
        <v>1702751</v>
      </c>
      <c r="F1291" s="107" t="str">
        <f t="shared" si="293"/>
        <v>N/A</v>
      </c>
      <c r="G1291" s="159">
        <v>788031</v>
      </c>
      <c r="H1291" s="107" t="str">
        <f t="shared" si="294"/>
        <v>N/A</v>
      </c>
      <c r="I1291" s="108">
        <v>19.22</v>
      </c>
      <c r="J1291" s="108">
        <v>-53.7</v>
      </c>
      <c r="K1291" s="155" t="s">
        <v>50</v>
      </c>
      <c r="L1291" s="109" t="str">
        <f t="shared" si="295"/>
        <v>N/A</v>
      </c>
    </row>
    <row r="1292" spans="1:12">
      <c r="A1292" s="144" t="s">
        <v>628</v>
      </c>
      <c r="B1292" s="145" t="s">
        <v>50</v>
      </c>
      <c r="C1292" s="159">
        <v>277034</v>
      </c>
      <c r="D1292" s="107" t="str">
        <f t="shared" si="292"/>
        <v>N/A</v>
      </c>
      <c r="E1292" s="159">
        <v>1729195</v>
      </c>
      <c r="F1292" s="107" t="str">
        <f t="shared" si="293"/>
        <v>N/A</v>
      </c>
      <c r="G1292" s="159">
        <v>775664</v>
      </c>
      <c r="H1292" s="107" t="str">
        <f t="shared" si="294"/>
        <v>N/A</v>
      </c>
      <c r="I1292" s="108">
        <v>524.20000000000005</v>
      </c>
      <c r="J1292" s="108">
        <v>-55.1</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6923672</v>
      </c>
      <c r="D1294" s="107" t="str">
        <f t="shared" ref="D1294:D1308" si="296">IF($B1294="N/A","N/A",IF(C1294&gt;10,"No",IF(C1294&lt;-10,"No","Yes")))</f>
        <v>N/A</v>
      </c>
      <c r="E1294" s="159">
        <v>7766804</v>
      </c>
      <c r="F1294" s="107" t="str">
        <f t="shared" ref="F1294:F1308" si="297">IF($B1294="N/A","N/A",IF(E1294&gt;10,"No",IF(E1294&lt;-10,"No","Yes")))</f>
        <v>N/A</v>
      </c>
      <c r="G1294" s="159">
        <v>10374803</v>
      </c>
      <c r="H1294" s="107" t="str">
        <f t="shared" ref="H1294:H1308" si="298">IF($B1294="N/A","N/A",IF(G1294&gt;10,"No",IF(G1294&lt;-10,"No","Yes")))</f>
        <v>N/A</v>
      </c>
      <c r="I1294" s="108">
        <v>12.18</v>
      </c>
      <c r="J1294" s="108">
        <v>33.58</v>
      </c>
      <c r="K1294" s="118" t="s">
        <v>112</v>
      </c>
      <c r="L1294" s="109" t="str">
        <f t="shared" ref="L1294:L1308" si="299">IF(J1294="Div by 0", "N/A", IF(K1294="N/A","N/A", IF(J1294&gt;VALUE(MID(K1294,1,2)), "No", IF(J1294&lt;-1*VALUE(MID(K1294,1,2)), "No", "Yes"))))</f>
        <v>No</v>
      </c>
    </row>
    <row r="1295" spans="1:12">
      <c r="A1295" s="164" t="s">
        <v>635</v>
      </c>
      <c r="B1295" s="82" t="s">
        <v>50</v>
      </c>
      <c r="C1295" s="83">
        <v>27706</v>
      </c>
      <c r="D1295" s="84" t="str">
        <f t="shared" si="296"/>
        <v>N/A</v>
      </c>
      <c r="E1295" s="83">
        <v>28666</v>
      </c>
      <c r="F1295" s="84" t="str">
        <f t="shared" si="297"/>
        <v>N/A</v>
      </c>
      <c r="G1295" s="83">
        <v>37302</v>
      </c>
      <c r="H1295" s="84" t="str">
        <f t="shared" si="298"/>
        <v>N/A</v>
      </c>
      <c r="I1295" s="85">
        <v>3.4649999999999999</v>
      </c>
      <c r="J1295" s="85">
        <v>30.13</v>
      </c>
      <c r="K1295" s="86" t="s">
        <v>112</v>
      </c>
      <c r="L1295" s="87" t="str">
        <f t="shared" si="299"/>
        <v>No</v>
      </c>
    </row>
    <row r="1296" spans="1:12">
      <c r="A1296" s="164" t="s">
        <v>636</v>
      </c>
      <c r="B1296" s="82" t="s">
        <v>50</v>
      </c>
      <c r="C1296" s="88">
        <v>249.89792825000001</v>
      </c>
      <c r="D1296" s="84" t="str">
        <f t="shared" si="296"/>
        <v>N/A</v>
      </c>
      <c r="E1296" s="88">
        <v>270.94132422000001</v>
      </c>
      <c r="F1296" s="84" t="str">
        <f t="shared" si="297"/>
        <v>N/A</v>
      </c>
      <c r="G1296" s="88">
        <v>278.12993941000002</v>
      </c>
      <c r="H1296" s="84" t="str">
        <f t="shared" si="298"/>
        <v>N/A</v>
      </c>
      <c r="I1296" s="85">
        <v>8.4209999999999994</v>
      </c>
      <c r="J1296" s="85">
        <v>2.653</v>
      </c>
      <c r="K1296" s="86" t="s">
        <v>112</v>
      </c>
      <c r="L1296" s="87" t="str">
        <f t="shared" si="299"/>
        <v>Yes</v>
      </c>
    </row>
    <row r="1297" spans="1:12">
      <c r="A1297" s="164" t="s">
        <v>637</v>
      </c>
      <c r="B1297" s="82" t="s">
        <v>50</v>
      </c>
      <c r="C1297" s="88">
        <v>9949887</v>
      </c>
      <c r="D1297" s="84" t="str">
        <f t="shared" si="296"/>
        <v>N/A</v>
      </c>
      <c r="E1297" s="88">
        <v>10307961</v>
      </c>
      <c r="F1297" s="84" t="str">
        <f t="shared" si="297"/>
        <v>N/A</v>
      </c>
      <c r="G1297" s="88">
        <v>11667684</v>
      </c>
      <c r="H1297" s="84" t="str">
        <f t="shared" si="298"/>
        <v>N/A</v>
      </c>
      <c r="I1297" s="85">
        <v>3.5990000000000002</v>
      </c>
      <c r="J1297" s="85">
        <v>13.19</v>
      </c>
      <c r="K1297" s="86" t="s">
        <v>112</v>
      </c>
      <c r="L1297" s="87" t="str">
        <f t="shared" si="299"/>
        <v>Yes</v>
      </c>
    </row>
    <row r="1298" spans="1:12">
      <c r="A1298" s="164" t="s">
        <v>638</v>
      </c>
      <c r="B1298" s="82" t="s">
        <v>50</v>
      </c>
      <c r="C1298" s="83">
        <v>32456</v>
      </c>
      <c r="D1298" s="84" t="str">
        <f t="shared" si="296"/>
        <v>N/A</v>
      </c>
      <c r="E1298" s="83">
        <v>32101</v>
      </c>
      <c r="F1298" s="84" t="str">
        <f t="shared" si="297"/>
        <v>N/A</v>
      </c>
      <c r="G1298" s="83">
        <v>33440</v>
      </c>
      <c r="H1298" s="84" t="str">
        <f t="shared" si="298"/>
        <v>N/A</v>
      </c>
      <c r="I1298" s="85">
        <v>-1.0900000000000001</v>
      </c>
      <c r="J1298" s="85">
        <v>4.1710000000000003</v>
      </c>
      <c r="K1298" s="86" t="s">
        <v>112</v>
      </c>
      <c r="L1298" s="87" t="str">
        <f t="shared" si="299"/>
        <v>Yes</v>
      </c>
    </row>
    <row r="1299" spans="1:12">
      <c r="A1299" s="164" t="s">
        <v>639</v>
      </c>
      <c r="B1299" s="82" t="s">
        <v>50</v>
      </c>
      <c r="C1299" s="88">
        <v>306.56541163000003</v>
      </c>
      <c r="D1299" s="84" t="str">
        <f t="shared" si="296"/>
        <v>N/A</v>
      </c>
      <c r="E1299" s="88">
        <v>321.11027694000001</v>
      </c>
      <c r="F1299" s="84" t="str">
        <f t="shared" si="297"/>
        <v>N/A</v>
      </c>
      <c r="G1299" s="88">
        <v>348.91399522</v>
      </c>
      <c r="H1299" s="84" t="str">
        <f t="shared" si="298"/>
        <v>N/A</v>
      </c>
      <c r="I1299" s="85">
        <v>4.7439999999999998</v>
      </c>
      <c r="J1299" s="85">
        <v>8.6590000000000007</v>
      </c>
      <c r="K1299" s="86" t="s">
        <v>112</v>
      </c>
      <c r="L1299" s="87" t="str">
        <f t="shared" si="299"/>
        <v>Yes</v>
      </c>
    </row>
    <row r="1300" spans="1:12">
      <c r="A1300" s="164" t="s">
        <v>649</v>
      </c>
      <c r="B1300" s="82" t="s">
        <v>50</v>
      </c>
      <c r="C1300" s="88">
        <v>13321329</v>
      </c>
      <c r="D1300" s="84" t="str">
        <f t="shared" si="296"/>
        <v>N/A</v>
      </c>
      <c r="E1300" s="88">
        <v>14878600</v>
      </c>
      <c r="F1300" s="84" t="str">
        <f t="shared" si="297"/>
        <v>N/A</v>
      </c>
      <c r="G1300" s="88">
        <v>18250496</v>
      </c>
      <c r="H1300" s="84" t="str">
        <f t="shared" si="298"/>
        <v>N/A</v>
      </c>
      <c r="I1300" s="85">
        <v>11.69</v>
      </c>
      <c r="J1300" s="85">
        <v>22.66</v>
      </c>
      <c r="K1300" s="86" t="s">
        <v>112</v>
      </c>
      <c r="L1300" s="87" t="str">
        <f t="shared" si="299"/>
        <v>No</v>
      </c>
    </row>
    <row r="1301" spans="1:12">
      <c r="A1301" s="164" t="s">
        <v>651</v>
      </c>
      <c r="B1301" s="82" t="s">
        <v>50</v>
      </c>
      <c r="C1301" s="83">
        <v>36107</v>
      </c>
      <c r="D1301" s="84" t="str">
        <f t="shared" si="296"/>
        <v>N/A</v>
      </c>
      <c r="E1301" s="83">
        <v>37219</v>
      </c>
      <c r="F1301" s="84" t="str">
        <f t="shared" si="297"/>
        <v>N/A</v>
      </c>
      <c r="G1301" s="83">
        <v>40748</v>
      </c>
      <c r="H1301" s="84" t="str">
        <f t="shared" si="298"/>
        <v>N/A</v>
      </c>
      <c r="I1301" s="85">
        <v>3.08</v>
      </c>
      <c r="J1301" s="85">
        <v>9.4819999999999993</v>
      </c>
      <c r="K1301" s="86" t="s">
        <v>112</v>
      </c>
      <c r="L1301" s="87" t="str">
        <f t="shared" si="299"/>
        <v>Yes</v>
      </c>
    </row>
    <row r="1302" spans="1:12">
      <c r="A1302" s="164" t="s">
        <v>650</v>
      </c>
      <c r="B1302" s="82" t="s">
        <v>50</v>
      </c>
      <c r="C1302" s="88">
        <v>368.94034398000002</v>
      </c>
      <c r="D1302" s="84" t="str">
        <f t="shared" si="296"/>
        <v>N/A</v>
      </c>
      <c r="E1302" s="88">
        <v>399.75818801999998</v>
      </c>
      <c r="F1302" s="84" t="str">
        <f t="shared" si="297"/>
        <v>N/A</v>
      </c>
      <c r="G1302" s="88">
        <v>447.88691469999998</v>
      </c>
      <c r="H1302" s="84" t="str">
        <f t="shared" si="298"/>
        <v>N/A</v>
      </c>
      <c r="I1302" s="85">
        <v>8.3529999999999998</v>
      </c>
      <c r="J1302" s="85">
        <v>12.04</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336602324</v>
      </c>
      <c r="D1306" s="84" t="str">
        <f t="shared" si="296"/>
        <v>N/A</v>
      </c>
      <c r="E1306" s="88">
        <v>375419310</v>
      </c>
      <c r="F1306" s="84" t="str">
        <f t="shared" si="297"/>
        <v>N/A</v>
      </c>
      <c r="G1306" s="88">
        <v>410256510</v>
      </c>
      <c r="H1306" s="84" t="str">
        <f t="shared" si="298"/>
        <v>N/A</v>
      </c>
      <c r="I1306" s="85">
        <v>11.53</v>
      </c>
      <c r="J1306" s="85">
        <v>9.2799999999999994</v>
      </c>
      <c r="K1306" s="86" t="s">
        <v>112</v>
      </c>
      <c r="L1306" s="87" t="str">
        <f t="shared" si="299"/>
        <v>Yes</v>
      </c>
    </row>
    <row r="1307" spans="1:12">
      <c r="A1307" s="164" t="s">
        <v>643</v>
      </c>
      <c r="B1307" s="82" t="s">
        <v>50</v>
      </c>
      <c r="C1307" s="83">
        <v>24731</v>
      </c>
      <c r="D1307" s="84" t="str">
        <f t="shared" si="296"/>
        <v>N/A</v>
      </c>
      <c r="E1307" s="83">
        <v>26883</v>
      </c>
      <c r="F1307" s="84" t="str">
        <f t="shared" si="297"/>
        <v>N/A</v>
      </c>
      <c r="G1307" s="83">
        <v>28454</v>
      </c>
      <c r="H1307" s="84" t="str">
        <f t="shared" si="298"/>
        <v>N/A</v>
      </c>
      <c r="I1307" s="85">
        <v>8.702</v>
      </c>
      <c r="J1307" s="85">
        <v>5.8440000000000003</v>
      </c>
      <c r="K1307" s="86" t="s">
        <v>112</v>
      </c>
      <c r="L1307" s="87" t="str">
        <f t="shared" si="299"/>
        <v>Yes</v>
      </c>
    </row>
    <row r="1308" spans="1:12">
      <c r="A1308" s="164" t="s">
        <v>644</v>
      </c>
      <c r="B1308" s="101" t="s">
        <v>50</v>
      </c>
      <c r="C1308" s="98">
        <v>13610.542396000001</v>
      </c>
      <c r="D1308" s="103" t="str">
        <f t="shared" si="296"/>
        <v>N/A</v>
      </c>
      <c r="E1308" s="98">
        <v>13964.933601000001</v>
      </c>
      <c r="F1308" s="103" t="str">
        <f t="shared" si="297"/>
        <v>N/A</v>
      </c>
      <c r="G1308" s="98">
        <v>14418.236803</v>
      </c>
      <c r="H1308" s="103" t="str">
        <f t="shared" si="298"/>
        <v>N/A</v>
      </c>
      <c r="I1308" s="104">
        <v>2.6040000000000001</v>
      </c>
      <c r="J1308" s="104">
        <v>3.246</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453948458</v>
      </c>
      <c r="D1310" s="84" t="str">
        <f t="shared" ref="D1310:D1333" si="300">IF($B1310="N/A","N/A",IF(C1310&gt;10,"No",IF(C1310&lt;-10,"No","Yes")))</f>
        <v>N/A</v>
      </c>
      <c r="E1310" s="176">
        <v>481030120</v>
      </c>
      <c r="F1310" s="84" t="str">
        <f t="shared" ref="F1310:F1333" si="301">IF($B1310="N/A","N/A",IF(E1310&gt;10,"No",IF(E1310&lt;-10,"No","Yes")))</f>
        <v>N/A</v>
      </c>
      <c r="G1310" s="176">
        <v>523964710</v>
      </c>
      <c r="H1310" s="84" t="str">
        <f t="shared" ref="H1310:H1333" si="302">IF($B1310="N/A","N/A",IF(G1310&gt;10,"No",IF(G1310&lt;-10,"No","Yes")))</f>
        <v>N/A</v>
      </c>
      <c r="I1310" s="85">
        <v>5.9660000000000002</v>
      </c>
      <c r="J1310" s="85">
        <v>8.9260000000000002</v>
      </c>
      <c r="K1310" s="86" t="s">
        <v>112</v>
      </c>
      <c r="L1310" s="87" t="str">
        <f t="shared" ref="L1310:L1333" si="303">IF(J1310="Div by 0", "N/A", IF(K1310="N/A","N/A", IF(J1310&gt;VALUE(MID(K1310,1,2)), "No", IF(J1310&lt;-1*VALUE(MID(K1310,1,2)), "No", "Yes"))))</f>
        <v>Yes</v>
      </c>
    </row>
    <row r="1311" spans="1:12">
      <c r="A1311" s="137" t="s">
        <v>501</v>
      </c>
      <c r="B1311" s="82" t="s">
        <v>50</v>
      </c>
      <c r="C1311" s="112">
        <v>44110</v>
      </c>
      <c r="D1311" s="112" t="str">
        <f t="shared" si="300"/>
        <v>N/A</v>
      </c>
      <c r="E1311" s="112">
        <v>46550</v>
      </c>
      <c r="F1311" s="112" t="str">
        <f t="shared" si="301"/>
        <v>N/A</v>
      </c>
      <c r="G1311" s="112">
        <v>50381</v>
      </c>
      <c r="H1311" s="84" t="str">
        <f t="shared" si="302"/>
        <v>N/A</v>
      </c>
      <c r="I1311" s="85">
        <v>5.532</v>
      </c>
      <c r="J1311" s="85">
        <v>8.23</v>
      </c>
      <c r="K1311" s="86" t="s">
        <v>112</v>
      </c>
      <c r="L1311" s="87" t="str">
        <f t="shared" si="303"/>
        <v>Yes</v>
      </c>
    </row>
    <row r="1312" spans="1:12" ht="12.75" customHeight="1">
      <c r="A1312" s="137" t="s">
        <v>829</v>
      </c>
      <c r="B1312" s="82" t="s">
        <v>50</v>
      </c>
      <c r="C1312" s="176">
        <v>10291.282203999999</v>
      </c>
      <c r="D1312" s="84" t="str">
        <f t="shared" si="300"/>
        <v>N/A</v>
      </c>
      <c r="E1312" s="176">
        <v>10333.622342000001</v>
      </c>
      <c r="F1312" s="84" t="str">
        <f t="shared" si="301"/>
        <v>N/A</v>
      </c>
      <c r="G1312" s="176">
        <v>10400.045851000001</v>
      </c>
      <c r="H1312" s="84" t="str">
        <f t="shared" si="302"/>
        <v>N/A</v>
      </c>
      <c r="I1312" s="85">
        <v>0.41139999999999999</v>
      </c>
      <c r="J1312" s="85">
        <v>0.64280000000000004</v>
      </c>
      <c r="K1312" s="86" t="s">
        <v>112</v>
      </c>
      <c r="L1312" s="87" t="str">
        <f t="shared" si="303"/>
        <v>Yes</v>
      </c>
    </row>
    <row r="1313" spans="1:12">
      <c r="A1313" s="144" t="s">
        <v>583</v>
      </c>
      <c r="B1313" s="82" t="s">
        <v>50</v>
      </c>
      <c r="C1313" s="176">
        <v>7022.6469059999999</v>
      </c>
      <c r="D1313" s="84" t="str">
        <f t="shared" si="300"/>
        <v>N/A</v>
      </c>
      <c r="E1313" s="176">
        <v>7622.8413868999996</v>
      </c>
      <c r="F1313" s="84" t="str">
        <f t="shared" si="301"/>
        <v>N/A</v>
      </c>
      <c r="G1313" s="176">
        <v>7933.8576184000003</v>
      </c>
      <c r="H1313" s="84" t="str">
        <f t="shared" si="302"/>
        <v>N/A</v>
      </c>
      <c r="I1313" s="85">
        <v>8.5470000000000006</v>
      </c>
      <c r="J1313" s="85">
        <v>4.08</v>
      </c>
      <c r="K1313" s="86" t="s">
        <v>112</v>
      </c>
      <c r="L1313" s="87" t="str">
        <f t="shared" si="303"/>
        <v>Yes</v>
      </c>
    </row>
    <row r="1314" spans="1:12">
      <c r="A1314" s="144" t="s">
        <v>586</v>
      </c>
      <c r="B1314" s="82" t="s">
        <v>50</v>
      </c>
      <c r="C1314" s="176">
        <v>16415.567633999999</v>
      </c>
      <c r="D1314" s="84" t="str">
        <f t="shared" si="300"/>
        <v>N/A</v>
      </c>
      <c r="E1314" s="176">
        <v>16178.189157999999</v>
      </c>
      <c r="F1314" s="84" t="str">
        <f t="shared" si="301"/>
        <v>N/A</v>
      </c>
      <c r="G1314" s="176">
        <v>16437.075400000002</v>
      </c>
      <c r="H1314" s="84" t="str">
        <f t="shared" si="302"/>
        <v>N/A</v>
      </c>
      <c r="I1314" s="85">
        <v>-1.45</v>
      </c>
      <c r="J1314" s="85">
        <v>1.6</v>
      </c>
      <c r="K1314" s="86" t="s">
        <v>112</v>
      </c>
      <c r="L1314" s="87" t="str">
        <f t="shared" si="303"/>
        <v>Yes</v>
      </c>
    </row>
    <row r="1315" spans="1:12">
      <c r="A1315" s="144" t="s">
        <v>589</v>
      </c>
      <c r="B1315" s="82" t="s">
        <v>50</v>
      </c>
      <c r="C1315" s="176">
        <v>2600.0626904000001</v>
      </c>
      <c r="D1315" s="84" t="str">
        <f t="shared" si="300"/>
        <v>N/A</v>
      </c>
      <c r="E1315" s="176">
        <v>1028.2299252</v>
      </c>
      <c r="F1315" s="84" t="str">
        <f t="shared" si="301"/>
        <v>N/A</v>
      </c>
      <c r="G1315" s="176">
        <v>1140.5577372</v>
      </c>
      <c r="H1315" s="84" t="str">
        <f t="shared" si="302"/>
        <v>N/A</v>
      </c>
      <c r="I1315" s="85">
        <v>-60.5</v>
      </c>
      <c r="J1315" s="85">
        <v>10.92</v>
      </c>
      <c r="K1315" s="86" t="s">
        <v>112</v>
      </c>
      <c r="L1315" s="87" t="str">
        <f t="shared" si="303"/>
        <v>Yes</v>
      </c>
    </row>
    <row r="1316" spans="1:12">
      <c r="A1316" s="144" t="s">
        <v>591</v>
      </c>
      <c r="B1316" s="82" t="s">
        <v>50</v>
      </c>
      <c r="C1316" s="176">
        <v>847.20110956999997</v>
      </c>
      <c r="D1316" s="84" t="str">
        <f t="shared" si="300"/>
        <v>N/A</v>
      </c>
      <c r="E1316" s="176">
        <v>709.22659429999999</v>
      </c>
      <c r="F1316" s="84" t="str">
        <f t="shared" si="301"/>
        <v>N/A</v>
      </c>
      <c r="G1316" s="176">
        <v>873.78608924000002</v>
      </c>
      <c r="H1316" s="84" t="str">
        <f t="shared" si="302"/>
        <v>N/A</v>
      </c>
      <c r="I1316" s="85">
        <v>-16.3</v>
      </c>
      <c r="J1316" s="85">
        <v>23.2</v>
      </c>
      <c r="K1316" s="86" t="s">
        <v>112</v>
      </c>
      <c r="L1316" s="87" t="str">
        <f t="shared" si="303"/>
        <v>No</v>
      </c>
    </row>
    <row r="1317" spans="1:12" ht="12.75" customHeight="1">
      <c r="A1317" s="164" t="s">
        <v>502</v>
      </c>
      <c r="B1317" s="82" t="s">
        <v>50</v>
      </c>
      <c r="C1317" s="84">
        <v>10.288526578000001</v>
      </c>
      <c r="D1317" s="84" t="str">
        <f t="shared" si="300"/>
        <v>N/A</v>
      </c>
      <c r="E1317" s="84">
        <v>10.711959886000001</v>
      </c>
      <c r="F1317" s="84" t="str">
        <f t="shared" si="301"/>
        <v>N/A</v>
      </c>
      <c r="G1317" s="84">
        <v>11.222437300999999</v>
      </c>
      <c r="H1317" s="84" t="str">
        <f t="shared" si="302"/>
        <v>N/A</v>
      </c>
      <c r="I1317" s="85">
        <v>4.1159999999999997</v>
      </c>
      <c r="J1317" s="85">
        <v>4.7649999999999997</v>
      </c>
      <c r="K1317" s="86" t="s">
        <v>112</v>
      </c>
      <c r="L1317" s="87" t="str">
        <f t="shared" si="303"/>
        <v>Yes</v>
      </c>
    </row>
    <row r="1318" spans="1:12">
      <c r="A1318" s="144" t="s">
        <v>583</v>
      </c>
      <c r="B1318" s="82" t="s">
        <v>50</v>
      </c>
      <c r="C1318" s="84">
        <v>43.370117864999997</v>
      </c>
      <c r="D1318" s="84" t="str">
        <f t="shared" si="300"/>
        <v>N/A</v>
      </c>
      <c r="E1318" s="84">
        <v>47.457330415999998</v>
      </c>
      <c r="F1318" s="84" t="str">
        <f t="shared" si="301"/>
        <v>N/A</v>
      </c>
      <c r="G1318" s="84">
        <v>50.699758502999998</v>
      </c>
      <c r="H1318" s="84" t="str">
        <f t="shared" si="302"/>
        <v>N/A</v>
      </c>
      <c r="I1318" s="85">
        <v>9.4239999999999995</v>
      </c>
      <c r="J1318" s="85">
        <v>6.8319999999999999</v>
      </c>
      <c r="K1318" s="86" t="s">
        <v>112</v>
      </c>
      <c r="L1318" s="87" t="str">
        <f t="shared" si="303"/>
        <v>Yes</v>
      </c>
    </row>
    <row r="1319" spans="1:12">
      <c r="A1319" s="144" t="s">
        <v>586</v>
      </c>
      <c r="B1319" s="82" t="s">
        <v>50</v>
      </c>
      <c r="C1319" s="84">
        <v>29.600346097999999</v>
      </c>
      <c r="D1319" s="84" t="str">
        <f t="shared" si="300"/>
        <v>N/A</v>
      </c>
      <c r="E1319" s="84">
        <v>31.364007226999998</v>
      </c>
      <c r="F1319" s="84" t="str">
        <f t="shared" si="301"/>
        <v>N/A</v>
      </c>
      <c r="G1319" s="84">
        <v>32.293380225999996</v>
      </c>
      <c r="H1319" s="84" t="str">
        <f t="shared" si="302"/>
        <v>N/A</v>
      </c>
      <c r="I1319" s="85">
        <v>5.9580000000000002</v>
      </c>
      <c r="J1319" s="85">
        <v>2.9630000000000001</v>
      </c>
      <c r="K1319" s="86" t="s">
        <v>112</v>
      </c>
      <c r="L1319" s="87" t="str">
        <f t="shared" si="303"/>
        <v>Yes</v>
      </c>
    </row>
    <row r="1320" spans="1:12">
      <c r="A1320" s="144" t="s">
        <v>589</v>
      </c>
      <c r="B1320" s="82" t="s">
        <v>50</v>
      </c>
      <c r="C1320" s="84">
        <v>3.8514132529</v>
      </c>
      <c r="D1320" s="84" t="str">
        <f t="shared" si="300"/>
        <v>N/A</v>
      </c>
      <c r="E1320" s="84">
        <v>3.5672348147999999</v>
      </c>
      <c r="F1320" s="84" t="str">
        <f t="shared" si="301"/>
        <v>N/A</v>
      </c>
      <c r="G1320" s="84">
        <v>4.0761586681999997</v>
      </c>
      <c r="H1320" s="84" t="str">
        <f t="shared" si="302"/>
        <v>N/A</v>
      </c>
      <c r="I1320" s="85">
        <v>-7.38</v>
      </c>
      <c r="J1320" s="85">
        <v>14.27</v>
      </c>
      <c r="K1320" s="86" t="s">
        <v>112</v>
      </c>
      <c r="L1320" s="87" t="str">
        <f t="shared" si="303"/>
        <v>Yes</v>
      </c>
    </row>
    <row r="1321" spans="1:12">
      <c r="A1321" s="144" t="s">
        <v>591</v>
      </c>
      <c r="B1321" s="82" t="s">
        <v>50</v>
      </c>
      <c r="C1321" s="84">
        <v>0.68341232230000004</v>
      </c>
      <c r="D1321" s="84" t="str">
        <f t="shared" si="300"/>
        <v>N/A</v>
      </c>
      <c r="E1321" s="84">
        <v>0.68990695150000003</v>
      </c>
      <c r="F1321" s="84" t="str">
        <f t="shared" si="301"/>
        <v>N/A</v>
      </c>
      <c r="G1321" s="84">
        <v>0.67495150449999997</v>
      </c>
      <c r="H1321" s="84" t="str">
        <f t="shared" si="302"/>
        <v>N/A</v>
      </c>
      <c r="I1321" s="85">
        <v>0.95030000000000003</v>
      </c>
      <c r="J1321" s="85">
        <v>-2.17</v>
      </c>
      <c r="K1321" s="86" t="s">
        <v>112</v>
      </c>
      <c r="L1321" s="87" t="str">
        <f t="shared" si="303"/>
        <v>Yes</v>
      </c>
    </row>
    <row r="1322" spans="1:12" ht="12.75" customHeight="1">
      <c r="A1322" s="137" t="s">
        <v>821</v>
      </c>
      <c r="B1322" s="82" t="s">
        <v>50</v>
      </c>
      <c r="C1322" s="176">
        <v>336602324</v>
      </c>
      <c r="D1322" s="84" t="str">
        <f t="shared" si="300"/>
        <v>N/A</v>
      </c>
      <c r="E1322" s="176">
        <v>375419310</v>
      </c>
      <c r="F1322" s="84" t="str">
        <f t="shared" si="301"/>
        <v>N/A</v>
      </c>
      <c r="G1322" s="176">
        <v>410256510</v>
      </c>
      <c r="H1322" s="84" t="str">
        <f t="shared" si="302"/>
        <v>N/A</v>
      </c>
      <c r="I1322" s="85">
        <v>11.53</v>
      </c>
      <c r="J1322" s="85">
        <v>9.2799999999999994</v>
      </c>
      <c r="K1322" s="86" t="s">
        <v>112</v>
      </c>
      <c r="L1322" s="87" t="str">
        <f t="shared" si="303"/>
        <v>Yes</v>
      </c>
    </row>
    <row r="1323" spans="1:12" ht="12.75" customHeight="1">
      <c r="A1323" s="137" t="s">
        <v>503</v>
      </c>
      <c r="B1323" s="82" t="s">
        <v>50</v>
      </c>
      <c r="C1323" s="112">
        <v>24731</v>
      </c>
      <c r="D1323" s="112" t="str">
        <f t="shared" si="300"/>
        <v>N/A</v>
      </c>
      <c r="E1323" s="112">
        <v>26883</v>
      </c>
      <c r="F1323" s="112" t="str">
        <f t="shared" si="301"/>
        <v>N/A</v>
      </c>
      <c r="G1323" s="112">
        <v>28454</v>
      </c>
      <c r="H1323" s="84" t="str">
        <f t="shared" si="302"/>
        <v>N/A</v>
      </c>
      <c r="I1323" s="85">
        <v>8.702</v>
      </c>
      <c r="J1323" s="85">
        <v>5.8440000000000003</v>
      </c>
      <c r="K1323" s="86" t="s">
        <v>112</v>
      </c>
      <c r="L1323" s="87" t="str">
        <f t="shared" si="303"/>
        <v>Yes</v>
      </c>
    </row>
    <row r="1324" spans="1:12" ht="25.5">
      <c r="A1324" s="137" t="s">
        <v>830</v>
      </c>
      <c r="B1324" s="82" t="s">
        <v>50</v>
      </c>
      <c r="C1324" s="176">
        <v>13610.542396000001</v>
      </c>
      <c r="D1324" s="84" t="str">
        <f t="shared" si="300"/>
        <v>N/A</v>
      </c>
      <c r="E1324" s="176">
        <v>13964.933601000001</v>
      </c>
      <c r="F1324" s="84" t="str">
        <f t="shared" si="301"/>
        <v>N/A</v>
      </c>
      <c r="G1324" s="176">
        <v>14418.236803</v>
      </c>
      <c r="H1324" s="84" t="str">
        <f t="shared" si="302"/>
        <v>N/A</v>
      </c>
      <c r="I1324" s="85">
        <v>2.6040000000000001</v>
      </c>
      <c r="J1324" s="85">
        <v>3.246</v>
      </c>
      <c r="K1324" s="86" t="s">
        <v>112</v>
      </c>
      <c r="L1324" s="87" t="str">
        <f t="shared" si="303"/>
        <v>Yes</v>
      </c>
    </row>
    <row r="1325" spans="1:12">
      <c r="A1325" s="144" t="s">
        <v>645</v>
      </c>
      <c r="B1325" s="82" t="s">
        <v>50</v>
      </c>
      <c r="C1325" s="176">
        <v>5581.1675806000003</v>
      </c>
      <c r="D1325" s="84" t="str">
        <f t="shared" si="300"/>
        <v>N/A</v>
      </c>
      <c r="E1325" s="176">
        <v>6391.1465709000004</v>
      </c>
      <c r="F1325" s="84" t="str">
        <f t="shared" si="301"/>
        <v>N/A</v>
      </c>
      <c r="G1325" s="176">
        <v>6780.5770734999996</v>
      </c>
      <c r="H1325" s="84" t="str">
        <f t="shared" si="302"/>
        <v>N/A</v>
      </c>
      <c r="I1325" s="85">
        <v>14.51</v>
      </c>
      <c r="J1325" s="85">
        <v>6.093</v>
      </c>
      <c r="K1325" s="86" t="s">
        <v>112</v>
      </c>
      <c r="L1325" s="87" t="str">
        <f t="shared" si="303"/>
        <v>Yes</v>
      </c>
    </row>
    <row r="1326" spans="1:12">
      <c r="A1326" s="144" t="s">
        <v>646</v>
      </c>
      <c r="B1326" s="82" t="s">
        <v>50</v>
      </c>
      <c r="C1326" s="176">
        <v>20258.538769999999</v>
      </c>
      <c r="D1326" s="84" t="str">
        <f t="shared" si="300"/>
        <v>N/A</v>
      </c>
      <c r="E1326" s="176">
        <v>20541.339571</v>
      </c>
      <c r="F1326" s="84" t="str">
        <f t="shared" si="301"/>
        <v>N/A</v>
      </c>
      <c r="G1326" s="176">
        <v>21324.170417000001</v>
      </c>
      <c r="H1326" s="84" t="str">
        <f t="shared" si="302"/>
        <v>N/A</v>
      </c>
      <c r="I1326" s="85">
        <v>1.3959999999999999</v>
      </c>
      <c r="J1326" s="85">
        <v>3.8109999999999999</v>
      </c>
      <c r="K1326" s="86" t="s">
        <v>112</v>
      </c>
      <c r="L1326" s="87" t="str">
        <f t="shared" si="303"/>
        <v>Yes</v>
      </c>
    </row>
    <row r="1327" spans="1:12">
      <c r="A1327" s="144" t="s">
        <v>647</v>
      </c>
      <c r="B1327" s="82" t="s">
        <v>50</v>
      </c>
      <c r="C1327" s="176">
        <v>7839.5436892999996</v>
      </c>
      <c r="D1327" s="84" t="str">
        <f t="shared" si="300"/>
        <v>N/A</v>
      </c>
      <c r="E1327" s="176">
        <v>6713.3146766</v>
      </c>
      <c r="F1327" s="84" t="str">
        <f t="shared" si="301"/>
        <v>N/A</v>
      </c>
      <c r="G1327" s="176">
        <v>7534.1895550999998</v>
      </c>
      <c r="H1327" s="84" t="str">
        <f t="shared" si="302"/>
        <v>N/A</v>
      </c>
      <c r="I1327" s="85">
        <v>-14.4</v>
      </c>
      <c r="J1327" s="85">
        <v>12.23</v>
      </c>
      <c r="K1327" s="86" t="s">
        <v>112</v>
      </c>
      <c r="L1327" s="87" t="str">
        <f t="shared" si="303"/>
        <v>Yes</v>
      </c>
    </row>
    <row r="1328" spans="1:12">
      <c r="A1328" s="144" t="s">
        <v>648</v>
      </c>
      <c r="B1328" s="82" t="s">
        <v>50</v>
      </c>
      <c r="C1328" s="176">
        <v>3262</v>
      </c>
      <c r="D1328" s="84" t="str">
        <f t="shared" si="300"/>
        <v>N/A</v>
      </c>
      <c r="E1328" s="176">
        <v>2047.4545455</v>
      </c>
      <c r="F1328" s="84" t="str">
        <f t="shared" si="301"/>
        <v>N/A</v>
      </c>
      <c r="G1328" s="176">
        <v>12157.333333</v>
      </c>
      <c r="H1328" s="84" t="str">
        <f t="shared" si="302"/>
        <v>N/A</v>
      </c>
      <c r="I1328" s="85">
        <v>-37.200000000000003</v>
      </c>
      <c r="J1328" s="85">
        <v>493.8</v>
      </c>
      <c r="K1328" s="86" t="s">
        <v>112</v>
      </c>
      <c r="L1328" s="87" t="str">
        <f t="shared" si="303"/>
        <v>No</v>
      </c>
    </row>
    <row r="1329" spans="1:13" ht="25.5">
      <c r="A1329" s="164" t="s">
        <v>504</v>
      </c>
      <c r="B1329" s="82" t="s">
        <v>50</v>
      </c>
      <c r="C1329" s="84">
        <v>5.7684323467</v>
      </c>
      <c r="D1329" s="84" t="str">
        <f t="shared" si="300"/>
        <v>N/A</v>
      </c>
      <c r="E1329" s="84">
        <v>6.1862431281000001</v>
      </c>
      <c r="F1329" s="84" t="str">
        <f t="shared" si="301"/>
        <v>N/A</v>
      </c>
      <c r="G1329" s="84">
        <v>6.3381677808000001</v>
      </c>
      <c r="H1329" s="84" t="str">
        <f t="shared" si="302"/>
        <v>N/A</v>
      </c>
      <c r="I1329" s="85">
        <v>7.2430000000000003</v>
      </c>
      <c r="J1329" s="85">
        <v>2.456</v>
      </c>
      <c r="K1329" s="86" t="s">
        <v>112</v>
      </c>
      <c r="L1329" s="87" t="str">
        <f t="shared" si="303"/>
        <v>Yes</v>
      </c>
    </row>
    <row r="1330" spans="1:13">
      <c r="A1330" s="144" t="s">
        <v>583</v>
      </c>
      <c r="B1330" s="82" t="s">
        <v>50</v>
      </c>
      <c r="C1330" s="84">
        <v>31.081003003999999</v>
      </c>
      <c r="D1330" s="84" t="str">
        <f t="shared" si="300"/>
        <v>N/A</v>
      </c>
      <c r="E1330" s="84">
        <v>34.118161925999999</v>
      </c>
      <c r="F1330" s="84" t="str">
        <f t="shared" si="301"/>
        <v>N/A</v>
      </c>
      <c r="G1330" s="84">
        <v>36.448543745999999</v>
      </c>
      <c r="H1330" s="84" t="str">
        <f t="shared" si="302"/>
        <v>N/A</v>
      </c>
      <c r="I1330" s="85">
        <v>9.7720000000000002</v>
      </c>
      <c r="J1330" s="85">
        <v>6.83</v>
      </c>
      <c r="K1330" s="86" t="s">
        <v>112</v>
      </c>
      <c r="L1330" s="87" t="str">
        <f t="shared" si="303"/>
        <v>Yes</v>
      </c>
    </row>
    <row r="1331" spans="1:13">
      <c r="A1331" s="144" t="s">
        <v>586</v>
      </c>
      <c r="B1331" s="82" t="s">
        <v>50</v>
      </c>
      <c r="C1331" s="84">
        <v>20.066236032999999</v>
      </c>
      <c r="D1331" s="84" t="str">
        <f t="shared" si="300"/>
        <v>N/A</v>
      </c>
      <c r="E1331" s="84">
        <v>20.942362609</v>
      </c>
      <c r="F1331" s="84" t="str">
        <f t="shared" si="301"/>
        <v>N/A</v>
      </c>
      <c r="G1331" s="84">
        <v>21.11152079</v>
      </c>
      <c r="H1331" s="84" t="str">
        <f t="shared" si="302"/>
        <v>N/A</v>
      </c>
      <c r="I1331" s="85">
        <v>4.3659999999999997</v>
      </c>
      <c r="J1331" s="85">
        <v>0.80769999999999997</v>
      </c>
      <c r="K1331" s="86" t="s">
        <v>112</v>
      </c>
      <c r="L1331" s="87" t="str">
        <f t="shared" si="303"/>
        <v>Yes</v>
      </c>
    </row>
    <row r="1332" spans="1:13">
      <c r="A1332" s="144" t="s">
        <v>589</v>
      </c>
      <c r="B1332" s="82" t="s">
        <v>50</v>
      </c>
      <c r="C1332" s="84">
        <v>0.23242064979999999</v>
      </c>
      <c r="D1332" s="84" t="str">
        <f t="shared" si="300"/>
        <v>N/A</v>
      </c>
      <c r="E1332" s="84">
        <v>0.3576130662</v>
      </c>
      <c r="F1332" s="84" t="str">
        <f t="shared" si="301"/>
        <v>N/A</v>
      </c>
      <c r="G1332" s="84">
        <v>0.4473305098</v>
      </c>
      <c r="H1332" s="84" t="str">
        <f t="shared" si="302"/>
        <v>N/A</v>
      </c>
      <c r="I1332" s="85">
        <v>53.86</v>
      </c>
      <c r="J1332" s="85">
        <v>25.09</v>
      </c>
      <c r="K1332" s="86" t="s">
        <v>112</v>
      </c>
      <c r="L1332" s="87" t="str">
        <f t="shared" si="303"/>
        <v>No</v>
      </c>
    </row>
    <row r="1333" spans="1:13">
      <c r="A1333" s="144" t="s">
        <v>591</v>
      </c>
      <c r="B1333" s="82" t="s">
        <v>50</v>
      </c>
      <c r="C1333" s="84">
        <v>5.6872038000000003E-3</v>
      </c>
      <c r="D1333" s="84" t="str">
        <f t="shared" si="300"/>
        <v>N/A</v>
      </c>
      <c r="E1333" s="84">
        <v>1.02971187E-2</v>
      </c>
      <c r="F1333" s="84" t="str">
        <f t="shared" si="301"/>
        <v>N/A</v>
      </c>
      <c r="G1333" s="84">
        <v>5.3145787999999998E-3</v>
      </c>
      <c r="H1333" s="84" t="str">
        <f t="shared" si="302"/>
        <v>N/A</v>
      </c>
      <c r="I1333" s="85">
        <v>81.06</v>
      </c>
      <c r="J1333" s="85">
        <v>-48.4</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2011-10-13T15:22:34Z</dcterms:modified>
</cp:coreProperties>
</file>