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<sst xmlns="http://schemas.openxmlformats.org/spreadsheetml/2006/main" count="7259" uniqueCount="1752">
  <si>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</si>
  <si>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</si>
  <si>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</si>
  <si>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</si>
  <si>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</si>
  <si>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</si>
  <si>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</si>
  <si>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</si>
  <si>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</si>
  <si>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</si>
  <si>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</si>
  <si>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</si>
  <si>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</si>
  <si>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</si>
  <si>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</si>
  <si>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</si>
  <si>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</si>
  <si>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</si>
  <si>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</si>
  <si>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</si>
  <si>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</si>
  <si>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</si>
  <si>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</si>
  <si>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</si>
  <si>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</si>
  <si>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</si>
  <si>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</si>
  <si>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</si>
  <si>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</si>
  <si>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</si>
  <si>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</si>
  <si>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</si>
  <si>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</si>
  <si>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</si>
  <si>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</si>
  <si>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</si>
  <si>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</si>
  <si>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</si>
  <si>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</si>
  <si>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</si>
  <si>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</si>
  <si>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</si>
  <si>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</si>
  <si>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</si>
  <si>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</si>
  <si>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</si>
  <si>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</si>
  <si>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</si>
  <si>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</si>
  <si>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</si>
  <si>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</si>
  <si>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</si>
  <si>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</si>
  <si>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</si>
  <si>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</si>
  <si>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</si>
  <si>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</si>
  <si>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</si>
  <si>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</si>
  <si>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</si>
  <si>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</si>
  <si>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</si>
  <si>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</si>
  <si>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</si>
  <si>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</si>
  <si>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</si>
  <si>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</si>
  <si>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</si>
  <si>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</si>
  <si>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</si>
  <si>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</si>
  <si>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</si>
  <si>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</si>
  <si>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</si>
  <si>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</si>
  <si>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</si>
  <si>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</si>
  <si>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</si>
  <si>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</si>
  <si>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</si>
  <si>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</si>
  <si>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</si>
  <si>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</si>
  <si>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</si>
  <si>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</si>
  <si>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</si>
  <si>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</si>
  <si>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</si>
  <si>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</si>
  <si>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</si>
  <si>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</si>
  <si>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</si>
  <si>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</si>
  <si>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</si>
  <si>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</si>
  <si>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</si>
  <si>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</si>
  <si>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</si>
  <si>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</si>
  <si>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</si>
  <si>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</si>
  <si>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</si>
  <si>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</si>
  <si>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</si>
  <si>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</si>
  <si>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</si>
  <si>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</si>
  <si>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</si>
  <si>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</si>
  <si>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</si>
  <si>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</si>
  <si>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</si>
  <si>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</si>
  <si>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</si>
  <si>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</si>
  <si>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</si>
  <si>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</si>
  <si>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</si>
  <si>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</si>
  <si>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</si>
  <si>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</si>
  <si>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</si>
  <si>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</si>
  <si>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</si>
  <si>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</si>
  <si>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</si>
  <si>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</si>
  <si>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</si>
  <si>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</si>
  <si>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</si>
  <si>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</si>
  <si>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</si>
  <si>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</si>
  <si>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</si>
  <si>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</si>
  <si>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</si>
  <si>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</si>
  <si>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</si>
  <si>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</si>
  <si>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</si>
  <si>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</si>
  <si>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</si>
  <si>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</si>
  <si>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</si>
  <si>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</si>
  <si>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</si>
  <si>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</si>
  <si>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</si>
  <si>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</si>
  <si>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</si>
  <si>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</si>
  <si>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</si>
  <si>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</si>
  <si>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</si>
  <si>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</si>
  <si>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</si>
  <si>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</si>
  <si>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</si>
  <si>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</si>
  <si>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</si>
  <si>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</si>
  <si>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</si>
  <si>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</si>
  <si>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</si>
  <si>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</si>
  <si>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</si>
  <si>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</si>
  <si>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</si>
  <si>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</si>
  <si>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</si>
  <si>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</si>
  <si>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</si>
  <si>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</si>
  <si>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</si>
  <si>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</si>
  <si>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</si>
  <si>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</si>
  <si>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</si>
  <si>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</si>
  <si>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</si>
  <si>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</si>
  <si>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</si>
  <si>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</si>
  <si>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</si>
  <si>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</si>
  <si>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</si>
  <si>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</si>
  <si>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</si>
  <si>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</si>
  <si>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</si>
  <si>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</si>
  <si>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</si>
  <si>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</si>
  <si>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</si>
  <si>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</si>
  <si>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</si>
  <si>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</si>
  <si>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</si>
  <si>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</si>
  <si>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</si>
  <si>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</si>
  <si>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</si>
  <si>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</si>
  <si>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</si>
  <si>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</si>
  <si>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</si>
  <si>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</si>
  <si>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</si>
  <si>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</si>
  <si>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</si>
  <si>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</si>
  <si>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</si>
  <si>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</si>
  <si>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</si>
  <si>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</si>
  <si>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</si>
  <si>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</si>
  <si>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</si>
  <si>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</si>
  <si>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</si>
  <si>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</si>
  <si>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</si>
  <si>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</si>
  <si>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</si>
  <si>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</si>
  <si>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</si>
  <si>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</si>
  <si>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</si>
  <si>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</si>
  <si>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</si>
  <si>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</si>
  <si>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</si>
  <si>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</si>
  <si>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</si>
  <si>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</si>
  <si>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</si>
  <si>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</si>
  <si>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</si>
  <si>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</si>
  <si>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</si>
  <si>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</si>
  <si>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</si>
  <si>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</si>
  <si>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</si>
  <si>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</si>
  <si>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</si>
  <si>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</si>
  <si>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</si>
  <si>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</si>
  <si>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</si>
  <si>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</si>
  <si>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</si>
  <si>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</si>
  <si>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</si>
  <si>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</si>
  <si>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</si>
  <si>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</si>
  <si>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</si>
  <si>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</si>
  <si>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</si>
  <si>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</si>
  <si>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</si>
  <si>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</si>
  <si>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</si>
  <si>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</si>
  <si>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</si>
  <si>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</si>
  <si>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</si>
  <si>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</si>
  <si>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</si>
  <si>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</si>
  <si>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</si>
  <si>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</si>
  <si>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</si>
  <si>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</si>
  <si>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</si>
  <si>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</si>
  <si>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</si>
  <si>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</si>
  <si>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</si>
  <si>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</si>
  <si>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</si>
  <si>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</si>
  <si>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</si>
  <si>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</si>
  <si>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</si>
  <si>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</si>
  <si>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</si>
  <si>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</si>
  <si>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</si>
  <si>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</si>
  <si>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</si>
  <si>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</si>
  <si>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</si>
  <si>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</si>
  <si>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</si>
  <si>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</si>
  <si>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</si>
  <si>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</si>
  <si>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</si>
  <si>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</si>
  <si>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</si>
  <si>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</si>
  <si>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</si>
  <si>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</si>
  <si>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</si>
  <si>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</si>
  <si>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</si>
  <si>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</si>
  <si>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</si>
  <si>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</si>
  <si>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</si>
  <si>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</si>
  <si>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</si>
  <si>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</si>
  <si>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</si>
  <si>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</si>
  <si>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</si>
  <si>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</si>
  <si>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</si>
  <si>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</si>
  <si>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</si>
  <si>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</si>
  <si>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</si>
  <si>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</si>
  <si>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</si>
  <si>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</si>
  <si>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</si>
  <si>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</si>
  <si>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</si>
  <si>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</si>
  <si>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</si>
  <si>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</si>
  <si>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</si>
  <si>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</si>
  <si>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</si>
  <si>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</si>
  <si>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</si>
  <si>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</si>
  <si>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</si>
  <si>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</si>
  <si>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</si>
  <si>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</si>
  <si>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</si>
  <si>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</si>
  <si>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</si>
  <si>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</si>
  <si>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</si>
  <si>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</si>
  <si>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</si>
  <si>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</si>
  <si>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</si>
  <si>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</si>
  <si>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</si>
  <si>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</si>
  <si>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</si>
  <si>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</si>
  <si>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</si>
  <si>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</si>
  <si>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</si>
  <si>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</si>
  <si>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</si>
  <si>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</si>
  <si>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</si>
  <si>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</si>
  <si>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</si>
  <si>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</si>
  <si>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</si>
  <si>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</si>
  <si>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</si>
  <si>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</si>
  <si>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</si>
  <si>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</si>
  <si>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</si>
  <si>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</si>
  <si>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</si>
  <si>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</si>
  <si>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</si>
  <si>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</si>
  <si>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</si>
  <si>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</si>
  <si>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</si>
  <si>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</si>
  <si>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</si>
  <si>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</si>
  <si>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</si>
  <si>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</si>
  <si>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</si>
  <si>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</si>
  <si>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</si>
  <si>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</si>
  <si>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</si>
  <si>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</si>
  <si>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</si>
  <si>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</si>
  <si>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</si>
  <si>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</si>
  <si>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</si>
  <si>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</si>
  <si>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</si>
  <si>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</si>
  <si>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</si>
  <si>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</si>
  <si>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</si>
  <si>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</si>
  <si>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</si>
  <si>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</si>
  <si>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</si>
  <si>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</si>
  <si>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</si>
  <si>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</si>
  <si>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</si>
  <si>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</si>
  <si>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</si>
  <si>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</si>
  <si>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</si>
  <si>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</si>
  <si>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</si>
  <si>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</si>
  <si>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</si>
  <si>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</si>
  <si>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</si>
  <si>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</si>
  <si>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</si>
  <si>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</si>
  <si>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</si>
  <si>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</si>
  <si>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</si>
  <si>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</si>
  <si>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</si>
  <si>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</si>
  <si>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</si>
  <si>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</si>
  <si>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</si>
  <si>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</si>
  <si>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</si>
  <si>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</si>
  <si>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</si>
  <si>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</si>
  <si>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</si>
  <si>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</si>
  <si>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</si>
  <si>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</si>
  <si>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</si>
  <si>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</si>
  <si>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</si>
  <si>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</si>
  <si>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</si>
  <si>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</si>
  <si>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</si>
  <si>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</si>
  <si>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</si>
  <si>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</si>
  <si>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</si>
  <si>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</si>
  <si>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</si>
  <si>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</si>
  <si>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</si>
  <si>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</si>
  <si>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</si>
  <si>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</si>
  <si>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</si>
  <si>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</si>
  <si>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</si>
  <si>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</si>
  <si>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</si>
  <si>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</si>
  <si>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</si>
  <si>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</si>
  <si>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</si>
  <si>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</si>
  <si>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</si>
  <si>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</si>
  <si>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</si>
  <si>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</si>
  <si>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</si>
  <si>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</si>
  <si>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</si>
  <si>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</si>
  <si>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</si>
  <si>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</si>
  <si>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</si>
  <si>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</si>
  <si>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</si>
  <si>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</si>
  <si>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</si>
  <si>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</si>
  <si>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</si>
  <si>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</si>
  <si>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</si>
  <si>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</si>
  <si>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</si>
  <si>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</si>
  <si>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</si>
  <si>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</si>
  <si>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</si>
  <si>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</si>
  <si>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</si>
  <si>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</si>
  <si>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</si>
  <si>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</si>
  <si>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</si>
  <si>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</si>
  <si>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</si>
  <si>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</si>
  <si>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</si>
  <si>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</si>
  <si>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</si>
  <si>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</si>
  <si>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</si>
  <si>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</si>
  <si>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</si>
  <si>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</si>
  <si>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</si>
  <si>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</si>
  <si>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</si>
  <si>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</si>
  <si>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</si>
  <si>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</si>
  <si>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</si>
  <si>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</si>
  <si>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</si>
  <si>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</si>
  <si>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</si>
  <si>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</si>
  <si>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</si>
  <si>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</si>
  <si>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</si>
  <si>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</si>
  <si>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</si>
  <si>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</si>
  <si>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</si>
  <si>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</si>
  <si>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</si>
  <si>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</si>
  <si>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</si>
  <si>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</si>
  <si>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</si>
  <si>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</si>
  <si>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</si>
  <si>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</si>
  <si>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</si>
  <si>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</si>
  <si>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</si>
  <si>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</si>
  <si>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</si>
  <si>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</si>
  <si>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</si>
  <si>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</si>
  <si>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</si>
  <si>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</si>
  <si>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</si>
  <si>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</si>
  <si>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</si>
  <si>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</si>
  <si>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</si>
  <si>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</si>
  <si>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</si>
  <si>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</si>
  <si>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</si>
  <si>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</si>
  <si>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</si>
  <si>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</si>
  <si>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</si>
  <si>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</si>
  <si>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</si>
  <si>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</si>
  <si>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</si>
  <si>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</si>
  <si>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</si>
  <si>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</si>
  <si>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</si>
  <si>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</si>
  <si>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</si>
  <si>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</si>
  <si>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</si>
  <si>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</si>
  <si>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</si>
  <si>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</si>
  <si>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</si>
  <si>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</si>
  <si>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</si>
  <si>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</si>
  <si>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</si>
  <si>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</si>
  <si>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</si>
  <si>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</si>
  <si>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</si>
  <si>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</si>
  <si>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</si>
  <si>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</si>
  <si>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</si>
  <si>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</si>
  <si>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</si>
  <si>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</si>
  <si>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</si>
  <si>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</si>
  <si>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</si>
  <si>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</si>
  <si>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</si>
  <si>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</si>
  <si>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</si>
  <si>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</si>
  <si>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</si>
  <si>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</si>
  <si>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</si>
  <si>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</si>
  <si>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</si>
  <si>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</si>
  <si>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</si>
  <si>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</si>
  <si>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</si>
  <si>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</si>
  <si>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</si>
  <si>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</si>
  <si>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</si>
  <si>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</si>
  <si>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</si>
  <si>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</si>
  <si>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</si>
  <si>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</si>
  <si>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</si>
  <si>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</si>
  <si>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</si>
  <si>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</si>
  <si>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</si>
  <si>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</si>
  <si>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</si>
  <si>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</si>
  <si>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</si>
  <si>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</si>
  <si>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</si>
  <si>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</si>
  <si>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</si>
  <si>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</si>
  <si>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</si>
  <si>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</si>
  <si>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</si>
  <si>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</si>
  <si>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</si>
  <si>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</si>
  <si>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</si>
  <si>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</si>
  <si>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</si>
  <si>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</si>
  <si>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</si>
  <si>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</si>
  <si>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</si>
  <si>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</si>
  <si>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</si>
  <si>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</si>
  <si>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</si>
  <si>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</si>
  <si>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</si>
  <si>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</si>
  <si>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</si>
  <si>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</si>
  <si>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</si>
  <si>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</si>
  <si>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</si>
  <si>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</si>
  <si>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</si>
  <si>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</si>
  <si>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</si>
  <si>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</si>
  <si>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</si>
  <si>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</si>
  <si>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</si>
  <si>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</si>
  <si>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</si>
  <si>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</si>
  <si>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</si>
  <si>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</si>
  <si>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</si>
  <si>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</si>
  <si>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</si>
  <si>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</si>
  <si>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</si>
  <si>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</si>
  <si>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</si>
  <si>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</si>
  <si>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</si>
  <si>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</si>
  <si>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</si>
  <si>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</si>
  <si>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</si>
  <si>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</si>
  <si>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</si>
  <si>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</si>
  <si>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</si>
  <si>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</si>
  <si>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</si>
  <si>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</si>
  <si>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</si>
  <si>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</si>
  <si>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</si>
  <si>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</si>
  <si>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</si>
  <si>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</si>
  <si>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</si>
  <si>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</si>
  <si>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</si>
  <si>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</si>
  <si>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</si>
  <si>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</si>
  <si>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</si>
  <si>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</si>
  <si>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</si>
  <si>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</si>
  <si>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</si>
  <si>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</si>
  <si>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</si>
  <si>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</si>
  <si>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</si>
  <si>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</si>
  <si>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</si>
  <si>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</si>
  <si>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</si>
  <si>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</si>
  <si>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</si>
  <si>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</si>
  <si>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</si>
  <si>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</si>
  <si>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</si>
  <si>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</si>
  <si>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</si>
  <si>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</si>
  <si>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</si>
  <si>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</si>
  <si>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</si>
  <si>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</si>
  <si>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</si>
  <si>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</si>
  <si>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</si>
  <si>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</si>
  <si>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</si>
  <si>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</si>
  <si>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</si>
  <si>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</si>
  <si>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</si>
  <si>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</si>
  <si>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</si>
  <si>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</si>
  <si>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</si>
  <si>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</si>
  <si>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</si>
  <si>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</si>
  <si>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</si>
  <si>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</si>
  <si>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</si>
  <si>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</si>
  <si>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</si>
  <si>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</si>
  <si>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</si>
  <si>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</si>
  <si>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</si>
  <si>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</si>
  <si>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</si>
  <si>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</si>
  <si>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</si>
  <si>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</si>
  <si>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</si>
  <si>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</si>
  <si>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</si>
  <si>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</si>
  <si>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</si>
  <si>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</si>
  <si>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</si>
  <si>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</si>
  <si>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</si>
  <si>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</si>
  <si>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</si>
  <si>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</si>
  <si>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</si>
  <si>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</si>
  <si>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</si>
  <si>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</si>
  <si>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</si>
  <si>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</si>
  <si>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</si>
  <si>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</si>
  <si>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</si>
  <si>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</si>
  <si>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</si>
  <si>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</si>
  <si>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</si>
  <si>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</si>
  <si>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</si>
  <si>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</si>
  <si>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</si>
  <si>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</si>
  <si>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</si>
  <si>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</si>
  <si>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</si>
  <si>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</si>
  <si>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</si>
  <si>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</si>
  <si>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</si>
  <si>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</si>
  <si>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</si>
  <si>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</si>
  <si>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</si>
  <si>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</si>
  <si>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</si>
  <si>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</si>
  <si>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</si>
  <si>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</si>
  <si>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</si>
  <si>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</si>
  <si>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</si>
  <si>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</si>
  <si>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</si>
  <si>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</si>
  <si>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</si>
  <si>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</si>
  <si>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</si>
  <si>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</si>
  <si>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</si>
  <si>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</si>
  <si>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</si>
  <si>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</si>
  <si>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</si>
  <si>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</si>
  <si>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</si>
  <si>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</si>
  <si>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</si>
  <si>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</si>
  <si>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</si>
  <si>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</si>
  <si>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</si>
  <si>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</si>
  <si>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</si>
  <si>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</si>
  <si>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</si>
  <si>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</si>
  <si>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</si>
  <si>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</si>
  <si>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</si>
  <si>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</si>
  <si>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</si>
  <si>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</si>
  <si>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</si>
  <si>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</si>
  <si>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</si>
  <si>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</si>
  <si>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</si>
  <si>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</si>
  <si>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</si>
  <si>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</si>
  <si>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</si>
  <si>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</si>
  <si>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</si>
  <si>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</si>
  <si>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</si>
  <si>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</si>
  <si>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</si>
  <si>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</si>
  <si>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</si>
  <si>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</si>
  <si>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</si>
  <si>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</si>
  <si>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</si>
  <si>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</si>
  <si>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</si>
  <si>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</si>
  <si>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</si>
  <si>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</si>
  <si>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</si>
  <si>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</si>
  <si>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</si>
  <si>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</si>
  <si>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</si>
  <si>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</si>
  <si>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</si>
  <si>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</si>
  <si>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</si>
  <si>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</si>
  <si>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</si>
  <si>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</si>
  <si>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</si>
  <si>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</si>
  <si>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</si>
  <si>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</si>
  <si>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</si>
  <si>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</si>
  <si>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</si>
  <si>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</si>
  <si>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</si>
  <si>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</si>
  <si>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</si>
  <si>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</si>
  <si>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</si>
  <si>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</si>
  <si>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</si>
  <si>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</si>
  <si>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</si>
  <si>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</si>
  <si>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</si>
  <si>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</si>
  <si>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</si>
  <si>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</si>
  <si>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</si>
  <si>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</si>
  <si>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</si>
  <si>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</si>
  <si>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</si>
  <si>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</si>
  <si>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</si>
  <si>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</si>
  <si>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</si>
  <si>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</si>
  <si>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</si>
  <si>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</si>
  <si>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</si>
  <si>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</si>
  <si>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</si>
  <si>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</si>
  <si>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</si>
  <si>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</si>
  <si>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</si>
  <si>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</si>
  <si>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</si>
  <si>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</si>
  <si>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</si>
  <si>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</si>
  <si>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</si>
  <si>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</si>
  <si>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</si>
  <si>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</si>
  <si>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</si>
  <si>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</si>
  <si>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</si>
  <si>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</si>
  <si>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</si>
  <si>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</si>
  <si>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</si>
  <si>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</si>
  <si>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</si>
  <si>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</si>
  <si>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</si>
  <si>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</si>
  <si>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</si>
  <si>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</si>
  <si>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</si>
  <si>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</si>
  <si>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</si>
  <si>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</si>
  <si>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</si>
  <si>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</si>
  <si>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</si>
  <si>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</si>
  <si>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</si>
  <si>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</si>
  <si>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</si>
  <si>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</si>
  <si>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</si>
  <si>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</si>
  <si>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</si>
  <si>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</si>
  <si>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</si>
  <si>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</si>
  <si>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</si>
  <si>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</si>
  <si>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</si>
  <si>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</si>
  <si>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</si>
  <si>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</si>
  <si>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</si>
  <si>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</si>
  <si>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</si>
  <si>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</si>
  <si>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</si>
  <si>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</si>
  <si>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</si>
  <si>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</si>
  <si>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</si>
  <si>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</si>
  <si>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</si>
  <si>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</si>
  <si>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</si>
  <si>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</si>
  <si>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</si>
  <si>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</si>
  <si>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</si>
  <si>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</si>
  <si>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</si>
  <si>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</si>
  <si>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</si>
  <si>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</si>
  <si>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</si>
  <si>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</si>
  <si>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</si>
  <si>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</si>
  <si>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</si>
  <si>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</si>
  <si>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</si>
  <si>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</si>
  <si>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</si>
  <si>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</si>
  <si>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</si>
  <si>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</si>
  <si>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</si>
  <si>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</si>
  <si>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</si>
  <si>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</si>
  <si>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</si>
  <si>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</si>
  <si>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</si>
  <si>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</si>
  <si>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</si>
  <si>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</si>
  <si>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</si>
  <si>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</si>
  <si>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</si>
  <si>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</si>
  <si>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</si>
  <si>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</si>
  <si>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</si>
  <si>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</si>
  <si>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</si>
  <si>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</si>
  <si>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</si>
  <si>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</si>
  <si>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</si>
  <si>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</si>
  <si>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</si>
  <si>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</si>
  <si>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</si>
  <si>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</si>
  <si>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</si>
  <si>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</si>
  <si>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</si>
  <si>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</si>
  <si>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</si>
  <si>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</si>
  <si>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</si>
  <si>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</si>
  <si>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</si>
  <si>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</si>
  <si>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</si>
  <si>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</si>
  <si>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</si>
  <si>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</si>
  <si>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</si>
  <si>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</si>
  <si>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</si>
  <si>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</si>
  <si>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</si>
  <si>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</si>
  <si>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</si>
  <si>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</si>
  <si>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</si>
  <si>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</si>
  <si>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</si>
  <si>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</si>
  <si>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</si>
  <si>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</si>
  <si>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</si>
  <si>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</si>
  <si>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</si>
  <si>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</si>
  <si>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</si>
  <si>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</si>
  <si>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</si>
  <si>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</si>
  <si>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</si>
  <si>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</si>
  <si>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</si>
  <si>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</si>
  <si>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</si>
  <si>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</si>
  <si>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</si>
  <si>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</si>
  <si>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</si>
  <si>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</si>
  <si>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</si>
  <si>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</si>
  <si>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</si>
  <si>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</si>
  <si>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</si>
  <si>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</si>
  <si>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</si>
  <si>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</si>
  <si>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</si>
  <si>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</si>
  <si>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</si>
  <si>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</si>
  <si>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</si>
  <si>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</si>
  <si>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</si>
  <si>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</si>
  <si>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</si>
  <si>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</si>
  <si>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</si>
  <si>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</si>
  <si>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</si>
  <si>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</si>
  <si>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</si>
  <si>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</si>
  <si>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</si>
  <si>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</si>
  <si>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</si>
  <si>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</si>
  <si>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</si>
  <si>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</si>
  <si>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</si>
  <si>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</si>
  <si>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</si>
  <si>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</si>
  <si>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</si>
  <si>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</si>
  <si>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</si>
  <si>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</si>
  <si>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</si>
  <si>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</si>
  <si>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</si>
  <si>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</si>
  <si>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</si>
  <si>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</si>
  <si>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</si>
  <si>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</si>
  <si>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</si>
  <si>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</si>
  <si>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</si>
  <si>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</si>
  <si>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</si>
  <si>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</si>
  <si>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</si>
  <si>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</si>
  <si>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</si>
  <si>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</si>
  <si>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</si>
  <si>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</si>
  <si>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</si>
  <si>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</si>
  <si>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</si>
  <si>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</si>
  <si>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</si>
  <si>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</si>
  <si>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</si>
  <si>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</si>
  <si>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</si>
  <si>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</si>
  <si>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</si>
  <si>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</si>
  <si>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</si>
  <si>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</si>
  <si>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</si>
  <si>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</si>
  <si>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</si>
  <si>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</si>
  <si>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</si>
  <si>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</si>
  <si>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</si>
  <si>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</si>
  <si>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</si>
  <si>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</si>
  <si>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</si>
  <si>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</si>
  <si>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</si>
  <si>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</si>
  <si>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</si>
  <si>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</si>
  <si>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</si>
  <si>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</si>
  <si>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</si>
  <si>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</si>
  <si>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</si>
  <si>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</si>
  <si>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</si>
  <si>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</si>
  <si>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</si>
  <si>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</si>
  <si>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</si>
  <si>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</si>
  <si>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</si>
  <si>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</si>
  <si>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</si>
  <si>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</si>
  <si>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</si>
  <si>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</si>
  <si>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</si>
  <si>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</si>
  <si>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</si>
  <si>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</si>
  <si>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</si>
  <si>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</si>
  <si>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</si>
  <si>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</si>
  <si>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</si>
  <si>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</si>
  <si>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</si>
  <si>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</si>
  <si>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</si>
  <si>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</si>
  <si>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</si>
  <si>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</si>
  <si>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</si>
  <si>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</si>
  <si>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</si>
  <si>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</si>
  <si>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</si>
  <si>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</si>
  <si>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</si>
  <si>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</si>
  <si>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</si>
  <si>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</si>
  <si>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</si>
  <si>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</si>
  <si>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</si>
  <si>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</si>
  <si>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</si>
  <si>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</si>
  <si>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</si>
  <si>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</si>
  <si>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</si>
  <si>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</si>
  <si>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</si>
  <si>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</si>
  <si>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</si>
  <si>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</si>
  <si>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</si>
  <si>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</si>
  <si>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</si>
  <si>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</si>
  <si>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</si>
  <si>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</si>
  <si>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</si>
  <si>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</si>
  <si>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</si>
  <si>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</si>
  <si>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</si>
  <si>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</si>
  <si>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</si>
  <si>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</si>
  <si>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</si>
  <si>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</si>
  <si>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</si>
  <si>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</si>
  <si>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</si>
  <si>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</si>
  <si>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</si>
  <si>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</si>
  <si>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</si>
  <si>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</si>
  <si>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</si>
  <si>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</si>
  <si>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</si>
  <si>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</si>
  <si>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</si>
  <si>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</si>
  <si>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</si>
  <si>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</si>
  <si>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</si>
  <si>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</si>
  <si>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</si>
  <si>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</si>
  <si>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</si>
  <si>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</si>
  <si>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</si>
  <si>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</si>
  <si>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</si>
  <si>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</si>
  <si>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</si>
  <si>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</si>
  <si>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</si>
  <si>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</si>
  <si>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</si>
  <si>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</si>
  <si>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</si>
  <si>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</si>
  <si>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</si>
  <si>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</si>
  <si>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</si>
  <si>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</si>
  <si>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</si>
  <si>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</si>
  <si>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</si>
  <si>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</si>
  <si>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</si>
  <si>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</si>
  <si>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</si>
  <si>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</si>
  <si>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</si>
  <si>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</si>
  <si>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</si>
  <si>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</si>
  <si>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</si>
  <si>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</si>
  <si>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</si>
  <si>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</si>
  <si>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</si>
  <si>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</si>
  <si>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</si>
  <si>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</si>
  <si>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</si>
  <si>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</si>
  <si>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</si>
  <si>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</si>
  <si>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</si>
  <si>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</si>
  <si>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</si>
  <si>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</si>
  <si>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</si>
  <si>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</si>
  <si>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</si>
  <si>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</si>
  <si>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</si>
  <si>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</si>
  <si>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</si>
  <si>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</si>
  <si>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</si>
  <si>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</si>
  <si>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</si>
  <si>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</si>
  <si>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</si>
  <si>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</si>
  <si>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</si>
  <si>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</si>
  <si>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</si>
  <si>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</si>
  <si>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</si>
  <si>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</si>
  <si>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</si>
  <si>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</si>
  <si>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</si>
  <si>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</si>
  <si>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</si>
  <si>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</si>
  <si>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</si>
  <si>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</si>
  <si>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</si>
  <si>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</si>
  <si>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</si>
  <si>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</si>
  <si>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</si>
  <si>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</si>
  <si>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</si>
  <si>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</si>
  <si>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</si>
  <si>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</si>
  <si>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</si>
  <si>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</si>
  <si>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</si>
  <si>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</si>
  <si>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</si>
  <si>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</si>
  <si>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</si>
  <si>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</si>
  <si>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</si>
  <si>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</si>
  <si>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</si>
  <si>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</si>
  <si>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</si>
  <si>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</si>
  <si>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</si>
  <si>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</si>
  <si>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</si>
  <si>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</si>
  <si>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</si>
  <si>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</si>
  <si>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</si>
  <si>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</si>
  <si>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</si>
  <si>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</si>
  <si>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</si>
  <si>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</si>
  <si>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</si>
  <si>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</si>
  <si>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</si>
  <si>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</si>
  <si>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</si>
  <si>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</si>
  <si>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</si>
  <si>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</si>
  <si>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</si>
  <si>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</si>
  <si>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</si>
  <si>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</si>
  <si>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</si>
  <si>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</si>
  <si>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</si>
  <si>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</si>
  <si>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</si>
  <si>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</si>
  <si>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</si>
  <si>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</si>
  <si>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</si>
  <si>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</si>
  <si>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</si>
  <si>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</si>
  <si>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</si>
  <si>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</si>
  <si>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</si>
  <si>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</si>
  <si>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</si>
  <si>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</si>
  <si>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</si>
  <si>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</si>
  <si>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</si>
  <si>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</si>
  <si>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</si>
  <si>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</si>
  <si>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</si>
  <si>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</si>
  <si>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</si>
  <si>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</si>
  <si>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</si>
  <si>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</si>
  <si>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</si>
  <si>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</si>
  <si>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</si>
  <si>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</si>
  <si>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</si>
  <si>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</si>
  <si>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</si>
  <si>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</si>
  <si>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</si>
  <si>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</si>
  <si>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</si>
  <si>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</si>
  <si>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</si>
  <si>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</si>
  <si>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</si>
  <si>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</si>
  <si>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</si>
  <si>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</si>
  <si>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</si>
  <si>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</si>
  <si>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</si>
  <si>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</si>
  <si>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</si>
  <si>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</si>
  <si>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</si>
  <si>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</si>
  <si>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</si>
  <si>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</si>
  <si>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</si>
  <si>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</si>
  <si>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</si>
  <si>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</si>
  <si>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</si>
  <si>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</si>
  <si>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</si>
  <si>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</si>
  <si>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</si>
  <si>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</si>
  <si>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</si>
  <si>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</si>
  <si>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</si>
  <si>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</si>
  <si>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</si>
  <si>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</si>
  <si>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</si>
  <si>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</si>
  <si>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</si>
  <si>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</si>
  <si>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</si>
  <si>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</si>
  <si>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</si>
  <si>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</si>
  <si>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</si>
  <si>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</si>
  <si>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</si>
  <si>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</si>
  <si>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</si>
  <si>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</si>
  <si>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</si>
  <si>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</si>
  <si>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</si>
  <si>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</si>
  <si>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</si>
  <si>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</si>
  <si>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</si>
  <si>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</si>
  <si>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</si>
  <si>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</si>
  <si>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</si>
  <si>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</si>
  <si>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</si>
  <si>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</si>
  <si>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</si>
  <si>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</si>
  <si>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</si>
  <si>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</si>
  <si>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</si>
  <si>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</si>
  <si>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</si>
  <si>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</si>
  <si>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</si>
  <si>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</si>
  <si>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</si>
  <si>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</si>
  <si>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</si>
  <si>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</si>
  <si>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</si>
  <si>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</si>
  <si>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</si>
  <si>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</si>
  <si>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</si>
  <si>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</si>
  <si>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</si>
  <si>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</si>
  <si>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</si>
  <si>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</si>
  <si>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</si>
  <si>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</si>
  <si>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</si>
  <si>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</si>
  <si>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</si>
  <si>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</si>
  <si>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</si>
  <si>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</si>
  <si>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</si>
  <si>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</si>
  <si>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</si>
  <si>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</si>
  <si>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</si>
  <si>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</si>
  <si>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</si>
  <si>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</si>
  <si>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</si>
  <si>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</si>
  <si>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</si>
  <si>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</si>
  <si>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</si>
  <si>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</si>
  <si>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</si>
  <si>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</si>
  <si>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</si>
  <si>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</si>
  <si>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</si>
  <si>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</si>
  <si>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</si>
  <si>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</si>
  <si>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</si>
  <si>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</si>
  <si>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</si>
  <si>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</si>
  <si>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</si>
  <si>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</si>
  <si>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</si>
  <si>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</si>
  <si>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</si>
  <si>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</si>
  <si>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</si>
  <si>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</si>
  <si>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</si>
  <si>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</si>
  <si>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</si>
  <si>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</si>
  <si>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</si>
  <si>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</si>
  <si>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</si>
  <si>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</si>
  <si>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</si>
  <si>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</si>
  <si>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</si>
  <si>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</si>
  <si>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</si>
  <si>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</si>
  <si>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</si>
  <si>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</si>
  <si>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</si>
  <si>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</si>
  <si>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</si>
  <si>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</si>
  <si>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</si>
  <si>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</si>
  <si>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</si>
  <si>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</si>
  <si>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</si>
  <si>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</si>
  <si>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</si>
  <si>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</si>
  <si>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</si>
  <si>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</si>
  <si>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</si>
  <si>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</si>
  <si>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</si>
  <si>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</si>
  <si>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</si>
  <si>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</si>
  <si>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</si>
  <si>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</si>
  <si>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</si>
  <si>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</si>
  <si>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</si>
  <si>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</si>
  <si>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</si>
  <si>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</si>
  <si>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</si>
  <si>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</si>
  <si>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</si>
  <si>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</si>
  <si>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</si>
  <si>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</si>
  <si>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</si>
  <si>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</si>
  <si>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</si>
  <si>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</si>
  <si>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</si>
  <si>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</si>
  <si>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</si>
  <si>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</si>
  <si>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</si>
  <si>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</si>
  <si>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</si>
  <si>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</si>
  <si>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</si>
  <si>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</si>
  <si>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</si>
  <si>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</si>
  <si>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</si>
  <si>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</si>
  <si>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</si>
  <si>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</si>
  <si>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</si>
  <si>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</si>
  <si>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</si>
  <si>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</si>
  <si>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</si>
  <si>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</si>
  <si>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</si>
  <si>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</si>
  <si>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</si>
  <si>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</si>
  <si>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</si>
  <si>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</si>
  <si>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</si>
  <si>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</si>
  <si>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</si>
  <si>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</si>
  <si>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</si>
  <si>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</si>
  <si>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</si>
  <si>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</si>
  <si>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</si>
  <si>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</si>
  <si>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</si>
  <si>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</si>
  <si>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</si>
  <si>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</si>
  <si>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</si>
  <si>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</si>
  <si>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</si>
  <si>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</si>
  <si>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</si>
  <si>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</si>
  <si>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</si>
  <si>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</si>
  <si>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</si>
  <si>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</si>
  <si>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</si>
  <si>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</si>
  <si>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</si>
  <si>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</si>
  <si>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</si>
  <si>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</si>
  <si>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</si>
  <si>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</si>
  <si>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</si>
  <si>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</si>
  <si>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</si>
  <si>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</si>
  <si>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</si>
  <si>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</si>
  <si>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</si>
  <si>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</si>
  <si>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</si>
  <si>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</si>
  <si>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</si>
  <si>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</si>
  <si>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</si>
  <si>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</si>
  <si>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</si>
  <si>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</si>
  <si>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</si>
  <si>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</si>
  <si>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</si>
  <si>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</si>
  <si>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</si>
  <si>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</si>
  <si>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</si>
  <si>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</si>
  <si>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</si>
  <si>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</si>
  <si>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</si>
  <si>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</si>
  <si>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</si>
  <si>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</si>
  <si>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</si>
  <si>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</si>
  <si>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</si>
  <si>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</si>
  <si>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</si>
  <si>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</si>
  <si>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</si>
  <si>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</si>
  <si>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</si>
  <si>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</si>
  <si>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</si>
  <si>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</si>
  <si>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</si>
  <si>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</si>
  <si>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</si>
  <si>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</si>
  <si>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</si>
  <si>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</si>
  <si>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</si>
  <si>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</si>
  <si>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</si>
  <si>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</si>
  <si>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</si>
  <si>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</si>
  <si>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</si>
  <si>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</si>
  <si>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</si>
  <si>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</si>
  <si>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</si>
  <si>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</si>
  <si>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</si>
  <si>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</si>
  <si>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</si>
  <si>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</si>
  <si>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</si>
  <si>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</si>
  <si>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</si>
  <si>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</si>
  <si>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</si>
  <si>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</si>
  <si>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</si>
  <si>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</si>
  <si>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</si>
  <si>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</si>
  <si>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</si>
  <si>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</si>
  <si>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</si>
  <si>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</si>
  <si>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</si>
  <si>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</si>
  <si>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</si>
  <si>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</si>
  <si>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</si>
  <si>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</si>
  <si>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</si>
  <si>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</si>
  <si>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IN</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</si>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</sst>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3113</v>
      </c>
      <c r="D6" s="5" t="str">
        <f>IF($B6="N/A","N/A",IF(C6&lt;0,"No","Yes"))</f>
        <v>N/A</v>
      </c>
      <c r="E6" s="23">
        <v>1945</v>
      </c>
      <c r="F6" s="5" t="str">
        <f>IF($B6="N/A","N/A",IF(E6&lt;0,"No","Yes"))</f>
        <v>N/A</v>
      </c>
      <c r="G6" s="23">
        <v>1992</v>
      </c>
      <c r="H6" s="5" t="str">
        <f>IF($B6="N/A","N/A",IF(G6&lt;0,"No","Yes"))</f>
        <v>N/A</v>
      </c>
      <c r="I6" s="6">
        <v>-37.5</v>
      </c>
      <c r="J6" s="6">
        <v>2.4159999999999999</v>
      </c>
      <c r="K6" s="105" t="str">
        <f t="shared" ref="K6:K11" si="0">IF(J6="Div by 0", "N/A", IF(J6="N/A","N/A", IF(J6&gt;30, "No", IF(J6&lt;-30, "No", "Yes"))))</f>
        <v>Yes</v>
      </c>
    </row>
    <row r="7" spans="1:11" x14ac:dyDescent="0.2">
      <c r="A7" s="125" t="s">
        <v>442</v>
      </c>
      <c r="B7" s="73" t="s">
        <v>213</v>
      </c>
      <c r="C7" s="5">
        <v>0</v>
      </c>
      <c r="D7" s="5" t="str">
        <f t="shared" ref="D7:D11" si="1">IF($B7="N/A","N/A",IF(C7&lt;0,"No","Yes"))</f>
        <v>N/A</v>
      </c>
      <c r="E7" s="5">
        <v>0.30848329050000001</v>
      </c>
      <c r="F7" s="5" t="str">
        <f t="shared" ref="F7:F11" si="2">IF($B7="N/A","N/A",IF(E7&lt;0,"No","Yes"))</f>
        <v>N/A</v>
      </c>
      <c r="G7" s="5">
        <v>0</v>
      </c>
      <c r="H7" s="5" t="str">
        <f t="shared" ref="H7:H11" si="3">IF($B7="N/A","N/A",IF(G7&lt;0,"No","Yes"))</f>
        <v>N/A</v>
      </c>
      <c r="I7" s="6" t="s">
        <v>1748</v>
      </c>
      <c r="J7" s="6">
        <v>-100</v>
      </c>
      <c r="K7" s="105" t="str">
        <f t="shared" si="0"/>
        <v>No</v>
      </c>
    </row>
    <row r="8" spans="1:11" x14ac:dyDescent="0.2">
      <c r="A8" s="125" t="s">
        <v>443</v>
      </c>
      <c r="B8" s="73" t="s">
        <v>213</v>
      </c>
      <c r="C8" s="5">
        <v>10.600706713999999</v>
      </c>
      <c r="D8" s="5" t="str">
        <f t="shared" si="1"/>
        <v>N/A</v>
      </c>
      <c r="E8" s="5">
        <v>11.156812339</v>
      </c>
      <c r="F8" s="5" t="str">
        <f t="shared" si="2"/>
        <v>N/A</v>
      </c>
      <c r="G8" s="5">
        <v>2.6104417671000002</v>
      </c>
      <c r="H8" s="5" t="str">
        <f t="shared" si="3"/>
        <v>N/A</v>
      </c>
      <c r="I8" s="6">
        <v>5.2460000000000004</v>
      </c>
      <c r="J8" s="6">
        <v>-76.599999999999994</v>
      </c>
      <c r="K8" s="105" t="str">
        <f t="shared" si="0"/>
        <v>No</v>
      </c>
    </row>
    <row r="9" spans="1:11" x14ac:dyDescent="0.2">
      <c r="A9" s="125" t="s">
        <v>444</v>
      </c>
      <c r="B9" s="73" t="s">
        <v>213</v>
      </c>
      <c r="C9" s="5">
        <v>83.970446515000006</v>
      </c>
      <c r="D9" s="5" t="str">
        <f t="shared" si="1"/>
        <v>N/A</v>
      </c>
      <c r="E9" s="5">
        <v>84.473007711999998</v>
      </c>
      <c r="F9" s="5" t="str">
        <f t="shared" si="2"/>
        <v>N/A</v>
      </c>
      <c r="G9" s="5">
        <v>68.925702810999994</v>
      </c>
      <c r="H9" s="5" t="str">
        <f t="shared" si="3"/>
        <v>N/A</v>
      </c>
      <c r="I9" s="6">
        <v>0.59850000000000003</v>
      </c>
      <c r="J9" s="6">
        <v>-18.399999999999999</v>
      </c>
      <c r="K9" s="105" t="str">
        <f t="shared" si="0"/>
        <v>Yes</v>
      </c>
    </row>
    <row r="10" spans="1:11" x14ac:dyDescent="0.2">
      <c r="A10" s="125" t="s">
        <v>445</v>
      </c>
      <c r="B10" s="73" t="s">
        <v>213</v>
      </c>
      <c r="C10" s="5">
        <v>3.8548024413999999</v>
      </c>
      <c r="D10" s="5" t="str">
        <f t="shared" si="1"/>
        <v>N/A</v>
      </c>
      <c r="E10" s="5">
        <v>2.5192802056999999</v>
      </c>
      <c r="F10" s="5" t="str">
        <f t="shared" si="2"/>
        <v>N/A</v>
      </c>
      <c r="G10" s="5">
        <v>6.2751004015999996</v>
      </c>
      <c r="H10" s="5" t="str">
        <f t="shared" si="3"/>
        <v>N/A</v>
      </c>
      <c r="I10" s="6">
        <v>-34.6</v>
      </c>
      <c r="J10" s="6">
        <v>149.1</v>
      </c>
      <c r="K10" s="105" t="str">
        <f t="shared" si="0"/>
        <v>No</v>
      </c>
    </row>
    <row r="11" spans="1:11" x14ac:dyDescent="0.2">
      <c r="A11" s="125" t="s">
        <v>204</v>
      </c>
      <c r="B11" s="73" t="s">
        <v>213</v>
      </c>
      <c r="C11" s="5">
        <v>99.357532926000005</v>
      </c>
      <c r="D11" s="5" t="str">
        <f t="shared" si="1"/>
        <v>N/A</v>
      </c>
      <c r="E11" s="5">
        <v>99.897172237000007</v>
      </c>
      <c r="F11" s="5" t="str">
        <f t="shared" si="2"/>
        <v>N/A</v>
      </c>
      <c r="G11" s="5">
        <v>100</v>
      </c>
      <c r="H11" s="5" t="str">
        <f t="shared" si="3"/>
        <v>N/A</v>
      </c>
      <c r="I11" s="6">
        <v>0.54310000000000003</v>
      </c>
      <c r="J11" s="6">
        <v>0.10290000000000001</v>
      </c>
      <c r="K11" s="105" t="str">
        <f t="shared" si="0"/>
        <v>Yes</v>
      </c>
    </row>
    <row r="12" spans="1:11" x14ac:dyDescent="0.2">
      <c r="A12" s="125" t="s">
        <v>650</v>
      </c>
      <c r="B12" s="73" t="s">
        <v>213</v>
      </c>
      <c r="C12" s="5">
        <v>3.0517185994</v>
      </c>
      <c r="D12" s="5" t="str">
        <f t="shared" ref="D12:D23" si="4">IF($B12="N/A","N/A",IF(C12&lt;0,"No","Yes"))</f>
        <v>N/A</v>
      </c>
      <c r="E12" s="5">
        <v>2.1079691516999999</v>
      </c>
      <c r="F12" s="5" t="str">
        <f t="shared" ref="F12:F23" si="5">IF($B12="N/A","N/A",IF(E12&lt;0,"No","Yes"))</f>
        <v>N/A</v>
      </c>
      <c r="G12" s="5">
        <v>10.893574297000001</v>
      </c>
      <c r="H12" s="5" t="str">
        <f t="shared" ref="H12:H23" si="6">IF($B12="N/A","N/A",IF(G12&lt;0,"No","Yes"))</f>
        <v>N/A</v>
      </c>
      <c r="I12" s="6">
        <v>-30.9</v>
      </c>
      <c r="J12" s="6">
        <v>416.8</v>
      </c>
      <c r="K12" s="105" t="str">
        <f t="shared" ref="K12:K23" si="7">IF(J12="Div by 0", "N/A", IF(J12="N/A","N/A", IF(J12&gt;30, "No", IF(J12&lt;-30, "No", "Yes"))))</f>
        <v>No</v>
      </c>
    </row>
    <row r="13" spans="1:11" x14ac:dyDescent="0.2">
      <c r="A13" s="125" t="s">
        <v>649</v>
      </c>
      <c r="B13" s="73" t="s">
        <v>213</v>
      </c>
      <c r="C13" s="5">
        <v>27.368421052999999</v>
      </c>
      <c r="D13" s="5" t="str">
        <f t="shared" si="4"/>
        <v>N/A</v>
      </c>
      <c r="E13" s="5">
        <v>63.414634145999997</v>
      </c>
      <c r="F13" s="5" t="str">
        <f t="shared" si="5"/>
        <v>N/A</v>
      </c>
      <c r="G13" s="5">
        <v>11.981566819999999</v>
      </c>
      <c r="H13" s="5" t="str">
        <f t="shared" si="6"/>
        <v>N/A</v>
      </c>
      <c r="I13" s="6">
        <v>131.69999999999999</v>
      </c>
      <c r="J13" s="6">
        <v>-81.099999999999994</v>
      </c>
      <c r="K13" s="105" t="str">
        <f t="shared" si="7"/>
        <v>No</v>
      </c>
    </row>
    <row r="14" spans="1:11" x14ac:dyDescent="0.2">
      <c r="A14" s="125" t="s">
        <v>850</v>
      </c>
      <c r="B14" s="73" t="s">
        <v>213</v>
      </c>
      <c r="C14" s="6">
        <v>14.115384615</v>
      </c>
      <c r="D14" s="5" t="str">
        <f t="shared" si="4"/>
        <v>N/A</v>
      </c>
      <c r="E14" s="6">
        <v>8.2307692308</v>
      </c>
      <c r="F14" s="5" t="str">
        <f t="shared" si="5"/>
        <v>N/A</v>
      </c>
      <c r="G14" s="6">
        <v>30.576923077</v>
      </c>
      <c r="H14" s="5" t="str">
        <f t="shared" si="6"/>
        <v>N/A</v>
      </c>
      <c r="I14" s="6">
        <v>-41.7</v>
      </c>
      <c r="J14" s="6">
        <v>271.5</v>
      </c>
      <c r="K14" s="105" t="str">
        <f t="shared" si="7"/>
        <v>No</v>
      </c>
    </row>
    <row r="15" spans="1:11" x14ac:dyDescent="0.2">
      <c r="A15" s="125" t="s">
        <v>651</v>
      </c>
      <c r="B15" s="73" t="s">
        <v>213</v>
      </c>
      <c r="C15" s="5">
        <v>1.1885640861</v>
      </c>
      <c r="D15" s="5" t="str">
        <f t="shared" si="4"/>
        <v>N/A</v>
      </c>
      <c r="E15" s="5">
        <v>1.6966580977000001</v>
      </c>
      <c r="F15" s="5" t="str">
        <f t="shared" si="5"/>
        <v>N/A</v>
      </c>
      <c r="G15" s="5">
        <v>5.0200803199999998E-2</v>
      </c>
      <c r="H15" s="5" t="str">
        <f t="shared" si="6"/>
        <v>N/A</v>
      </c>
      <c r="I15" s="6">
        <v>42.75</v>
      </c>
      <c r="J15" s="6">
        <v>-97</v>
      </c>
      <c r="K15" s="105" t="str">
        <f t="shared" si="7"/>
        <v>No</v>
      </c>
    </row>
    <row r="16" spans="1:11" x14ac:dyDescent="0.2">
      <c r="A16" s="125" t="s">
        <v>370</v>
      </c>
      <c r="B16" s="73" t="s">
        <v>213</v>
      </c>
      <c r="C16" s="5">
        <v>0</v>
      </c>
      <c r="D16" s="5" t="str">
        <f t="shared" si="4"/>
        <v>N/A</v>
      </c>
      <c r="E16" s="5">
        <v>0</v>
      </c>
      <c r="F16" s="5" t="str">
        <f t="shared" si="5"/>
        <v>N/A</v>
      </c>
      <c r="G16" s="5">
        <v>100</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v>61</v>
      </c>
      <c r="H17" s="5" t="str">
        <f t="shared" si="6"/>
        <v>N/A</v>
      </c>
      <c r="I17" s="6" t="s">
        <v>1748</v>
      </c>
      <c r="J17" s="6" t="s">
        <v>1748</v>
      </c>
      <c r="K17" s="105" t="str">
        <f t="shared" si="7"/>
        <v>N/A</v>
      </c>
    </row>
    <row r="18" spans="1:11" x14ac:dyDescent="0.2">
      <c r="A18" s="125" t="s">
        <v>652</v>
      </c>
      <c r="B18" s="73" t="s">
        <v>213</v>
      </c>
      <c r="C18" s="5">
        <v>0</v>
      </c>
      <c r="D18" s="5" t="str">
        <f t="shared" si="4"/>
        <v>N/A</v>
      </c>
      <c r="E18" s="5">
        <v>0</v>
      </c>
      <c r="F18" s="5" t="str">
        <f t="shared" si="5"/>
        <v>N/A</v>
      </c>
      <c r="G18" s="5">
        <v>0</v>
      </c>
      <c r="H18" s="5" t="str">
        <f t="shared" si="6"/>
        <v>N/A</v>
      </c>
      <c r="I18" s="6" t="s">
        <v>1748</v>
      </c>
      <c r="J18" s="6" t="s">
        <v>1748</v>
      </c>
      <c r="K18" s="105" t="str">
        <f t="shared" si="7"/>
        <v>N/A</v>
      </c>
    </row>
    <row r="19" spans="1:11" x14ac:dyDescent="0.2">
      <c r="A19" s="125" t="s">
        <v>205</v>
      </c>
      <c r="B19" s="73" t="s">
        <v>213</v>
      </c>
      <c r="C19" s="5" t="s">
        <v>1748</v>
      </c>
      <c r="D19" s="5" t="str">
        <f t="shared" si="4"/>
        <v>N/A</v>
      </c>
      <c r="E19" s="5" t="s">
        <v>1748</v>
      </c>
      <c r="F19" s="5" t="str">
        <f t="shared" si="5"/>
        <v>N/A</v>
      </c>
      <c r="G19" s="5" t="s">
        <v>1748</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v>95.759717314</v>
      </c>
      <c r="D21" s="5" t="str">
        <f t="shared" si="4"/>
        <v>N/A</v>
      </c>
      <c r="E21" s="5">
        <v>96.195372750999994</v>
      </c>
      <c r="F21" s="5" t="str">
        <f t="shared" si="5"/>
        <v>N/A</v>
      </c>
      <c r="G21" s="5">
        <v>89.056224900000004</v>
      </c>
      <c r="H21" s="5" t="str">
        <f t="shared" si="6"/>
        <v>N/A</v>
      </c>
      <c r="I21" s="6">
        <v>0.45490000000000003</v>
      </c>
      <c r="J21" s="6">
        <v>-7.42</v>
      </c>
      <c r="K21" s="105" t="str">
        <f t="shared" si="7"/>
        <v>Yes</v>
      </c>
    </row>
    <row r="22" spans="1:11" x14ac:dyDescent="0.2">
      <c r="A22" s="125" t="s">
        <v>1684</v>
      </c>
      <c r="B22" s="73" t="s">
        <v>213</v>
      </c>
      <c r="C22" s="5">
        <v>80.845353908000007</v>
      </c>
      <c r="D22" s="5" t="str">
        <f t="shared" si="4"/>
        <v>N/A</v>
      </c>
      <c r="E22" s="5">
        <v>93.639764831999997</v>
      </c>
      <c r="F22" s="5" t="str">
        <f t="shared" si="5"/>
        <v>N/A</v>
      </c>
      <c r="G22" s="5">
        <v>95.377677564999999</v>
      </c>
      <c r="H22" s="5" t="str">
        <f t="shared" si="6"/>
        <v>N/A</v>
      </c>
      <c r="I22" s="6">
        <v>15.83</v>
      </c>
      <c r="J22" s="6">
        <v>1.8560000000000001</v>
      </c>
      <c r="K22" s="105" t="str">
        <f t="shared" si="7"/>
        <v>Yes</v>
      </c>
    </row>
    <row r="23" spans="1:11" x14ac:dyDescent="0.2">
      <c r="A23" s="125" t="s">
        <v>853</v>
      </c>
      <c r="B23" s="73" t="s">
        <v>213</v>
      </c>
      <c r="C23" s="6">
        <v>7.2730290456000004</v>
      </c>
      <c r="D23" s="5" t="str">
        <f t="shared" si="4"/>
        <v>N/A</v>
      </c>
      <c r="E23" s="6">
        <v>7.1404109589000004</v>
      </c>
      <c r="F23" s="5" t="str">
        <f t="shared" si="5"/>
        <v>N/A</v>
      </c>
      <c r="G23" s="6">
        <v>6.5780141843999997</v>
      </c>
      <c r="H23" s="5" t="str">
        <f t="shared" si="6"/>
        <v>N/A</v>
      </c>
      <c r="I23" s="6">
        <v>-1.82</v>
      </c>
      <c r="J23" s="6">
        <v>-7.88</v>
      </c>
      <c r="K23" s="105" t="str">
        <f t="shared" si="7"/>
        <v>Yes</v>
      </c>
    </row>
    <row r="24" spans="1:11" x14ac:dyDescent="0.2">
      <c r="A24" s="125" t="s">
        <v>15</v>
      </c>
      <c r="B24" s="73" t="s">
        <v>213</v>
      </c>
      <c r="C24" s="5">
        <v>0</v>
      </c>
      <c r="D24" s="5" t="str">
        <f>IF($B24="N/A","N/A",IF(C24&lt;0,"No","Yes"))</f>
        <v>N/A</v>
      </c>
      <c r="E24" s="5">
        <v>0</v>
      </c>
      <c r="F24" s="5" t="str">
        <f>IF($B24="N/A","N/A",IF(E24&lt;0,"No","Yes"))</f>
        <v>N/A</v>
      </c>
      <c r="G24" s="5">
        <v>0</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v>100</v>
      </c>
      <c r="D25" s="5" t="str">
        <f>IF($B25="N/A","N/A",IF(C25&lt;0,"No","Yes"))</f>
        <v>N/A</v>
      </c>
      <c r="E25" s="5">
        <v>100</v>
      </c>
      <c r="F25" s="5" t="str">
        <f>IF($B25="N/A","N/A",IF(E25&lt;0,"No","Yes"))</f>
        <v>N/A</v>
      </c>
      <c r="G25" s="5">
        <v>99.949799197000004</v>
      </c>
      <c r="H25" s="5" t="str">
        <f>IF($B25="N/A","N/A",IF(G25&lt;0,"No","Yes"))</f>
        <v>N/A</v>
      </c>
      <c r="I25" s="6">
        <v>0</v>
      </c>
      <c r="J25" s="6">
        <v>-0.05</v>
      </c>
      <c r="K25" s="105" t="str">
        <f t="shared" si="8"/>
        <v>Yes</v>
      </c>
    </row>
    <row r="26" spans="1:11" x14ac:dyDescent="0.2">
      <c r="A26" s="125" t="s">
        <v>32</v>
      </c>
      <c r="B26" s="73" t="s">
        <v>213</v>
      </c>
      <c r="C26" s="5">
        <v>100</v>
      </c>
      <c r="D26" s="5" t="str">
        <f>IF($B26="N/A","N/A",IF(C26&lt;0,"No","Yes"))</f>
        <v>N/A</v>
      </c>
      <c r="E26" s="5">
        <v>100</v>
      </c>
      <c r="F26" s="5" t="str">
        <f>IF($B26="N/A","N/A",IF(E26&lt;0,"No","Yes"))</f>
        <v>N/A</v>
      </c>
      <c r="G26" s="5">
        <v>98.995983936000002</v>
      </c>
      <c r="H26" s="5" t="str">
        <f>IF($B26="N/A","N/A",IF(G26&lt;0,"No","Yes"))</f>
        <v>N/A</v>
      </c>
      <c r="I26" s="6">
        <v>0</v>
      </c>
      <c r="J26" s="6">
        <v>-1</v>
      </c>
      <c r="K26" s="105" t="str">
        <f t="shared" si="8"/>
        <v>Yes</v>
      </c>
    </row>
    <row r="27" spans="1:11" x14ac:dyDescent="0.2">
      <c r="A27" s="125" t="s">
        <v>160</v>
      </c>
      <c r="B27" s="73" t="s">
        <v>213</v>
      </c>
      <c r="C27" s="5">
        <v>98.843559268000007</v>
      </c>
      <c r="D27" s="5" t="str">
        <f t="shared" ref="D27:D30" si="9">IF($B27="N/A","N/A",IF(C27&lt;0,"No","Yes"))</f>
        <v>N/A</v>
      </c>
      <c r="E27" s="5">
        <v>97.634961439999998</v>
      </c>
      <c r="F27" s="5" t="str">
        <f t="shared" ref="F27:F30" si="10">IF($B27="N/A","N/A",IF(E27&lt;0,"No","Yes"))</f>
        <v>N/A</v>
      </c>
      <c r="G27" s="5">
        <v>97.540160642999993</v>
      </c>
      <c r="H27" s="5" t="str">
        <f t="shared" ref="H27:H30" si="11">IF($B27="N/A","N/A",IF(G27&lt;0,"No","Yes"))</f>
        <v>N/A</v>
      </c>
      <c r="I27" s="6">
        <v>-1.22</v>
      </c>
      <c r="J27" s="6">
        <v>-9.7000000000000003E-2</v>
      </c>
      <c r="K27" s="105" t="str">
        <f t="shared" si="8"/>
        <v>Yes</v>
      </c>
    </row>
    <row r="28" spans="1:11" x14ac:dyDescent="0.2">
      <c r="A28" s="103" t="s">
        <v>372</v>
      </c>
      <c r="B28" s="73" t="s">
        <v>213</v>
      </c>
      <c r="C28" s="5">
        <v>95.984580789999995</v>
      </c>
      <c r="D28" s="5" t="str">
        <f t="shared" si="9"/>
        <v>N/A</v>
      </c>
      <c r="E28" s="5">
        <v>93.059125964000003</v>
      </c>
      <c r="F28" s="5" t="str">
        <f t="shared" si="10"/>
        <v>N/A</v>
      </c>
      <c r="G28" s="5">
        <v>89.056224900000004</v>
      </c>
      <c r="H28" s="5" t="str">
        <f t="shared" si="11"/>
        <v>N/A</v>
      </c>
      <c r="I28" s="6">
        <v>-3.05</v>
      </c>
      <c r="J28" s="6">
        <v>-4.3</v>
      </c>
      <c r="K28" s="105" t="str">
        <f t="shared" si="8"/>
        <v>Yes</v>
      </c>
    </row>
    <row r="29" spans="1:11" x14ac:dyDescent="0.2">
      <c r="A29" s="103" t="s">
        <v>374</v>
      </c>
      <c r="B29" s="73" t="s">
        <v>213</v>
      </c>
      <c r="C29" s="5">
        <v>2.3450048185000001</v>
      </c>
      <c r="D29" s="5" t="str">
        <f t="shared" si="9"/>
        <v>N/A</v>
      </c>
      <c r="E29" s="5">
        <v>3.0848329048999998</v>
      </c>
      <c r="F29" s="5" t="str">
        <f t="shared" si="10"/>
        <v>N/A</v>
      </c>
      <c r="G29" s="5">
        <v>6.3253012047999997</v>
      </c>
      <c r="H29" s="5" t="str">
        <f t="shared" si="11"/>
        <v>N/A</v>
      </c>
      <c r="I29" s="6">
        <v>31.55</v>
      </c>
      <c r="J29" s="6">
        <v>105</v>
      </c>
      <c r="K29" s="105" t="str">
        <f t="shared" si="8"/>
        <v>No</v>
      </c>
    </row>
    <row r="30" spans="1:11" x14ac:dyDescent="0.2">
      <c r="A30" s="120" t="s">
        <v>375</v>
      </c>
      <c r="B30" s="127" t="s">
        <v>213</v>
      </c>
      <c r="C30" s="114">
        <v>0</v>
      </c>
      <c r="D30" s="114" t="str">
        <f t="shared" si="9"/>
        <v>N/A</v>
      </c>
      <c r="E30" s="114">
        <v>0</v>
      </c>
      <c r="F30" s="114" t="str">
        <f t="shared" si="10"/>
        <v>N/A</v>
      </c>
      <c r="G30" s="114">
        <v>5.0200803199999998E-2</v>
      </c>
      <c r="H30" s="114" t="str">
        <f t="shared" si="11"/>
        <v>N/A</v>
      </c>
      <c r="I30" s="115" t="s">
        <v>1748</v>
      </c>
      <c r="J30" s="115" t="s">
        <v>1748</v>
      </c>
      <c r="K30" s="116" t="str">
        <f t="shared" si="8"/>
        <v>N/A</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53003121</v>
      </c>
      <c r="D7" s="19" t="str">
        <f>IF($B7="N/A","N/A",IF(C7&gt;15,"No",IF(C7&lt;-15,"No","Yes")))</f>
        <v>N/A</v>
      </c>
      <c r="E7" s="18">
        <v>51268674</v>
      </c>
      <c r="F7" s="19" t="str">
        <f>IF($B7="N/A","N/A",IF(E7&gt;15,"No",IF(E7&lt;-15,"No","Yes")))</f>
        <v>N/A</v>
      </c>
      <c r="G7" s="18">
        <v>55979171</v>
      </c>
      <c r="H7" s="19" t="str">
        <f>IF($B7="N/A","N/A",IF(G7&gt;15,"No",IF(G7&lt;-15,"No","Yes")))</f>
        <v>N/A</v>
      </c>
      <c r="I7" s="20">
        <v>-3.27</v>
      </c>
      <c r="J7" s="20">
        <v>9.1880000000000006</v>
      </c>
      <c r="K7" s="106" t="str">
        <f t="shared" ref="K7:K54" si="0">IF(J7="Div by 0", "N/A", IF(J7="N/A","N/A", IF(J7&gt;30, "No", IF(J7&lt;-30, "No", "Yes"))))</f>
        <v>Yes</v>
      </c>
    </row>
    <row r="8" spans="1:11" x14ac:dyDescent="0.2">
      <c r="A8" s="124" t="s">
        <v>362</v>
      </c>
      <c r="B8" s="17" t="s">
        <v>213</v>
      </c>
      <c r="C8" s="99">
        <v>48.651061509999998</v>
      </c>
      <c r="D8" s="19" t="str">
        <f>IF($B8="N/A","N/A",IF(C8&gt;15,"No",IF(C8&lt;-15,"No","Yes")))</f>
        <v>N/A</v>
      </c>
      <c r="E8" s="21">
        <v>54.217522770000002</v>
      </c>
      <c r="F8" s="19" t="str">
        <f>IF($B8="N/A","N/A",IF(E8&gt;15,"No",IF(E8&lt;-15,"No","Yes")))</f>
        <v>N/A</v>
      </c>
      <c r="G8" s="21">
        <v>48.385873738999997</v>
      </c>
      <c r="H8" s="19" t="str">
        <f>IF($B8="N/A","N/A",IF(G8&gt;15,"No",IF(G8&lt;-15,"No","Yes")))</f>
        <v>N/A</v>
      </c>
      <c r="I8" s="20">
        <v>11.44</v>
      </c>
      <c r="J8" s="20">
        <v>-10.8</v>
      </c>
      <c r="K8" s="106" t="str">
        <f t="shared" si="0"/>
        <v>Yes</v>
      </c>
    </row>
    <row r="9" spans="1:11" x14ac:dyDescent="0.2">
      <c r="A9" s="124" t="s">
        <v>119</v>
      </c>
      <c r="B9" s="22" t="s">
        <v>213</v>
      </c>
      <c r="C9" s="66">
        <v>34.149041902999997</v>
      </c>
      <c r="D9" s="5" t="str">
        <f>IF($B9="N/A","N/A",IF(C9&gt;15,"No",IF(C9&lt;-15,"No","Yes")))</f>
        <v>N/A</v>
      </c>
      <c r="E9" s="5">
        <v>28.330321163000001</v>
      </c>
      <c r="F9" s="5" t="str">
        <f>IF($B9="N/A","N/A",IF(E9&gt;15,"No",IF(E9&lt;-15,"No","Yes")))</f>
        <v>N/A</v>
      </c>
      <c r="G9" s="5">
        <v>26.634174343000002</v>
      </c>
      <c r="H9" s="5" t="str">
        <f>IF($B9="N/A","N/A",IF(G9&gt;15,"No",IF(G9&lt;-15,"No","Yes")))</f>
        <v>N/A</v>
      </c>
      <c r="I9" s="6">
        <v>-17</v>
      </c>
      <c r="J9" s="6">
        <v>-5.99</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17.199896587000001</v>
      </c>
      <c r="D11" s="5" t="str">
        <f>IF($B11="N/A","N/A",IF(C11&gt;15,"No",IF(C11&lt;-15,"No","Yes")))</f>
        <v>N/A</v>
      </c>
      <c r="E11" s="5">
        <v>17.452156067000001</v>
      </c>
      <c r="F11" s="5" t="str">
        <f>IF($B11="N/A","N/A",IF(E11&gt;15,"No",IF(E11&lt;-15,"No","Yes")))</f>
        <v>N/A</v>
      </c>
      <c r="G11" s="5">
        <v>24.979951918000001</v>
      </c>
      <c r="H11" s="5" t="str">
        <f>IF($B11="N/A","N/A",IF(G11&gt;15,"No",IF(G11&lt;-15,"No","Yes")))</f>
        <v>N/A</v>
      </c>
      <c r="I11" s="6">
        <v>1.4670000000000001</v>
      </c>
      <c r="J11" s="6">
        <v>43.13</v>
      </c>
      <c r="K11" s="105" t="str">
        <f t="shared" si="0"/>
        <v>No</v>
      </c>
    </row>
    <row r="12" spans="1:11" x14ac:dyDescent="0.2">
      <c r="A12" s="124" t="s">
        <v>855</v>
      </c>
      <c r="B12" s="68" t="s">
        <v>214</v>
      </c>
      <c r="C12" s="66">
        <v>60.980071862000003</v>
      </c>
      <c r="D12" s="5" t="str">
        <f>IF(OR($B12="N/A",$C12="N/A"),"N/A",IF(C12&gt;100,"No",IF(C12&lt;95,"No","Yes")))</f>
        <v>No</v>
      </c>
      <c r="E12" s="66">
        <v>67.190235811999997</v>
      </c>
      <c r="F12" s="5" t="str">
        <f>IF(OR($B12="N/A",$E12="N/A"),"N/A",IF(E12&gt;100,"No",IF(E12&lt;95,"No","Yes")))</f>
        <v>No</v>
      </c>
      <c r="G12" s="66">
        <v>73.266914313000001</v>
      </c>
      <c r="H12" s="5" t="str">
        <f>IF($B12="N/A","N/A",IF(G12&gt;100,"No",IF(G12&lt;95,"No","Yes")))</f>
        <v>No</v>
      </c>
      <c r="I12" s="69">
        <v>10.18</v>
      </c>
      <c r="J12" s="69">
        <v>9.0440000000000005</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45.303564940999998</v>
      </c>
      <c r="D15" s="5" t="str">
        <f>IF(OR($B15="N/A",$C15="N/A"),"N/A",IF(C15&gt;100,"No",IF(C15&lt;95,"No","Yes")))</f>
        <v>No</v>
      </c>
      <c r="E15" s="66">
        <v>51.463386481000001</v>
      </c>
      <c r="F15" s="5" t="str">
        <f>IF(OR($B15="N/A",$E15="N/A"),"N/A",IF(E15&gt;100,"No",IF(E15&lt;95,"No","Yes")))</f>
        <v>No</v>
      </c>
      <c r="G15" s="66">
        <v>65.607816876000001</v>
      </c>
      <c r="H15" s="5" t="str">
        <f>IF($B15="N/A","N/A",IF(G15&gt;100,"No",IF(G15&lt;95,"No","Yes")))</f>
        <v>No</v>
      </c>
      <c r="I15" s="69">
        <v>13.6</v>
      </c>
      <c r="J15" s="69">
        <v>27.48</v>
      </c>
      <c r="K15" s="105" t="str">
        <f t="shared" si="0"/>
        <v>Yes</v>
      </c>
    </row>
    <row r="16" spans="1:11" x14ac:dyDescent="0.2">
      <c r="A16" s="124" t="s">
        <v>331</v>
      </c>
      <c r="B16" s="22" t="s">
        <v>213</v>
      </c>
      <c r="C16" s="56">
        <v>25786581</v>
      </c>
      <c r="D16" s="5" t="str">
        <f>IF($B16="N/A","N/A",IF(C16&gt;15,"No",IF(C16&lt;-15,"No","Yes")))</f>
        <v>N/A</v>
      </c>
      <c r="E16" s="23">
        <v>27796605</v>
      </c>
      <c r="F16" s="5" t="str">
        <f>IF($B16="N/A","N/A",IF(E16&gt;15,"No",IF(E16&lt;-15,"No","Yes")))</f>
        <v>N/A</v>
      </c>
      <c r="G16" s="23">
        <v>27086011</v>
      </c>
      <c r="H16" s="5" t="str">
        <f>IF($B16="N/A","N/A",IF(G16&gt;15,"No",IF(G16&lt;-15,"No","Yes")))</f>
        <v>N/A</v>
      </c>
      <c r="I16" s="6">
        <v>7.7949999999999999</v>
      </c>
      <c r="J16" s="6">
        <v>-2.56</v>
      </c>
      <c r="K16" s="105" t="str">
        <f t="shared" si="0"/>
        <v>Yes</v>
      </c>
    </row>
    <row r="17" spans="1:11" x14ac:dyDescent="0.2">
      <c r="A17" s="124" t="s">
        <v>439</v>
      </c>
      <c r="B17" s="22" t="s">
        <v>215</v>
      </c>
      <c r="C17" s="66">
        <v>11.487319703000001</v>
      </c>
      <c r="D17" s="5" t="str">
        <f>IF($B17="N/A","N/A",IF(C17&gt;20,"No",IF(C17&lt;5,"No","Yes")))</f>
        <v>Yes</v>
      </c>
      <c r="E17" s="5">
        <v>12.211915808000001</v>
      </c>
      <c r="F17" s="5" t="str">
        <f>IF($B17="N/A","N/A",IF(E17&gt;20,"No",IF(E17&lt;5,"No","Yes")))</f>
        <v>Yes</v>
      </c>
      <c r="G17" s="5">
        <v>9.8983124535999991</v>
      </c>
      <c r="H17" s="5" t="str">
        <f>IF($B17="N/A","N/A",IF(G17&gt;20,"No",IF(G17&lt;5,"No","Yes")))</f>
        <v>Yes</v>
      </c>
      <c r="I17" s="6">
        <v>6.3079999999999998</v>
      </c>
      <c r="J17" s="6">
        <v>-18.899999999999999</v>
      </c>
      <c r="K17" s="105" t="str">
        <f t="shared" si="0"/>
        <v>Yes</v>
      </c>
    </row>
    <row r="18" spans="1:11" x14ac:dyDescent="0.2">
      <c r="A18" s="124" t="s">
        <v>440</v>
      </c>
      <c r="B18" s="17" t="s">
        <v>213</v>
      </c>
      <c r="C18" s="66">
        <v>88.512680297000003</v>
      </c>
      <c r="D18" s="5" t="str">
        <f>IF($B18="N/A","N/A",IF(C18&gt;15,"No",IF(C18&lt;-15,"No","Yes")))</f>
        <v>N/A</v>
      </c>
      <c r="E18" s="5">
        <v>87.788084191999999</v>
      </c>
      <c r="F18" s="5" t="str">
        <f>IF($B18="N/A","N/A",IF(E18&gt;15,"No",IF(E18&lt;-15,"No","Yes")))</f>
        <v>N/A</v>
      </c>
      <c r="G18" s="5">
        <v>90.101687545999994</v>
      </c>
      <c r="H18" s="5" t="str">
        <f>IF($B18="N/A","N/A",IF(G18&gt;15,"No",IF(G18&lt;-15,"No","Yes")))</f>
        <v>N/A</v>
      </c>
      <c r="I18" s="6">
        <v>-0.81899999999999995</v>
      </c>
      <c r="J18" s="6">
        <v>2.6349999999999998</v>
      </c>
      <c r="K18" s="105" t="str">
        <f t="shared" si="0"/>
        <v>Yes</v>
      </c>
    </row>
    <row r="19" spans="1:11" x14ac:dyDescent="0.2">
      <c r="A19" s="124" t="s">
        <v>441</v>
      </c>
      <c r="B19" s="22" t="s">
        <v>216</v>
      </c>
      <c r="C19" s="66">
        <v>7.7047593086999999</v>
      </c>
      <c r="D19" s="5" t="str">
        <f>IF($B19="N/A","N/A",IF(C19&gt;1,"Yes","No"))</f>
        <v>Yes</v>
      </c>
      <c r="E19" s="5">
        <v>11.509333604</v>
      </c>
      <c r="F19" s="5" t="str">
        <f>IF($B19="N/A","N/A",IF(E19&gt;1,"Yes","No"))</f>
        <v>Yes</v>
      </c>
      <c r="G19" s="5">
        <v>15.621181723999999</v>
      </c>
      <c r="H19" s="5" t="str">
        <f>IF($B19="N/A","N/A",IF(G19&gt;1,"Yes","No"))</f>
        <v>Yes</v>
      </c>
      <c r="I19" s="6">
        <v>49.38</v>
      </c>
      <c r="J19" s="6">
        <v>35.729999999999997</v>
      </c>
      <c r="K19" s="105" t="str">
        <f t="shared" si="0"/>
        <v>No</v>
      </c>
    </row>
    <row r="20" spans="1:11" x14ac:dyDescent="0.2">
      <c r="A20" s="124" t="s">
        <v>857</v>
      </c>
      <c r="B20" s="22" t="s">
        <v>213</v>
      </c>
      <c r="C20" s="59">
        <v>106.57199488000001</v>
      </c>
      <c r="D20" s="5" t="str">
        <f>IF($B20="N/A","N/A",IF(C20&gt;15,"No",IF(C20&lt;-15,"No","Yes")))</f>
        <v>N/A</v>
      </c>
      <c r="E20" s="24">
        <v>137.23751189000001</v>
      </c>
      <c r="F20" s="5" t="str">
        <f>IF($B20="N/A","N/A",IF(E20&gt;15,"No",IF(E20&lt;-15,"No","Yes")))</f>
        <v>N/A</v>
      </c>
      <c r="G20" s="24">
        <v>201.87099787</v>
      </c>
      <c r="H20" s="5" t="str">
        <f>IF($B20="N/A","N/A",IF(G20&gt;15,"No",IF(G20&lt;-15,"No","Yes")))</f>
        <v>N/A</v>
      </c>
      <c r="I20" s="6">
        <v>28.77</v>
      </c>
      <c r="J20" s="6">
        <v>47.1</v>
      </c>
      <c r="K20" s="105" t="str">
        <f t="shared" si="0"/>
        <v>No</v>
      </c>
    </row>
    <row r="21" spans="1:11" x14ac:dyDescent="0.2">
      <c r="A21" s="124" t="s">
        <v>34</v>
      </c>
      <c r="B21" s="22" t="s">
        <v>213</v>
      </c>
      <c r="C21" s="70">
        <v>24.099609825000002</v>
      </c>
      <c r="D21" s="5" t="str">
        <f>IF($B21="N/A","N/A",IF(C21&gt;15,"No",IF(C21&lt;-15,"No","Yes")))</f>
        <v>N/A</v>
      </c>
      <c r="E21" s="71">
        <v>22.589415322000001</v>
      </c>
      <c r="F21" s="5" t="str">
        <f>IF($B21="N/A","N/A",IF(E21&gt;15,"No",IF(E21&lt;-15,"No","Yes")))</f>
        <v>N/A</v>
      </c>
      <c r="G21" s="71">
        <v>32.626821782999997</v>
      </c>
      <c r="H21" s="5" t="str">
        <f>IF($B21="N/A","N/A",IF(G21&gt;15,"No",IF(G21&lt;-15,"No","Yes")))</f>
        <v>N/A</v>
      </c>
      <c r="I21" s="6">
        <v>-6.27</v>
      </c>
      <c r="J21" s="6">
        <v>44.43</v>
      </c>
      <c r="K21" s="105" t="str">
        <f t="shared" si="0"/>
        <v>No</v>
      </c>
    </row>
    <row r="22" spans="1:11" x14ac:dyDescent="0.2">
      <c r="A22" s="124" t="s">
        <v>1685</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05" t="str">
        <f t="shared" si="0"/>
        <v>N/A</v>
      </c>
    </row>
    <row r="23" spans="1:11" x14ac:dyDescent="0.2">
      <c r="A23" s="124" t="s">
        <v>35</v>
      </c>
      <c r="B23" s="22" t="s">
        <v>213</v>
      </c>
      <c r="C23" s="70">
        <v>2.0198227302</v>
      </c>
      <c r="D23" s="5" t="str">
        <f>IF($B23="N/A","N/A",IF(C23&gt;15,"No",IF(C23&lt;-15,"No","Yes")))</f>
        <v>N/A</v>
      </c>
      <c r="E23" s="71">
        <v>1.7614068808000001</v>
      </c>
      <c r="F23" s="5" t="str">
        <f>IF($B23="N/A","N/A",IF(E23&gt;15,"No",IF(E23&lt;-15,"No","Yes")))</f>
        <v>N/A</v>
      </c>
      <c r="G23" s="71">
        <v>1.4216629090999999</v>
      </c>
      <c r="H23" s="5" t="str">
        <f>IF($B23="N/A","N/A",IF(G23&gt;15,"No",IF(G23&lt;-15,"No","Yes")))</f>
        <v>N/A</v>
      </c>
      <c r="I23" s="6">
        <v>-12.8</v>
      </c>
      <c r="J23" s="6">
        <v>-19.3</v>
      </c>
      <c r="K23" s="105" t="str">
        <f t="shared" si="0"/>
        <v>Yes</v>
      </c>
    </row>
    <row r="24" spans="1:11" x14ac:dyDescent="0.2">
      <c r="A24" s="124" t="s">
        <v>858</v>
      </c>
      <c r="B24" s="22" t="s">
        <v>243</v>
      </c>
      <c r="C24" s="59">
        <v>134.12258048999999</v>
      </c>
      <c r="D24" s="5" t="str">
        <f>IF($B24="N/A","N/A",IF(C24&gt;300,"No",IF(C24&lt;75,"No","Yes")))</f>
        <v>Yes</v>
      </c>
      <c r="E24" s="24">
        <v>135.75382216</v>
      </c>
      <c r="F24" s="5" t="str">
        <f>IF($B24="N/A","N/A",IF(E24&gt;300,"No",IF(E24&lt;75,"No","Yes")))</f>
        <v>Yes</v>
      </c>
      <c r="G24" s="24">
        <v>155.70739940000001</v>
      </c>
      <c r="H24" s="5" t="str">
        <f>IF($B24="N/A","N/A",IF(G24&gt;300,"No",IF(G24&lt;75,"No","Yes")))</f>
        <v>Yes</v>
      </c>
      <c r="I24" s="6">
        <v>1.216</v>
      </c>
      <c r="J24" s="6">
        <v>14.7</v>
      </c>
      <c r="K24" s="105" t="str">
        <f t="shared" si="0"/>
        <v>Yes</v>
      </c>
    </row>
    <row r="25" spans="1:11" x14ac:dyDescent="0.2">
      <c r="A25" s="124" t="s">
        <v>859</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05" t="str">
        <f t="shared" si="0"/>
        <v>N/A</v>
      </c>
    </row>
    <row r="26" spans="1:11" x14ac:dyDescent="0.2">
      <c r="A26" s="124" t="s">
        <v>860</v>
      </c>
      <c r="B26" s="22" t="s">
        <v>245</v>
      </c>
      <c r="C26" s="59">
        <v>75.219725381999993</v>
      </c>
      <c r="D26" s="5" t="str">
        <f>IF($B26="N/A","N/A",IF(C26&gt;5,"No",IF(C26&lt;3,"No","Yes")))</f>
        <v>No</v>
      </c>
      <c r="E26" s="24">
        <v>62.918651201000003</v>
      </c>
      <c r="F26" s="5" t="str">
        <f>IF($B26="N/A","N/A",IF(E26&gt;5,"No",IF(E26&lt;3,"No","Yes")))</f>
        <v>No</v>
      </c>
      <c r="G26" s="24">
        <v>60.547019804000001</v>
      </c>
      <c r="H26" s="5" t="str">
        <f>IF($B26="N/A","N/A",IF(G26&gt;5,"No",IF(G26&lt;3,"No","Yes")))</f>
        <v>No</v>
      </c>
      <c r="I26" s="6">
        <v>-16.399999999999999</v>
      </c>
      <c r="J26" s="6">
        <v>-3.77</v>
      </c>
      <c r="K26" s="105" t="str">
        <f t="shared" si="0"/>
        <v>Yes</v>
      </c>
    </row>
    <row r="27" spans="1:11" x14ac:dyDescent="0.2">
      <c r="A27" s="124" t="s">
        <v>131</v>
      </c>
      <c r="B27" s="22" t="s">
        <v>213</v>
      </c>
      <c r="C27" s="56">
        <v>47249</v>
      </c>
      <c r="D27" s="22" t="s">
        <v>213</v>
      </c>
      <c r="E27" s="23">
        <v>49039</v>
      </c>
      <c r="F27" s="22" t="s">
        <v>213</v>
      </c>
      <c r="G27" s="23">
        <v>130055</v>
      </c>
      <c r="H27" s="5" t="str">
        <f>IF($B27="N/A","N/A",IF(G27&gt;15,"No",IF(G27&lt;-15,"No","Yes")))</f>
        <v>N/A</v>
      </c>
      <c r="I27" s="6">
        <v>3.7879999999999998</v>
      </c>
      <c r="J27" s="6">
        <v>165.2</v>
      </c>
      <c r="K27" s="105" t="str">
        <f t="shared" si="0"/>
        <v>No</v>
      </c>
    </row>
    <row r="28" spans="1:11" x14ac:dyDescent="0.2">
      <c r="A28" s="124" t="s">
        <v>346</v>
      </c>
      <c r="B28" s="22" t="s">
        <v>213</v>
      </c>
      <c r="C28" s="57">
        <v>8.9143807199999994E-2</v>
      </c>
      <c r="D28" s="22" t="s">
        <v>213</v>
      </c>
      <c r="E28" s="4">
        <v>9.5651001200000002E-2</v>
      </c>
      <c r="F28" s="22" t="s">
        <v>213</v>
      </c>
      <c r="G28" s="4">
        <v>0.23232748480000001</v>
      </c>
      <c r="H28" s="5" t="str">
        <f>IF($B28="N/A","N/A",IF(G28&gt;15,"No",IF(G28&lt;-15,"No","Yes")))</f>
        <v>N/A</v>
      </c>
      <c r="I28" s="6">
        <v>7.3</v>
      </c>
      <c r="J28" s="6">
        <v>142.9</v>
      </c>
      <c r="K28" s="105" t="str">
        <f t="shared" si="0"/>
        <v>No</v>
      </c>
    </row>
    <row r="29" spans="1:11" ht="25.5" x14ac:dyDescent="0.2">
      <c r="A29" s="124" t="s">
        <v>836</v>
      </c>
      <c r="B29" s="22" t="s">
        <v>213</v>
      </c>
      <c r="C29" s="24">
        <v>111.40659062</v>
      </c>
      <c r="D29" s="22" t="s">
        <v>213</v>
      </c>
      <c r="E29" s="24">
        <v>75.071147453999998</v>
      </c>
      <c r="F29" s="22" t="s">
        <v>213</v>
      </c>
      <c r="G29" s="24">
        <v>148.26297335999999</v>
      </c>
      <c r="H29" s="22" t="s">
        <v>213</v>
      </c>
      <c r="I29" s="6">
        <v>-32.6</v>
      </c>
      <c r="J29" s="6">
        <v>97.5</v>
      </c>
      <c r="K29" s="105" t="str">
        <f t="shared" si="0"/>
        <v>No</v>
      </c>
    </row>
    <row r="30" spans="1:11" x14ac:dyDescent="0.2">
      <c r="A30" s="124" t="s">
        <v>27</v>
      </c>
      <c r="B30" s="22" t="s">
        <v>217</v>
      </c>
      <c r="C30" s="23">
        <v>11</v>
      </c>
      <c r="D30" s="5" t="str">
        <f>IF($B30="N/A","N/A",IF(C30="N/A","N/A",IF(C30=0,"Yes","No")))</f>
        <v>No</v>
      </c>
      <c r="E30" s="23">
        <v>34</v>
      </c>
      <c r="F30" s="5" t="str">
        <f>IF($B30="N/A","N/A",IF(E30="N/A","N/A",IF(E30=0,"Yes","No")))</f>
        <v>No</v>
      </c>
      <c r="G30" s="23">
        <v>11</v>
      </c>
      <c r="H30" s="5" t="str">
        <f>IF($B30="N/A","N/A",IF(G30=0,"Yes","No"))</f>
        <v>No</v>
      </c>
      <c r="I30" s="6">
        <v>1600</v>
      </c>
      <c r="J30" s="6">
        <v>-73.5</v>
      </c>
      <c r="K30" s="105" t="str">
        <f t="shared" si="0"/>
        <v>No</v>
      </c>
    </row>
    <row r="31" spans="1:11" x14ac:dyDescent="0.2">
      <c r="A31" s="124" t="s">
        <v>206</v>
      </c>
      <c r="B31" s="72" t="s">
        <v>213</v>
      </c>
      <c r="C31" s="56">
        <v>8411502</v>
      </c>
      <c r="D31" s="5" t="str">
        <f t="shared" ref="D31:F50" si="4">IF($B31="N/A","N/A",IF(C31&lt;0,"No","Yes"))</f>
        <v>N/A</v>
      </c>
      <c r="E31" s="56">
        <v>8300276</v>
      </c>
      <c r="F31" s="5" t="str">
        <f t="shared" si="4"/>
        <v>N/A</v>
      </c>
      <c r="G31" s="56">
        <v>13399699</v>
      </c>
      <c r="H31" s="5" t="str">
        <f t="shared" ref="H31:H50" si="5">IF($B31="N/A","N/A",IF(G31&lt;0,"No","Yes"))</f>
        <v>N/A</v>
      </c>
      <c r="I31" s="6">
        <v>-1.32</v>
      </c>
      <c r="J31" s="6">
        <v>61.44</v>
      </c>
      <c r="K31" s="105" t="str">
        <f t="shared" si="0"/>
        <v>No</v>
      </c>
    </row>
    <row r="32" spans="1:11" ht="25.5" x14ac:dyDescent="0.2">
      <c r="A32" s="128" t="s">
        <v>654</v>
      </c>
      <c r="B32" s="72" t="s">
        <v>213</v>
      </c>
      <c r="C32" s="57">
        <v>99.943315712</v>
      </c>
      <c r="D32" s="5" t="str">
        <f t="shared" si="4"/>
        <v>N/A</v>
      </c>
      <c r="E32" s="57">
        <v>99.940556193999996</v>
      </c>
      <c r="F32" s="5" t="str">
        <f t="shared" si="4"/>
        <v>N/A</v>
      </c>
      <c r="G32" s="57">
        <v>99.149048050000005</v>
      </c>
      <c r="H32" s="5" t="str">
        <f t="shared" si="5"/>
        <v>N/A</v>
      </c>
      <c r="I32" s="6">
        <v>-3.0000000000000001E-3</v>
      </c>
      <c r="J32" s="6">
        <v>-0.79200000000000004</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0.25487885960000001</v>
      </c>
      <c r="H34" s="5" t="str">
        <f t="shared" si="5"/>
        <v>N/A</v>
      </c>
      <c r="I34" s="6" t="s">
        <v>1748</v>
      </c>
      <c r="J34" s="6" t="s">
        <v>1748</v>
      </c>
      <c r="K34" s="105" t="str">
        <f t="shared" si="0"/>
        <v>N/A</v>
      </c>
    </row>
    <row r="35" spans="1:11" x14ac:dyDescent="0.2">
      <c r="A35" s="128" t="s">
        <v>657</v>
      </c>
      <c r="B35" s="72" t="s">
        <v>213</v>
      </c>
      <c r="C35" s="57">
        <v>5.6684287799999997E-2</v>
      </c>
      <c r="D35" s="5" t="str">
        <f t="shared" si="4"/>
        <v>N/A</v>
      </c>
      <c r="E35" s="57">
        <v>5.94438064E-2</v>
      </c>
      <c r="F35" s="5" t="str">
        <f t="shared" si="4"/>
        <v>N/A</v>
      </c>
      <c r="G35" s="57">
        <v>0.59607309090000005</v>
      </c>
      <c r="H35" s="5" t="str">
        <f t="shared" si="5"/>
        <v>N/A</v>
      </c>
      <c r="I35" s="6">
        <v>4.8680000000000003</v>
      </c>
      <c r="J35" s="6">
        <v>902.8</v>
      </c>
      <c r="K35" s="105" t="str">
        <f t="shared" si="0"/>
        <v>No</v>
      </c>
    </row>
    <row r="36" spans="1:11" x14ac:dyDescent="0.2">
      <c r="A36" s="128" t="s">
        <v>349</v>
      </c>
      <c r="B36" s="72" t="s">
        <v>213</v>
      </c>
      <c r="C36" s="56">
        <v>0</v>
      </c>
      <c r="D36" s="5" t="str">
        <f t="shared" si="4"/>
        <v>N/A</v>
      </c>
      <c r="E36" s="56">
        <v>0</v>
      </c>
      <c r="F36" s="5" t="str">
        <f t="shared" si="4"/>
        <v>N/A</v>
      </c>
      <c r="G36" s="56">
        <v>0</v>
      </c>
      <c r="H36" s="5" t="str">
        <f t="shared" si="5"/>
        <v>N/A</v>
      </c>
      <c r="I36" s="6" t="s">
        <v>1748</v>
      </c>
      <c r="J36" s="6" t="s">
        <v>1748</v>
      </c>
      <c r="K36" s="105" t="str">
        <f t="shared" si="0"/>
        <v>N/A</v>
      </c>
    </row>
    <row r="37" spans="1:11" x14ac:dyDescent="0.2">
      <c r="A37" s="128" t="s">
        <v>658</v>
      </c>
      <c r="B37" s="72" t="s">
        <v>213</v>
      </c>
      <c r="C37" s="57" t="s">
        <v>1748</v>
      </c>
      <c r="D37" s="5" t="str">
        <f t="shared" si="4"/>
        <v>N/A</v>
      </c>
      <c r="E37" s="57" t="s">
        <v>1748</v>
      </c>
      <c r="F37" s="5" t="str">
        <f t="shared" si="4"/>
        <v>N/A</v>
      </c>
      <c r="G37" s="57" t="s">
        <v>1748</v>
      </c>
      <c r="H37" s="5" t="str">
        <f t="shared" si="5"/>
        <v>N/A</v>
      </c>
      <c r="I37" s="6" t="s">
        <v>1748</v>
      </c>
      <c r="J37" s="6" t="s">
        <v>1748</v>
      </c>
      <c r="K37" s="105" t="str">
        <f t="shared" si="0"/>
        <v>N/A</v>
      </c>
    </row>
    <row r="38" spans="1:11" x14ac:dyDescent="0.2">
      <c r="A38" s="128" t="s">
        <v>659</v>
      </c>
      <c r="B38" s="72" t="s">
        <v>213</v>
      </c>
      <c r="C38" s="57" t="s">
        <v>1748</v>
      </c>
      <c r="D38" s="5" t="str">
        <f t="shared" si="4"/>
        <v>N/A</v>
      </c>
      <c r="E38" s="57" t="s">
        <v>1748</v>
      </c>
      <c r="F38" s="5" t="str">
        <f t="shared" si="4"/>
        <v>N/A</v>
      </c>
      <c r="G38" s="57" t="s">
        <v>1748</v>
      </c>
      <c r="H38" s="5" t="str">
        <f t="shared" si="5"/>
        <v>N/A</v>
      </c>
      <c r="I38" s="6" t="s">
        <v>1748</v>
      </c>
      <c r="J38" s="6" t="s">
        <v>1748</v>
      </c>
      <c r="K38" s="105" t="str">
        <f t="shared" si="0"/>
        <v>N/A</v>
      </c>
    </row>
    <row r="39" spans="1:11" x14ac:dyDescent="0.2">
      <c r="A39" s="128" t="s">
        <v>660</v>
      </c>
      <c r="B39" s="72" t="s">
        <v>213</v>
      </c>
      <c r="C39" s="57" t="s">
        <v>1748</v>
      </c>
      <c r="D39" s="5" t="str">
        <f t="shared" si="4"/>
        <v>N/A</v>
      </c>
      <c r="E39" s="57" t="s">
        <v>1748</v>
      </c>
      <c r="F39" s="5" t="str">
        <f t="shared" si="4"/>
        <v>N/A</v>
      </c>
      <c r="G39" s="57" t="s">
        <v>1748</v>
      </c>
      <c r="H39" s="5" t="str">
        <f t="shared" si="5"/>
        <v>N/A</v>
      </c>
      <c r="I39" s="6" t="s">
        <v>1748</v>
      </c>
      <c r="J39" s="6" t="s">
        <v>1748</v>
      </c>
      <c r="K39" s="105" t="str">
        <f t="shared" si="0"/>
        <v>N/A</v>
      </c>
    </row>
    <row r="40" spans="1:11" x14ac:dyDescent="0.2">
      <c r="A40" s="128" t="s">
        <v>661</v>
      </c>
      <c r="B40" s="72" t="s">
        <v>213</v>
      </c>
      <c r="C40" s="57" t="s">
        <v>1748</v>
      </c>
      <c r="D40" s="5" t="str">
        <f t="shared" si="4"/>
        <v>N/A</v>
      </c>
      <c r="E40" s="57" t="s">
        <v>1748</v>
      </c>
      <c r="F40" s="5" t="str">
        <f t="shared" si="4"/>
        <v>N/A</v>
      </c>
      <c r="G40" s="57" t="s">
        <v>1748</v>
      </c>
      <c r="H40" s="5" t="str">
        <f t="shared" si="5"/>
        <v>N/A</v>
      </c>
      <c r="I40" s="6" t="s">
        <v>1748</v>
      </c>
      <c r="J40" s="6" t="s">
        <v>1748</v>
      </c>
      <c r="K40" s="105" t="str">
        <f t="shared" si="0"/>
        <v>N/A</v>
      </c>
    </row>
    <row r="41" spans="1:11" x14ac:dyDescent="0.2">
      <c r="A41" s="128" t="s">
        <v>662</v>
      </c>
      <c r="B41" s="72" t="s">
        <v>213</v>
      </c>
      <c r="C41" s="57" t="s">
        <v>1748</v>
      </c>
      <c r="D41" s="5" t="str">
        <f t="shared" si="4"/>
        <v>N/A</v>
      </c>
      <c r="E41" s="57" t="s">
        <v>1748</v>
      </c>
      <c r="F41" s="5" t="str">
        <f t="shared" si="4"/>
        <v>N/A</v>
      </c>
      <c r="G41" s="57" t="s">
        <v>1748</v>
      </c>
      <c r="H41" s="5" t="str">
        <f t="shared" si="5"/>
        <v>N/A</v>
      </c>
      <c r="I41" s="6" t="s">
        <v>1748</v>
      </c>
      <c r="J41" s="6" t="s">
        <v>1748</v>
      </c>
      <c r="K41" s="105" t="str">
        <f t="shared" si="0"/>
        <v>N/A</v>
      </c>
    </row>
    <row r="42" spans="1:11" x14ac:dyDescent="0.2">
      <c r="A42" s="128" t="s">
        <v>663</v>
      </c>
      <c r="B42" s="72" t="s">
        <v>213</v>
      </c>
      <c r="C42" s="57" t="s">
        <v>1748</v>
      </c>
      <c r="D42" s="5" t="str">
        <f t="shared" si="4"/>
        <v>N/A</v>
      </c>
      <c r="E42" s="57" t="s">
        <v>1748</v>
      </c>
      <c r="F42" s="5" t="str">
        <f t="shared" si="4"/>
        <v>N/A</v>
      </c>
      <c r="G42" s="57" t="s">
        <v>1748</v>
      </c>
      <c r="H42" s="5" t="str">
        <f t="shared" si="5"/>
        <v>N/A</v>
      </c>
      <c r="I42" s="6" t="s">
        <v>1748</v>
      </c>
      <c r="J42" s="6" t="s">
        <v>1748</v>
      </c>
      <c r="K42" s="105" t="str">
        <f t="shared" si="0"/>
        <v>N/A</v>
      </c>
    </row>
    <row r="43" spans="1:11" x14ac:dyDescent="0.2">
      <c r="A43" s="128" t="s">
        <v>664</v>
      </c>
      <c r="B43" s="72" t="s">
        <v>213</v>
      </c>
      <c r="C43" s="57" t="s">
        <v>1748</v>
      </c>
      <c r="D43" s="5" t="str">
        <f t="shared" si="4"/>
        <v>N/A</v>
      </c>
      <c r="E43" s="57" t="s">
        <v>1748</v>
      </c>
      <c r="F43" s="5" t="str">
        <f t="shared" si="4"/>
        <v>N/A</v>
      </c>
      <c r="G43" s="57" t="s">
        <v>1748</v>
      </c>
      <c r="H43" s="5" t="str">
        <f t="shared" si="5"/>
        <v>N/A</v>
      </c>
      <c r="I43" s="6" t="s">
        <v>1748</v>
      </c>
      <c r="J43" s="6" t="s">
        <v>1748</v>
      </c>
      <c r="K43" s="105" t="str">
        <f t="shared" si="0"/>
        <v>N/A</v>
      </c>
    </row>
    <row r="44" spans="1:11" x14ac:dyDescent="0.2">
      <c r="A44" s="128" t="s">
        <v>665</v>
      </c>
      <c r="B44" s="72" t="s">
        <v>213</v>
      </c>
      <c r="C44" s="57" t="s">
        <v>1748</v>
      </c>
      <c r="D44" s="5" t="str">
        <f t="shared" si="4"/>
        <v>N/A</v>
      </c>
      <c r="E44" s="57" t="s">
        <v>1748</v>
      </c>
      <c r="F44" s="5" t="str">
        <f t="shared" si="4"/>
        <v>N/A</v>
      </c>
      <c r="G44" s="57" t="s">
        <v>1748</v>
      </c>
      <c r="H44" s="5" t="str">
        <f t="shared" si="5"/>
        <v>N/A</v>
      </c>
      <c r="I44" s="6" t="s">
        <v>1748</v>
      </c>
      <c r="J44" s="6" t="s">
        <v>1748</v>
      </c>
      <c r="K44" s="105" t="str">
        <f t="shared" si="0"/>
        <v>N/A</v>
      </c>
    </row>
    <row r="45" spans="1:11" x14ac:dyDescent="0.2">
      <c r="A45" s="128" t="s">
        <v>666</v>
      </c>
      <c r="B45" s="72" t="s">
        <v>213</v>
      </c>
      <c r="C45" s="57" t="s">
        <v>1748</v>
      </c>
      <c r="D45" s="5" t="str">
        <f t="shared" si="4"/>
        <v>N/A</v>
      </c>
      <c r="E45" s="57" t="s">
        <v>1748</v>
      </c>
      <c r="F45" s="5" t="str">
        <f t="shared" si="4"/>
        <v>N/A</v>
      </c>
      <c r="G45" s="57" t="s">
        <v>1748</v>
      </c>
      <c r="H45" s="5" t="str">
        <f t="shared" si="5"/>
        <v>N/A</v>
      </c>
      <c r="I45" s="6" t="s">
        <v>1748</v>
      </c>
      <c r="J45" s="6" t="s">
        <v>1748</v>
      </c>
      <c r="K45" s="105" t="str">
        <f t="shared" si="0"/>
        <v>N/A</v>
      </c>
    </row>
    <row r="46" spans="1:11" x14ac:dyDescent="0.2">
      <c r="A46" s="128" t="s">
        <v>350</v>
      </c>
      <c r="B46" s="72" t="s">
        <v>213</v>
      </c>
      <c r="C46" s="56">
        <v>704980</v>
      </c>
      <c r="D46" s="5" t="str">
        <f t="shared" si="4"/>
        <v>N/A</v>
      </c>
      <c r="E46" s="56">
        <v>647213</v>
      </c>
      <c r="F46" s="5" t="str">
        <f t="shared" si="4"/>
        <v>N/A</v>
      </c>
      <c r="G46" s="56">
        <v>583871</v>
      </c>
      <c r="H46" s="5" t="str">
        <f t="shared" si="5"/>
        <v>N/A</v>
      </c>
      <c r="I46" s="6">
        <v>-8.19</v>
      </c>
      <c r="J46" s="6">
        <v>-9.7899999999999991</v>
      </c>
      <c r="K46" s="105" t="str">
        <f t="shared" si="0"/>
        <v>Yes</v>
      </c>
    </row>
    <row r="47" spans="1:11" x14ac:dyDescent="0.2">
      <c r="A47" s="128" t="s">
        <v>667</v>
      </c>
      <c r="B47" s="72" t="s">
        <v>213</v>
      </c>
      <c r="C47" s="57">
        <v>44.589350052</v>
      </c>
      <c r="D47" s="5" t="str">
        <f t="shared" si="4"/>
        <v>N/A</v>
      </c>
      <c r="E47" s="57">
        <v>44.426641615999998</v>
      </c>
      <c r="F47" s="5" t="str">
        <f t="shared" si="4"/>
        <v>N/A</v>
      </c>
      <c r="G47" s="57">
        <v>54.680742834999997</v>
      </c>
      <c r="H47" s="5" t="str">
        <f t="shared" si="5"/>
        <v>N/A</v>
      </c>
      <c r="I47" s="6">
        <v>-0.36499999999999999</v>
      </c>
      <c r="J47" s="6">
        <v>23.08</v>
      </c>
      <c r="K47" s="105" t="str">
        <f t="shared" si="0"/>
        <v>Yes</v>
      </c>
    </row>
    <row r="48" spans="1:11" x14ac:dyDescent="0.2">
      <c r="A48" s="128" t="s">
        <v>668</v>
      </c>
      <c r="B48" s="72" t="s">
        <v>213</v>
      </c>
      <c r="C48" s="57">
        <v>9.1074924111000009</v>
      </c>
      <c r="D48" s="5" t="str">
        <f t="shared" si="4"/>
        <v>N/A</v>
      </c>
      <c r="E48" s="57">
        <v>6.9607687114000001</v>
      </c>
      <c r="F48" s="5" t="str">
        <f t="shared" si="4"/>
        <v>N/A</v>
      </c>
      <c r="G48" s="57">
        <v>5.7807289623999996</v>
      </c>
      <c r="H48" s="5" t="str">
        <f t="shared" si="5"/>
        <v>N/A</v>
      </c>
      <c r="I48" s="6">
        <v>-23.6</v>
      </c>
      <c r="J48" s="6">
        <v>-17</v>
      </c>
      <c r="K48" s="105" t="str">
        <f t="shared" si="0"/>
        <v>Yes</v>
      </c>
    </row>
    <row r="49" spans="1:11" x14ac:dyDescent="0.2">
      <c r="A49" s="128" t="s">
        <v>669</v>
      </c>
      <c r="B49" s="72" t="s">
        <v>213</v>
      </c>
      <c r="C49" s="57">
        <v>0</v>
      </c>
      <c r="D49" s="5" t="str">
        <f t="shared" si="4"/>
        <v>N/A</v>
      </c>
      <c r="E49" s="57">
        <v>0</v>
      </c>
      <c r="F49" s="5" t="str">
        <f t="shared" si="4"/>
        <v>N/A</v>
      </c>
      <c r="G49" s="57">
        <v>0</v>
      </c>
      <c r="H49" s="5" t="str">
        <f t="shared" si="5"/>
        <v>N/A</v>
      </c>
      <c r="I49" s="6" t="s">
        <v>1748</v>
      </c>
      <c r="J49" s="6" t="s">
        <v>1748</v>
      </c>
      <c r="K49" s="105" t="str">
        <f t="shared" si="0"/>
        <v>N/A</v>
      </c>
    </row>
    <row r="50" spans="1:11" x14ac:dyDescent="0.2">
      <c r="A50" s="128" t="s">
        <v>670</v>
      </c>
      <c r="B50" s="72" t="s">
        <v>213</v>
      </c>
      <c r="C50" s="57">
        <v>46.303157536000001</v>
      </c>
      <c r="D50" s="5" t="str">
        <f t="shared" si="4"/>
        <v>N/A</v>
      </c>
      <c r="E50" s="57">
        <v>48.612589673000002</v>
      </c>
      <c r="F50" s="5" t="str">
        <f t="shared" si="4"/>
        <v>N/A</v>
      </c>
      <c r="G50" s="57">
        <v>39.538528202000002</v>
      </c>
      <c r="H50" s="5" t="str">
        <f t="shared" si="5"/>
        <v>N/A</v>
      </c>
      <c r="I50" s="6">
        <v>4.9880000000000004</v>
      </c>
      <c r="J50" s="6">
        <v>-18.7</v>
      </c>
      <c r="K50" s="105" t="str">
        <f t="shared" si="0"/>
        <v>Yes</v>
      </c>
    </row>
    <row r="51" spans="1:11" x14ac:dyDescent="0.2">
      <c r="A51" s="128" t="s">
        <v>351</v>
      </c>
      <c r="B51" s="22" t="s">
        <v>213</v>
      </c>
      <c r="C51" s="56">
        <v>18100058</v>
      </c>
      <c r="D51" s="22" t="s">
        <v>213</v>
      </c>
      <c r="E51" s="23">
        <v>14524580</v>
      </c>
      <c r="F51" s="22" t="s">
        <v>213</v>
      </c>
      <c r="G51" s="23">
        <v>14909590</v>
      </c>
      <c r="H51" s="22" t="s">
        <v>213</v>
      </c>
      <c r="I51" s="6">
        <v>-19.8</v>
      </c>
      <c r="J51" s="6">
        <v>2.6509999999999998</v>
      </c>
      <c r="K51" s="105" t="str">
        <f t="shared" si="0"/>
        <v>Yes</v>
      </c>
    </row>
    <row r="52" spans="1:11" x14ac:dyDescent="0.2">
      <c r="A52" s="128" t="s">
        <v>352</v>
      </c>
      <c r="B52" s="22" t="s">
        <v>213</v>
      </c>
      <c r="C52" s="57">
        <v>99.913779281999993</v>
      </c>
      <c r="D52" s="5" t="str">
        <f t="shared" ref="D52:D54" si="6">IF($B52="N/A","N/A",IF(C52&gt;15,"No",IF(C52&lt;-15,"No","Yes")))</f>
        <v>N/A</v>
      </c>
      <c r="E52" s="4">
        <v>99.891824755000002</v>
      </c>
      <c r="F52" s="5" t="str">
        <f t="shared" ref="F52:F54" si="7">IF($B52="N/A","N/A",IF(E52&gt;15,"No",IF(E52&lt;-15,"No","Yes")))</f>
        <v>N/A</v>
      </c>
      <c r="G52" s="4">
        <v>98.983499882000004</v>
      </c>
      <c r="H52" s="5" t="str">
        <f t="shared" ref="H52:H54" si="8">IF($B52="N/A","N/A",IF(G52&gt;15,"No",IF(G52&lt;-15,"No","Yes")))</f>
        <v>N/A</v>
      </c>
      <c r="I52" s="6">
        <v>-2.1999999999999999E-2</v>
      </c>
      <c r="J52" s="6">
        <v>-0.90900000000000003</v>
      </c>
      <c r="K52" s="105" t="str">
        <f t="shared" si="0"/>
        <v>Yes</v>
      </c>
    </row>
    <row r="53" spans="1:11" x14ac:dyDescent="0.2">
      <c r="A53" s="128" t="s">
        <v>353</v>
      </c>
      <c r="B53" s="22" t="s">
        <v>213</v>
      </c>
      <c r="C53" s="57">
        <v>0</v>
      </c>
      <c r="D53" s="5" t="str">
        <f t="shared" si="6"/>
        <v>N/A</v>
      </c>
      <c r="E53" s="4">
        <v>0</v>
      </c>
      <c r="F53" s="5" t="str">
        <f t="shared" si="7"/>
        <v>N/A</v>
      </c>
      <c r="G53" s="4">
        <v>0</v>
      </c>
      <c r="H53" s="5" t="str">
        <f t="shared" si="8"/>
        <v>N/A</v>
      </c>
      <c r="I53" s="6" t="s">
        <v>1748</v>
      </c>
      <c r="J53" s="6" t="s">
        <v>1748</v>
      </c>
      <c r="K53" s="105" t="str">
        <f t="shared" si="0"/>
        <v>N/A</v>
      </c>
    </row>
    <row r="54" spans="1:11" x14ac:dyDescent="0.2">
      <c r="A54" s="129" t="s">
        <v>354</v>
      </c>
      <c r="B54" s="113" t="s">
        <v>213</v>
      </c>
      <c r="C54" s="130">
        <v>8.4679286699999995E-2</v>
      </c>
      <c r="D54" s="114" t="str">
        <f t="shared" si="6"/>
        <v>N/A</v>
      </c>
      <c r="E54" s="118">
        <v>0.1068671177</v>
      </c>
      <c r="F54" s="114" t="str">
        <f t="shared" si="7"/>
        <v>N/A</v>
      </c>
      <c r="G54" s="118">
        <v>1.0161781779000001</v>
      </c>
      <c r="H54" s="114" t="str">
        <f t="shared" si="8"/>
        <v>N/A</v>
      </c>
      <c r="I54" s="115">
        <v>26.2</v>
      </c>
      <c r="J54" s="115">
        <v>850.9</v>
      </c>
      <c r="K54" s="116" t="str">
        <f t="shared" si="0"/>
        <v>No</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22824394</v>
      </c>
      <c r="D6" s="5" t="str">
        <f>IF($B6="N/A","N/A",IF(C6&gt;15,"No",IF(C6&lt;-15,"No","Yes")))</f>
        <v>N/A</v>
      </c>
      <c r="E6" s="23">
        <v>24402107</v>
      </c>
      <c r="F6" s="5" t="str">
        <f>IF($B6="N/A","N/A",IF(E6&gt;15,"No",IF(E6&lt;-15,"No","Yes")))</f>
        <v>N/A</v>
      </c>
      <c r="G6" s="23">
        <v>24404953</v>
      </c>
      <c r="H6" s="5" t="str">
        <f>IF($B6="N/A","N/A",IF(G6&gt;15,"No",IF(G6&lt;-15,"No","Yes")))</f>
        <v>N/A</v>
      </c>
      <c r="I6" s="6">
        <v>6.9119999999999999</v>
      </c>
      <c r="J6" s="6">
        <v>1.17E-2</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4.4292742230000002</v>
      </c>
      <c r="D9" s="5" t="str">
        <f t="shared" ref="D9:D15" si="1">IF($B9="N/A","N/A",IF(C9&gt;15,"No",IF(C9&lt;-15,"No","Yes")))</f>
        <v>N/A</v>
      </c>
      <c r="E9" s="4">
        <v>4.7270754119999996</v>
      </c>
      <c r="F9" s="5" t="str">
        <f t="shared" ref="F9:F15" si="2">IF($B9="N/A","N/A",IF(E9&gt;15,"No",IF(E9&lt;-15,"No","Yes")))</f>
        <v>N/A</v>
      </c>
      <c r="G9" s="4">
        <v>5.2578548297000003</v>
      </c>
      <c r="H9" s="5" t="str">
        <f t="shared" ref="H9:H15" si="3">IF($B9="N/A","N/A",IF(G9&gt;15,"No",IF(G9&lt;-15,"No","Yes")))</f>
        <v>N/A</v>
      </c>
      <c r="I9" s="6">
        <v>6.7229999999999999</v>
      </c>
      <c r="J9" s="6">
        <v>11.23</v>
      </c>
      <c r="K9" s="105" t="str">
        <f t="shared" si="0"/>
        <v>Yes</v>
      </c>
    </row>
    <row r="10" spans="1:11" x14ac:dyDescent="0.2">
      <c r="A10" s="124" t="s">
        <v>36</v>
      </c>
      <c r="B10" s="22" t="s">
        <v>213</v>
      </c>
      <c r="C10" s="57">
        <v>3.4224021000000002E-3</v>
      </c>
      <c r="D10" s="5" t="str">
        <f t="shared" si="1"/>
        <v>N/A</v>
      </c>
      <c r="E10" s="4">
        <v>3.4838402999999999E-3</v>
      </c>
      <c r="F10" s="5" t="str">
        <f t="shared" si="2"/>
        <v>N/A</v>
      </c>
      <c r="G10" s="4">
        <v>2.5984317999999998E-3</v>
      </c>
      <c r="H10" s="5" t="str">
        <f t="shared" si="3"/>
        <v>N/A</v>
      </c>
      <c r="I10" s="6">
        <v>1.7949999999999999</v>
      </c>
      <c r="J10" s="6">
        <v>-25.4</v>
      </c>
      <c r="K10" s="105" t="str">
        <f t="shared" si="0"/>
        <v>Yes</v>
      </c>
    </row>
    <row r="11" spans="1:11" x14ac:dyDescent="0.2">
      <c r="A11" s="124" t="s">
        <v>37</v>
      </c>
      <c r="B11" s="22" t="s">
        <v>213</v>
      </c>
      <c r="C11" s="57">
        <v>0</v>
      </c>
      <c r="D11" s="5" t="str">
        <f t="shared" si="1"/>
        <v>N/A</v>
      </c>
      <c r="E11" s="4">
        <v>3.3427787200000003E-2</v>
      </c>
      <c r="F11" s="5" t="str">
        <f t="shared" si="2"/>
        <v>N/A</v>
      </c>
      <c r="G11" s="4">
        <v>1.306118E-3</v>
      </c>
      <c r="H11" s="5" t="str">
        <f t="shared" si="3"/>
        <v>N/A</v>
      </c>
      <c r="I11" s="6" t="s">
        <v>1748</v>
      </c>
      <c r="J11" s="6">
        <v>-96.1</v>
      </c>
      <c r="K11" s="105" t="str">
        <f t="shared" si="0"/>
        <v>No</v>
      </c>
    </row>
    <row r="12" spans="1:11" x14ac:dyDescent="0.2">
      <c r="A12" s="124" t="s">
        <v>38</v>
      </c>
      <c r="B12" s="22" t="s">
        <v>213</v>
      </c>
      <c r="C12" s="57">
        <v>5.0533920934000003</v>
      </c>
      <c r="D12" s="5" t="str">
        <f t="shared" si="1"/>
        <v>N/A</v>
      </c>
      <c r="E12" s="4">
        <v>5.4685452777999997</v>
      </c>
      <c r="F12" s="5" t="str">
        <f t="shared" si="2"/>
        <v>N/A</v>
      </c>
      <c r="G12" s="4">
        <v>6.0791033901000002</v>
      </c>
      <c r="H12" s="5" t="str">
        <f t="shared" si="3"/>
        <v>N/A</v>
      </c>
      <c r="I12" s="6">
        <v>8.2149999999999999</v>
      </c>
      <c r="J12" s="6">
        <v>11.16</v>
      </c>
      <c r="K12" s="105" t="str">
        <f t="shared" si="0"/>
        <v>Yes</v>
      </c>
    </row>
    <row r="13" spans="1:11" x14ac:dyDescent="0.2">
      <c r="A13" s="124" t="s">
        <v>861</v>
      </c>
      <c r="B13" s="22" t="s">
        <v>213</v>
      </c>
      <c r="C13" s="57">
        <v>32.235798170000002</v>
      </c>
      <c r="D13" s="5" t="str">
        <f t="shared" si="1"/>
        <v>N/A</v>
      </c>
      <c r="E13" s="4">
        <v>33.623738400999997</v>
      </c>
      <c r="F13" s="5" t="str">
        <f t="shared" si="2"/>
        <v>N/A</v>
      </c>
      <c r="G13" s="4">
        <v>37.321450009000003</v>
      </c>
      <c r="H13" s="5" t="str">
        <f t="shared" si="3"/>
        <v>N/A</v>
      </c>
      <c r="I13" s="6">
        <v>4.306</v>
      </c>
      <c r="J13" s="6">
        <v>11</v>
      </c>
      <c r="K13" s="105" t="str">
        <f t="shared" si="0"/>
        <v>Yes</v>
      </c>
    </row>
    <row r="14" spans="1:11" x14ac:dyDescent="0.2">
      <c r="A14" s="124" t="s">
        <v>862</v>
      </c>
      <c r="B14" s="22" t="s">
        <v>213</v>
      </c>
      <c r="C14" s="57">
        <v>20.229332178</v>
      </c>
      <c r="D14" s="5" t="str">
        <f t="shared" si="1"/>
        <v>N/A</v>
      </c>
      <c r="E14" s="4">
        <v>20.776048490000001</v>
      </c>
      <c r="F14" s="5" t="str">
        <f t="shared" si="2"/>
        <v>N/A</v>
      </c>
      <c r="G14" s="4">
        <v>20.507450045999999</v>
      </c>
      <c r="H14" s="5" t="str">
        <f t="shared" si="3"/>
        <v>N/A</v>
      </c>
      <c r="I14" s="6">
        <v>2.7029999999999998</v>
      </c>
      <c r="J14" s="6">
        <v>-1.29</v>
      </c>
      <c r="K14" s="105" t="str">
        <f t="shared" si="0"/>
        <v>Yes</v>
      </c>
    </row>
    <row r="15" spans="1:11" x14ac:dyDescent="0.2">
      <c r="A15" s="124" t="s">
        <v>161</v>
      </c>
      <c r="B15" s="22" t="s">
        <v>213</v>
      </c>
      <c r="C15" s="57">
        <v>39.507795913000002</v>
      </c>
      <c r="D15" s="5" t="str">
        <f t="shared" si="1"/>
        <v>N/A</v>
      </c>
      <c r="E15" s="4">
        <v>39.866528739000003</v>
      </c>
      <c r="F15" s="5" t="str">
        <f t="shared" si="2"/>
        <v>N/A</v>
      </c>
      <c r="G15" s="4">
        <v>28.963796815999999</v>
      </c>
      <c r="H15" s="5" t="str">
        <f t="shared" si="3"/>
        <v>N/A</v>
      </c>
      <c r="I15" s="6">
        <v>0.90800000000000003</v>
      </c>
      <c r="J15" s="6">
        <v>-27.3</v>
      </c>
      <c r="K15" s="105" t="str">
        <f t="shared" si="0"/>
        <v>Yes</v>
      </c>
    </row>
    <row r="16" spans="1:11" x14ac:dyDescent="0.2">
      <c r="A16" s="124" t="s">
        <v>162</v>
      </c>
      <c r="B16" s="22" t="s">
        <v>246</v>
      </c>
      <c r="C16" s="57">
        <v>98.738336711000002</v>
      </c>
      <c r="D16" s="5" t="str">
        <f>IF($B16="N/A","N/A",IF(C16&gt;95,"Yes","No"))</f>
        <v>Yes</v>
      </c>
      <c r="E16" s="4">
        <v>98.406981822999995</v>
      </c>
      <c r="F16" s="5" t="str">
        <f>IF($B16="N/A","N/A",IF(E16&gt;95,"Yes","No"))</f>
        <v>Yes</v>
      </c>
      <c r="G16" s="4">
        <v>95.446203072000003</v>
      </c>
      <c r="H16" s="5" t="str">
        <f>IF($B16="N/A","N/A",IF(G16&gt;95,"Yes","No"))</f>
        <v>Yes</v>
      </c>
      <c r="I16" s="6">
        <v>-0.33600000000000002</v>
      </c>
      <c r="J16" s="6">
        <v>-3.01</v>
      </c>
      <c r="K16" s="105" t="str">
        <f t="shared" ref="K16:K26" si="4">IF(J16="Div by 0", "N/A", IF(J16="N/A","N/A", IF(J16&gt;30, "No", IF(J16&lt;-30, "No", "Yes"))))</f>
        <v>Yes</v>
      </c>
    </row>
    <row r="17" spans="1:11" x14ac:dyDescent="0.2">
      <c r="A17" s="124" t="s">
        <v>863</v>
      </c>
      <c r="B17" s="38" t="s">
        <v>247</v>
      </c>
      <c r="C17" s="57">
        <v>26.822885199000002</v>
      </c>
      <c r="D17" s="5" t="str">
        <f>IF($B17="N/A","N/A",IF(C17&gt;90,"No",IF(C17&lt;50,"No","Yes")))</f>
        <v>No</v>
      </c>
      <c r="E17" s="4">
        <v>26.570398204</v>
      </c>
      <c r="F17" s="5" t="str">
        <f>IF($B17="N/A","N/A",IF(E17&gt;90,"No",IF(E17&lt;50,"No","Yes")))</f>
        <v>No</v>
      </c>
      <c r="G17" s="4">
        <v>28.528913782</v>
      </c>
      <c r="H17" s="5" t="str">
        <f>IF($B17="N/A","N/A",IF(G17&gt;90,"No",IF(G17&lt;50,"No","Yes")))</f>
        <v>No</v>
      </c>
      <c r="I17" s="6">
        <v>-0.94099999999999995</v>
      </c>
      <c r="J17" s="6">
        <v>7.3710000000000004</v>
      </c>
      <c r="K17" s="105" t="str">
        <f t="shared" si="4"/>
        <v>Yes</v>
      </c>
    </row>
    <row r="18" spans="1:11" x14ac:dyDescent="0.2">
      <c r="A18" s="124" t="s">
        <v>864</v>
      </c>
      <c r="B18" s="38" t="s">
        <v>224</v>
      </c>
      <c r="C18" s="57">
        <v>23.313779985</v>
      </c>
      <c r="D18" s="5" t="str">
        <f t="shared" ref="D18:D23" si="5">IF($B18="N/A","N/A",IF(C18&gt;5,"No",IF(C18&lt;=0,"No","Yes")))</f>
        <v>No</v>
      </c>
      <c r="E18" s="4">
        <v>23.995624639999999</v>
      </c>
      <c r="F18" s="5" t="str">
        <f t="shared" ref="F18:F23" si="6">IF($B18="N/A","N/A",IF(E18&gt;5,"No",IF(E18&lt;=0,"No","Yes")))</f>
        <v>No</v>
      </c>
      <c r="G18" s="4">
        <v>22.932410482000002</v>
      </c>
      <c r="H18" s="5" t="str">
        <f t="shared" ref="H18:H23" si="7">IF($B18="N/A","N/A",IF(G18&gt;5,"No",IF(G18&lt;=0,"No","Yes")))</f>
        <v>No</v>
      </c>
      <c r="I18" s="6">
        <v>2.9249999999999998</v>
      </c>
      <c r="J18" s="6">
        <v>-4.43</v>
      </c>
      <c r="K18" s="105" t="str">
        <f t="shared" si="4"/>
        <v>Yes</v>
      </c>
    </row>
    <row r="19" spans="1:11" x14ac:dyDescent="0.2">
      <c r="A19" s="124" t="s">
        <v>865</v>
      </c>
      <c r="B19" s="38" t="s">
        <v>224</v>
      </c>
      <c r="C19" s="57">
        <v>3.0580308069000002</v>
      </c>
      <c r="D19" s="5" t="str">
        <f t="shared" si="5"/>
        <v>Yes</v>
      </c>
      <c r="E19" s="4">
        <v>2.9610270948999999</v>
      </c>
      <c r="F19" s="5" t="str">
        <f t="shared" si="6"/>
        <v>Yes</v>
      </c>
      <c r="G19" s="4">
        <v>2.8758301645</v>
      </c>
      <c r="H19" s="5" t="str">
        <f t="shared" si="7"/>
        <v>Yes</v>
      </c>
      <c r="I19" s="6">
        <v>-3.17</v>
      </c>
      <c r="J19" s="6">
        <v>-2.88</v>
      </c>
      <c r="K19" s="105" t="str">
        <f t="shared" si="4"/>
        <v>Yes</v>
      </c>
    </row>
    <row r="20" spans="1:11" x14ac:dyDescent="0.2">
      <c r="A20" s="124" t="s">
        <v>866</v>
      </c>
      <c r="B20" s="38" t="s">
        <v>224</v>
      </c>
      <c r="C20" s="57">
        <v>0.76145723740000004</v>
      </c>
      <c r="D20" s="5" t="str">
        <f t="shared" si="5"/>
        <v>Yes</v>
      </c>
      <c r="E20" s="4">
        <v>0.67933068240000005</v>
      </c>
      <c r="F20" s="5" t="str">
        <f t="shared" si="6"/>
        <v>Yes</v>
      </c>
      <c r="G20" s="4">
        <v>0.62550007780000005</v>
      </c>
      <c r="H20" s="5" t="str">
        <f t="shared" si="7"/>
        <v>Yes</v>
      </c>
      <c r="I20" s="6">
        <v>-10.8</v>
      </c>
      <c r="J20" s="6">
        <v>-7.92</v>
      </c>
      <c r="K20" s="105" t="str">
        <f t="shared" si="4"/>
        <v>Yes</v>
      </c>
    </row>
    <row r="21" spans="1:11" x14ac:dyDescent="0.2">
      <c r="A21" s="124" t="s">
        <v>867</v>
      </c>
      <c r="B21" s="22" t="s">
        <v>213</v>
      </c>
      <c r="C21" s="57">
        <v>0.11049581429999999</v>
      </c>
      <c r="D21" s="5" t="str">
        <f t="shared" si="5"/>
        <v>N/A</v>
      </c>
      <c r="E21" s="4">
        <v>0.1098798559</v>
      </c>
      <c r="F21" s="5" t="str">
        <f t="shared" si="6"/>
        <v>N/A</v>
      </c>
      <c r="G21" s="4">
        <v>0.13405475519999999</v>
      </c>
      <c r="H21" s="5" t="str">
        <f t="shared" si="7"/>
        <v>N/A</v>
      </c>
      <c r="I21" s="6">
        <v>-0.55700000000000005</v>
      </c>
      <c r="J21" s="6">
        <v>22</v>
      </c>
      <c r="K21" s="105" t="str">
        <f t="shared" si="4"/>
        <v>Yes</v>
      </c>
    </row>
    <row r="22" spans="1:11" x14ac:dyDescent="0.2">
      <c r="A22" s="124" t="s">
        <v>1703</v>
      </c>
      <c r="B22" s="22" t="s">
        <v>213</v>
      </c>
      <c r="C22" s="57">
        <v>2.0761777947</v>
      </c>
      <c r="D22" s="5" t="str">
        <f t="shared" si="5"/>
        <v>N/A</v>
      </c>
      <c r="E22" s="4">
        <v>2.1469334595</v>
      </c>
      <c r="F22" s="5" t="str">
        <f t="shared" si="6"/>
        <v>N/A</v>
      </c>
      <c r="G22" s="4">
        <v>1.6396999412</v>
      </c>
      <c r="H22" s="5" t="str">
        <f t="shared" si="7"/>
        <v>N/A</v>
      </c>
      <c r="I22" s="6">
        <v>3.4079999999999999</v>
      </c>
      <c r="J22" s="6">
        <v>-23.6</v>
      </c>
      <c r="K22" s="105" t="str">
        <f t="shared" si="4"/>
        <v>Yes</v>
      </c>
    </row>
    <row r="23" spans="1:11" x14ac:dyDescent="0.2">
      <c r="A23" s="124" t="s">
        <v>868</v>
      </c>
      <c r="B23" s="22" t="s">
        <v>213</v>
      </c>
      <c r="C23" s="57">
        <v>8.4322063500000002E-2</v>
      </c>
      <c r="D23" s="5" t="str">
        <f t="shared" si="5"/>
        <v>N/A</v>
      </c>
      <c r="E23" s="4">
        <v>8.04643632E-2</v>
      </c>
      <c r="F23" s="5" t="str">
        <f t="shared" si="6"/>
        <v>N/A</v>
      </c>
      <c r="G23" s="4">
        <v>0.14440921070000001</v>
      </c>
      <c r="H23" s="5" t="str">
        <f t="shared" si="7"/>
        <v>N/A</v>
      </c>
      <c r="I23" s="6">
        <v>-4.57</v>
      </c>
      <c r="J23" s="6">
        <v>79.47</v>
      </c>
      <c r="K23" s="105" t="str">
        <f t="shared" si="4"/>
        <v>No</v>
      </c>
    </row>
    <row r="24" spans="1:11" x14ac:dyDescent="0.2">
      <c r="A24" s="124" t="s">
        <v>869</v>
      </c>
      <c r="B24" s="22" t="s">
        <v>232</v>
      </c>
      <c r="C24" s="57">
        <v>1.8185937378999999</v>
      </c>
      <c r="D24" s="5" t="str">
        <f>IF($B24="N/A","N/A",IF(C24&gt;10,"No",IF(C24&lt;1,"No","Yes")))</f>
        <v>Yes</v>
      </c>
      <c r="E24" s="4">
        <v>1.8077660260999999</v>
      </c>
      <c r="F24" s="5" t="str">
        <f>IF($B24="N/A","N/A",IF(E24&gt;10,"No",IF(E24&lt;1,"No","Yes")))</f>
        <v>Yes</v>
      </c>
      <c r="G24" s="4">
        <v>2.0195777472000001</v>
      </c>
      <c r="H24" s="5" t="str">
        <f>IF($B24="N/A","N/A",IF(G24&gt;10,"No",IF(G24&lt;1,"No","Yes")))</f>
        <v>Yes</v>
      </c>
      <c r="I24" s="6">
        <v>-0.59499999999999997</v>
      </c>
      <c r="J24" s="6">
        <v>11.72</v>
      </c>
      <c r="K24" s="105" t="str">
        <f t="shared" si="4"/>
        <v>Yes</v>
      </c>
    </row>
    <row r="25" spans="1:11" x14ac:dyDescent="0.2">
      <c r="A25" s="124" t="s">
        <v>870</v>
      </c>
      <c r="B25" s="60" t="s">
        <v>239</v>
      </c>
      <c r="C25" s="57">
        <v>23.959930764999999</v>
      </c>
      <c r="D25" s="5" t="str">
        <f>IF($B25="N/A","N/A",IF(C25&gt;10,"No",IF(C25&lt;=0,"No","Yes")))</f>
        <v>No</v>
      </c>
      <c r="E25" s="4">
        <v>24.159721126000001</v>
      </c>
      <c r="F25" s="5" t="str">
        <f>IF($B25="N/A","N/A",IF(E25&gt;10,"No",IF(E25&lt;=0,"No","Yes")))</f>
        <v>No</v>
      </c>
      <c r="G25" s="4">
        <v>18.4936148</v>
      </c>
      <c r="H25" s="5" t="str">
        <f>IF($B25="N/A","N/A",IF(G25&gt;10,"No",IF(G25&lt;=0,"No","Yes")))</f>
        <v>No</v>
      </c>
      <c r="I25" s="6">
        <v>0.83389999999999997</v>
      </c>
      <c r="J25" s="6">
        <v>-23.5</v>
      </c>
      <c r="K25" s="105" t="str">
        <f t="shared" si="4"/>
        <v>Yes</v>
      </c>
    </row>
    <row r="26" spans="1:11" x14ac:dyDescent="0.2">
      <c r="A26" s="124" t="s">
        <v>871</v>
      </c>
      <c r="B26" s="38" t="s">
        <v>248</v>
      </c>
      <c r="C26" s="57">
        <v>1.259516463</v>
      </c>
      <c r="D26" s="5" t="str">
        <f>IF($B26="N/A","N/A",IF(C26&gt;=5,"No",IF(C26&lt;0,"No","Yes")))</f>
        <v>Yes</v>
      </c>
      <c r="E26" s="4">
        <v>1.5682703137</v>
      </c>
      <c r="F26" s="5" t="str">
        <f>IF($B26="N/A","N/A",IF(E26&gt;=5,"No",IF(E26&lt;0,"No","Yes")))</f>
        <v>Yes</v>
      </c>
      <c r="G26" s="4">
        <v>4.5528626913999997</v>
      </c>
      <c r="H26" s="5" t="str">
        <f>IF($B26="N/A","N/A",IF(G26&gt;=5,"No",IF(G26&lt;0,"No","Yes")))</f>
        <v>Yes</v>
      </c>
      <c r="I26" s="6">
        <v>24.51</v>
      </c>
      <c r="J26" s="6">
        <v>190.3</v>
      </c>
      <c r="K26" s="105" t="str">
        <f t="shared" si="4"/>
        <v>No</v>
      </c>
    </row>
    <row r="27" spans="1:11" x14ac:dyDescent="0.2">
      <c r="A27" s="124" t="s">
        <v>14</v>
      </c>
      <c r="B27" s="38" t="s">
        <v>249</v>
      </c>
      <c r="C27" s="57">
        <v>0.54588963020000003</v>
      </c>
      <c r="D27" s="5" t="str">
        <f>IF($B27="N/A","N/A",IF(C27&gt;15,"No",IF(C27&lt;=0,"No","Yes")))</f>
        <v>Yes</v>
      </c>
      <c r="E27" s="4">
        <v>0.3370815479</v>
      </c>
      <c r="F27" s="5" t="str">
        <f>IF($B27="N/A","N/A",IF(E27&gt;15,"No",IF(E27&lt;=0,"No","Yes")))</f>
        <v>Yes</v>
      </c>
      <c r="G27" s="4">
        <v>0.2319529155</v>
      </c>
      <c r="H27" s="5" t="str">
        <f>IF($B27="N/A","N/A",IF(G27&gt;15,"No",IF(G27&lt;=0,"No","Yes")))</f>
        <v>Yes</v>
      </c>
      <c r="I27" s="6">
        <v>-38.299999999999997</v>
      </c>
      <c r="J27" s="6">
        <v>-31.2</v>
      </c>
      <c r="K27" s="105" t="str">
        <f>IF(J27="Div by 0", "N/A", IF(J27="N/A","N/A", IF(J27&gt;30, "No", IF(J27&lt;-30, "No", "Yes"))))</f>
        <v>No</v>
      </c>
    </row>
    <row r="28" spans="1:11" x14ac:dyDescent="0.2">
      <c r="A28" s="124" t="s">
        <v>872</v>
      </c>
      <c r="B28" s="22" t="s">
        <v>213</v>
      </c>
      <c r="C28" s="59">
        <v>86.107459308000003</v>
      </c>
      <c r="D28" s="5" t="str">
        <f>IF($B28="N/A","N/A",IF(C28&gt;15,"No",IF(C28&lt;-15,"No","Yes")))</f>
        <v>N/A</v>
      </c>
      <c r="E28" s="24">
        <v>72.829834052999999</v>
      </c>
      <c r="F28" s="5" t="str">
        <f>IF($B28="N/A","N/A",IF(E28&gt;15,"No",IF(E28&lt;-15,"No","Yes")))</f>
        <v>N/A</v>
      </c>
      <c r="G28" s="24">
        <v>77.946315007999999</v>
      </c>
      <c r="H28" s="5" t="str">
        <f>IF($B28="N/A","N/A",IF(G28&gt;15,"No",IF(G28&lt;-15,"No","Yes")))</f>
        <v>N/A</v>
      </c>
      <c r="I28" s="6">
        <v>-15.4</v>
      </c>
      <c r="J28" s="6">
        <v>7.0250000000000004</v>
      </c>
      <c r="K28" s="105" t="str">
        <f>IF(J28="Div by 0", "N/A", IF(J28="N/A","N/A", IF(J28&gt;30, "No", IF(J28&lt;-30, "No", "Yes"))))</f>
        <v>Yes</v>
      </c>
    </row>
    <row r="29" spans="1:11" x14ac:dyDescent="0.2">
      <c r="A29" s="124" t="s">
        <v>376</v>
      </c>
      <c r="B29" s="22" t="s">
        <v>250</v>
      </c>
      <c r="C29" s="57">
        <v>6.9085996324999996</v>
      </c>
      <c r="D29" s="5" t="str">
        <f>IF($B29="N/A","N/A",IF(C29&gt;35,"No",IF(C29&lt;10,"No","Yes")))</f>
        <v>No</v>
      </c>
      <c r="E29" s="4">
        <v>7.0049934621999999</v>
      </c>
      <c r="F29" s="5" t="str">
        <f>IF($B29="N/A","N/A",IF(E29&gt;35,"No",IF(E29&lt;10,"No","Yes")))</f>
        <v>No</v>
      </c>
      <c r="G29" s="4">
        <v>7.3573876582000004</v>
      </c>
      <c r="H29" s="5" t="str">
        <f>IF($B29="N/A","N/A",IF(G29&gt;35,"No",IF(G29&lt;10,"No","Yes")))</f>
        <v>No</v>
      </c>
      <c r="I29" s="6">
        <v>1.395</v>
      </c>
      <c r="J29" s="6">
        <v>5.0309999999999997</v>
      </c>
      <c r="K29" s="105" t="str">
        <f t="shared" ref="K29:K54" si="8">IF(J29="Div by 0", "N/A", IF(J29="N/A","N/A", IF(J29&gt;30, "No", IF(J29&lt;-30, "No", "Yes"))))</f>
        <v>Yes</v>
      </c>
    </row>
    <row r="30" spans="1:11" x14ac:dyDescent="0.2">
      <c r="A30" s="124" t="s">
        <v>377</v>
      </c>
      <c r="B30" s="22" t="s">
        <v>251</v>
      </c>
      <c r="C30" s="57">
        <v>16.206905646999999</v>
      </c>
      <c r="D30" s="5" t="str">
        <f>IF($B30="N/A","N/A",IF(C30&gt;20,"No",IF(C30&lt;2,"No","Yes")))</f>
        <v>Yes</v>
      </c>
      <c r="E30" s="4">
        <v>15.265030188000001</v>
      </c>
      <c r="F30" s="5" t="str">
        <f>IF($B30="N/A","N/A",IF(E30&gt;20,"No",IF(E30&lt;2,"No","Yes")))</f>
        <v>Yes</v>
      </c>
      <c r="G30" s="4">
        <v>15.482959545</v>
      </c>
      <c r="H30" s="5" t="str">
        <f>IF($B30="N/A","N/A",IF(G30&gt;20,"No",IF(G30&lt;2,"No","Yes")))</f>
        <v>Yes</v>
      </c>
      <c r="I30" s="6">
        <v>-5.81</v>
      </c>
      <c r="J30" s="6">
        <v>1.4279999999999999</v>
      </c>
      <c r="K30" s="105" t="str">
        <f t="shared" si="8"/>
        <v>Yes</v>
      </c>
    </row>
    <row r="31" spans="1:11" x14ac:dyDescent="0.2">
      <c r="A31" s="124" t="s">
        <v>378</v>
      </c>
      <c r="B31" s="22" t="s">
        <v>252</v>
      </c>
      <c r="C31" s="57">
        <v>0.48034572129999997</v>
      </c>
      <c r="D31" s="5" t="str">
        <f>IF($B31="N/A","N/A",IF(C31&gt;8,"No",IF(C31&lt;0.5,"No","Yes")))</f>
        <v>No</v>
      </c>
      <c r="E31" s="4">
        <v>0.44371168439999997</v>
      </c>
      <c r="F31" s="5" t="str">
        <f>IF($B31="N/A","N/A",IF(E31&gt;8,"No",IF(E31&lt;0.5,"No","Yes")))</f>
        <v>No</v>
      </c>
      <c r="G31" s="4">
        <v>0.6396447475</v>
      </c>
      <c r="H31" s="5" t="str">
        <f>IF($B31="N/A","N/A",IF(G31&gt;8,"No",IF(G31&lt;0.5,"No","Yes")))</f>
        <v>Yes</v>
      </c>
      <c r="I31" s="6">
        <v>-7.63</v>
      </c>
      <c r="J31" s="6">
        <v>44.16</v>
      </c>
      <c r="K31" s="105" t="str">
        <f t="shared" si="8"/>
        <v>No</v>
      </c>
    </row>
    <row r="32" spans="1:11" x14ac:dyDescent="0.2">
      <c r="A32" s="124" t="s">
        <v>379</v>
      </c>
      <c r="B32" s="22" t="s">
        <v>253</v>
      </c>
      <c r="C32" s="57">
        <v>4.7366514966000004</v>
      </c>
      <c r="D32" s="5" t="str">
        <f>IF($B32="N/A","N/A",IF(C32&gt;25,"No",IF(C32&lt;3,"No","Yes")))</f>
        <v>Yes</v>
      </c>
      <c r="E32" s="4">
        <v>5.4109343918999997</v>
      </c>
      <c r="F32" s="5" t="str">
        <f>IF($B32="N/A","N/A",IF(E32&gt;25,"No",IF(E32&lt;3,"No","Yes")))</f>
        <v>Yes</v>
      </c>
      <c r="G32" s="4">
        <v>4.4153864996000003</v>
      </c>
      <c r="H32" s="5" t="str">
        <f>IF($B32="N/A","N/A",IF(G32&gt;25,"No",IF(G32&lt;3,"No","Yes")))</f>
        <v>Yes</v>
      </c>
      <c r="I32" s="6">
        <v>14.24</v>
      </c>
      <c r="J32" s="6">
        <v>-18.399999999999999</v>
      </c>
      <c r="K32" s="105" t="str">
        <f t="shared" si="8"/>
        <v>Yes</v>
      </c>
    </row>
    <row r="33" spans="1:11" x14ac:dyDescent="0.2">
      <c r="A33" s="124" t="s">
        <v>380</v>
      </c>
      <c r="B33" s="22" t="s">
        <v>254</v>
      </c>
      <c r="C33" s="57">
        <v>13.583090092000001</v>
      </c>
      <c r="D33" s="5" t="str">
        <f>IF($B33="N/A","N/A",IF(C33&gt;25,"No",IF(C33&lt;2,"No","Yes")))</f>
        <v>Yes</v>
      </c>
      <c r="E33" s="4">
        <v>13.814671822999999</v>
      </c>
      <c r="F33" s="5" t="str">
        <f>IF($B33="N/A","N/A",IF(E33&gt;25,"No",IF(E33&lt;2,"No","Yes")))</f>
        <v>Yes</v>
      </c>
      <c r="G33" s="4">
        <v>10.879947198</v>
      </c>
      <c r="H33" s="5" t="str">
        <f>IF($B33="N/A","N/A",IF(G33&gt;25,"No",IF(G33&lt;2,"No","Yes")))</f>
        <v>Yes</v>
      </c>
      <c r="I33" s="6">
        <v>1.7050000000000001</v>
      </c>
      <c r="J33" s="6">
        <v>-21.2</v>
      </c>
      <c r="K33" s="105" t="str">
        <f t="shared" si="8"/>
        <v>Yes</v>
      </c>
    </row>
    <row r="34" spans="1:11" x14ac:dyDescent="0.2">
      <c r="A34" s="124" t="s">
        <v>381</v>
      </c>
      <c r="B34" s="22" t="s">
        <v>255</v>
      </c>
      <c r="C34" s="57">
        <v>7.6170302702999999</v>
      </c>
      <c r="D34" s="5" t="str">
        <f>IF($B34="N/A","N/A",IF(C34&gt;25,"No",IF(C34&lt;=0,"No","Yes")))</f>
        <v>Yes</v>
      </c>
      <c r="E34" s="4">
        <v>8.2014598165999999</v>
      </c>
      <c r="F34" s="5" t="str">
        <f>IF($B34="N/A","N/A",IF(E34&gt;25,"No",IF(E34&lt;=0,"No","Yes")))</f>
        <v>Yes</v>
      </c>
      <c r="G34" s="4">
        <v>9.0978253472000006</v>
      </c>
      <c r="H34" s="5" t="str">
        <f>IF($B34="N/A","N/A",IF(G34&gt;25,"No",IF(G34&lt;=0,"No","Yes")))</f>
        <v>Yes</v>
      </c>
      <c r="I34" s="6">
        <v>7.673</v>
      </c>
      <c r="J34" s="6">
        <v>10.93</v>
      </c>
      <c r="K34" s="105" t="str">
        <f t="shared" si="8"/>
        <v>Yes</v>
      </c>
    </row>
    <row r="35" spans="1:11" x14ac:dyDescent="0.2">
      <c r="A35" s="124" t="s">
        <v>382</v>
      </c>
      <c r="B35" s="22" t="s">
        <v>256</v>
      </c>
      <c r="C35" s="57">
        <v>15.652319180999999</v>
      </c>
      <c r="D35" s="5" t="str">
        <f>IF($B35="N/A","N/A",IF(C35&gt;20,"No",IF(C35&lt;4,"No","Yes")))</f>
        <v>Yes</v>
      </c>
      <c r="E35" s="4">
        <v>16.997396986999998</v>
      </c>
      <c r="F35" s="5" t="str">
        <f>IF($B35="N/A","N/A",IF(E35&gt;20,"No",IF(E35&lt;4,"No","Yes")))</f>
        <v>Yes</v>
      </c>
      <c r="G35" s="4">
        <v>14.646367071</v>
      </c>
      <c r="H35" s="5" t="str">
        <f>IF($B35="N/A","N/A",IF(G35&gt;20,"No",IF(G35&lt;4,"No","Yes")))</f>
        <v>Yes</v>
      </c>
      <c r="I35" s="6">
        <v>8.593</v>
      </c>
      <c r="J35" s="6">
        <v>-13.8</v>
      </c>
      <c r="K35" s="105" t="str">
        <f t="shared" si="8"/>
        <v>Yes</v>
      </c>
    </row>
    <row r="36" spans="1:11" x14ac:dyDescent="0.2">
      <c r="A36" s="124" t="s">
        <v>383</v>
      </c>
      <c r="B36" s="22" t="s">
        <v>257</v>
      </c>
      <c r="C36" s="57">
        <v>8.3244299999999999E-5</v>
      </c>
      <c r="D36" s="5" t="str">
        <f>IF($B36="N/A","N/A",IF(C36&gt;=3,"No",IF(C36&lt;0,"No","Yes")))</f>
        <v>Yes</v>
      </c>
      <c r="E36" s="4">
        <v>0.1539908009</v>
      </c>
      <c r="F36" s="5" t="str">
        <f>IF($B36="N/A","N/A",IF(E36&gt;=3,"No",IF(E36&lt;0,"No","Yes")))</f>
        <v>Yes</v>
      </c>
      <c r="G36" s="4">
        <v>0.24170093670000001</v>
      </c>
      <c r="H36" s="5" t="str">
        <f>IF($B36="N/A","N/A",IF(G36&gt;=3,"No",IF(G36&lt;0,"No","Yes")))</f>
        <v>Yes</v>
      </c>
      <c r="I36" s="6">
        <v>185000</v>
      </c>
      <c r="J36" s="6">
        <v>56.96</v>
      </c>
      <c r="K36" s="105" t="str">
        <f t="shared" si="8"/>
        <v>No</v>
      </c>
    </row>
    <row r="37" spans="1:11" x14ac:dyDescent="0.2">
      <c r="A37" s="124" t="s">
        <v>384</v>
      </c>
      <c r="B37" s="22" t="s">
        <v>258</v>
      </c>
      <c r="C37" s="57">
        <v>10.584298536</v>
      </c>
      <c r="D37" s="5" t="str">
        <f>IF($B37="N/A","N/A",IF(C37&gt;=25,"No",IF(C37&lt;0,"No","Yes")))</f>
        <v>Yes</v>
      </c>
      <c r="E37" s="4">
        <v>10.644867675</v>
      </c>
      <c r="F37" s="5" t="str">
        <f>IF($B37="N/A","N/A",IF(E37&gt;=25,"No",IF(E37&lt;0,"No","Yes")))</f>
        <v>Yes</v>
      </c>
      <c r="G37" s="4">
        <v>9.6393137900999992</v>
      </c>
      <c r="H37" s="5" t="str">
        <f>IF($B37="N/A","N/A",IF(G37&gt;=25,"No",IF(G37&lt;0,"No","Yes")))</f>
        <v>Yes</v>
      </c>
      <c r="I37" s="6">
        <v>0.57230000000000003</v>
      </c>
      <c r="J37" s="6">
        <v>-9.4499999999999993</v>
      </c>
      <c r="K37" s="105" t="str">
        <f t="shared" si="8"/>
        <v>Yes</v>
      </c>
    </row>
    <row r="38" spans="1:11" x14ac:dyDescent="0.2">
      <c r="A38" s="124" t="s">
        <v>385</v>
      </c>
      <c r="B38" s="22" t="s">
        <v>221</v>
      </c>
      <c r="C38" s="57">
        <v>4.5468414188999997</v>
      </c>
      <c r="D38" s="5" t="str">
        <f>IF($B38="N/A","N/A",IF(C38&gt;3,"Yes","No"))</f>
        <v>Yes</v>
      </c>
      <c r="E38" s="4">
        <v>4.5987914076000003</v>
      </c>
      <c r="F38" s="5" t="str">
        <f>IF($B38="N/A","N/A",IF(E38&gt;3,"Yes","No"))</f>
        <v>Yes</v>
      </c>
      <c r="G38" s="4">
        <v>4.8503965567999998</v>
      </c>
      <c r="H38" s="5" t="str">
        <f>IF($B38="N/A","N/A",IF(G38&gt;3,"Yes","No"))</f>
        <v>Yes</v>
      </c>
      <c r="I38" s="6">
        <v>1.143</v>
      </c>
      <c r="J38" s="6">
        <v>5.4710000000000001</v>
      </c>
      <c r="K38" s="105" t="str">
        <f t="shared" si="8"/>
        <v>Yes</v>
      </c>
    </row>
    <row r="39" spans="1:11" x14ac:dyDescent="0.2">
      <c r="A39" s="124" t="s">
        <v>386</v>
      </c>
      <c r="B39" s="22" t="s">
        <v>220</v>
      </c>
      <c r="C39" s="57">
        <v>5.1374419841999996</v>
      </c>
      <c r="D39" s="5" t="str">
        <f>IF($B39="N/A","N/A",IF(C39&gt;1,"Yes","No"))</f>
        <v>Yes</v>
      </c>
      <c r="E39" s="4">
        <v>5.2120048486000004</v>
      </c>
      <c r="F39" s="5" t="str">
        <f>IF($B39="N/A","N/A",IF(E39&gt;1,"Yes","No"))</f>
        <v>Yes</v>
      </c>
      <c r="G39" s="4">
        <v>5.1271354630000001</v>
      </c>
      <c r="H39" s="5" t="str">
        <f>IF($B39="N/A","N/A",IF(G39&gt;1,"Yes","No"))</f>
        <v>Yes</v>
      </c>
      <c r="I39" s="6">
        <v>1.4510000000000001</v>
      </c>
      <c r="J39" s="6">
        <v>-1.63</v>
      </c>
      <c r="K39" s="105" t="str">
        <f t="shared" si="8"/>
        <v>Yes</v>
      </c>
    </row>
    <row r="40" spans="1:11" x14ac:dyDescent="0.2">
      <c r="A40" s="124" t="s">
        <v>387</v>
      </c>
      <c r="B40" s="22" t="s">
        <v>213</v>
      </c>
      <c r="C40" s="57">
        <v>1.007694E-4</v>
      </c>
      <c r="D40" s="5" t="str">
        <f>IF($B40="N/A","N/A",IF(C40&gt;15,"No",IF(C40&lt;-15,"No","Yes")))</f>
        <v>N/A</v>
      </c>
      <c r="E40" s="4">
        <v>2.1719440000000001E-4</v>
      </c>
      <c r="F40" s="5" t="str">
        <f>IF($B40="N/A","N/A",IF(E40&gt;15,"No",IF(E40&lt;-15,"No","Yes")))</f>
        <v>N/A</v>
      </c>
      <c r="G40" s="4">
        <v>1.1923808999999999E-3</v>
      </c>
      <c r="H40" s="5" t="str">
        <f>IF($B40="N/A","N/A",IF(G40&gt;15,"No",IF(G40&lt;-15,"No","Yes")))</f>
        <v>N/A</v>
      </c>
      <c r="I40" s="6">
        <v>115.5</v>
      </c>
      <c r="J40" s="6">
        <v>449</v>
      </c>
      <c r="K40" s="105" t="str">
        <f t="shared" si="8"/>
        <v>No</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0</v>
      </c>
      <c r="D42" s="5" t="str">
        <f>IF($B42="N/A","N/A",IF(C42&gt;0,"Yes","No"))</f>
        <v>No</v>
      </c>
      <c r="E42" s="4">
        <v>0</v>
      </c>
      <c r="F42" s="5" t="str">
        <f>IF($B42="N/A","N/A",IF(E42&gt;0,"Yes","No"))</f>
        <v>No</v>
      </c>
      <c r="G42" s="4">
        <v>0</v>
      </c>
      <c r="H42" s="5" t="str">
        <f>IF($B42="N/A","N/A",IF(G42&gt;0,"Yes","No"))</f>
        <v>No</v>
      </c>
      <c r="I42" s="6" t="s">
        <v>1748</v>
      </c>
      <c r="J42" s="6" t="s">
        <v>1748</v>
      </c>
      <c r="K42" s="105" t="str">
        <f t="shared" si="8"/>
        <v>N/A</v>
      </c>
    </row>
    <row r="43" spans="1:11" x14ac:dyDescent="0.2">
      <c r="A43" s="124" t="s">
        <v>390</v>
      </c>
      <c r="B43" s="22" t="s">
        <v>259</v>
      </c>
      <c r="C43" s="57">
        <v>0.52768542289999998</v>
      </c>
      <c r="D43" s="5" t="str">
        <f>IF($B43="N/A","N/A",IF(C43&gt;0,"Yes","No"))</f>
        <v>Yes</v>
      </c>
      <c r="E43" s="4">
        <v>0.49512117950000001</v>
      </c>
      <c r="F43" s="5" t="str">
        <f>IF($B43="N/A","N/A",IF(E43&gt;0,"Yes","No"))</f>
        <v>Yes</v>
      </c>
      <c r="G43" s="4">
        <v>0.76616414710000003</v>
      </c>
      <c r="H43" s="5" t="str">
        <f>IF($B43="N/A","N/A",IF(G43&gt;0,"Yes","No"))</f>
        <v>Yes</v>
      </c>
      <c r="I43" s="6">
        <v>-6.17</v>
      </c>
      <c r="J43" s="6">
        <v>54.74</v>
      </c>
      <c r="K43" s="105" t="str">
        <f t="shared" si="8"/>
        <v>No</v>
      </c>
    </row>
    <row r="44" spans="1:11" x14ac:dyDescent="0.2">
      <c r="A44" s="124" t="s">
        <v>391</v>
      </c>
      <c r="B44" s="22" t="s">
        <v>259</v>
      </c>
      <c r="C44" s="57">
        <v>2.09556495E-2</v>
      </c>
      <c r="D44" s="5" t="str">
        <f>IF($B44="N/A","N/A",IF(C44&gt;0,"Yes","No"))</f>
        <v>Yes</v>
      </c>
      <c r="E44" s="4">
        <v>1.8531186700000001E-2</v>
      </c>
      <c r="F44" s="5" t="str">
        <f>IF($B44="N/A","N/A",IF(E44&gt;0,"Yes","No"))</f>
        <v>Yes</v>
      </c>
      <c r="G44" s="4">
        <v>3.2557325555999999</v>
      </c>
      <c r="H44" s="5" t="str">
        <f>IF($B44="N/A","N/A",IF(G44&gt;0,"Yes","No"))</f>
        <v>Yes</v>
      </c>
      <c r="I44" s="6">
        <v>-11.6</v>
      </c>
      <c r="J44" s="6">
        <v>17469</v>
      </c>
      <c r="K44" s="105" t="str">
        <f t="shared" si="8"/>
        <v>No</v>
      </c>
    </row>
    <row r="45" spans="1:11" x14ac:dyDescent="0.2">
      <c r="A45" s="124" t="s">
        <v>392</v>
      </c>
      <c r="B45" s="22" t="s">
        <v>220</v>
      </c>
      <c r="C45" s="57">
        <v>0.36694073890000001</v>
      </c>
      <c r="D45" s="5" t="str">
        <f>IF($B45="N/A","N/A",IF(C45&gt;1,"Yes","No"))</f>
        <v>No</v>
      </c>
      <c r="E45" s="4">
        <v>0.41421423159999998</v>
      </c>
      <c r="F45" s="5" t="str">
        <f>IF($B45="N/A","N/A",IF(E45&gt;1,"Yes","No"))</f>
        <v>No</v>
      </c>
      <c r="G45" s="4">
        <v>1.0296475474</v>
      </c>
      <c r="H45" s="5" t="str">
        <f>IF($B45="N/A","N/A",IF(G45&gt;1,"Yes","No"))</f>
        <v>Yes</v>
      </c>
      <c r="I45" s="6">
        <v>12.88</v>
      </c>
      <c r="J45" s="6">
        <v>148.6</v>
      </c>
      <c r="K45" s="105" t="str">
        <f t="shared" si="8"/>
        <v>No</v>
      </c>
    </row>
    <row r="46" spans="1:11" x14ac:dyDescent="0.2">
      <c r="A46" s="124" t="s">
        <v>393</v>
      </c>
      <c r="B46" s="22" t="s">
        <v>259</v>
      </c>
      <c r="C46" s="57">
        <v>4.671585147</v>
      </c>
      <c r="D46" s="5" t="str">
        <f>IF($B46="N/A","N/A",IF(C46&gt;0,"Yes","No"))</f>
        <v>Yes</v>
      </c>
      <c r="E46" s="4">
        <v>2.7675274106000001</v>
      </c>
      <c r="F46" s="5" t="str">
        <f>IF($B46="N/A","N/A",IF(E46&gt;0,"Yes","No"))</f>
        <v>Yes</v>
      </c>
      <c r="G46" s="4">
        <v>3.9582743716</v>
      </c>
      <c r="H46" s="5" t="str">
        <f>IF($B46="N/A","N/A",IF(G46&gt;0,"Yes","No"))</f>
        <v>Yes</v>
      </c>
      <c r="I46" s="6">
        <v>-40.799999999999997</v>
      </c>
      <c r="J46" s="6">
        <v>43.03</v>
      </c>
      <c r="K46" s="105" t="str">
        <f t="shared" si="8"/>
        <v>No</v>
      </c>
    </row>
    <row r="47" spans="1:11" x14ac:dyDescent="0.2">
      <c r="A47" s="124" t="s">
        <v>394</v>
      </c>
      <c r="B47" s="22" t="s">
        <v>213</v>
      </c>
      <c r="C47" s="57">
        <v>9.6388100000000006E-5</v>
      </c>
      <c r="D47" s="5" t="str">
        <f>IF($B47="N/A","N/A",IF(C47&gt;15,"No",IF(C47&lt;-15,"No","Yes")))</f>
        <v>N/A</v>
      </c>
      <c r="E47" s="4">
        <v>1.7211630000000001E-4</v>
      </c>
      <c r="F47" s="5" t="str">
        <f>IF($B47="N/A","N/A",IF(E47&gt;15,"No",IF(E47&lt;-15,"No","Yes")))</f>
        <v>N/A</v>
      </c>
      <c r="G47" s="4">
        <v>1.229259E-4</v>
      </c>
      <c r="H47" s="5" t="str">
        <f>IF($B47="N/A","N/A",IF(G47&gt;15,"No",IF(G47&lt;-15,"No","Yes")))</f>
        <v>N/A</v>
      </c>
      <c r="I47" s="6">
        <v>78.569999999999993</v>
      </c>
      <c r="J47" s="6">
        <v>-28.6</v>
      </c>
      <c r="K47" s="105" t="str">
        <f t="shared" si="8"/>
        <v>Yes</v>
      </c>
    </row>
    <row r="48" spans="1:11" x14ac:dyDescent="0.2">
      <c r="A48" s="124" t="s">
        <v>395</v>
      </c>
      <c r="B48" s="22" t="s">
        <v>213</v>
      </c>
      <c r="C48" s="57">
        <v>1.3253363900000001E-2</v>
      </c>
      <c r="D48" s="5" t="str">
        <f>IF($B48="N/A","N/A",IF(C48&gt;15,"No",IF(C48&lt;-15,"No","Yes")))</f>
        <v>N/A</v>
      </c>
      <c r="E48" s="4">
        <v>2.51248796E-2</v>
      </c>
      <c r="F48" s="5" t="str">
        <f>IF($B48="N/A","N/A",IF(E48&gt;15,"No",IF(E48&lt;-15,"No","Yes")))</f>
        <v>N/A</v>
      </c>
      <c r="G48" s="4">
        <v>3.3386665400000001E-2</v>
      </c>
      <c r="H48" s="5" t="str">
        <f>IF($B48="N/A","N/A",IF(G48&gt;15,"No",IF(G48&lt;-15,"No","Yes")))</f>
        <v>N/A</v>
      </c>
      <c r="I48" s="6">
        <v>89.57</v>
      </c>
      <c r="J48" s="6">
        <v>32.880000000000003</v>
      </c>
      <c r="K48" s="105" t="str">
        <f t="shared" si="8"/>
        <v>No</v>
      </c>
    </row>
    <row r="49" spans="1:11" x14ac:dyDescent="0.2">
      <c r="A49" s="124"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1.1877204714</v>
      </c>
      <c r="D51" s="5" t="str">
        <f>IF($B51="N/A","N/A",IF(C51&gt;15,"No",IF(C51&lt;-15,"No","Yes")))</f>
        <v>N/A</v>
      </c>
      <c r="E51" s="4">
        <v>1.3247626527</v>
      </c>
      <c r="F51" s="5" t="str">
        <f>IF($B51="N/A","N/A",IF(E51&gt;15,"No",IF(E51&lt;-15,"No","Yes")))</f>
        <v>N/A</v>
      </c>
      <c r="G51" s="4">
        <v>1.5459894555</v>
      </c>
      <c r="H51" s="5" t="str">
        <f>IF($B51="N/A","N/A",IF(G51&gt;15,"No",IF(G51&lt;-15,"No","Yes")))</f>
        <v>N/A</v>
      </c>
      <c r="I51" s="6">
        <v>11.54</v>
      </c>
      <c r="J51" s="6">
        <v>16.7</v>
      </c>
      <c r="K51" s="105" t="str">
        <f t="shared" si="8"/>
        <v>Yes</v>
      </c>
    </row>
    <row r="52" spans="1:11" x14ac:dyDescent="0.2">
      <c r="A52" s="124" t="s">
        <v>399</v>
      </c>
      <c r="B52" s="22" t="s">
        <v>220</v>
      </c>
      <c r="C52" s="57">
        <v>6.0004835178000002</v>
      </c>
      <c r="D52" s="5" t="str">
        <f>IF($B52="N/A","N/A",IF(C52&gt;1,"Yes","No"))</f>
        <v>Yes</v>
      </c>
      <c r="E52" s="4">
        <v>5.4640691478000001</v>
      </c>
      <c r="F52" s="5" t="str">
        <f>IF($B52="N/A","N/A",IF(E52&gt;1,"Yes","No"))</f>
        <v>Yes</v>
      </c>
      <c r="G52" s="4">
        <v>5.2556585542000001</v>
      </c>
      <c r="H52" s="5" t="str">
        <f>IF($B52="N/A","N/A",IF(G52&gt;1,"Yes","No"))</f>
        <v>Yes</v>
      </c>
      <c r="I52" s="6">
        <v>-8.94</v>
      </c>
      <c r="J52" s="6">
        <v>-3.81</v>
      </c>
      <c r="K52" s="105" t="str">
        <f t="shared" si="8"/>
        <v>Yes</v>
      </c>
    </row>
    <row r="53" spans="1:11" x14ac:dyDescent="0.2">
      <c r="A53" s="124" t="s">
        <v>400</v>
      </c>
      <c r="B53" s="22" t="s">
        <v>259</v>
      </c>
      <c r="C53" s="57">
        <v>1.7566293326</v>
      </c>
      <c r="D53" s="5" t="str">
        <f>IF($B53="N/A","N/A",IF(C53&gt;0,"Yes","No"))</f>
        <v>Yes</v>
      </c>
      <c r="E53" s="4">
        <v>1.7420667813999999</v>
      </c>
      <c r="F53" s="5" t="str">
        <f>IF($B53="N/A","N/A",IF(E53&gt;0,"Yes","No"))</f>
        <v>Yes</v>
      </c>
      <c r="G53" s="4">
        <v>1.7754592684999999</v>
      </c>
      <c r="H53" s="5" t="str">
        <f>IF($B53="N/A","N/A",IF(G53&gt;0,"Yes","No"))</f>
        <v>Yes</v>
      </c>
      <c r="I53" s="6">
        <v>-0.82899999999999996</v>
      </c>
      <c r="J53" s="6">
        <v>1.917</v>
      </c>
      <c r="K53" s="105" t="str">
        <f t="shared" si="8"/>
        <v>Yes</v>
      </c>
    </row>
    <row r="54" spans="1:11" x14ac:dyDescent="0.2">
      <c r="A54" s="124" t="s">
        <v>401</v>
      </c>
      <c r="B54" s="22" t="s">
        <v>260</v>
      </c>
      <c r="C54" s="57">
        <v>9.4197460000000003E-4</v>
      </c>
      <c r="D54" s="5" t="str">
        <f>IF($B54="N/A","N/A",IF(C54&gt;=1,"No",IF(C54&lt;0,"No","Yes")))</f>
        <v>Yes</v>
      </c>
      <c r="E54" s="4">
        <v>3.4013460000000001E-4</v>
      </c>
      <c r="F54" s="5" t="str">
        <f>IF($B54="N/A","N/A",IF(E54&gt;=1,"No",IF(E54&lt;0,"No","Yes")))</f>
        <v>Yes</v>
      </c>
      <c r="G54" s="4">
        <v>2.5404680000000002E-4</v>
      </c>
      <c r="H54" s="5" t="str">
        <f>IF($B54="N/A","N/A",IF(G54&gt;=1,"No",IF(G54&lt;0,"No","Yes")))</f>
        <v>Yes</v>
      </c>
      <c r="I54" s="6">
        <v>-63.9</v>
      </c>
      <c r="J54" s="6">
        <v>-25.3</v>
      </c>
      <c r="K54" s="105" t="str">
        <f t="shared" si="8"/>
        <v>Yes</v>
      </c>
    </row>
    <row r="55" spans="1:11" x14ac:dyDescent="0.2">
      <c r="A55" s="124" t="s">
        <v>873</v>
      </c>
      <c r="B55" s="22" t="s">
        <v>213</v>
      </c>
      <c r="C55" s="59">
        <v>97.942768951000005</v>
      </c>
      <c r="D55" s="5" t="str">
        <f>IF($B55="N/A","N/A",IF(C55&gt;15,"No",IF(C55&lt;-15,"No","Yes")))</f>
        <v>N/A</v>
      </c>
      <c r="E55" s="24">
        <v>98.592691852000002</v>
      </c>
      <c r="F55" s="5" t="str">
        <f>IF($B55="N/A","N/A",IF(E55&gt;15,"No",IF(E55&lt;-15,"No","Yes")))</f>
        <v>N/A</v>
      </c>
      <c r="G55" s="24">
        <v>121.17264848000001</v>
      </c>
      <c r="H55" s="5" t="str">
        <f>IF($B55="N/A","N/A",IF(G55&gt;15,"No",IF(G55&lt;-15,"No","Yes")))</f>
        <v>N/A</v>
      </c>
      <c r="I55" s="6">
        <v>0.66359999999999997</v>
      </c>
      <c r="J55" s="6">
        <v>22.9</v>
      </c>
      <c r="K55" s="105" t="str">
        <f t="shared" ref="K55:K74" si="9">IF(J55="Div by 0", "N/A", IF(J55="N/A","N/A", IF(J55&gt;30, "No", IF(J55&lt;-30, "No", "Yes"))))</f>
        <v>Yes</v>
      </c>
    </row>
    <row r="56" spans="1:11" x14ac:dyDescent="0.2">
      <c r="A56" s="124" t="s">
        <v>874</v>
      </c>
      <c r="B56" s="22" t="s">
        <v>261</v>
      </c>
      <c r="C56" s="59">
        <v>78.608603502999998</v>
      </c>
      <c r="D56" s="5" t="str">
        <f>IF($B56="N/A","N/A",IF(C56&gt;90,"No",IF(C56&lt;20,"No","Yes")))</f>
        <v>Yes</v>
      </c>
      <c r="E56" s="24">
        <v>79.516825535999999</v>
      </c>
      <c r="F56" s="5" t="str">
        <f>IF($B56="N/A","N/A",IF(E56&gt;90,"No",IF(E56&lt;20,"No","Yes")))</f>
        <v>Yes</v>
      </c>
      <c r="G56" s="24">
        <v>96.857680610000003</v>
      </c>
      <c r="H56" s="5" t="str">
        <f>IF($B56="N/A","N/A",IF(G56&gt;90,"No",IF(G56&lt;20,"No","Yes")))</f>
        <v>No</v>
      </c>
      <c r="I56" s="6">
        <v>1.155</v>
      </c>
      <c r="J56" s="6">
        <v>21.81</v>
      </c>
      <c r="K56" s="105" t="str">
        <f t="shared" si="9"/>
        <v>Yes</v>
      </c>
    </row>
    <row r="57" spans="1:11" x14ac:dyDescent="0.2">
      <c r="A57" s="124" t="s">
        <v>875</v>
      </c>
      <c r="B57" s="22" t="s">
        <v>262</v>
      </c>
      <c r="C57" s="59">
        <v>51.55998657</v>
      </c>
      <c r="D57" s="5" t="str">
        <f>IF($B57="N/A","N/A",IF(C57&gt;60,"No",IF(C57&lt;10,"No","Yes")))</f>
        <v>Yes</v>
      </c>
      <c r="E57" s="24">
        <v>52.059697356999997</v>
      </c>
      <c r="F57" s="5" t="str">
        <f>IF($B57="N/A","N/A",IF(E57&gt;60,"No",IF(E57&lt;10,"No","Yes")))</f>
        <v>Yes</v>
      </c>
      <c r="G57" s="24">
        <v>55.033572143000001</v>
      </c>
      <c r="H57" s="5" t="str">
        <f>IF($B57="N/A","N/A",IF(G57&gt;60,"No",IF(G57&lt;10,"No","Yes")))</f>
        <v>Yes</v>
      </c>
      <c r="I57" s="6">
        <v>0.96919999999999995</v>
      </c>
      <c r="J57" s="6">
        <v>5.7119999999999997</v>
      </c>
      <c r="K57" s="105" t="str">
        <f t="shared" si="9"/>
        <v>Yes</v>
      </c>
    </row>
    <row r="58" spans="1:11" ht="25.5" x14ac:dyDescent="0.2">
      <c r="A58" s="124" t="s">
        <v>876</v>
      </c>
      <c r="B58" s="22" t="s">
        <v>263</v>
      </c>
      <c r="C58" s="59">
        <v>29.759476813999999</v>
      </c>
      <c r="D58" s="5" t="str">
        <f>IF($B58="N/A","N/A",IF(C58&gt;100,"No",IF(C58&lt;10,"No","Yes")))</f>
        <v>Yes</v>
      </c>
      <c r="E58" s="24">
        <v>26.069942276999999</v>
      </c>
      <c r="F58" s="5" t="str">
        <f>IF($B58="N/A","N/A",IF(E58&gt;100,"No",IF(E58&lt;10,"No","Yes")))</f>
        <v>Yes</v>
      </c>
      <c r="G58" s="24">
        <v>35.632490951999998</v>
      </c>
      <c r="H58" s="5" t="str">
        <f>IF($B58="N/A","N/A",IF(G58&gt;100,"No",IF(G58&lt;10,"No","Yes")))</f>
        <v>Yes</v>
      </c>
      <c r="I58" s="6">
        <v>-12.4</v>
      </c>
      <c r="J58" s="6">
        <v>36.68</v>
      </c>
      <c r="K58" s="105" t="str">
        <f t="shared" si="9"/>
        <v>No</v>
      </c>
    </row>
    <row r="59" spans="1:11" x14ac:dyDescent="0.2">
      <c r="A59" s="124" t="s">
        <v>877</v>
      </c>
      <c r="B59" s="22" t="s">
        <v>264</v>
      </c>
      <c r="C59" s="59">
        <v>219.44196901000001</v>
      </c>
      <c r="D59" s="5" t="str">
        <f>IF($B59="N/A","N/A",IF(C59&gt;100,"No",IF(C59&lt;20,"No","Yes")))</f>
        <v>No</v>
      </c>
      <c r="E59" s="24">
        <v>182.16330955999999</v>
      </c>
      <c r="F59" s="5" t="str">
        <f>IF($B59="N/A","N/A",IF(E59&gt;100,"No",IF(E59&lt;20,"No","Yes")))</f>
        <v>No</v>
      </c>
      <c r="G59" s="24">
        <v>341.43411630000003</v>
      </c>
      <c r="H59" s="5" t="str">
        <f>IF($B59="N/A","N/A",IF(G59&gt;100,"No",IF(G59&lt;20,"No","Yes")))</f>
        <v>No</v>
      </c>
      <c r="I59" s="6">
        <v>-17</v>
      </c>
      <c r="J59" s="6">
        <v>87.43</v>
      </c>
      <c r="K59" s="105" t="str">
        <f t="shared" si="9"/>
        <v>No</v>
      </c>
    </row>
    <row r="60" spans="1:11" x14ac:dyDescent="0.2">
      <c r="A60" s="124" t="s">
        <v>878</v>
      </c>
      <c r="B60" s="22" t="s">
        <v>264</v>
      </c>
      <c r="C60" s="59">
        <v>83.173186877000006</v>
      </c>
      <c r="D60" s="5" t="str">
        <f>IF($B60="N/A","N/A",IF(C60&gt;100,"No",IF(C60&lt;20,"No","Yes")))</f>
        <v>Yes</v>
      </c>
      <c r="E60" s="24">
        <v>85.701203563999997</v>
      </c>
      <c r="F60" s="5" t="str">
        <f>IF($B60="N/A","N/A",IF(E60&gt;100,"No",IF(E60&lt;20,"No","Yes")))</f>
        <v>Yes</v>
      </c>
      <c r="G60" s="24">
        <v>99.083477388000006</v>
      </c>
      <c r="H60" s="5" t="str">
        <f>IF($B60="N/A","N/A",IF(G60&gt;100,"No",IF(G60&lt;20,"No","Yes")))</f>
        <v>Yes</v>
      </c>
      <c r="I60" s="6">
        <v>3.0390000000000001</v>
      </c>
      <c r="J60" s="6">
        <v>15.62</v>
      </c>
      <c r="K60" s="105" t="str">
        <f t="shared" si="9"/>
        <v>Yes</v>
      </c>
    </row>
    <row r="61" spans="1:11" ht="25.5" x14ac:dyDescent="0.2">
      <c r="A61" s="124" t="s">
        <v>879</v>
      </c>
      <c r="B61" s="22" t="s">
        <v>213</v>
      </c>
      <c r="C61" s="59">
        <v>131.99908717</v>
      </c>
      <c r="D61" s="5" t="str">
        <f>IF($B61="N/A","N/A",IF(C61&gt;15,"No",IF(C61&lt;-15,"No","Yes")))</f>
        <v>N/A</v>
      </c>
      <c r="E61" s="24">
        <v>128.75950681</v>
      </c>
      <c r="F61" s="5" t="str">
        <f>IF($B61="N/A","N/A",IF(E61&gt;15,"No",IF(E61&lt;-15,"No","Yes")))</f>
        <v>N/A</v>
      </c>
      <c r="G61" s="24">
        <v>135.18305515</v>
      </c>
      <c r="H61" s="5" t="str">
        <f>IF($B61="N/A","N/A",IF(G61&gt;15,"No",IF(G61&lt;-15,"No","Yes")))</f>
        <v>N/A</v>
      </c>
      <c r="I61" s="6">
        <v>-2.4500000000000002</v>
      </c>
      <c r="J61" s="6">
        <v>4.9889999999999999</v>
      </c>
      <c r="K61" s="105" t="str">
        <f t="shared" si="9"/>
        <v>Yes</v>
      </c>
    </row>
    <row r="62" spans="1:11" x14ac:dyDescent="0.2">
      <c r="A62" s="124" t="s">
        <v>880</v>
      </c>
      <c r="B62" s="22" t="s">
        <v>265</v>
      </c>
      <c r="C62" s="59">
        <v>60.794717325999997</v>
      </c>
      <c r="D62" s="5" t="str">
        <f>IF($B62="N/A","N/A",IF(C62&gt;60,"No",IF(C62&lt;10,"No","Yes")))</f>
        <v>No</v>
      </c>
      <c r="E62" s="24">
        <v>58.646720862999999</v>
      </c>
      <c r="F62" s="5" t="str">
        <f>IF($B62="N/A","N/A",IF(E62&gt;60,"No",IF(E62&lt;10,"No","Yes")))</f>
        <v>Yes</v>
      </c>
      <c r="G62" s="24">
        <v>82.109131250999994</v>
      </c>
      <c r="H62" s="5" t="str">
        <f>IF($B62="N/A","N/A",IF(G62&gt;60,"No",IF(G62&lt;10,"No","Yes")))</f>
        <v>No</v>
      </c>
      <c r="I62" s="6">
        <v>-3.53</v>
      </c>
      <c r="J62" s="6">
        <v>40.01</v>
      </c>
      <c r="K62" s="105" t="str">
        <f t="shared" si="9"/>
        <v>No</v>
      </c>
    </row>
    <row r="63" spans="1:11" x14ac:dyDescent="0.2">
      <c r="A63" s="124" t="s">
        <v>881</v>
      </c>
      <c r="B63" s="22" t="s">
        <v>265</v>
      </c>
      <c r="C63" s="59">
        <v>90.315789473999999</v>
      </c>
      <c r="D63" s="5" t="str">
        <f>IF($B63="N/A","N/A",IF(C63&gt;60,"No",IF(C63&lt;10,"No","Yes")))</f>
        <v>No</v>
      </c>
      <c r="E63" s="24">
        <v>190.08489234999999</v>
      </c>
      <c r="F63" s="5" t="str">
        <f>IF($B63="N/A","N/A",IF(E63&gt;60,"No",IF(E63&lt;10,"No","Yes")))</f>
        <v>No</v>
      </c>
      <c r="G63" s="24">
        <v>423.41378608999997</v>
      </c>
      <c r="H63" s="5" t="str">
        <f>IF($B63="N/A","N/A",IF(G63&gt;60,"No",IF(G63&lt;10,"No","Yes")))</f>
        <v>No</v>
      </c>
      <c r="I63" s="6">
        <v>110.5</v>
      </c>
      <c r="J63" s="6">
        <v>122.7</v>
      </c>
      <c r="K63" s="105" t="str">
        <f t="shared" si="9"/>
        <v>No</v>
      </c>
    </row>
    <row r="64" spans="1:11" x14ac:dyDescent="0.2">
      <c r="A64" s="124" t="s">
        <v>882</v>
      </c>
      <c r="B64" s="22" t="s">
        <v>213</v>
      </c>
      <c r="C64" s="59">
        <v>76.847369114000003</v>
      </c>
      <c r="D64" s="5" t="str">
        <f t="shared" ref="D64:D74" si="10">IF($B64="N/A","N/A",IF(C64&gt;15,"No",IF(C64&lt;-15,"No","Yes")))</f>
        <v>N/A</v>
      </c>
      <c r="E64" s="24">
        <v>84.460082722999999</v>
      </c>
      <c r="F64" s="5" t="str">
        <f>IF($B64="N/A","N/A",IF(E64&gt;15,"No",IF(E64&lt;-15,"No","Yes")))</f>
        <v>N/A</v>
      </c>
      <c r="G64" s="24">
        <v>101.70348782000001</v>
      </c>
      <c r="H64" s="5" t="str">
        <f>IF($B64="N/A","N/A",IF(G64&gt;15,"No",IF(G64&lt;-15,"No","Yes")))</f>
        <v>N/A</v>
      </c>
      <c r="I64" s="6">
        <v>9.9060000000000006</v>
      </c>
      <c r="J64" s="6">
        <v>20.420000000000002</v>
      </c>
      <c r="K64" s="105" t="str">
        <f t="shared" si="9"/>
        <v>Yes</v>
      </c>
    </row>
    <row r="65" spans="1:11" ht="24.95" customHeight="1" x14ac:dyDescent="0.2">
      <c r="A65" s="124" t="s">
        <v>883</v>
      </c>
      <c r="B65" s="22" t="s">
        <v>213</v>
      </c>
      <c r="C65" s="59">
        <v>91.033466340000004</v>
      </c>
      <c r="D65" s="5" t="str">
        <f t="shared" si="10"/>
        <v>N/A</v>
      </c>
      <c r="E65" s="24">
        <v>90.877577298999995</v>
      </c>
      <c r="F65" s="5" t="str">
        <f t="shared" ref="F65:F73" si="11">IF($B65="N/A","N/A",IF(E65&gt;15,"No",IF(E65&lt;-15,"No","Yes")))</f>
        <v>N/A</v>
      </c>
      <c r="G65" s="24">
        <v>105.87666095</v>
      </c>
      <c r="H65" s="5" t="str">
        <f t="shared" ref="H65:H86" si="12">IF($B65="N/A","N/A",IF(G65&gt;15,"No",IF(G65&lt;-15,"No","Yes")))</f>
        <v>N/A</v>
      </c>
      <c r="I65" s="6">
        <v>-0.17100000000000001</v>
      </c>
      <c r="J65" s="6">
        <v>16.5</v>
      </c>
      <c r="K65" s="105" t="str">
        <f t="shared" si="9"/>
        <v>Yes</v>
      </c>
    </row>
    <row r="66" spans="1:11" ht="25.5" x14ac:dyDescent="0.2">
      <c r="A66" s="124" t="s">
        <v>884</v>
      </c>
      <c r="B66" s="22" t="s">
        <v>213</v>
      </c>
      <c r="C66" s="59">
        <v>36.877649476999999</v>
      </c>
      <c r="D66" s="5" t="str">
        <f t="shared" si="10"/>
        <v>N/A</v>
      </c>
      <c r="E66" s="24">
        <v>35.602427665999997</v>
      </c>
      <c r="F66" s="5" t="str">
        <f t="shared" si="11"/>
        <v>N/A</v>
      </c>
      <c r="G66" s="24">
        <v>40.156458811999997</v>
      </c>
      <c r="H66" s="5" t="str">
        <f t="shared" si="12"/>
        <v>N/A</v>
      </c>
      <c r="I66" s="6">
        <v>-3.46</v>
      </c>
      <c r="J66" s="6">
        <v>12.79</v>
      </c>
      <c r="K66" s="105" t="str">
        <f t="shared" si="9"/>
        <v>Yes</v>
      </c>
    </row>
    <row r="67" spans="1:11" ht="25.5" x14ac:dyDescent="0.2">
      <c r="A67" s="124" t="s">
        <v>885</v>
      </c>
      <c r="B67" s="22" t="s">
        <v>213</v>
      </c>
      <c r="C67" s="59" t="s">
        <v>1748</v>
      </c>
      <c r="D67" s="5" t="str">
        <f t="shared" si="10"/>
        <v>N/A</v>
      </c>
      <c r="E67" s="24" t="s">
        <v>1748</v>
      </c>
      <c r="F67" s="5" t="str">
        <f t="shared" si="11"/>
        <v>N/A</v>
      </c>
      <c r="G67" s="24" t="s">
        <v>1748</v>
      </c>
      <c r="H67" s="5" t="str">
        <f t="shared" si="12"/>
        <v>N/A</v>
      </c>
      <c r="I67" s="6" t="s">
        <v>1748</v>
      </c>
      <c r="J67" s="6" t="s">
        <v>1748</v>
      </c>
      <c r="K67" s="105" t="str">
        <f t="shared" si="9"/>
        <v>N/A</v>
      </c>
    </row>
    <row r="68" spans="1:11" ht="25.5" x14ac:dyDescent="0.2">
      <c r="A68" s="124" t="s">
        <v>886</v>
      </c>
      <c r="B68" s="22" t="s">
        <v>213</v>
      </c>
      <c r="C68" s="59">
        <v>42.401665545999997</v>
      </c>
      <c r="D68" s="5" t="str">
        <f t="shared" si="10"/>
        <v>N/A</v>
      </c>
      <c r="E68" s="24">
        <v>41.867447442</v>
      </c>
      <c r="F68" s="5" t="str">
        <f t="shared" si="11"/>
        <v>N/A</v>
      </c>
      <c r="G68" s="24">
        <v>85.023986265999994</v>
      </c>
      <c r="H68" s="5" t="str">
        <f t="shared" si="12"/>
        <v>N/A</v>
      </c>
      <c r="I68" s="6">
        <v>-1.26</v>
      </c>
      <c r="J68" s="6">
        <v>103.1</v>
      </c>
      <c r="K68" s="105" t="str">
        <f t="shared" si="9"/>
        <v>No</v>
      </c>
    </row>
    <row r="69" spans="1:11" ht="25.5" x14ac:dyDescent="0.2">
      <c r="A69" s="124" t="s">
        <v>887</v>
      </c>
      <c r="B69" s="22" t="s">
        <v>213</v>
      </c>
      <c r="C69" s="59">
        <v>35.995609450000003</v>
      </c>
      <c r="D69" s="5" t="str">
        <f t="shared" si="10"/>
        <v>N/A</v>
      </c>
      <c r="E69" s="24">
        <v>33.939407342000003</v>
      </c>
      <c r="F69" s="5" t="str">
        <f t="shared" si="11"/>
        <v>N/A</v>
      </c>
      <c r="G69" s="24">
        <v>91.220883255999993</v>
      </c>
      <c r="H69" s="5" t="str">
        <f t="shared" si="12"/>
        <v>N/A</v>
      </c>
      <c r="I69" s="6">
        <v>-5.71</v>
      </c>
      <c r="J69" s="6">
        <v>168.8</v>
      </c>
      <c r="K69" s="105" t="str">
        <f t="shared" si="9"/>
        <v>No</v>
      </c>
    </row>
    <row r="70" spans="1:11" ht="25.5" x14ac:dyDescent="0.2">
      <c r="A70" s="124" t="s">
        <v>888</v>
      </c>
      <c r="B70" s="22" t="s">
        <v>213</v>
      </c>
      <c r="C70" s="59">
        <v>68.032441016000007</v>
      </c>
      <c r="D70" s="5" t="str">
        <f t="shared" si="10"/>
        <v>N/A</v>
      </c>
      <c r="E70" s="24">
        <v>60.418255389000002</v>
      </c>
      <c r="F70" s="5" t="str">
        <f t="shared" si="11"/>
        <v>N/A</v>
      </c>
      <c r="G70" s="24">
        <v>48.948759377000002</v>
      </c>
      <c r="H70" s="5" t="str">
        <f t="shared" si="12"/>
        <v>N/A</v>
      </c>
      <c r="I70" s="6">
        <v>-11.2</v>
      </c>
      <c r="J70" s="6">
        <v>-19</v>
      </c>
      <c r="K70" s="105" t="str">
        <f t="shared" si="9"/>
        <v>Yes</v>
      </c>
    </row>
    <row r="71" spans="1:11" x14ac:dyDescent="0.2">
      <c r="A71" s="124" t="s">
        <v>889</v>
      </c>
      <c r="B71" s="22" t="s">
        <v>213</v>
      </c>
      <c r="C71" s="59">
        <v>68.143942242999998</v>
      </c>
      <c r="D71" s="5" t="str">
        <f t="shared" si="10"/>
        <v>N/A</v>
      </c>
      <c r="E71" s="24">
        <v>110.67702696000001</v>
      </c>
      <c r="F71" s="5" t="str">
        <f t="shared" si="11"/>
        <v>N/A</v>
      </c>
      <c r="G71" s="24">
        <v>137.72518543000001</v>
      </c>
      <c r="H71" s="5" t="str">
        <f t="shared" si="12"/>
        <v>N/A</v>
      </c>
      <c r="I71" s="6">
        <v>62.42</v>
      </c>
      <c r="J71" s="6">
        <v>24.44</v>
      </c>
      <c r="K71" s="105" t="str">
        <f t="shared" si="9"/>
        <v>Yes</v>
      </c>
    </row>
    <row r="72" spans="1:11" ht="25.5" x14ac:dyDescent="0.2">
      <c r="A72" s="124" t="s">
        <v>890</v>
      </c>
      <c r="B72" s="22" t="s">
        <v>213</v>
      </c>
      <c r="C72" s="59">
        <v>1417.2131985999999</v>
      </c>
      <c r="D72" s="5" t="str">
        <f t="shared" si="10"/>
        <v>N/A</v>
      </c>
      <c r="E72" s="24">
        <v>1242.5098121999999</v>
      </c>
      <c r="F72" s="5" t="str">
        <f t="shared" si="11"/>
        <v>N/A</v>
      </c>
      <c r="G72" s="24">
        <v>1243.6252669999999</v>
      </c>
      <c r="H72" s="5" t="str">
        <f t="shared" si="12"/>
        <v>N/A</v>
      </c>
      <c r="I72" s="6">
        <v>-12.3</v>
      </c>
      <c r="J72" s="6">
        <v>8.9800000000000005E-2</v>
      </c>
      <c r="K72" s="105" t="str">
        <f t="shared" si="9"/>
        <v>Yes</v>
      </c>
    </row>
    <row r="73" spans="1:11" x14ac:dyDescent="0.2">
      <c r="A73" s="124" t="s">
        <v>891</v>
      </c>
      <c r="B73" s="22" t="s">
        <v>213</v>
      </c>
      <c r="C73" s="59">
        <v>91.920987839999995</v>
      </c>
      <c r="D73" s="5" t="str">
        <f t="shared" si="10"/>
        <v>N/A</v>
      </c>
      <c r="E73" s="24">
        <v>89.655735786999998</v>
      </c>
      <c r="F73" s="5" t="str">
        <f t="shared" si="11"/>
        <v>N/A</v>
      </c>
      <c r="G73" s="24">
        <v>105.88039678</v>
      </c>
      <c r="H73" s="5" t="str">
        <f t="shared" si="12"/>
        <v>N/A</v>
      </c>
      <c r="I73" s="6">
        <v>-2.46</v>
      </c>
      <c r="J73" s="6">
        <v>18.100000000000001</v>
      </c>
      <c r="K73" s="105" t="str">
        <f t="shared" si="9"/>
        <v>Yes</v>
      </c>
    </row>
    <row r="74" spans="1:11" x14ac:dyDescent="0.2">
      <c r="A74" s="124" t="s">
        <v>892</v>
      </c>
      <c r="B74" s="22" t="s">
        <v>213</v>
      </c>
      <c r="C74" s="59">
        <v>145.89511149000001</v>
      </c>
      <c r="D74" s="5" t="str">
        <f t="shared" si="10"/>
        <v>N/A</v>
      </c>
      <c r="E74" s="24">
        <v>144.59269444</v>
      </c>
      <c r="F74" s="5" t="str">
        <f>IF($B74="N/A","N/A",IF(E74&gt;15,"No",IF(E74&lt;-15,"No","Yes")))</f>
        <v>N/A</v>
      </c>
      <c r="G74" s="24">
        <v>152.49143088</v>
      </c>
      <c r="H74" s="5" t="str">
        <f t="shared" si="12"/>
        <v>N/A</v>
      </c>
      <c r="I74" s="6">
        <v>-0.89300000000000002</v>
      </c>
      <c r="J74" s="6">
        <v>5.4630000000000001</v>
      </c>
      <c r="K74" s="105" t="str">
        <f t="shared" si="9"/>
        <v>Yes</v>
      </c>
    </row>
    <row r="75" spans="1:11" x14ac:dyDescent="0.2">
      <c r="A75" s="124" t="s">
        <v>893</v>
      </c>
      <c r="B75" s="22" t="s">
        <v>213</v>
      </c>
      <c r="C75" s="57">
        <v>2.5179200799999999E-2</v>
      </c>
      <c r="D75" s="5" t="str">
        <f t="shared" ref="D75:D80" si="13">IF($B75="N/A","N/A",IF(C75&gt;15,"No",IF(C75&lt;-15,"No","Yes")))</f>
        <v>N/A</v>
      </c>
      <c r="E75" s="4">
        <v>4.0582561199999999E-2</v>
      </c>
      <c r="F75" s="5" t="str">
        <f>IF($B75="N/A","N/A",IF(E75&gt;15,"No",IF(E75&lt;-15,"No","Yes")))</f>
        <v>N/A</v>
      </c>
      <c r="G75" s="4">
        <v>3.3444030800000003E-2</v>
      </c>
      <c r="H75" s="5" t="str">
        <f t="shared" si="12"/>
        <v>N/A</v>
      </c>
      <c r="I75" s="6">
        <v>61.17</v>
      </c>
      <c r="J75" s="6">
        <v>-17.600000000000001</v>
      </c>
      <c r="K75" s="105" t="str">
        <f t="shared" ref="K75:K80" si="14">IF(J75="Div by 0", "N/A", IF(J75="N/A","N/A", IF(J75&gt;30, "No", IF(J75&lt;-30, "No", "Yes"))))</f>
        <v>Yes</v>
      </c>
    </row>
    <row r="76" spans="1:11" x14ac:dyDescent="0.2">
      <c r="A76" s="124" t="s">
        <v>894</v>
      </c>
      <c r="B76" s="22" t="s">
        <v>213</v>
      </c>
      <c r="C76" s="57">
        <v>0.16564295200000001</v>
      </c>
      <c r="D76" s="5" t="str">
        <f t="shared" si="13"/>
        <v>N/A</v>
      </c>
      <c r="E76" s="4">
        <v>0.14516779229999999</v>
      </c>
      <c r="F76" s="5" t="str">
        <f t="shared" ref="F76:F86" si="15">IF($B76="N/A","N/A",IF(E76&gt;15,"No",IF(E76&lt;-15,"No","Yes")))</f>
        <v>N/A</v>
      </c>
      <c r="G76" s="4">
        <v>0.24366365300000001</v>
      </c>
      <c r="H76" s="5" t="str">
        <f t="shared" si="12"/>
        <v>N/A</v>
      </c>
      <c r="I76" s="6">
        <v>-12.4</v>
      </c>
      <c r="J76" s="6">
        <v>67.849999999999994</v>
      </c>
      <c r="K76" s="105" t="str">
        <f t="shared" si="14"/>
        <v>No</v>
      </c>
    </row>
    <row r="77" spans="1:11" x14ac:dyDescent="0.2">
      <c r="A77" s="124" t="s">
        <v>895</v>
      </c>
      <c r="B77" s="22" t="s">
        <v>213</v>
      </c>
      <c r="C77" s="57">
        <v>0.56396239920000002</v>
      </c>
      <c r="D77" s="5" t="str">
        <f t="shared" si="13"/>
        <v>N/A</v>
      </c>
      <c r="E77" s="4">
        <v>0.62231511399999995</v>
      </c>
      <c r="F77" s="5" t="str">
        <f t="shared" si="15"/>
        <v>N/A</v>
      </c>
      <c r="G77" s="4">
        <v>0.53983713879999995</v>
      </c>
      <c r="H77" s="5" t="str">
        <f t="shared" si="12"/>
        <v>N/A</v>
      </c>
      <c r="I77" s="6">
        <v>10.35</v>
      </c>
      <c r="J77" s="6">
        <v>-13.3</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1748</v>
      </c>
      <c r="J78" s="6" t="s">
        <v>1748</v>
      </c>
      <c r="K78" s="105" t="str">
        <f t="shared" si="14"/>
        <v>N/A</v>
      </c>
    </row>
    <row r="79" spans="1:11" ht="25.5" x14ac:dyDescent="0.2">
      <c r="A79" s="124" t="s">
        <v>897</v>
      </c>
      <c r="B79" s="22" t="s">
        <v>213</v>
      </c>
      <c r="C79" s="57">
        <v>12.833637554999999</v>
      </c>
      <c r="D79" s="5" t="str">
        <f t="shared" si="13"/>
        <v>N/A</v>
      </c>
      <c r="E79" s="4">
        <v>13.241147578</v>
      </c>
      <c r="F79" s="5" t="str">
        <f t="shared" si="15"/>
        <v>N/A</v>
      </c>
      <c r="G79" s="4">
        <v>8.9426191478000003</v>
      </c>
      <c r="H79" s="5" t="str">
        <f t="shared" si="12"/>
        <v>N/A</v>
      </c>
      <c r="I79" s="6">
        <v>3.1749999999999998</v>
      </c>
      <c r="J79" s="6">
        <v>-32.5</v>
      </c>
      <c r="K79" s="105" t="str">
        <f t="shared" si="14"/>
        <v>No</v>
      </c>
    </row>
    <row r="80" spans="1:11" ht="25.5" x14ac:dyDescent="0.2">
      <c r="A80" s="124" t="s">
        <v>898</v>
      </c>
      <c r="B80" s="22" t="s">
        <v>213</v>
      </c>
      <c r="C80" s="61">
        <v>12.828520223</v>
      </c>
      <c r="D80" s="5" t="str">
        <f t="shared" si="13"/>
        <v>N/A</v>
      </c>
      <c r="E80" s="61">
        <v>13.237102845000001</v>
      </c>
      <c r="F80" s="5" t="str">
        <f t="shared" si="15"/>
        <v>N/A</v>
      </c>
      <c r="G80" s="61">
        <v>8.9396771221000009</v>
      </c>
      <c r="H80" s="5" t="str">
        <f t="shared" si="12"/>
        <v>N/A</v>
      </c>
      <c r="I80" s="6">
        <v>3.1850000000000001</v>
      </c>
      <c r="J80" s="62">
        <v>-32.5</v>
      </c>
      <c r="K80" s="105" t="str">
        <f t="shared" si="14"/>
        <v>No</v>
      </c>
    </row>
    <row r="81" spans="1:11" x14ac:dyDescent="0.2">
      <c r="A81" s="124" t="s">
        <v>899</v>
      </c>
      <c r="B81" s="22" t="s">
        <v>213</v>
      </c>
      <c r="C81" s="63">
        <v>138.48929876</v>
      </c>
      <c r="D81" s="5" t="str">
        <f t="shared" ref="D81:D86" si="16">IF($B81="N/A","N/A",IF(C81&gt;15,"No",IF(C81&lt;-15,"No","Yes")))</f>
        <v>N/A</v>
      </c>
      <c r="E81" s="64">
        <v>121.86064829</v>
      </c>
      <c r="F81" s="5" t="str">
        <f t="shared" si="15"/>
        <v>N/A</v>
      </c>
      <c r="G81" s="64">
        <v>141.76745896</v>
      </c>
      <c r="H81" s="5" t="str">
        <f>IF($B81="N/A","N/A",IF(G81&gt;15,"No",IF(G81&lt;-15,"No","Yes")))</f>
        <v>N/A</v>
      </c>
      <c r="I81" s="6">
        <v>-12</v>
      </c>
      <c r="J81" s="6">
        <v>16.34</v>
      </c>
      <c r="K81" s="105" t="str">
        <f t="shared" ref="K81:K86" si="17">IF(J81="Div by 0", "N/A", IF(J81="N/A","N/A", IF(J81&gt;30, "No", IF(J81&lt;-30, "No", "Yes"))))</f>
        <v>Yes</v>
      </c>
    </row>
    <row r="82" spans="1:11" x14ac:dyDescent="0.2">
      <c r="A82" s="124" t="s">
        <v>900</v>
      </c>
      <c r="B82" s="22" t="s">
        <v>213</v>
      </c>
      <c r="C82" s="63">
        <v>82.304467427000006</v>
      </c>
      <c r="D82" s="5" t="str">
        <f t="shared" si="16"/>
        <v>N/A</v>
      </c>
      <c r="E82" s="64">
        <v>80.528031842999994</v>
      </c>
      <c r="F82" s="5" t="str">
        <f t="shared" si="15"/>
        <v>N/A</v>
      </c>
      <c r="G82" s="64">
        <v>160.47780244</v>
      </c>
      <c r="H82" s="5" t="str">
        <f t="shared" si="12"/>
        <v>N/A</v>
      </c>
      <c r="I82" s="6">
        <v>-2.16</v>
      </c>
      <c r="J82" s="6">
        <v>99.28</v>
      </c>
      <c r="K82" s="105" t="str">
        <f t="shared" si="17"/>
        <v>No</v>
      </c>
    </row>
    <row r="83" spans="1:11" x14ac:dyDescent="0.2">
      <c r="A83" s="124" t="s">
        <v>901</v>
      </c>
      <c r="B83" s="22" t="s">
        <v>213</v>
      </c>
      <c r="C83" s="63">
        <v>111.90825895</v>
      </c>
      <c r="D83" s="5" t="str">
        <f t="shared" si="16"/>
        <v>N/A</v>
      </c>
      <c r="E83" s="64">
        <v>114.84628403000001</v>
      </c>
      <c r="F83" s="5" t="str">
        <f t="shared" si="15"/>
        <v>N/A</v>
      </c>
      <c r="G83" s="64">
        <v>163.64406779999999</v>
      </c>
      <c r="H83" s="5" t="str">
        <f t="shared" si="12"/>
        <v>N/A</v>
      </c>
      <c r="I83" s="6">
        <v>2.625</v>
      </c>
      <c r="J83" s="6">
        <v>42.49</v>
      </c>
      <c r="K83" s="105" t="str">
        <f t="shared" si="17"/>
        <v>No</v>
      </c>
    </row>
    <row r="84" spans="1:11" x14ac:dyDescent="0.2">
      <c r="A84" s="124" t="s">
        <v>902</v>
      </c>
      <c r="B84" s="22" t="s">
        <v>213</v>
      </c>
      <c r="C84" s="63" t="s">
        <v>1748</v>
      </c>
      <c r="D84" s="5" t="str">
        <f t="shared" si="16"/>
        <v>N/A</v>
      </c>
      <c r="E84" s="64" t="s">
        <v>1748</v>
      </c>
      <c r="F84" s="5" t="str">
        <f t="shared" si="15"/>
        <v>N/A</v>
      </c>
      <c r="G84" s="64" t="s">
        <v>1748</v>
      </c>
      <c r="H84" s="5" t="str">
        <f t="shared" si="12"/>
        <v>N/A</v>
      </c>
      <c r="I84" s="6" t="s">
        <v>1748</v>
      </c>
      <c r="J84" s="6" t="s">
        <v>1748</v>
      </c>
      <c r="K84" s="105" t="str">
        <f t="shared" si="17"/>
        <v>N/A</v>
      </c>
    </row>
    <row r="85" spans="1:11" x14ac:dyDescent="0.2">
      <c r="A85" s="124" t="s">
        <v>903</v>
      </c>
      <c r="B85" s="22" t="s">
        <v>213</v>
      </c>
      <c r="C85" s="63">
        <v>223.97639115999999</v>
      </c>
      <c r="D85" s="5" t="str">
        <f t="shared" si="16"/>
        <v>N/A</v>
      </c>
      <c r="E85" s="64">
        <v>221.57866763999999</v>
      </c>
      <c r="F85" s="5" t="str">
        <f t="shared" si="15"/>
        <v>N/A</v>
      </c>
      <c r="G85" s="64">
        <v>249.46083103000001</v>
      </c>
      <c r="H85" s="5" t="str">
        <f t="shared" si="12"/>
        <v>N/A</v>
      </c>
      <c r="I85" s="6">
        <v>-1.07</v>
      </c>
      <c r="J85" s="6">
        <v>12.58</v>
      </c>
      <c r="K85" s="105" t="str">
        <f t="shared" si="17"/>
        <v>Yes</v>
      </c>
    </row>
    <row r="86" spans="1:11" ht="25.5" x14ac:dyDescent="0.2">
      <c r="A86" s="124" t="s">
        <v>904</v>
      </c>
      <c r="B86" s="22" t="s">
        <v>213</v>
      </c>
      <c r="C86" s="65">
        <v>224.00791863000001</v>
      </c>
      <c r="D86" s="5" t="str">
        <f t="shared" si="16"/>
        <v>N/A</v>
      </c>
      <c r="E86" s="65">
        <v>221.60137666</v>
      </c>
      <c r="F86" s="5" t="str">
        <f t="shared" si="15"/>
        <v>N/A</v>
      </c>
      <c r="G86" s="65">
        <v>249.50445243999999</v>
      </c>
      <c r="H86" s="5" t="str">
        <f t="shared" si="12"/>
        <v>N/A</v>
      </c>
      <c r="I86" s="6">
        <v>-1.07</v>
      </c>
      <c r="J86" s="6">
        <v>12.59</v>
      </c>
      <c r="K86" s="105" t="str">
        <f t="shared" si="17"/>
        <v>Yes</v>
      </c>
    </row>
    <row r="87" spans="1:11" x14ac:dyDescent="0.2">
      <c r="A87" s="124" t="s">
        <v>32</v>
      </c>
      <c r="B87" s="22" t="s">
        <v>266</v>
      </c>
      <c r="C87" s="57">
        <v>82.712430393999995</v>
      </c>
      <c r="D87" s="5" t="str">
        <f>IF($B87="N/A","N/A",IF(C87&gt;60,"Yes","No"))</f>
        <v>Yes</v>
      </c>
      <c r="E87" s="4">
        <v>84.580860169000005</v>
      </c>
      <c r="F87" s="5" t="str">
        <f>IF($B87="N/A","N/A",IF(E87&gt;60,"Yes","No"))</f>
        <v>Yes</v>
      </c>
      <c r="G87" s="4">
        <v>84.275069080999998</v>
      </c>
      <c r="H87" s="5" t="str">
        <f>IF($B87="N/A","N/A",IF(G87&gt;60,"Yes","No"))</f>
        <v>Yes</v>
      </c>
      <c r="I87" s="6">
        <v>2.2589999999999999</v>
      </c>
      <c r="J87" s="6">
        <v>-0.36199999999999999</v>
      </c>
      <c r="K87" s="105" t="str">
        <f t="shared" ref="K87:K105" si="18">IF(J87="Div by 0", "N/A", IF(J87="N/A","N/A", IF(J87&gt;30, "No", IF(J87&lt;-30, "No", "Yes"))))</f>
        <v>Yes</v>
      </c>
    </row>
    <row r="88" spans="1:11" x14ac:dyDescent="0.2">
      <c r="A88" s="124" t="s">
        <v>39</v>
      </c>
      <c r="B88" s="22" t="s">
        <v>267</v>
      </c>
      <c r="C88" s="57">
        <v>99.996109906000001</v>
      </c>
      <c r="D88" s="5" t="str">
        <f>IF($B88="N/A","N/A",IF(C88&gt;100,"No",IF(C88&lt;85,"No","Yes")))</f>
        <v>Yes</v>
      </c>
      <c r="E88" s="4">
        <v>99.999718786000003</v>
      </c>
      <c r="F88" s="5" t="str">
        <f>IF($B88="N/A","N/A",IF(E88&gt;100,"No",IF(E88&lt;85,"No","Yes")))</f>
        <v>Yes</v>
      </c>
      <c r="G88" s="4">
        <v>99.998806161999994</v>
      </c>
      <c r="H88" s="5" t="str">
        <f>IF($B88="N/A","N/A",IF(G88&gt;100,"No",IF(G88&lt;85,"No","Yes")))</f>
        <v>Yes</v>
      </c>
      <c r="I88" s="6">
        <v>3.5999999999999999E-3</v>
      </c>
      <c r="J88" s="6">
        <v>-1E-3</v>
      </c>
      <c r="K88" s="105" t="str">
        <f t="shared" si="18"/>
        <v>Yes</v>
      </c>
    </row>
    <row r="89" spans="1:11" x14ac:dyDescent="0.2">
      <c r="A89" s="124" t="s">
        <v>905</v>
      </c>
      <c r="B89" s="22" t="s">
        <v>213</v>
      </c>
      <c r="C89" s="57">
        <v>39.238490585999998</v>
      </c>
      <c r="D89" s="5" t="str">
        <f>IF($B89="N/A","N/A",IF(C89&gt;15,"No",IF(C89&lt;-15,"No","Yes")))</f>
        <v>N/A</v>
      </c>
      <c r="E89" s="4">
        <v>40.623964364999999</v>
      </c>
      <c r="F89" s="5" t="str">
        <f>IF($B89="N/A","N/A",IF(E89&gt;15,"No",IF(E89&lt;-15,"No","Yes")))</f>
        <v>N/A</v>
      </c>
      <c r="G89" s="4">
        <v>25.706136992000001</v>
      </c>
      <c r="H89" s="5" t="str">
        <f>IF($B89="N/A","N/A",IF(G89&gt;15,"No",IF(G89&lt;-15,"No","Yes")))</f>
        <v>N/A</v>
      </c>
      <c r="I89" s="6">
        <v>3.5310000000000001</v>
      </c>
      <c r="J89" s="6">
        <v>-36.700000000000003</v>
      </c>
      <c r="K89" s="105" t="str">
        <f t="shared" si="18"/>
        <v>No</v>
      </c>
    </row>
    <row r="90" spans="1:11" x14ac:dyDescent="0.2">
      <c r="A90" s="124" t="s">
        <v>846</v>
      </c>
      <c r="B90" s="22" t="s">
        <v>268</v>
      </c>
      <c r="C90" s="57">
        <v>5.6376234459000001</v>
      </c>
      <c r="D90" s="5" t="str">
        <f>IF($B90="N/A","N/A",IF(C90&gt;25,"No",IF(C90&lt;5,"No","Yes")))</f>
        <v>Yes</v>
      </c>
      <c r="E90" s="4">
        <v>5.7749572761000003</v>
      </c>
      <c r="F90" s="5" t="str">
        <f>IF($B90="N/A","N/A",IF(E90&gt;25,"No",IF(E90&lt;5,"No","Yes")))</f>
        <v>Yes</v>
      </c>
      <c r="G90" s="4">
        <v>6.1253570049999997</v>
      </c>
      <c r="H90" s="5" t="str">
        <f>IF($B90="N/A","N/A",IF(G90&gt;25,"No",IF(G90&lt;5,"No","Yes")))</f>
        <v>Yes</v>
      </c>
      <c r="I90" s="6">
        <v>2.4359999999999999</v>
      </c>
      <c r="J90" s="6">
        <v>6.0679999999999996</v>
      </c>
      <c r="K90" s="105" t="str">
        <f t="shared" si="18"/>
        <v>Yes</v>
      </c>
    </row>
    <row r="91" spans="1:11" x14ac:dyDescent="0.2">
      <c r="A91" s="124" t="s">
        <v>847</v>
      </c>
      <c r="B91" s="22" t="s">
        <v>269</v>
      </c>
      <c r="C91" s="57">
        <v>47.583447743999997</v>
      </c>
      <c r="D91" s="5" t="str">
        <f>IF($B91="N/A","N/A",IF(C91&gt;70,"No",IF(C91&lt;40,"No","Yes")))</f>
        <v>Yes</v>
      </c>
      <c r="E91" s="4">
        <v>47.731569428999997</v>
      </c>
      <c r="F91" s="5" t="str">
        <f>IF($B91="N/A","N/A",IF(E91&gt;70,"No",IF(E91&lt;40,"No","Yes")))</f>
        <v>Yes</v>
      </c>
      <c r="G91" s="4">
        <v>48.769179178999998</v>
      </c>
      <c r="H91" s="5" t="str">
        <f>IF($B91="N/A","N/A",IF(G91&gt;70,"No",IF(G91&lt;40,"No","Yes")))</f>
        <v>Yes</v>
      </c>
      <c r="I91" s="6">
        <v>0.31130000000000002</v>
      </c>
      <c r="J91" s="6">
        <v>2.1739999999999999</v>
      </c>
      <c r="K91" s="105" t="str">
        <f t="shared" si="18"/>
        <v>Yes</v>
      </c>
    </row>
    <row r="92" spans="1:11" x14ac:dyDescent="0.2">
      <c r="A92" s="124" t="s">
        <v>848</v>
      </c>
      <c r="B92" s="22" t="s">
        <v>270</v>
      </c>
      <c r="C92" s="57">
        <v>46.772455876000002</v>
      </c>
      <c r="D92" s="5" t="str">
        <f>IF($B92="N/A","N/A",IF(C92&gt;55,"No",IF(C92&lt;20,"No","Yes")))</f>
        <v>Yes</v>
      </c>
      <c r="E92" s="4">
        <v>46.492480055000001</v>
      </c>
      <c r="F92" s="5" t="str">
        <f>IF($B92="N/A","N/A",IF(E92&gt;55,"No",IF(E92&lt;20,"No","Yes")))</f>
        <v>Yes</v>
      </c>
      <c r="G92" s="4">
        <v>45.105449229999998</v>
      </c>
      <c r="H92" s="5" t="str">
        <f>IF($B92="N/A","N/A",IF(G92&gt;55,"No",IF(G92&lt;20,"No","Yes")))</f>
        <v>Yes</v>
      </c>
      <c r="I92" s="6">
        <v>-0.59899999999999998</v>
      </c>
      <c r="J92" s="6">
        <v>-2.98</v>
      </c>
      <c r="K92" s="105" t="str">
        <f t="shared" si="18"/>
        <v>Yes</v>
      </c>
    </row>
    <row r="93" spans="1:11" x14ac:dyDescent="0.2">
      <c r="A93" s="124" t="s">
        <v>163</v>
      </c>
      <c r="B93" s="22" t="s">
        <v>246</v>
      </c>
      <c r="C93" s="57">
        <v>93.731242108999993</v>
      </c>
      <c r="D93" s="5" t="str">
        <f>IF($B93="N/A","N/A",IF(C93&gt;95,"Yes","No"))</f>
        <v>No</v>
      </c>
      <c r="E93" s="4">
        <v>95.506642111000005</v>
      </c>
      <c r="F93" s="5" t="str">
        <f>IF($B93="N/A","N/A",IF(E93&gt;95,"Yes","No"))</f>
        <v>Yes</v>
      </c>
      <c r="G93" s="4">
        <v>94.576441102000004</v>
      </c>
      <c r="H93" s="5" t="str">
        <f>IF($B93="N/A","N/A",IF(G93&gt;95,"Yes","No"))</f>
        <v>No</v>
      </c>
      <c r="I93" s="6">
        <v>1.8939999999999999</v>
      </c>
      <c r="J93" s="6">
        <v>-0.97399999999999998</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99.999827441999997</v>
      </c>
      <c r="D95" s="5" t="str">
        <f>IF($B95="N/A","N/A",IF(C95&gt;15,"No",IF(C95&lt;-15,"No","Yes")))</f>
        <v>N/A</v>
      </c>
      <c r="E95" s="4">
        <v>99.996302456999999</v>
      </c>
      <c r="F95" s="5" t="str">
        <f>IF($B95="N/A","N/A",IF(E95&gt;15,"No",IF(E95&lt;-15,"No","Yes")))</f>
        <v>N/A</v>
      </c>
      <c r="G95" s="4">
        <v>99.999954961</v>
      </c>
      <c r="H95" s="5" t="str">
        <f>IF($B95="N/A","N/A",IF(G95&gt;15,"No",IF(G95&lt;-15,"No","Yes")))</f>
        <v>N/A</v>
      </c>
      <c r="I95" s="6">
        <v>-4.0000000000000001E-3</v>
      </c>
      <c r="J95" s="6">
        <v>3.7000000000000002E-3</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99.995543870000006</v>
      </c>
      <c r="D97" s="5" t="str">
        <f>IF($B97="N/A","N/A",IF(C97&gt;15,"No",IF(C97&lt;-15,"No","Yes")))</f>
        <v>N/A</v>
      </c>
      <c r="E97" s="4">
        <v>99.998585735999995</v>
      </c>
      <c r="F97" s="5" t="str">
        <f>IF($B97="N/A","N/A",IF(E97&gt;15,"No",IF(E97&lt;-15,"No","Yes")))</f>
        <v>N/A</v>
      </c>
      <c r="G97" s="4">
        <v>99.998613349999999</v>
      </c>
      <c r="H97" s="5" t="str">
        <f>IF($B97="N/A","N/A",IF(G97&gt;15,"No",IF(G97&lt;-15,"No","Yes")))</f>
        <v>N/A</v>
      </c>
      <c r="I97" s="6">
        <v>3.0000000000000001E-3</v>
      </c>
      <c r="J97" s="6">
        <v>0</v>
      </c>
      <c r="K97" s="105" t="str">
        <f t="shared" si="18"/>
        <v>Yes</v>
      </c>
    </row>
    <row r="98" spans="1:11" x14ac:dyDescent="0.2">
      <c r="A98" s="124" t="s">
        <v>43</v>
      </c>
      <c r="B98" s="22" t="s">
        <v>223</v>
      </c>
      <c r="C98" s="57">
        <v>93.872582503999993</v>
      </c>
      <c r="D98" s="5" t="str">
        <f>IF($B98="N/A","N/A",IF(C98&gt;100,"No",IF(C98&lt;98,"No","Yes")))</f>
        <v>No</v>
      </c>
      <c r="E98" s="4">
        <v>95.786805903000001</v>
      </c>
      <c r="F98" s="5" t="str">
        <f>IF($B98="N/A","N/A",IF(E98&gt;100,"No",IF(E98&lt;98,"No","Yes")))</f>
        <v>No</v>
      </c>
      <c r="G98" s="4">
        <v>94.646080506000004</v>
      </c>
      <c r="H98" s="5" t="str">
        <f>IF($B98="N/A","N/A",IF(G98&gt;100,"No",IF(G98&lt;98,"No","Yes")))</f>
        <v>No</v>
      </c>
      <c r="I98" s="6">
        <v>2.0390000000000001</v>
      </c>
      <c r="J98" s="6">
        <v>-1.19</v>
      </c>
      <c r="K98" s="105" t="str">
        <f t="shared" si="18"/>
        <v>Yes</v>
      </c>
    </row>
    <row r="99" spans="1:11" x14ac:dyDescent="0.2">
      <c r="A99" s="124" t="s">
        <v>44</v>
      </c>
      <c r="B99" s="22" t="s">
        <v>213</v>
      </c>
      <c r="C99" s="57">
        <v>43.640954477000001</v>
      </c>
      <c r="D99" s="5" t="str">
        <f>IF($B99="N/A","N/A",IF(C99&gt;15,"No",IF(C99&lt;-15,"No","Yes")))</f>
        <v>N/A</v>
      </c>
      <c r="E99" s="4">
        <v>45.490216893000003</v>
      </c>
      <c r="F99" s="5" t="str">
        <f>IF($B99="N/A","N/A",IF(E99&gt;15,"No",IF(E99&lt;-15,"No","Yes")))</f>
        <v>N/A</v>
      </c>
      <c r="G99" s="4">
        <v>44.581587478000003</v>
      </c>
      <c r="H99" s="5" t="str">
        <f>IF($B99="N/A","N/A",IF(G99&gt;15,"No",IF(G99&lt;-15,"No","Yes")))</f>
        <v>N/A</v>
      </c>
      <c r="I99" s="6">
        <v>4.2370000000000001</v>
      </c>
      <c r="J99" s="6">
        <v>-2</v>
      </c>
      <c r="K99" s="105" t="str">
        <f t="shared" si="18"/>
        <v>Yes</v>
      </c>
    </row>
    <row r="100" spans="1:11" x14ac:dyDescent="0.2">
      <c r="A100" s="124" t="s">
        <v>45</v>
      </c>
      <c r="B100" s="22" t="s">
        <v>213</v>
      </c>
      <c r="C100" s="57">
        <v>56.359045522999999</v>
      </c>
      <c r="D100" s="5" t="str">
        <f>IF($B100="N/A","N/A",IF(C100&gt;15,"No",IF(C100&lt;-15,"No","Yes")))</f>
        <v>N/A</v>
      </c>
      <c r="E100" s="4">
        <v>54.509783106999997</v>
      </c>
      <c r="F100" s="5" t="str">
        <f>IF($B100="N/A","N/A",IF(E100&gt;15,"No",IF(E100&lt;-15,"No","Yes")))</f>
        <v>N/A</v>
      </c>
      <c r="G100" s="4">
        <v>55.417502696</v>
      </c>
      <c r="H100" s="5" t="str">
        <f>IF($B100="N/A","N/A",IF(G100&gt;15,"No",IF(G100&lt;-15,"No","Yes")))</f>
        <v>N/A</v>
      </c>
      <c r="I100" s="6">
        <v>-3.28</v>
      </c>
      <c r="J100" s="6">
        <v>1.665</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99.999090174000003</v>
      </c>
      <c r="H101" s="5" t="str">
        <f>IF($B101="N/A","N/A",IF(G101&gt;15,"No",IF(G101&lt;-15,"No","Yes")))</f>
        <v>N/A</v>
      </c>
      <c r="I101" s="6">
        <v>0</v>
      </c>
      <c r="J101" s="6">
        <v>-1E-3</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05" t="str">
        <f t="shared" si="18"/>
        <v>N/A</v>
      </c>
    </row>
    <row r="104" spans="1:11" x14ac:dyDescent="0.2">
      <c r="A104" s="124" t="s">
        <v>33</v>
      </c>
      <c r="B104" s="22" t="s">
        <v>223</v>
      </c>
      <c r="C104" s="57">
        <v>99.995105162000002</v>
      </c>
      <c r="D104" s="5" t="str">
        <f>IF($B104="N/A","N/A",IF(C104&gt;100,"No",IF(C104&lt;98,"No","Yes")))</f>
        <v>Yes</v>
      </c>
      <c r="E104" s="4">
        <v>99.995293244999999</v>
      </c>
      <c r="F104" s="5" t="str">
        <f>IF($B104="N/A","N/A",IF(E104&gt;100,"No",IF(E104&lt;98,"No","Yes")))</f>
        <v>Yes</v>
      </c>
      <c r="G104" s="4">
        <v>99.998017497999996</v>
      </c>
      <c r="H104" s="5" t="str">
        <f>IF($B104="N/A","N/A",IF(G104&gt;100,"No",IF(G104&lt;98,"No","Yes")))</f>
        <v>Yes</v>
      </c>
      <c r="I104" s="6">
        <v>2.0000000000000001E-4</v>
      </c>
      <c r="J104" s="6">
        <v>2.7000000000000001E-3</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99.985901205000005</v>
      </c>
      <c r="F106" s="5" t="str">
        <f>IF($B106="N/A","N/A",IF(E106&gt;15,"No",IF(E106&lt;-15,"No","Yes")))</f>
        <v>N/A</v>
      </c>
      <c r="G106" s="4">
        <v>100</v>
      </c>
      <c r="H106" s="5" t="str">
        <f>IF($B106="N/A","N/A",IF(G106&gt;15,"No",IF(G106&lt;-15,"No","Yes")))</f>
        <v>N/A</v>
      </c>
      <c r="I106" s="6">
        <v>-1.4E-2</v>
      </c>
      <c r="J106" s="6">
        <v>1.41E-2</v>
      </c>
      <c r="K106" s="105" t="str">
        <f>IF(J106="Div by 0", "N/A", IF(J106="N/A","N/A", IF(J106&gt;30, "No", IF(J106&lt;-30, "No", "Yes"))))</f>
        <v>Yes</v>
      </c>
    </row>
    <row r="107" spans="1:11" x14ac:dyDescent="0.2">
      <c r="A107" s="124" t="s">
        <v>908</v>
      </c>
      <c r="B107" s="22" t="s">
        <v>213</v>
      </c>
      <c r="C107" s="66">
        <v>66.159193536999993</v>
      </c>
      <c r="D107" s="5" t="str">
        <f t="shared" ref="D107:D130" si="19">IF($B107="N/A","N/A",IF(C107&gt;15,"No",IF(C107&lt;-15,"No","Yes")))</f>
        <v>N/A</v>
      </c>
      <c r="E107" s="5">
        <v>67.111614583000005</v>
      </c>
      <c r="F107" s="5" t="str">
        <f t="shared" ref="F107:F130" si="20">IF($B107="N/A","N/A",IF(E107&gt;15,"No",IF(E107&lt;-15,"No","Yes")))</f>
        <v>N/A</v>
      </c>
      <c r="G107" s="4">
        <v>74.220216691000005</v>
      </c>
      <c r="H107" s="5" t="str">
        <f t="shared" ref="H107:H130" si="21">IF($B107="N/A","N/A",IF(G107&gt;15,"No",IF(G107&lt;-15,"No","Yes")))</f>
        <v>N/A</v>
      </c>
      <c r="I107" s="6">
        <v>1.44</v>
      </c>
      <c r="J107" s="6">
        <v>10.59</v>
      </c>
      <c r="K107" s="105" t="str">
        <f t="shared" ref="K107:K130" si="22">IF(J107="Div by 0", "N/A", IF(J107="N/A","N/A", IF(J107&gt;30, "No", IF(J107&lt;-30, "No", "Yes"))))</f>
        <v>Yes</v>
      </c>
    </row>
    <row r="108" spans="1:11" x14ac:dyDescent="0.2">
      <c r="A108" s="124" t="s">
        <v>909</v>
      </c>
      <c r="B108" s="22" t="s">
        <v>213</v>
      </c>
      <c r="C108" s="66">
        <v>21.007230246999999</v>
      </c>
      <c r="D108" s="22" t="s">
        <v>213</v>
      </c>
      <c r="E108" s="5">
        <v>19.647303406999999</v>
      </c>
      <c r="F108" s="22" t="s">
        <v>213</v>
      </c>
      <c r="G108" s="4">
        <v>16.837168257999998</v>
      </c>
      <c r="H108" s="22" t="s">
        <v>213</v>
      </c>
      <c r="I108" s="6">
        <v>-6.47</v>
      </c>
      <c r="J108" s="6">
        <v>-14.3</v>
      </c>
      <c r="K108" s="105" t="str">
        <f t="shared" si="22"/>
        <v>Yes</v>
      </c>
    </row>
    <row r="109" spans="1:11" x14ac:dyDescent="0.2">
      <c r="A109" s="124" t="s">
        <v>910</v>
      </c>
      <c r="B109" s="22" t="s">
        <v>213</v>
      </c>
      <c r="C109" s="66">
        <v>0</v>
      </c>
      <c r="D109" s="5" t="str">
        <f t="shared" si="19"/>
        <v>N/A</v>
      </c>
      <c r="E109" s="5">
        <v>0</v>
      </c>
      <c r="F109" s="5" t="str">
        <f t="shared" si="20"/>
        <v>N/A</v>
      </c>
      <c r="G109" s="4">
        <v>0</v>
      </c>
      <c r="H109" s="5" t="str">
        <f t="shared" si="21"/>
        <v>N/A</v>
      </c>
      <c r="I109" s="6" t="s">
        <v>1748</v>
      </c>
      <c r="J109" s="6" t="s">
        <v>1748</v>
      </c>
      <c r="K109" s="105" t="str">
        <f t="shared" si="22"/>
        <v>N/A</v>
      </c>
    </row>
    <row r="110" spans="1:11" x14ac:dyDescent="0.2">
      <c r="A110" s="124" t="s">
        <v>911</v>
      </c>
      <c r="B110" s="22" t="s">
        <v>213</v>
      </c>
      <c r="C110" s="66">
        <v>0</v>
      </c>
      <c r="D110" s="5" t="str">
        <f t="shared" si="19"/>
        <v>N/A</v>
      </c>
      <c r="E110" s="5">
        <v>0</v>
      </c>
      <c r="F110" s="5" t="str">
        <f t="shared" si="20"/>
        <v>N/A</v>
      </c>
      <c r="G110" s="4">
        <v>0</v>
      </c>
      <c r="H110" s="5" t="str">
        <f t="shared" si="21"/>
        <v>N/A</v>
      </c>
      <c r="I110" s="6" t="s">
        <v>1748</v>
      </c>
      <c r="J110" s="6" t="s">
        <v>1748</v>
      </c>
      <c r="K110" s="105" t="str">
        <f t="shared" si="22"/>
        <v>N/A</v>
      </c>
    </row>
    <row r="111" spans="1:11" x14ac:dyDescent="0.2">
      <c r="A111" s="124" t="s">
        <v>912</v>
      </c>
      <c r="B111" s="22" t="s">
        <v>213</v>
      </c>
      <c r="C111" s="66">
        <v>0</v>
      </c>
      <c r="D111" s="5" t="str">
        <f t="shared" si="19"/>
        <v>N/A</v>
      </c>
      <c r="E111" s="5">
        <v>0</v>
      </c>
      <c r="F111" s="5" t="str">
        <f t="shared" si="20"/>
        <v>N/A</v>
      </c>
      <c r="G111" s="4">
        <v>0.58556556120000003</v>
      </c>
      <c r="H111" s="5" t="str">
        <f t="shared" si="21"/>
        <v>N/A</v>
      </c>
      <c r="I111" s="6" t="s">
        <v>1748</v>
      </c>
      <c r="J111" s="6" t="s">
        <v>1748</v>
      </c>
      <c r="K111" s="105" t="str">
        <f t="shared" si="22"/>
        <v>N/A</v>
      </c>
    </row>
    <row r="112" spans="1:11" x14ac:dyDescent="0.2">
      <c r="A112" s="124" t="s">
        <v>913</v>
      </c>
      <c r="B112" s="22" t="s">
        <v>213</v>
      </c>
      <c r="C112" s="66">
        <v>7.6170302702999999</v>
      </c>
      <c r="D112" s="5" t="str">
        <f t="shared" si="19"/>
        <v>N/A</v>
      </c>
      <c r="E112" s="5">
        <v>8.2013491704000003</v>
      </c>
      <c r="F112" s="5" t="str">
        <f t="shared" si="20"/>
        <v>N/A</v>
      </c>
      <c r="G112" s="4">
        <v>9.0978253472000006</v>
      </c>
      <c r="H112" s="5" t="str">
        <f t="shared" si="21"/>
        <v>N/A</v>
      </c>
      <c r="I112" s="6">
        <v>7.6710000000000003</v>
      </c>
      <c r="J112" s="6">
        <v>10.93</v>
      </c>
      <c r="K112" s="105" t="str">
        <f t="shared" si="22"/>
        <v>Yes</v>
      </c>
    </row>
    <row r="113" spans="1:11" x14ac:dyDescent="0.2">
      <c r="A113" s="124" t="s">
        <v>914</v>
      </c>
      <c r="B113" s="22" t="s">
        <v>213</v>
      </c>
      <c r="C113" s="66">
        <v>0</v>
      </c>
      <c r="D113" s="5" t="str">
        <f t="shared" si="19"/>
        <v>N/A</v>
      </c>
      <c r="E113" s="5">
        <v>0</v>
      </c>
      <c r="F113" s="5" t="str">
        <f t="shared" si="20"/>
        <v>N/A</v>
      </c>
      <c r="G113" s="4">
        <v>0.58138608179999995</v>
      </c>
      <c r="H113" s="5" t="str">
        <f t="shared" si="21"/>
        <v>N/A</v>
      </c>
      <c r="I113" s="6" t="s">
        <v>1748</v>
      </c>
      <c r="J113" s="6" t="s">
        <v>1748</v>
      </c>
      <c r="K113" s="105" t="str">
        <f t="shared" si="22"/>
        <v>N/A</v>
      </c>
    </row>
    <row r="114" spans="1:11" x14ac:dyDescent="0.2">
      <c r="A114" s="124" t="s">
        <v>915</v>
      </c>
      <c r="B114" s="22" t="s">
        <v>213</v>
      </c>
      <c r="C114" s="66">
        <v>1.48393863E-2</v>
      </c>
      <c r="D114" s="5" t="str">
        <f t="shared" si="19"/>
        <v>N/A</v>
      </c>
      <c r="E114" s="5">
        <v>1.3285738E-2</v>
      </c>
      <c r="F114" s="5" t="str">
        <f t="shared" si="20"/>
        <v>N/A</v>
      </c>
      <c r="G114" s="4">
        <v>0.1013728648</v>
      </c>
      <c r="H114" s="5" t="str">
        <f t="shared" si="21"/>
        <v>N/A</v>
      </c>
      <c r="I114" s="6">
        <v>-10.5</v>
      </c>
      <c r="J114" s="6">
        <v>663</v>
      </c>
      <c r="K114" s="105" t="str">
        <f t="shared" si="22"/>
        <v>No</v>
      </c>
    </row>
    <row r="115" spans="1:11" x14ac:dyDescent="0.2">
      <c r="A115" s="124" t="s">
        <v>916</v>
      </c>
      <c r="B115" s="22" t="s">
        <v>213</v>
      </c>
      <c r="C115" s="66">
        <v>9.3386926300000006E-2</v>
      </c>
      <c r="D115" s="5" t="str">
        <f t="shared" si="19"/>
        <v>N/A</v>
      </c>
      <c r="E115" s="5">
        <v>9.5856476699999998E-2</v>
      </c>
      <c r="F115" s="5" t="str">
        <f t="shared" si="20"/>
        <v>N/A</v>
      </c>
      <c r="G115" s="4">
        <v>0.19561602929999999</v>
      </c>
      <c r="H115" s="5" t="str">
        <f t="shared" si="21"/>
        <v>N/A</v>
      </c>
      <c r="I115" s="6">
        <v>2.6440000000000001</v>
      </c>
      <c r="J115" s="6">
        <v>104.1</v>
      </c>
      <c r="K115" s="105" t="str">
        <f t="shared" si="22"/>
        <v>No</v>
      </c>
    </row>
    <row r="116" spans="1:11" x14ac:dyDescent="0.2">
      <c r="A116" s="124" t="s">
        <v>917</v>
      </c>
      <c r="B116" s="22" t="s">
        <v>213</v>
      </c>
      <c r="C116" s="66">
        <v>4.9970001393999999</v>
      </c>
      <c r="D116" s="5" t="str">
        <f t="shared" si="19"/>
        <v>N/A</v>
      </c>
      <c r="E116" s="5">
        <v>4.9129405096000003</v>
      </c>
      <c r="F116" s="5" t="str">
        <f t="shared" si="20"/>
        <v>N/A</v>
      </c>
      <c r="G116" s="4">
        <v>1.5082921896999999</v>
      </c>
      <c r="H116" s="5" t="str">
        <f t="shared" si="21"/>
        <v>N/A</v>
      </c>
      <c r="I116" s="6">
        <v>-1.68</v>
      </c>
      <c r="J116" s="6">
        <v>-69.3</v>
      </c>
      <c r="K116" s="105" t="str">
        <f t="shared" si="22"/>
        <v>No</v>
      </c>
    </row>
    <row r="117" spans="1:11" x14ac:dyDescent="0.2">
      <c r="A117" s="124" t="s">
        <v>918</v>
      </c>
      <c r="B117" s="22" t="s">
        <v>213</v>
      </c>
      <c r="C117" s="66">
        <v>4.6616746976999996</v>
      </c>
      <c r="D117" s="5" t="str">
        <f t="shared" si="19"/>
        <v>N/A</v>
      </c>
      <c r="E117" s="5">
        <v>2.7563931261999999</v>
      </c>
      <c r="F117" s="5" t="str">
        <f t="shared" si="20"/>
        <v>N/A</v>
      </c>
      <c r="G117" s="4">
        <v>3.5000190330000001</v>
      </c>
      <c r="H117" s="5" t="str">
        <f t="shared" si="21"/>
        <v>N/A</v>
      </c>
      <c r="I117" s="6">
        <v>-40.9</v>
      </c>
      <c r="J117" s="6">
        <v>26.98</v>
      </c>
      <c r="K117" s="105" t="str">
        <f t="shared" si="22"/>
        <v>Yes</v>
      </c>
    </row>
    <row r="118" spans="1:11" x14ac:dyDescent="0.2">
      <c r="A118" s="124" t="s">
        <v>919</v>
      </c>
      <c r="B118" s="22" t="s">
        <v>213</v>
      </c>
      <c r="C118" s="66">
        <v>3.6232988267000001</v>
      </c>
      <c r="D118" s="5" t="str">
        <f t="shared" si="19"/>
        <v>N/A</v>
      </c>
      <c r="E118" s="5">
        <v>3.6674783862</v>
      </c>
      <c r="F118" s="5" t="str">
        <f t="shared" si="20"/>
        <v>N/A</v>
      </c>
      <c r="G118" s="4">
        <v>1.2670911515000001</v>
      </c>
      <c r="H118" s="5" t="str">
        <f t="shared" si="21"/>
        <v>N/A</v>
      </c>
      <c r="I118" s="6">
        <v>1.2190000000000001</v>
      </c>
      <c r="J118" s="6">
        <v>-65.5</v>
      </c>
      <c r="K118" s="105" t="str">
        <f t="shared" si="22"/>
        <v>No</v>
      </c>
    </row>
    <row r="119" spans="1:11" x14ac:dyDescent="0.2">
      <c r="A119" s="124" t="s">
        <v>920</v>
      </c>
      <c r="B119" s="22" t="s">
        <v>213</v>
      </c>
      <c r="C119" s="66">
        <v>12.833576216999999</v>
      </c>
      <c r="D119" s="5" t="str">
        <f t="shared" si="19"/>
        <v>N/A</v>
      </c>
      <c r="E119" s="5">
        <v>13.24108201</v>
      </c>
      <c r="F119" s="5" t="str">
        <f t="shared" si="20"/>
        <v>N/A</v>
      </c>
      <c r="G119" s="4">
        <v>8.9426150503000006</v>
      </c>
      <c r="H119" s="5" t="str">
        <f t="shared" si="21"/>
        <v>N/A</v>
      </c>
      <c r="I119" s="6">
        <v>3.1749999999999998</v>
      </c>
      <c r="J119" s="6">
        <v>-32.5</v>
      </c>
      <c r="K119" s="105" t="str">
        <f t="shared" si="22"/>
        <v>No</v>
      </c>
    </row>
    <row r="120" spans="1:11" x14ac:dyDescent="0.2">
      <c r="A120" s="124" t="s">
        <v>921</v>
      </c>
      <c r="B120" s="22" t="s">
        <v>213</v>
      </c>
      <c r="C120" s="66">
        <v>9.6604185855000004</v>
      </c>
      <c r="D120" s="5" t="str">
        <f t="shared" si="19"/>
        <v>N/A</v>
      </c>
      <c r="E120" s="5">
        <v>9.8247704593999998</v>
      </c>
      <c r="F120" s="5" t="str">
        <f t="shared" si="20"/>
        <v>N/A</v>
      </c>
      <c r="G120" s="4">
        <v>6.5303874995999998</v>
      </c>
      <c r="H120" s="5" t="str">
        <f t="shared" si="21"/>
        <v>N/A</v>
      </c>
      <c r="I120" s="6">
        <v>1.7010000000000001</v>
      </c>
      <c r="J120" s="6">
        <v>-33.5</v>
      </c>
      <c r="K120" s="105" t="str">
        <f t="shared" si="22"/>
        <v>No</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1.7566293326</v>
      </c>
      <c r="D123" s="5" t="str">
        <f t="shared" si="19"/>
        <v>N/A</v>
      </c>
      <c r="E123" s="5">
        <v>1.7420667813999999</v>
      </c>
      <c r="F123" s="5" t="str">
        <f t="shared" si="20"/>
        <v>N/A</v>
      </c>
      <c r="G123" s="4">
        <v>1.1898937072</v>
      </c>
      <c r="H123" s="5" t="str">
        <f t="shared" si="21"/>
        <v>N/A</v>
      </c>
      <c r="I123" s="6">
        <v>-0.82899999999999996</v>
      </c>
      <c r="J123" s="6">
        <v>-31.7</v>
      </c>
      <c r="K123" s="105" t="str">
        <f t="shared" si="22"/>
        <v>No</v>
      </c>
    </row>
    <row r="124" spans="1:11" x14ac:dyDescent="0.2">
      <c r="A124" s="124" t="s">
        <v>925</v>
      </c>
      <c r="B124" s="22" t="s">
        <v>213</v>
      </c>
      <c r="C124" s="66">
        <v>0</v>
      </c>
      <c r="D124" s="5" t="str">
        <f t="shared" si="19"/>
        <v>N/A</v>
      </c>
      <c r="E124" s="5">
        <v>0</v>
      </c>
      <c r="F124" s="5" t="str">
        <f t="shared" si="20"/>
        <v>N/A</v>
      </c>
      <c r="G124" s="4">
        <v>0</v>
      </c>
      <c r="H124" s="5" t="str">
        <f t="shared" si="21"/>
        <v>N/A</v>
      </c>
      <c r="I124" s="6" t="s">
        <v>1748</v>
      </c>
      <c r="J124" s="6" t="s">
        <v>1748</v>
      </c>
      <c r="K124" s="105" t="str">
        <f t="shared" si="22"/>
        <v>N/A</v>
      </c>
    </row>
    <row r="125" spans="1:11" x14ac:dyDescent="0.2">
      <c r="A125" s="124" t="s">
        <v>926</v>
      </c>
      <c r="B125" s="22" t="s">
        <v>213</v>
      </c>
      <c r="C125" s="66">
        <v>1.1877204714</v>
      </c>
      <c r="D125" s="5" t="str">
        <f t="shared" si="19"/>
        <v>N/A</v>
      </c>
      <c r="E125" s="5">
        <v>1.3247626527</v>
      </c>
      <c r="F125" s="5" t="str">
        <f t="shared" si="20"/>
        <v>N/A</v>
      </c>
      <c r="G125" s="4">
        <v>0.96460337370000004</v>
      </c>
      <c r="H125" s="5" t="str">
        <f t="shared" si="21"/>
        <v>N/A</v>
      </c>
      <c r="I125" s="6">
        <v>11.54</v>
      </c>
      <c r="J125" s="6">
        <v>-27.2</v>
      </c>
      <c r="K125" s="105" t="str">
        <f t="shared" si="22"/>
        <v>Yes</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8.0747125599999997E-2</v>
      </c>
      <c r="F128" s="5" t="str">
        <f t="shared" si="20"/>
        <v>N/A</v>
      </c>
      <c r="G128" s="4">
        <v>5.8201300400000003E-2</v>
      </c>
      <c r="H128" s="5" t="str">
        <f t="shared" si="21"/>
        <v>N/A</v>
      </c>
      <c r="I128" s="6" t="s">
        <v>1748</v>
      </c>
      <c r="J128" s="6">
        <v>-27.9</v>
      </c>
      <c r="K128" s="105" t="str">
        <f t="shared" si="22"/>
        <v>Yes</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0.22880782729999999</v>
      </c>
      <c r="D130" s="114" t="str">
        <f t="shared" si="19"/>
        <v>N/A</v>
      </c>
      <c r="E130" s="114">
        <v>0.26873499080000002</v>
      </c>
      <c r="F130" s="114" t="str">
        <f t="shared" si="20"/>
        <v>N/A</v>
      </c>
      <c r="G130" s="118">
        <v>0.1995291693</v>
      </c>
      <c r="H130" s="114" t="str">
        <f t="shared" si="21"/>
        <v>N/A</v>
      </c>
      <c r="I130" s="115">
        <v>17.45</v>
      </c>
      <c r="J130" s="115">
        <v>-25.8</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2962187</v>
      </c>
      <c r="D6" s="5" t="str">
        <f>IF($B6="N/A","N/A",IF(C6&gt;15,"No",IF(C6&lt;-15,"No","Yes")))</f>
        <v>N/A</v>
      </c>
      <c r="E6" s="23">
        <v>3394498</v>
      </c>
      <c r="F6" s="5" t="str">
        <f>IF($B6="N/A","N/A",IF(E6&gt;15,"No",IF(E6&lt;-15,"No","Yes")))</f>
        <v>N/A</v>
      </c>
      <c r="G6" s="23">
        <v>2681058</v>
      </c>
      <c r="H6" s="5" t="str">
        <f>IF($B6="N/A","N/A",IF(G6&gt;15,"No",IF(G6&lt;-15,"No","Yes")))</f>
        <v>N/A</v>
      </c>
      <c r="I6" s="6">
        <v>14.59</v>
      </c>
      <c r="J6" s="6">
        <v>-21</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118.72216811</v>
      </c>
      <c r="D9" s="5" t="str">
        <f t="shared" ref="D9:D17" si="1">IF($B9="N/A","N/A",IF(C9&gt;15,"No",IF(C9&lt;-15,"No","Yes")))</f>
        <v>N/A</v>
      </c>
      <c r="E9" s="24">
        <v>123.14988637</v>
      </c>
      <c r="F9" s="5" t="str">
        <f>IF($B9="N/A","N/A",IF(E9&gt;15,"No",IF(E9&lt;-15,"No","Yes")))</f>
        <v>N/A</v>
      </c>
      <c r="G9" s="24">
        <v>98.578113939000005</v>
      </c>
      <c r="H9" s="5" t="str">
        <f>IF($B9="N/A","N/A",IF(G9&gt;15,"No",IF(G9&lt;-15,"No","Yes")))</f>
        <v>N/A</v>
      </c>
      <c r="I9" s="6">
        <v>3.7290000000000001</v>
      </c>
      <c r="J9" s="6">
        <v>-20</v>
      </c>
      <c r="K9" s="105" t="str">
        <f t="shared" si="0"/>
        <v>Yes</v>
      </c>
    </row>
    <row r="10" spans="1:11" x14ac:dyDescent="0.2">
      <c r="A10" s="124" t="s">
        <v>16</v>
      </c>
      <c r="B10" s="22" t="s">
        <v>213</v>
      </c>
      <c r="C10" s="57">
        <v>18.065908736000001</v>
      </c>
      <c r="D10" s="5" t="str">
        <f t="shared" si="1"/>
        <v>N/A</v>
      </c>
      <c r="E10" s="4">
        <v>21.239105164000001</v>
      </c>
      <c r="F10" s="5" t="str">
        <f>IF($B10="N/A","N/A",IF(E10&gt;15,"No",IF(E10&lt;-15,"No","Yes")))</f>
        <v>N/A</v>
      </c>
      <c r="G10" s="4">
        <v>8.0909849767999997</v>
      </c>
      <c r="H10" s="5" t="str">
        <f>IF($B10="N/A","N/A",IF(G10&gt;15,"No",IF(G10&lt;-15,"No","Yes")))</f>
        <v>N/A</v>
      </c>
      <c r="I10" s="6">
        <v>17.559999999999999</v>
      </c>
      <c r="J10" s="6">
        <v>-61.9</v>
      </c>
      <c r="K10" s="105" t="str">
        <f t="shared" si="0"/>
        <v>No</v>
      </c>
    </row>
    <row r="11" spans="1:11" x14ac:dyDescent="0.2">
      <c r="A11" s="124" t="s">
        <v>36</v>
      </c>
      <c r="B11" s="22" t="s">
        <v>213</v>
      </c>
      <c r="C11" s="57">
        <v>38.219223612999997</v>
      </c>
      <c r="D11" s="5" t="str">
        <f t="shared" si="1"/>
        <v>N/A</v>
      </c>
      <c r="E11" s="4">
        <v>42.723061884000003</v>
      </c>
      <c r="F11" s="5" t="str">
        <f>IF($B11="N/A","N/A",IF(E11&gt;15,"No",IF(E11&lt;-15,"No","Yes")))</f>
        <v>N/A</v>
      </c>
      <c r="G11" s="4">
        <v>14.683138607</v>
      </c>
      <c r="H11" s="5" t="str">
        <f>IF($B11="N/A","N/A",IF(G11&gt;15,"No",IF(G11&lt;-15,"No","Yes")))</f>
        <v>N/A</v>
      </c>
      <c r="I11" s="6">
        <v>11.78</v>
      </c>
      <c r="J11" s="6">
        <v>-65.599999999999994</v>
      </c>
      <c r="K11" s="105" t="str">
        <f t="shared" si="0"/>
        <v>No</v>
      </c>
    </row>
    <row r="12" spans="1:11" x14ac:dyDescent="0.2">
      <c r="A12" s="124" t="s">
        <v>37</v>
      </c>
      <c r="B12" s="22" t="s">
        <v>213</v>
      </c>
      <c r="C12" s="57" t="s">
        <v>1748</v>
      </c>
      <c r="D12" s="5" t="str">
        <f t="shared" si="1"/>
        <v>N/A</v>
      </c>
      <c r="E12" s="4" t="s">
        <v>1748</v>
      </c>
      <c r="F12" s="5" t="str">
        <f>IF($B12="N/A","N/A",IF(E12&gt;15,"No",IF(E12&lt;-15,"No","Yes")))</f>
        <v>N/A</v>
      </c>
      <c r="G12" s="4" t="s">
        <v>1748</v>
      </c>
      <c r="H12" s="5" t="str">
        <f>IF($B12="N/A","N/A",IF(G12&gt;15,"No",IF(G12&lt;-15,"No","Yes")))</f>
        <v>N/A</v>
      </c>
      <c r="I12" s="6" t="s">
        <v>1748</v>
      </c>
      <c r="J12" s="6" t="s">
        <v>1748</v>
      </c>
      <c r="K12" s="105" t="str">
        <f t="shared" si="0"/>
        <v>N/A</v>
      </c>
    </row>
    <row r="13" spans="1:11" x14ac:dyDescent="0.2">
      <c r="A13" s="124" t="s">
        <v>38</v>
      </c>
      <c r="B13" s="22" t="s">
        <v>213</v>
      </c>
      <c r="C13" s="57">
        <v>14.038026177000001</v>
      </c>
      <c r="D13" s="5" t="str">
        <f t="shared" si="1"/>
        <v>N/A</v>
      </c>
      <c r="E13" s="4">
        <v>16.005360594999999</v>
      </c>
      <c r="F13" s="5" t="str">
        <f>IF($B13="N/A","N/A",IF(E13&gt;15,"No",IF(E13&lt;-15,"No","Yes")))</f>
        <v>N/A</v>
      </c>
      <c r="G13" s="4">
        <v>6.5640809850000004</v>
      </c>
      <c r="H13" s="5" t="str">
        <f>IF($B13="N/A","N/A",IF(G13&gt;15,"No",IF(G13&lt;-15,"No","Yes")))</f>
        <v>N/A</v>
      </c>
      <c r="I13" s="6">
        <v>14.01</v>
      </c>
      <c r="J13" s="6">
        <v>-59</v>
      </c>
      <c r="K13" s="105" t="str">
        <f t="shared" si="0"/>
        <v>No</v>
      </c>
    </row>
    <row r="14" spans="1:11" x14ac:dyDescent="0.2">
      <c r="A14" s="124" t="s">
        <v>671</v>
      </c>
      <c r="B14" s="22" t="s">
        <v>213</v>
      </c>
      <c r="C14" s="57">
        <v>16.193677172000001</v>
      </c>
      <c r="D14" s="5" t="str">
        <f t="shared" si="1"/>
        <v>N/A</v>
      </c>
      <c r="E14" s="4">
        <v>14.458367629</v>
      </c>
      <c r="F14" s="5" t="str">
        <f t="shared" ref="F14:F33" si="2">IF($B14="N/A","N/A",IF(E14&gt;15,"No",IF(E14&lt;-15,"No","Yes")))</f>
        <v>N/A</v>
      </c>
      <c r="G14" s="4">
        <v>17.453781306</v>
      </c>
      <c r="H14" s="5" t="str">
        <f t="shared" ref="H14:H33" si="3">IF($B14="N/A","N/A",IF(G14&gt;15,"No",IF(G14&lt;-15,"No","Yes")))</f>
        <v>N/A</v>
      </c>
      <c r="I14" s="6">
        <v>-10.7</v>
      </c>
      <c r="J14" s="6">
        <v>20.72</v>
      </c>
      <c r="K14" s="105" t="str">
        <f t="shared" ref="K14:K30" si="4">IF(J14="Div by 0", "N/A", IF(J14="N/A","N/A", IF(J14&gt;30, "No", IF(J14&lt;-30, "No", "Yes"))))</f>
        <v>Yes</v>
      </c>
    </row>
    <row r="15" spans="1:11" x14ac:dyDescent="0.2">
      <c r="A15" s="124" t="s">
        <v>672</v>
      </c>
      <c r="B15" s="22" t="s">
        <v>213</v>
      </c>
      <c r="C15" s="57">
        <v>1.1777446866000001</v>
      </c>
      <c r="D15" s="5" t="str">
        <f t="shared" si="1"/>
        <v>N/A</v>
      </c>
      <c r="E15" s="4">
        <v>1.0872299822</v>
      </c>
      <c r="F15" s="5" t="str">
        <f t="shared" si="2"/>
        <v>N/A</v>
      </c>
      <c r="G15" s="4">
        <v>0.70416231200000001</v>
      </c>
      <c r="H15" s="5" t="str">
        <f t="shared" si="3"/>
        <v>N/A</v>
      </c>
      <c r="I15" s="6">
        <v>-7.69</v>
      </c>
      <c r="J15" s="6">
        <v>-35.200000000000003</v>
      </c>
      <c r="K15" s="105" t="str">
        <f t="shared" si="4"/>
        <v>No</v>
      </c>
    </row>
    <row r="16" spans="1:11" x14ac:dyDescent="0.2">
      <c r="A16" s="124" t="s">
        <v>379</v>
      </c>
      <c r="B16" s="22" t="s">
        <v>213</v>
      </c>
      <c r="C16" s="57">
        <v>16.657084781999998</v>
      </c>
      <c r="D16" s="5" t="str">
        <f t="shared" si="1"/>
        <v>N/A</v>
      </c>
      <c r="E16" s="4">
        <v>19.589052637999998</v>
      </c>
      <c r="F16" s="5" t="str">
        <f t="shared" si="2"/>
        <v>N/A</v>
      </c>
      <c r="G16" s="4">
        <v>18.806418957999998</v>
      </c>
      <c r="H16" s="5" t="str">
        <f t="shared" si="3"/>
        <v>N/A</v>
      </c>
      <c r="I16" s="6">
        <v>17.600000000000001</v>
      </c>
      <c r="J16" s="6">
        <v>-4</v>
      </c>
      <c r="K16" s="105" t="str">
        <f t="shared" si="4"/>
        <v>Yes</v>
      </c>
    </row>
    <row r="17" spans="1:11" x14ac:dyDescent="0.2">
      <c r="A17" s="124" t="s">
        <v>380</v>
      </c>
      <c r="B17" s="22" t="s">
        <v>213</v>
      </c>
      <c r="C17" s="57">
        <v>13.266718138</v>
      </c>
      <c r="D17" s="5" t="str">
        <f t="shared" si="1"/>
        <v>N/A</v>
      </c>
      <c r="E17" s="4">
        <v>12.526594507</v>
      </c>
      <c r="F17" s="5" t="str">
        <f t="shared" si="2"/>
        <v>N/A</v>
      </c>
      <c r="G17" s="4">
        <v>13.893172024</v>
      </c>
      <c r="H17" s="5" t="str">
        <f t="shared" si="3"/>
        <v>N/A</v>
      </c>
      <c r="I17" s="6">
        <v>-5.58</v>
      </c>
      <c r="J17" s="6">
        <v>10.91</v>
      </c>
      <c r="K17" s="105" t="str">
        <f t="shared" si="4"/>
        <v>Yes</v>
      </c>
    </row>
    <row r="18" spans="1:11" x14ac:dyDescent="0.2">
      <c r="A18" s="124" t="s">
        <v>381</v>
      </c>
      <c r="B18" s="22" t="s">
        <v>213</v>
      </c>
      <c r="C18" s="57">
        <v>0</v>
      </c>
      <c r="D18" s="5" t="str">
        <f t="shared" ref="D18:D33" si="5">IF($B18="N/A","N/A",IF(C18&gt;15,"No",IF(C18&lt;-15,"No","Yes")))</f>
        <v>N/A</v>
      </c>
      <c r="E18" s="4">
        <v>0</v>
      </c>
      <c r="F18" s="5" t="str">
        <f t="shared" si="2"/>
        <v>N/A</v>
      </c>
      <c r="G18" s="4">
        <v>0</v>
      </c>
      <c r="H18" s="5" t="str">
        <f t="shared" si="3"/>
        <v>N/A</v>
      </c>
      <c r="I18" s="6" t="s">
        <v>1748</v>
      </c>
      <c r="J18" s="6" t="s">
        <v>1748</v>
      </c>
      <c r="K18" s="105" t="str">
        <f t="shared" si="4"/>
        <v>N/A</v>
      </c>
    </row>
    <row r="19" spans="1:11" x14ac:dyDescent="0.2">
      <c r="A19" s="124" t="s">
        <v>382</v>
      </c>
      <c r="B19" s="22" t="s">
        <v>213</v>
      </c>
      <c r="C19" s="57">
        <v>36.849057807999998</v>
      </c>
      <c r="D19" s="5" t="str">
        <f t="shared" si="5"/>
        <v>N/A</v>
      </c>
      <c r="E19" s="4">
        <v>36.405766036999999</v>
      </c>
      <c r="F19" s="5" t="str">
        <f t="shared" si="2"/>
        <v>N/A</v>
      </c>
      <c r="G19" s="4">
        <v>29.383288238999999</v>
      </c>
      <c r="H19" s="5" t="str">
        <f t="shared" si="3"/>
        <v>N/A</v>
      </c>
      <c r="I19" s="6">
        <v>-1.2</v>
      </c>
      <c r="J19" s="6">
        <v>-19.3</v>
      </c>
      <c r="K19" s="105" t="str">
        <f t="shared" si="4"/>
        <v>Yes</v>
      </c>
    </row>
    <row r="20" spans="1:11" x14ac:dyDescent="0.2">
      <c r="A20" s="124" t="s">
        <v>384</v>
      </c>
      <c r="B20" s="22" t="s">
        <v>213</v>
      </c>
      <c r="C20" s="57">
        <v>11.020742445</v>
      </c>
      <c r="D20" s="5" t="str">
        <f t="shared" si="5"/>
        <v>N/A</v>
      </c>
      <c r="E20" s="4">
        <v>9.9643894325000009</v>
      </c>
      <c r="F20" s="5" t="str">
        <f t="shared" si="2"/>
        <v>N/A</v>
      </c>
      <c r="G20" s="4">
        <v>9.7530900114999994</v>
      </c>
      <c r="H20" s="5" t="str">
        <f t="shared" si="3"/>
        <v>N/A</v>
      </c>
      <c r="I20" s="6">
        <v>-9.59</v>
      </c>
      <c r="J20" s="6">
        <v>-2.12</v>
      </c>
      <c r="K20" s="105" t="str">
        <f t="shared" si="4"/>
        <v>Yes</v>
      </c>
    </row>
    <row r="21" spans="1:11" x14ac:dyDescent="0.2">
      <c r="A21" s="124" t="s">
        <v>385</v>
      </c>
      <c r="B21" s="22" t="s">
        <v>213</v>
      </c>
      <c r="C21" s="57">
        <v>3.3050918122000001</v>
      </c>
      <c r="D21" s="5" t="str">
        <f t="shared" si="5"/>
        <v>N/A</v>
      </c>
      <c r="E21" s="4">
        <v>4.6893237233000002</v>
      </c>
      <c r="F21" s="5" t="str">
        <f t="shared" si="2"/>
        <v>N/A</v>
      </c>
      <c r="G21" s="4">
        <v>6.6267122904000004</v>
      </c>
      <c r="H21" s="5" t="str">
        <f t="shared" si="3"/>
        <v>N/A</v>
      </c>
      <c r="I21" s="6">
        <v>41.88</v>
      </c>
      <c r="J21" s="6">
        <v>41.31</v>
      </c>
      <c r="K21" s="105" t="str">
        <f t="shared" si="4"/>
        <v>No</v>
      </c>
    </row>
    <row r="22" spans="1:11" x14ac:dyDescent="0.2">
      <c r="A22" s="124" t="s">
        <v>386</v>
      </c>
      <c r="B22" s="22" t="s">
        <v>213</v>
      </c>
      <c r="C22" s="57">
        <v>6.4074280299999994E-2</v>
      </c>
      <c r="D22" s="5" t="str">
        <f t="shared" si="5"/>
        <v>N/A</v>
      </c>
      <c r="E22" s="4">
        <v>4.9815907999999999E-2</v>
      </c>
      <c r="F22" s="5" t="str">
        <f t="shared" si="2"/>
        <v>N/A</v>
      </c>
      <c r="G22" s="4">
        <v>0.1542674571</v>
      </c>
      <c r="H22" s="5" t="str">
        <f t="shared" si="3"/>
        <v>N/A</v>
      </c>
      <c r="I22" s="6">
        <v>-22.3</v>
      </c>
      <c r="J22" s="6">
        <v>209.7</v>
      </c>
      <c r="K22" s="105" t="str">
        <f t="shared" si="4"/>
        <v>No</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1.2828360000000001E-3</v>
      </c>
      <c r="D24" s="5" t="str">
        <f t="shared" si="5"/>
        <v>N/A</v>
      </c>
      <c r="E24" s="4">
        <v>3.4172947000000002E-3</v>
      </c>
      <c r="F24" s="5" t="str">
        <f t="shared" si="2"/>
        <v>N/A</v>
      </c>
      <c r="G24" s="4">
        <v>6.1915855999999997E-3</v>
      </c>
      <c r="H24" s="5" t="str">
        <f t="shared" si="3"/>
        <v>N/A</v>
      </c>
      <c r="I24" s="6">
        <v>166.4</v>
      </c>
      <c r="J24" s="6">
        <v>81.180000000000007</v>
      </c>
      <c r="K24" s="105" t="str">
        <f t="shared" si="4"/>
        <v>No</v>
      </c>
    </row>
    <row r="25" spans="1:11" x14ac:dyDescent="0.2">
      <c r="A25" s="124" t="s">
        <v>391</v>
      </c>
      <c r="B25" s="22" t="s">
        <v>213</v>
      </c>
      <c r="C25" s="57">
        <v>1.01276523E-2</v>
      </c>
      <c r="D25" s="5" t="str">
        <f t="shared" si="5"/>
        <v>N/A</v>
      </c>
      <c r="E25" s="4">
        <v>7.1586432000000002E-3</v>
      </c>
      <c r="F25" s="5" t="str">
        <f t="shared" si="2"/>
        <v>N/A</v>
      </c>
      <c r="G25" s="4">
        <v>0.78513780749999995</v>
      </c>
      <c r="H25" s="5" t="str">
        <f t="shared" si="3"/>
        <v>N/A</v>
      </c>
      <c r="I25" s="6">
        <v>-29.3</v>
      </c>
      <c r="J25" s="6">
        <v>10868</v>
      </c>
      <c r="K25" s="105" t="str">
        <f t="shared" si="4"/>
        <v>No</v>
      </c>
    </row>
    <row r="26" spans="1:11" x14ac:dyDescent="0.2">
      <c r="A26" s="124" t="s">
        <v>392</v>
      </c>
      <c r="B26" s="22" t="s">
        <v>213</v>
      </c>
      <c r="C26" s="57">
        <v>1.3751663889000001</v>
      </c>
      <c r="D26" s="5" t="str">
        <f t="shared" si="5"/>
        <v>N/A</v>
      </c>
      <c r="E26" s="4">
        <v>1.1442634521999999</v>
      </c>
      <c r="F26" s="5" t="str">
        <f t="shared" si="2"/>
        <v>N/A</v>
      </c>
      <c r="G26" s="4">
        <v>1.2181012122999999</v>
      </c>
      <c r="H26" s="5" t="str">
        <f t="shared" si="3"/>
        <v>N/A</v>
      </c>
      <c r="I26" s="6">
        <v>-16.8</v>
      </c>
      <c r="J26" s="6">
        <v>6.4530000000000003</v>
      </c>
      <c r="K26" s="105" t="str">
        <f t="shared" si="4"/>
        <v>Yes</v>
      </c>
    </row>
    <row r="27" spans="1:11" x14ac:dyDescent="0.2">
      <c r="A27" s="124" t="s">
        <v>393</v>
      </c>
      <c r="B27" s="22" t="s">
        <v>213</v>
      </c>
      <c r="C27" s="57">
        <v>4.9625496000000003E-3</v>
      </c>
      <c r="D27" s="5" t="str">
        <f t="shared" si="5"/>
        <v>N/A</v>
      </c>
      <c r="E27" s="4">
        <v>6.1864820000000003E-4</v>
      </c>
      <c r="F27" s="5" t="str">
        <f t="shared" si="2"/>
        <v>N/A</v>
      </c>
      <c r="G27" s="4">
        <v>5.5948059999999999E-4</v>
      </c>
      <c r="H27" s="5" t="str">
        <f t="shared" si="3"/>
        <v>N/A</v>
      </c>
      <c r="I27" s="6">
        <v>-87.5</v>
      </c>
      <c r="J27" s="6">
        <v>-9.56</v>
      </c>
      <c r="K27" s="105" t="str">
        <f t="shared" si="4"/>
        <v>Yes</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3.1361963299999997E-2</v>
      </c>
      <c r="D29" s="5" t="str">
        <f t="shared" si="5"/>
        <v>N/A</v>
      </c>
      <c r="E29" s="4">
        <v>2.9488896399999999E-2</v>
      </c>
      <c r="F29" s="5" t="str">
        <f t="shared" si="2"/>
        <v>N/A</v>
      </c>
      <c r="G29" s="4">
        <v>1.1590946558999999</v>
      </c>
      <c r="H29" s="5" t="str">
        <f t="shared" si="3"/>
        <v>N/A</v>
      </c>
      <c r="I29" s="6">
        <v>-5.97</v>
      </c>
      <c r="J29" s="6">
        <v>3831</v>
      </c>
      <c r="K29" s="105" t="str">
        <f t="shared" si="4"/>
        <v>No</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99.999358581999999</v>
      </c>
      <c r="D31" s="5" t="str">
        <f t="shared" si="5"/>
        <v>N/A</v>
      </c>
      <c r="E31" s="4">
        <v>100</v>
      </c>
      <c r="F31" s="5" t="str">
        <f t="shared" si="2"/>
        <v>N/A</v>
      </c>
      <c r="G31" s="4">
        <v>100</v>
      </c>
      <c r="H31" s="5" t="str">
        <f t="shared" si="3"/>
        <v>N/A</v>
      </c>
      <c r="I31" s="6">
        <v>5.9999999999999995E-4</v>
      </c>
      <c r="J31" s="6">
        <v>0</v>
      </c>
      <c r="K31" s="105" t="str">
        <f t="shared" ref="K31:K43" si="6">IF(J31="Div by 0", "N/A", IF(J31="N/A","N/A", IF(J31&gt;30, "No", IF(J31&lt;-30, "No", "Yes"))))</f>
        <v>Yes</v>
      </c>
    </row>
    <row r="32" spans="1:11" x14ac:dyDescent="0.2">
      <c r="A32" s="124" t="s">
        <v>39</v>
      </c>
      <c r="B32" s="22" t="s">
        <v>267</v>
      </c>
      <c r="C32" s="57">
        <v>99.999853595999994</v>
      </c>
      <c r="D32" s="5" t="str">
        <f>IF($B32="N/A","N/A",IF(C32&gt;100,"No",IF(C32&lt;85,"No","Yes")))</f>
        <v>Yes</v>
      </c>
      <c r="E32" s="4">
        <v>100</v>
      </c>
      <c r="F32" s="5" t="str">
        <f>IF($B32="N/A","N/A",IF(E32&gt;100,"No",IF(E32&lt;85,"No","Yes")))</f>
        <v>Yes</v>
      </c>
      <c r="G32" s="4">
        <v>100</v>
      </c>
      <c r="H32" s="5" t="str">
        <f>IF($B32="N/A","N/A",IF(G32&gt;100,"No",IF(G32&lt;85,"No","Yes")))</f>
        <v>Yes</v>
      </c>
      <c r="I32" s="6">
        <v>1E-4</v>
      </c>
      <c r="J32" s="6">
        <v>0</v>
      </c>
      <c r="K32" s="105" t="str">
        <f t="shared" si="6"/>
        <v>Yes</v>
      </c>
    </row>
    <row r="33" spans="1:11" x14ac:dyDescent="0.2">
      <c r="A33" s="124" t="s">
        <v>905</v>
      </c>
      <c r="B33" s="22" t="s">
        <v>213</v>
      </c>
      <c r="C33" s="57">
        <v>64.799059338000006</v>
      </c>
      <c r="D33" s="5" t="str">
        <f t="shared" si="5"/>
        <v>N/A</v>
      </c>
      <c r="E33" s="4">
        <v>66.306888381999997</v>
      </c>
      <c r="F33" s="5" t="str">
        <f t="shared" si="2"/>
        <v>N/A</v>
      </c>
      <c r="G33" s="4">
        <v>35.119195482000002</v>
      </c>
      <c r="H33" s="5" t="str">
        <f t="shared" si="3"/>
        <v>N/A</v>
      </c>
      <c r="I33" s="6">
        <v>2.327</v>
      </c>
      <c r="J33" s="6">
        <v>-47</v>
      </c>
      <c r="K33" s="105" t="str">
        <f t="shared" si="6"/>
        <v>No</v>
      </c>
    </row>
    <row r="34" spans="1:11" x14ac:dyDescent="0.2">
      <c r="A34" s="124" t="s">
        <v>846</v>
      </c>
      <c r="B34" s="22" t="s">
        <v>268</v>
      </c>
      <c r="C34" s="57">
        <v>6.2905615076999997</v>
      </c>
      <c r="D34" s="5" t="str">
        <f>IF($B34="N/A","N/A",IF(C34&gt;25,"No",IF(C34&lt;5,"No","Yes")))</f>
        <v>Yes</v>
      </c>
      <c r="E34" s="4">
        <v>6.2257512008999996</v>
      </c>
      <c r="F34" s="5" t="str">
        <f>IF($B34="N/A","N/A",IF(E34&gt;25,"No",IF(E34&lt;5,"No","Yes")))</f>
        <v>Yes</v>
      </c>
      <c r="G34" s="4">
        <v>7.1594124408999997</v>
      </c>
      <c r="H34" s="5" t="str">
        <f>IF($B34="N/A","N/A",IF(G34&gt;25,"No",IF(G34&lt;5,"No","Yes")))</f>
        <v>Yes</v>
      </c>
      <c r="I34" s="6">
        <v>-1.03</v>
      </c>
      <c r="J34" s="6">
        <v>15</v>
      </c>
      <c r="K34" s="105" t="str">
        <f t="shared" si="6"/>
        <v>Yes</v>
      </c>
    </row>
    <row r="35" spans="1:11" x14ac:dyDescent="0.2">
      <c r="A35" s="124" t="s">
        <v>847</v>
      </c>
      <c r="B35" s="22" t="s">
        <v>269</v>
      </c>
      <c r="C35" s="57">
        <v>39.603729430999998</v>
      </c>
      <c r="D35" s="5" t="str">
        <f>IF($B35="N/A","N/A",IF(C35&gt;70,"No",IF(C35&lt;40,"No","Yes")))</f>
        <v>No</v>
      </c>
      <c r="E35" s="4">
        <v>41.912530218000001</v>
      </c>
      <c r="F35" s="5" t="str">
        <f>IF($B35="N/A","N/A",IF(E35&gt;70,"No",IF(E35&lt;40,"No","Yes")))</f>
        <v>Yes</v>
      </c>
      <c r="G35" s="4">
        <v>42.717278030000003</v>
      </c>
      <c r="H35" s="5" t="str">
        <f>IF($B35="N/A","N/A",IF(G35&gt;70,"No",IF(G35&lt;40,"No","Yes")))</f>
        <v>Yes</v>
      </c>
      <c r="I35" s="6">
        <v>5.83</v>
      </c>
      <c r="J35" s="6">
        <v>1.92</v>
      </c>
      <c r="K35" s="105" t="str">
        <f t="shared" si="6"/>
        <v>Yes</v>
      </c>
    </row>
    <row r="36" spans="1:11" x14ac:dyDescent="0.2">
      <c r="A36" s="124" t="s">
        <v>848</v>
      </c>
      <c r="B36" s="22" t="s">
        <v>270</v>
      </c>
      <c r="C36" s="57">
        <v>54.105675302999998</v>
      </c>
      <c r="D36" s="5" t="str">
        <f>IF($B36="N/A","N/A",IF(C36&gt;55,"No",IF(C36&lt;20,"No","Yes")))</f>
        <v>Yes</v>
      </c>
      <c r="E36" s="4">
        <v>51.861453445999999</v>
      </c>
      <c r="F36" s="5" t="str">
        <f>IF($B36="N/A","N/A",IF(E36&gt;55,"No",IF(E36&lt;20,"No","Yes")))</f>
        <v>Yes</v>
      </c>
      <c r="G36" s="4">
        <v>50.122787346999999</v>
      </c>
      <c r="H36" s="5" t="str">
        <f>IF($B36="N/A","N/A",IF(G36&gt;55,"No",IF(G36&lt;20,"No","Yes")))</f>
        <v>Yes</v>
      </c>
      <c r="I36" s="6">
        <v>-4.1500000000000004</v>
      </c>
      <c r="J36" s="6">
        <v>-3.35</v>
      </c>
      <c r="K36" s="105" t="str">
        <f t="shared" si="6"/>
        <v>Yes</v>
      </c>
    </row>
    <row r="37" spans="1:11" x14ac:dyDescent="0.2">
      <c r="A37" s="124" t="s">
        <v>163</v>
      </c>
      <c r="B37" s="22" t="s">
        <v>246</v>
      </c>
      <c r="C37" s="57">
        <v>6.7517700000000006E-5</v>
      </c>
      <c r="D37" s="5" t="str">
        <f>IF($B37="N/A","N/A",IF(C37&gt;95,"Yes","No"))</f>
        <v>No</v>
      </c>
      <c r="E37" s="4">
        <v>0</v>
      </c>
      <c r="F37" s="5" t="str">
        <f>IF($B37="N/A","N/A",IF(E37&gt;95,"Yes","No"))</f>
        <v>No</v>
      </c>
      <c r="G37" s="4">
        <v>41.503242376999999</v>
      </c>
      <c r="H37" s="5" t="str">
        <f>IF($B37="N/A","N/A",IF(G37&gt;95,"Yes","No"))</f>
        <v>No</v>
      </c>
      <c r="I37" s="6">
        <v>-100</v>
      </c>
      <c r="J37" s="6" t="s">
        <v>1748</v>
      </c>
      <c r="K37" s="105" t="str">
        <f t="shared" si="6"/>
        <v>N/A</v>
      </c>
    </row>
    <row r="38" spans="1:11" x14ac:dyDescent="0.2">
      <c r="A38" s="124" t="s">
        <v>41</v>
      </c>
      <c r="B38" s="22" t="s">
        <v>213</v>
      </c>
      <c r="C38" s="57">
        <v>100</v>
      </c>
      <c r="D38" s="5" t="str">
        <f t="shared" ref="D38:D47" si="7">IF($B38="N/A","N/A",IF(C38&gt;15,"No",IF(C38&lt;-15,"No","Yes")))</f>
        <v>N/A</v>
      </c>
      <c r="E38" s="4">
        <v>99.999849612999995</v>
      </c>
      <c r="F38" s="5" t="str">
        <f>IF($B38="N/A","N/A",IF(E38&gt;15,"No",IF(E38&lt;-15,"No","Yes")))</f>
        <v>N/A</v>
      </c>
      <c r="G38" s="4">
        <v>100</v>
      </c>
      <c r="H38" s="5" t="str">
        <f>IF($B38="N/A","N/A",IF(G38&gt;15,"No",IF(G38&lt;-15,"No","Yes")))</f>
        <v>N/A</v>
      </c>
      <c r="I38" s="6">
        <v>0</v>
      </c>
      <c r="J38" s="6">
        <v>2.0000000000000001E-4</v>
      </c>
      <c r="K38" s="105" t="str">
        <f t="shared" si="6"/>
        <v>Yes</v>
      </c>
    </row>
    <row r="39" spans="1:11" x14ac:dyDescent="0.2">
      <c r="A39" s="124" t="s">
        <v>42</v>
      </c>
      <c r="B39" s="22" t="s">
        <v>213</v>
      </c>
      <c r="C39" s="57" t="s">
        <v>1748</v>
      </c>
      <c r="D39" s="5" t="str">
        <f t="shared" si="7"/>
        <v>N/A</v>
      </c>
      <c r="E39" s="4" t="s">
        <v>1748</v>
      </c>
      <c r="F39" s="5" t="str">
        <f>IF($B39="N/A","N/A",IF(E39&gt;15,"No",IF(E39&lt;-15,"No","Yes")))</f>
        <v>N/A</v>
      </c>
      <c r="G39" s="4" t="s">
        <v>1748</v>
      </c>
      <c r="H39" s="5" t="str">
        <f>IF($B39="N/A","N/A",IF(G39&gt;15,"No",IF(G39&lt;-15,"No","Yes")))</f>
        <v>N/A</v>
      </c>
      <c r="I39" s="6" t="s">
        <v>1748</v>
      </c>
      <c r="J39" s="6" t="s">
        <v>1748</v>
      </c>
      <c r="K39" s="105" t="str">
        <f t="shared" si="6"/>
        <v>N/A</v>
      </c>
    </row>
    <row r="40" spans="1:11" x14ac:dyDescent="0.2">
      <c r="A40" s="124" t="s">
        <v>43</v>
      </c>
      <c r="B40" s="22" t="s">
        <v>223</v>
      </c>
      <c r="C40" s="57">
        <v>0</v>
      </c>
      <c r="D40" s="5" t="str">
        <f>IF($B40="N/A","N/A",IF(C40&gt;100,"No",IF(C40&lt;98,"No","Yes")))</f>
        <v>No</v>
      </c>
      <c r="E40" s="4">
        <v>0</v>
      </c>
      <c r="F40" s="5" t="str">
        <f>IF($B40="N/A","N/A",IF(E40&gt;100,"No",IF(E40&lt;98,"No","Yes")))</f>
        <v>No</v>
      </c>
      <c r="G40" s="4">
        <v>39.491888957</v>
      </c>
      <c r="H40" s="5" t="str">
        <f>IF($B40="N/A","N/A",IF(G40&gt;100,"No",IF(G40&lt;98,"No","Yes")))</f>
        <v>No</v>
      </c>
      <c r="I40" s="6" t="s">
        <v>1748</v>
      </c>
      <c r="J40" s="6" t="s">
        <v>1748</v>
      </c>
      <c r="K40" s="105" t="str">
        <f t="shared" si="6"/>
        <v>N/A</v>
      </c>
    </row>
    <row r="41" spans="1:11" x14ac:dyDescent="0.2">
      <c r="A41" s="124" t="s">
        <v>44</v>
      </c>
      <c r="B41" s="22" t="s">
        <v>213</v>
      </c>
      <c r="C41" s="57">
        <v>100</v>
      </c>
      <c r="D41" s="5" t="str">
        <f t="shared" si="7"/>
        <v>N/A</v>
      </c>
      <c r="E41" s="4" t="s">
        <v>1748</v>
      </c>
      <c r="F41" s="5" t="str">
        <f t="shared" ref="F41:F47" si="8">IF($B41="N/A","N/A",IF(E41&gt;15,"No",IF(E41&lt;-15,"No","Yes")))</f>
        <v>N/A</v>
      </c>
      <c r="G41" s="4">
        <v>79.064477687999997</v>
      </c>
      <c r="H41" s="5" t="str">
        <f t="shared" ref="H41:H47" si="9">IF($B41="N/A","N/A",IF(G41&gt;15,"No",IF(G41&lt;-15,"No","Yes")))</f>
        <v>N/A</v>
      </c>
      <c r="I41" s="6" t="s">
        <v>1748</v>
      </c>
      <c r="J41" s="6" t="s">
        <v>1748</v>
      </c>
      <c r="K41" s="105" t="str">
        <f t="shared" si="6"/>
        <v>N/A</v>
      </c>
    </row>
    <row r="42" spans="1:11" x14ac:dyDescent="0.2">
      <c r="A42" s="124" t="s">
        <v>45</v>
      </c>
      <c r="B42" s="22" t="s">
        <v>213</v>
      </c>
      <c r="C42" s="57">
        <v>0</v>
      </c>
      <c r="D42" s="5" t="str">
        <f t="shared" si="7"/>
        <v>N/A</v>
      </c>
      <c r="E42" s="4" t="s">
        <v>1748</v>
      </c>
      <c r="F42" s="5" t="str">
        <f t="shared" si="8"/>
        <v>N/A</v>
      </c>
      <c r="G42" s="4">
        <v>20.910448754000001</v>
      </c>
      <c r="H42" s="5" t="str">
        <f t="shared" si="9"/>
        <v>N/A</v>
      </c>
      <c r="I42" s="6" t="s">
        <v>1748</v>
      </c>
      <c r="J42" s="6" t="s">
        <v>1748</v>
      </c>
      <c r="K42" s="105" t="str">
        <f t="shared" si="6"/>
        <v>N/A</v>
      </c>
    </row>
    <row r="43" spans="1:11" x14ac:dyDescent="0.2">
      <c r="A43" s="124" t="s">
        <v>50</v>
      </c>
      <c r="B43" s="22" t="s">
        <v>213</v>
      </c>
      <c r="C43" s="57">
        <v>0</v>
      </c>
      <c r="D43" s="5" t="str">
        <f t="shared" si="7"/>
        <v>N/A</v>
      </c>
      <c r="E43" s="4" t="s">
        <v>1748</v>
      </c>
      <c r="F43" s="5" t="str">
        <f t="shared" si="8"/>
        <v>N/A</v>
      </c>
      <c r="G43" s="4">
        <v>0</v>
      </c>
      <c r="H43" s="5" t="str">
        <f t="shared" si="9"/>
        <v>N/A</v>
      </c>
      <c r="I43" s="6" t="s">
        <v>1748</v>
      </c>
      <c r="J43" s="6" t="s">
        <v>1748</v>
      </c>
      <c r="K43" s="105" t="str">
        <f t="shared" si="6"/>
        <v>N/A</v>
      </c>
    </row>
    <row r="44" spans="1:11" x14ac:dyDescent="0.2">
      <c r="A44" s="124" t="s">
        <v>908</v>
      </c>
      <c r="B44" s="22" t="s">
        <v>213</v>
      </c>
      <c r="C44" s="57">
        <v>96.408160592000002</v>
      </c>
      <c r="D44" s="5" t="str">
        <f t="shared" si="7"/>
        <v>N/A</v>
      </c>
      <c r="E44" s="4">
        <v>95.159873418999993</v>
      </c>
      <c r="F44" s="5" t="str">
        <f t="shared" si="8"/>
        <v>N/A</v>
      </c>
      <c r="G44" s="4">
        <v>96.749342983000005</v>
      </c>
      <c r="H44" s="5" t="str">
        <f t="shared" si="9"/>
        <v>N/A</v>
      </c>
      <c r="I44" s="6">
        <v>-1.29</v>
      </c>
      <c r="J44" s="6">
        <v>1.67</v>
      </c>
      <c r="K44" s="105" t="str">
        <f>IF(J44="Div by 0", "N/A", IF(J44="N/A","N/A", IF(J44&gt;30, "No", IF(J44&lt;-30, "No", "Yes"))))</f>
        <v>Yes</v>
      </c>
    </row>
    <row r="45" spans="1:11" x14ac:dyDescent="0.2">
      <c r="A45" s="124" t="s">
        <v>909</v>
      </c>
      <c r="B45" s="22" t="s">
        <v>213</v>
      </c>
      <c r="C45" s="57">
        <v>3.3816568637</v>
      </c>
      <c r="D45" s="5" t="str">
        <f t="shared" si="7"/>
        <v>N/A</v>
      </c>
      <c r="E45" s="4">
        <v>4.7453850318999997</v>
      </c>
      <c r="F45" s="5" t="str">
        <f t="shared" si="8"/>
        <v>N/A</v>
      </c>
      <c r="G45" s="4">
        <v>3.2273826228</v>
      </c>
      <c r="H45" s="5" t="str">
        <f t="shared" si="9"/>
        <v>N/A</v>
      </c>
      <c r="I45" s="6">
        <v>40.33</v>
      </c>
      <c r="J45" s="6">
        <v>-32</v>
      </c>
      <c r="K45" s="105" t="str">
        <f>IF(J45="Div by 0", "N/A", IF(J45="N/A","N/A", IF(J45&gt;30, "No", IF(J45&lt;-30, "No", "Yes"))))</f>
        <v>No</v>
      </c>
    </row>
    <row r="46" spans="1:11" x14ac:dyDescent="0.2">
      <c r="A46" s="124" t="s">
        <v>932</v>
      </c>
      <c r="B46" s="22" t="s">
        <v>213</v>
      </c>
      <c r="C46" s="57">
        <v>0</v>
      </c>
      <c r="D46" s="5" t="str">
        <f t="shared" si="7"/>
        <v>N/A</v>
      </c>
      <c r="E46" s="4">
        <v>0</v>
      </c>
      <c r="F46" s="5" t="str">
        <f t="shared" si="8"/>
        <v>N/A</v>
      </c>
      <c r="G46" s="4">
        <v>0</v>
      </c>
      <c r="H46" s="5" t="str">
        <f t="shared" si="9"/>
        <v>N/A</v>
      </c>
      <c r="I46" s="6" t="s">
        <v>1748</v>
      </c>
      <c r="J46" s="6" t="s">
        <v>1748</v>
      </c>
      <c r="K46" s="105" t="str">
        <f>IF(J46="Div by 0", "N/A", IF(J46="N/A","N/A", IF(J46&gt;30, "No", IF(J46&lt;-30, "No", "Yes"))))</f>
        <v>N/A</v>
      </c>
    </row>
    <row r="47" spans="1:11" x14ac:dyDescent="0.2">
      <c r="A47" s="131" t="s">
        <v>920</v>
      </c>
      <c r="B47" s="113" t="s">
        <v>213</v>
      </c>
      <c r="C47" s="130">
        <v>0.21018254419999999</v>
      </c>
      <c r="D47" s="114" t="str">
        <f t="shared" si="7"/>
        <v>N/A</v>
      </c>
      <c r="E47" s="118">
        <v>9.47415494E-2</v>
      </c>
      <c r="F47" s="114" t="str">
        <f t="shared" si="8"/>
        <v>N/A</v>
      </c>
      <c r="G47" s="118">
        <v>2.3274393899999999E-2</v>
      </c>
      <c r="H47" s="114" t="str">
        <f t="shared" si="9"/>
        <v>N/A</v>
      </c>
      <c r="I47" s="115">
        <v>-54.9</v>
      </c>
      <c r="J47" s="115">
        <v>-75.400000000000006</v>
      </c>
      <c r="K47" s="116" t="str">
        <f>IF(J47="Div by 0", "N/A", IF(J47="N/A","N/A", IF(J47&gt;30, "No", IF(J47&lt;-30, "No", "Yes"))))</f>
        <v>No</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18100058</v>
      </c>
      <c r="D6" s="5" t="str">
        <f t="shared" ref="D6:D15" si="0">IF($B6="N/A","N/A",IF(C6&lt;0,"No","Yes"))</f>
        <v>N/A</v>
      </c>
      <c r="E6" s="56">
        <v>14524580</v>
      </c>
      <c r="F6" s="5" t="str">
        <f t="shared" ref="F6:F15" si="1">IF($B6="N/A","N/A",IF(E6&lt;0,"No","Yes"))</f>
        <v>N/A</v>
      </c>
      <c r="G6" s="56">
        <v>14909590</v>
      </c>
      <c r="H6" s="5" t="str">
        <f t="shared" ref="H6:H15" si="2">IF($B6="N/A","N/A",IF(G6&lt;0,"No","Yes"))</f>
        <v>N/A</v>
      </c>
      <c r="I6" s="6">
        <v>-19.8</v>
      </c>
      <c r="J6" s="6">
        <v>2.6509999999999998</v>
      </c>
      <c r="K6" s="105" t="str">
        <f t="shared" ref="K6:K15" si="3">IF(J6="Div by 0", "N/A", IF(J6="N/A","N/A", IF(J6&gt;30, "No", IF(J6&lt;-30, "No", "Yes"))))</f>
        <v>Yes</v>
      </c>
    </row>
    <row r="7" spans="1:11" x14ac:dyDescent="0.2">
      <c r="A7" s="125" t="s">
        <v>442</v>
      </c>
      <c r="B7" s="3" t="s">
        <v>213</v>
      </c>
      <c r="C7" s="57">
        <v>1.22596292E-2</v>
      </c>
      <c r="D7" s="5" t="str">
        <f t="shared" si="0"/>
        <v>N/A</v>
      </c>
      <c r="E7" s="57">
        <v>8.7300286999999997E-3</v>
      </c>
      <c r="F7" s="5" t="str">
        <f t="shared" si="1"/>
        <v>N/A</v>
      </c>
      <c r="G7" s="57">
        <v>4.7754499000000001E-3</v>
      </c>
      <c r="H7" s="5" t="str">
        <f t="shared" si="2"/>
        <v>N/A</v>
      </c>
      <c r="I7" s="6">
        <v>-28.8</v>
      </c>
      <c r="J7" s="6">
        <v>-45.3</v>
      </c>
      <c r="K7" s="105" t="str">
        <f t="shared" si="3"/>
        <v>No</v>
      </c>
    </row>
    <row r="8" spans="1:11" x14ac:dyDescent="0.2">
      <c r="A8" s="125" t="s">
        <v>443</v>
      </c>
      <c r="B8" s="3" t="s">
        <v>213</v>
      </c>
      <c r="C8" s="57">
        <v>4.7267417596000003</v>
      </c>
      <c r="D8" s="5" t="str">
        <f t="shared" si="0"/>
        <v>N/A</v>
      </c>
      <c r="E8" s="57">
        <v>4.3489519145999997</v>
      </c>
      <c r="F8" s="5" t="str">
        <f t="shared" si="1"/>
        <v>N/A</v>
      </c>
      <c r="G8" s="57">
        <v>1.3655908714</v>
      </c>
      <c r="H8" s="5" t="str">
        <f t="shared" si="2"/>
        <v>N/A</v>
      </c>
      <c r="I8" s="6">
        <v>-7.99</v>
      </c>
      <c r="J8" s="6">
        <v>-68.599999999999994</v>
      </c>
      <c r="K8" s="105" t="str">
        <f t="shared" si="3"/>
        <v>No</v>
      </c>
    </row>
    <row r="9" spans="1:11" x14ac:dyDescent="0.2">
      <c r="A9" s="125" t="s">
        <v>444</v>
      </c>
      <c r="B9" s="3" t="s">
        <v>213</v>
      </c>
      <c r="C9" s="57">
        <v>61.870685717999997</v>
      </c>
      <c r="D9" s="5" t="str">
        <f t="shared" si="0"/>
        <v>N/A</v>
      </c>
      <c r="E9" s="57">
        <v>61.960986134999999</v>
      </c>
      <c r="F9" s="5" t="str">
        <f t="shared" si="1"/>
        <v>N/A</v>
      </c>
      <c r="G9" s="57">
        <v>49.486444630999998</v>
      </c>
      <c r="H9" s="5" t="str">
        <f t="shared" si="2"/>
        <v>N/A</v>
      </c>
      <c r="I9" s="6">
        <v>0.14599999999999999</v>
      </c>
      <c r="J9" s="6">
        <v>-20.100000000000001</v>
      </c>
      <c r="K9" s="105" t="str">
        <f t="shared" si="3"/>
        <v>Yes</v>
      </c>
    </row>
    <row r="10" spans="1:11" x14ac:dyDescent="0.2">
      <c r="A10" s="125" t="s">
        <v>445</v>
      </c>
      <c r="B10" s="3" t="s">
        <v>213</v>
      </c>
      <c r="C10" s="57">
        <v>33.149937973</v>
      </c>
      <c r="D10" s="5" t="str">
        <f t="shared" si="0"/>
        <v>N/A</v>
      </c>
      <c r="E10" s="57">
        <v>33.416319094999999</v>
      </c>
      <c r="F10" s="5" t="str">
        <f t="shared" si="1"/>
        <v>N/A</v>
      </c>
      <c r="G10" s="57">
        <v>15.139873061999999</v>
      </c>
      <c r="H10" s="5" t="str">
        <f t="shared" si="2"/>
        <v>N/A</v>
      </c>
      <c r="I10" s="6">
        <v>0.80359999999999998</v>
      </c>
      <c r="J10" s="6">
        <v>-54.7</v>
      </c>
      <c r="K10" s="105" t="str">
        <f t="shared" si="3"/>
        <v>No</v>
      </c>
    </row>
    <row r="11" spans="1:11" x14ac:dyDescent="0.2">
      <c r="A11" s="125" t="s">
        <v>1616</v>
      </c>
      <c r="B11" s="3" t="s">
        <v>213</v>
      </c>
      <c r="C11" s="57">
        <v>87.839823496999998</v>
      </c>
      <c r="D11" s="5" t="str">
        <f t="shared" si="0"/>
        <v>N/A</v>
      </c>
      <c r="E11" s="57">
        <v>92.653846100999999</v>
      </c>
      <c r="F11" s="5" t="str">
        <f t="shared" si="1"/>
        <v>N/A</v>
      </c>
      <c r="G11" s="57">
        <v>55.403502041000003</v>
      </c>
      <c r="H11" s="5" t="str">
        <f t="shared" si="2"/>
        <v>N/A</v>
      </c>
      <c r="I11" s="6">
        <v>5.48</v>
      </c>
      <c r="J11" s="6">
        <v>-40.200000000000003</v>
      </c>
      <c r="K11" s="105" t="str">
        <f t="shared" si="3"/>
        <v>No</v>
      </c>
    </row>
    <row r="12" spans="1:11" x14ac:dyDescent="0.2">
      <c r="A12" s="125" t="s">
        <v>16</v>
      </c>
      <c r="B12" s="3" t="s">
        <v>213</v>
      </c>
      <c r="C12" s="57">
        <v>0.64684875600000002</v>
      </c>
      <c r="D12" s="5" t="str">
        <f t="shared" si="0"/>
        <v>N/A</v>
      </c>
      <c r="E12" s="57">
        <v>0.57839193970000002</v>
      </c>
      <c r="F12" s="5" t="str">
        <f t="shared" si="1"/>
        <v>N/A</v>
      </c>
      <c r="G12" s="57">
        <v>3.8136662376000001</v>
      </c>
      <c r="H12" s="5" t="str">
        <f t="shared" si="2"/>
        <v>N/A</v>
      </c>
      <c r="I12" s="6">
        <v>-10.6</v>
      </c>
      <c r="J12" s="6">
        <v>559.4</v>
      </c>
      <c r="K12" s="105" t="str">
        <f t="shared" si="3"/>
        <v>No</v>
      </c>
    </row>
    <row r="13" spans="1:11" x14ac:dyDescent="0.2">
      <c r="A13" s="125" t="s">
        <v>36</v>
      </c>
      <c r="B13" s="3" t="s">
        <v>213</v>
      </c>
      <c r="C13" s="57">
        <v>0</v>
      </c>
      <c r="D13" s="5" t="str">
        <f t="shared" si="0"/>
        <v>N/A</v>
      </c>
      <c r="E13" s="57">
        <v>0</v>
      </c>
      <c r="F13" s="5" t="str">
        <f t="shared" si="1"/>
        <v>N/A</v>
      </c>
      <c r="G13" s="57">
        <v>8.9076769435000003</v>
      </c>
      <c r="H13" s="5" t="str">
        <f t="shared" si="2"/>
        <v>N/A</v>
      </c>
      <c r="I13" s="6" t="s">
        <v>1748</v>
      </c>
      <c r="J13" s="6" t="s">
        <v>1748</v>
      </c>
      <c r="K13" s="105" t="str">
        <f t="shared" si="3"/>
        <v>N/A</v>
      </c>
    </row>
    <row r="14" spans="1:11" x14ac:dyDescent="0.2">
      <c r="A14" s="125" t="s">
        <v>37</v>
      </c>
      <c r="B14" s="3" t="s">
        <v>213</v>
      </c>
      <c r="C14" s="57">
        <v>8.6210435599999996E-2</v>
      </c>
      <c r="D14" s="5" t="str">
        <f t="shared" si="0"/>
        <v>N/A</v>
      </c>
      <c r="E14" s="57">
        <v>4.9756195000000003E-3</v>
      </c>
      <c r="F14" s="5" t="str">
        <f t="shared" si="1"/>
        <v>N/A</v>
      </c>
      <c r="G14" s="57">
        <v>38.596137360999997</v>
      </c>
      <c r="H14" s="5" t="str">
        <f t="shared" si="2"/>
        <v>N/A</v>
      </c>
      <c r="I14" s="6">
        <v>-94.2</v>
      </c>
      <c r="J14" s="6">
        <v>776000</v>
      </c>
      <c r="K14" s="105" t="str">
        <f t="shared" si="3"/>
        <v>No</v>
      </c>
    </row>
    <row r="15" spans="1:11" x14ac:dyDescent="0.2">
      <c r="A15" s="125" t="s">
        <v>38</v>
      </c>
      <c r="B15" s="3" t="s">
        <v>213</v>
      </c>
      <c r="C15" s="57">
        <v>0.69336576100000002</v>
      </c>
      <c r="D15" s="5" t="str">
        <f t="shared" si="0"/>
        <v>N/A</v>
      </c>
      <c r="E15" s="57">
        <v>0.62596885540000002</v>
      </c>
      <c r="F15" s="5" t="str">
        <f t="shared" si="1"/>
        <v>N/A</v>
      </c>
      <c r="G15" s="57">
        <v>3.2976366667999999</v>
      </c>
      <c r="H15" s="5" t="str">
        <f t="shared" si="2"/>
        <v>N/A</v>
      </c>
      <c r="I15" s="6">
        <v>-9.7200000000000006</v>
      </c>
      <c r="J15" s="6">
        <v>426.8</v>
      </c>
      <c r="K15" s="105" t="str">
        <f t="shared" si="3"/>
        <v>No</v>
      </c>
    </row>
    <row r="16" spans="1:11" x14ac:dyDescent="0.2">
      <c r="A16" s="125" t="s">
        <v>376</v>
      </c>
      <c r="B16" s="3" t="s">
        <v>213</v>
      </c>
      <c r="C16" s="4">
        <v>28.311743531000001</v>
      </c>
      <c r="D16" s="5" t="str">
        <f t="shared" ref="D16:D41" si="4">IF($B16="N/A","N/A",IF(C16&lt;0,"No","Yes"))</f>
        <v>N/A</v>
      </c>
      <c r="E16" s="4">
        <v>26.308526649000001</v>
      </c>
      <c r="F16" s="5" t="str">
        <f t="shared" ref="F16:F41" si="5">IF($B16="N/A","N/A",IF(E16&lt;0,"No","Yes"))</f>
        <v>N/A</v>
      </c>
      <c r="G16" s="4">
        <v>24.802519720999999</v>
      </c>
      <c r="H16" s="5" t="str">
        <f t="shared" ref="H16:H41" si="6">IF($B16="N/A","N/A",IF(G16&lt;0,"No","Yes"))</f>
        <v>N/A</v>
      </c>
      <c r="I16" s="6">
        <v>-7.08</v>
      </c>
      <c r="J16" s="6">
        <v>-5.72</v>
      </c>
      <c r="K16" s="105" t="str">
        <f t="shared" ref="K16:K41" si="7">IF(J16="Div by 0", "N/A", IF(J16="N/A","N/A", IF(J16&gt;30, "No", IF(J16&lt;-30, "No", "Yes"))))</f>
        <v>Yes</v>
      </c>
    </row>
    <row r="17" spans="1:11" x14ac:dyDescent="0.2">
      <c r="A17" s="125" t="s">
        <v>377</v>
      </c>
      <c r="B17" s="3" t="s">
        <v>213</v>
      </c>
      <c r="C17" s="4">
        <v>0</v>
      </c>
      <c r="D17" s="5" t="str">
        <f t="shared" si="4"/>
        <v>N/A</v>
      </c>
      <c r="E17" s="4">
        <v>0</v>
      </c>
      <c r="F17" s="5" t="str">
        <f t="shared" si="5"/>
        <v>N/A</v>
      </c>
      <c r="G17" s="4">
        <v>4.2925389999999997E-4</v>
      </c>
      <c r="H17" s="5" t="str">
        <f t="shared" si="6"/>
        <v>N/A</v>
      </c>
      <c r="I17" s="6" t="s">
        <v>1748</v>
      </c>
      <c r="J17" s="6" t="s">
        <v>1748</v>
      </c>
      <c r="K17" s="105" t="str">
        <f t="shared" si="7"/>
        <v>N/A</v>
      </c>
    </row>
    <row r="18" spans="1:11" x14ac:dyDescent="0.2">
      <c r="A18" s="125" t="s">
        <v>378</v>
      </c>
      <c r="B18" s="3" t="s">
        <v>213</v>
      </c>
      <c r="C18" s="4">
        <v>1.2588744191000001</v>
      </c>
      <c r="D18" s="5" t="str">
        <f t="shared" si="4"/>
        <v>N/A</v>
      </c>
      <c r="E18" s="4">
        <v>1.0932433157999999</v>
      </c>
      <c r="F18" s="5" t="str">
        <f t="shared" si="5"/>
        <v>N/A</v>
      </c>
      <c r="G18" s="4">
        <v>0.97305827990000004</v>
      </c>
      <c r="H18" s="5" t="str">
        <f t="shared" si="6"/>
        <v>N/A</v>
      </c>
      <c r="I18" s="6">
        <v>-13.2</v>
      </c>
      <c r="J18" s="6">
        <v>-11</v>
      </c>
      <c r="K18" s="105" t="str">
        <f t="shared" si="7"/>
        <v>Yes</v>
      </c>
    </row>
    <row r="19" spans="1:11" x14ac:dyDescent="0.2">
      <c r="A19" s="125" t="s">
        <v>379</v>
      </c>
      <c r="B19" s="3" t="s">
        <v>213</v>
      </c>
      <c r="C19" s="4">
        <v>6.5910230785000001</v>
      </c>
      <c r="D19" s="5" t="str">
        <f t="shared" si="4"/>
        <v>N/A</v>
      </c>
      <c r="E19" s="4">
        <v>7.4632519495</v>
      </c>
      <c r="F19" s="5" t="str">
        <f t="shared" si="5"/>
        <v>N/A</v>
      </c>
      <c r="G19" s="4">
        <v>8.3614304618999995</v>
      </c>
      <c r="H19" s="5" t="str">
        <f t="shared" si="6"/>
        <v>N/A</v>
      </c>
      <c r="I19" s="6">
        <v>13.23</v>
      </c>
      <c r="J19" s="6">
        <v>12.03</v>
      </c>
      <c r="K19" s="105" t="str">
        <f t="shared" si="7"/>
        <v>Yes</v>
      </c>
    </row>
    <row r="20" spans="1:11" x14ac:dyDescent="0.2">
      <c r="A20" s="125" t="s">
        <v>380</v>
      </c>
      <c r="B20" s="3" t="s">
        <v>213</v>
      </c>
      <c r="C20" s="4">
        <v>15.61560742</v>
      </c>
      <c r="D20" s="5" t="str">
        <f t="shared" si="4"/>
        <v>N/A</v>
      </c>
      <c r="E20" s="4">
        <v>16.334344951999999</v>
      </c>
      <c r="F20" s="5" t="str">
        <f t="shared" si="5"/>
        <v>N/A</v>
      </c>
      <c r="G20" s="4">
        <v>18.954786817999999</v>
      </c>
      <c r="H20" s="5" t="str">
        <f t="shared" si="6"/>
        <v>N/A</v>
      </c>
      <c r="I20" s="6">
        <v>4.6029999999999998</v>
      </c>
      <c r="J20" s="6">
        <v>16.04</v>
      </c>
      <c r="K20" s="105" t="str">
        <f t="shared" si="7"/>
        <v>Yes</v>
      </c>
    </row>
    <row r="21" spans="1:11" x14ac:dyDescent="0.2">
      <c r="A21" s="125" t="s">
        <v>381</v>
      </c>
      <c r="B21" s="3" t="s">
        <v>213</v>
      </c>
      <c r="C21" s="4">
        <v>0.1345796792</v>
      </c>
      <c r="D21" s="5" t="str">
        <f t="shared" si="4"/>
        <v>N/A</v>
      </c>
      <c r="E21" s="4">
        <v>0.13837233160000001</v>
      </c>
      <c r="F21" s="5" t="str">
        <f t="shared" si="5"/>
        <v>N/A</v>
      </c>
      <c r="G21" s="4">
        <v>0.13300835229999999</v>
      </c>
      <c r="H21" s="5" t="str">
        <f t="shared" si="6"/>
        <v>N/A</v>
      </c>
      <c r="I21" s="6">
        <v>2.8180000000000001</v>
      </c>
      <c r="J21" s="6">
        <v>-3.88</v>
      </c>
      <c r="K21" s="105" t="str">
        <f t="shared" si="7"/>
        <v>Yes</v>
      </c>
    </row>
    <row r="22" spans="1:11" x14ac:dyDescent="0.2">
      <c r="A22" s="125" t="s">
        <v>382</v>
      </c>
      <c r="B22" s="3" t="s">
        <v>213</v>
      </c>
      <c r="C22" s="4">
        <v>30.122052648</v>
      </c>
      <c r="D22" s="5" t="str">
        <f t="shared" si="4"/>
        <v>N/A</v>
      </c>
      <c r="E22" s="4">
        <v>31.923139945999999</v>
      </c>
      <c r="F22" s="5" t="str">
        <f t="shared" si="5"/>
        <v>N/A</v>
      </c>
      <c r="G22" s="4">
        <v>31.121526481</v>
      </c>
      <c r="H22" s="5" t="str">
        <f t="shared" si="6"/>
        <v>N/A</v>
      </c>
      <c r="I22" s="6">
        <v>5.9790000000000001</v>
      </c>
      <c r="J22" s="6">
        <v>-2.5099999999999998</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1748</v>
      </c>
      <c r="J23" s="6" t="s">
        <v>1748</v>
      </c>
      <c r="K23" s="105" t="str">
        <f t="shared" si="7"/>
        <v>N/A</v>
      </c>
    </row>
    <row r="24" spans="1:11" x14ac:dyDescent="0.2">
      <c r="A24" s="125" t="s">
        <v>384</v>
      </c>
      <c r="B24" s="3" t="s">
        <v>213</v>
      </c>
      <c r="C24" s="4">
        <v>3.3003540652000001</v>
      </c>
      <c r="D24" s="5" t="str">
        <f t="shared" si="4"/>
        <v>N/A</v>
      </c>
      <c r="E24" s="4">
        <v>3.1533304232999999</v>
      </c>
      <c r="F24" s="5" t="str">
        <f t="shared" si="5"/>
        <v>N/A</v>
      </c>
      <c r="G24" s="4">
        <v>2.3737473666</v>
      </c>
      <c r="H24" s="5" t="str">
        <f t="shared" si="6"/>
        <v>N/A</v>
      </c>
      <c r="I24" s="6">
        <v>-4.45</v>
      </c>
      <c r="J24" s="6">
        <v>-24.7</v>
      </c>
      <c r="K24" s="105" t="str">
        <f t="shared" si="7"/>
        <v>Yes</v>
      </c>
    </row>
    <row r="25" spans="1:11" x14ac:dyDescent="0.2">
      <c r="A25" s="125" t="s">
        <v>385</v>
      </c>
      <c r="B25" s="3" t="s">
        <v>213</v>
      </c>
      <c r="C25" s="4">
        <v>4.7741172984000002</v>
      </c>
      <c r="D25" s="5" t="str">
        <f t="shared" si="4"/>
        <v>N/A</v>
      </c>
      <c r="E25" s="4">
        <v>4.3704052027999998</v>
      </c>
      <c r="F25" s="5" t="str">
        <f t="shared" si="5"/>
        <v>N/A</v>
      </c>
      <c r="G25" s="4">
        <v>4.0044897278000002</v>
      </c>
      <c r="H25" s="5" t="str">
        <f t="shared" si="6"/>
        <v>N/A</v>
      </c>
      <c r="I25" s="6">
        <v>-8.4600000000000009</v>
      </c>
      <c r="J25" s="6">
        <v>-8.3699999999999992</v>
      </c>
      <c r="K25" s="105" t="str">
        <f t="shared" si="7"/>
        <v>Yes</v>
      </c>
    </row>
    <row r="26" spans="1:11" x14ac:dyDescent="0.2">
      <c r="A26" s="125" t="s">
        <v>386</v>
      </c>
      <c r="B26" s="3" t="s">
        <v>213</v>
      </c>
      <c r="C26" s="4">
        <v>2.7427867910999999</v>
      </c>
      <c r="D26" s="5" t="str">
        <f t="shared" si="4"/>
        <v>N/A</v>
      </c>
      <c r="E26" s="4">
        <v>2.6055555478999999</v>
      </c>
      <c r="F26" s="5" t="str">
        <f t="shared" si="5"/>
        <v>N/A</v>
      </c>
      <c r="G26" s="4">
        <v>2.3058782971</v>
      </c>
      <c r="H26" s="5" t="str">
        <f t="shared" si="6"/>
        <v>N/A</v>
      </c>
      <c r="I26" s="6">
        <v>-5</v>
      </c>
      <c r="J26" s="6">
        <v>-11.5</v>
      </c>
      <c r="K26" s="105" t="str">
        <f t="shared" si="7"/>
        <v>Yes</v>
      </c>
    </row>
    <row r="27" spans="1:11" x14ac:dyDescent="0.2">
      <c r="A27" s="125" t="s">
        <v>387</v>
      </c>
      <c r="B27" s="3" t="s">
        <v>213</v>
      </c>
      <c r="C27" s="4">
        <v>9.1159930000000002E-4</v>
      </c>
      <c r="D27" s="5" t="str">
        <f t="shared" si="4"/>
        <v>N/A</v>
      </c>
      <c r="E27" s="4">
        <v>1.4251703E-3</v>
      </c>
      <c r="F27" s="5" t="str">
        <f t="shared" si="5"/>
        <v>N/A</v>
      </c>
      <c r="G27" s="4">
        <v>1.7337834199999999E-2</v>
      </c>
      <c r="H27" s="5" t="str">
        <f t="shared" si="6"/>
        <v>N/A</v>
      </c>
      <c r="I27" s="6">
        <v>56.34</v>
      </c>
      <c r="J27" s="6">
        <v>1117</v>
      </c>
      <c r="K27" s="105" t="str">
        <f t="shared" si="7"/>
        <v>No</v>
      </c>
    </row>
    <row r="28" spans="1:11" x14ac:dyDescent="0.2">
      <c r="A28" s="125" t="s">
        <v>388</v>
      </c>
      <c r="B28" s="3" t="s">
        <v>213</v>
      </c>
      <c r="C28" s="4">
        <v>0</v>
      </c>
      <c r="D28" s="5" t="str">
        <f t="shared" si="4"/>
        <v>N/A</v>
      </c>
      <c r="E28" s="4">
        <v>0</v>
      </c>
      <c r="F28" s="5" t="str">
        <f t="shared" si="5"/>
        <v>N/A</v>
      </c>
      <c r="G28" s="4">
        <v>0</v>
      </c>
      <c r="H28" s="5" t="str">
        <f t="shared" si="6"/>
        <v>N/A</v>
      </c>
      <c r="I28" s="6" t="s">
        <v>1748</v>
      </c>
      <c r="J28" s="6" t="s">
        <v>1748</v>
      </c>
      <c r="K28" s="105" t="str">
        <f t="shared" si="7"/>
        <v>N/A</v>
      </c>
    </row>
    <row r="29" spans="1:11" x14ac:dyDescent="0.2">
      <c r="A29" s="125" t="s">
        <v>389</v>
      </c>
      <c r="B29" s="3" t="s">
        <v>213</v>
      </c>
      <c r="C29" s="4">
        <v>0</v>
      </c>
      <c r="D29" s="5" t="str">
        <f t="shared" si="4"/>
        <v>N/A</v>
      </c>
      <c r="E29" s="4">
        <v>0</v>
      </c>
      <c r="F29" s="5" t="str">
        <f t="shared" si="5"/>
        <v>N/A</v>
      </c>
      <c r="G29" s="4">
        <v>0</v>
      </c>
      <c r="H29" s="5" t="str">
        <f t="shared" si="6"/>
        <v>N/A</v>
      </c>
      <c r="I29" s="6" t="s">
        <v>1748</v>
      </c>
      <c r="J29" s="6" t="s">
        <v>1748</v>
      </c>
      <c r="K29" s="105" t="str">
        <f t="shared" si="7"/>
        <v>N/A</v>
      </c>
    </row>
    <row r="30" spans="1:11" x14ac:dyDescent="0.2">
      <c r="A30" s="125" t="s">
        <v>390</v>
      </c>
      <c r="B30" s="3" t="s">
        <v>213</v>
      </c>
      <c r="C30" s="4">
        <v>0.127568652</v>
      </c>
      <c r="D30" s="5" t="str">
        <f t="shared" si="4"/>
        <v>N/A</v>
      </c>
      <c r="E30" s="4">
        <v>0.14041025630000001</v>
      </c>
      <c r="F30" s="5" t="str">
        <f t="shared" si="5"/>
        <v>N/A</v>
      </c>
      <c r="G30" s="4">
        <v>0.1384813399</v>
      </c>
      <c r="H30" s="5" t="str">
        <f t="shared" si="6"/>
        <v>N/A</v>
      </c>
      <c r="I30" s="6">
        <v>10.07</v>
      </c>
      <c r="J30" s="6">
        <v>-1.37</v>
      </c>
      <c r="K30" s="105" t="str">
        <f t="shared" si="7"/>
        <v>Yes</v>
      </c>
    </row>
    <row r="31" spans="1:11" x14ac:dyDescent="0.2">
      <c r="A31" s="125" t="s">
        <v>391</v>
      </c>
      <c r="B31" s="3" t="s">
        <v>213</v>
      </c>
      <c r="C31" s="4">
        <v>5.0695970100000001E-2</v>
      </c>
      <c r="D31" s="5" t="str">
        <f t="shared" si="4"/>
        <v>N/A</v>
      </c>
      <c r="E31" s="4">
        <v>4.4937616100000001E-2</v>
      </c>
      <c r="F31" s="5" t="str">
        <f t="shared" si="5"/>
        <v>N/A</v>
      </c>
      <c r="G31" s="4">
        <v>0.4724274779</v>
      </c>
      <c r="H31" s="5" t="str">
        <f t="shared" si="6"/>
        <v>N/A</v>
      </c>
      <c r="I31" s="6">
        <v>-11.4</v>
      </c>
      <c r="J31" s="6">
        <v>951.3</v>
      </c>
      <c r="K31" s="105" t="str">
        <f t="shared" si="7"/>
        <v>No</v>
      </c>
    </row>
    <row r="32" spans="1:11" x14ac:dyDescent="0.2">
      <c r="A32" s="125" t="s">
        <v>392</v>
      </c>
      <c r="B32" s="3" t="s">
        <v>213</v>
      </c>
      <c r="C32" s="4">
        <v>1.0945931775</v>
      </c>
      <c r="D32" s="5" t="str">
        <f t="shared" si="4"/>
        <v>N/A</v>
      </c>
      <c r="E32" s="4">
        <v>1.2858271978</v>
      </c>
      <c r="F32" s="5" t="str">
        <f t="shared" si="5"/>
        <v>N/A</v>
      </c>
      <c r="G32" s="4">
        <v>1.1074415863</v>
      </c>
      <c r="H32" s="5" t="str">
        <f t="shared" si="6"/>
        <v>N/A</v>
      </c>
      <c r="I32" s="6">
        <v>17.47</v>
      </c>
      <c r="J32" s="6">
        <v>-13.9</v>
      </c>
      <c r="K32" s="105" t="str">
        <f t="shared" si="7"/>
        <v>Yes</v>
      </c>
    </row>
    <row r="33" spans="1:11" x14ac:dyDescent="0.2">
      <c r="A33" s="125" t="s">
        <v>393</v>
      </c>
      <c r="B33" s="3" t="s">
        <v>213</v>
      </c>
      <c r="C33" s="4">
        <v>1.3812110000000001E-4</v>
      </c>
      <c r="D33" s="5" t="str">
        <f t="shared" si="4"/>
        <v>N/A</v>
      </c>
      <c r="E33" s="4">
        <v>2.7539499999999999E-5</v>
      </c>
      <c r="F33" s="5" t="str">
        <f t="shared" si="5"/>
        <v>N/A</v>
      </c>
      <c r="G33" s="4">
        <v>2.7968576E-3</v>
      </c>
      <c r="H33" s="5" t="str">
        <f t="shared" si="6"/>
        <v>N/A</v>
      </c>
      <c r="I33" s="6">
        <v>-80.099999999999994</v>
      </c>
      <c r="J33" s="6">
        <v>10056</v>
      </c>
      <c r="K33" s="105" t="str">
        <f t="shared" si="7"/>
        <v>No</v>
      </c>
    </row>
    <row r="34" spans="1:11" x14ac:dyDescent="0.2">
      <c r="A34" s="125" t="s">
        <v>394</v>
      </c>
      <c r="B34" s="3" t="s">
        <v>213</v>
      </c>
      <c r="C34" s="4">
        <v>5.1966684300000003E-2</v>
      </c>
      <c r="D34" s="5" t="str">
        <f t="shared" si="4"/>
        <v>N/A</v>
      </c>
      <c r="E34" s="4">
        <v>0.33005429419999999</v>
      </c>
      <c r="F34" s="5" t="str">
        <f t="shared" si="5"/>
        <v>N/A</v>
      </c>
      <c r="G34" s="4">
        <v>0.25341407780000003</v>
      </c>
      <c r="H34" s="5" t="str">
        <f t="shared" si="6"/>
        <v>N/A</v>
      </c>
      <c r="I34" s="6">
        <v>535.1</v>
      </c>
      <c r="J34" s="6">
        <v>-23.2</v>
      </c>
      <c r="K34" s="105" t="str">
        <f t="shared" si="7"/>
        <v>Yes</v>
      </c>
    </row>
    <row r="35" spans="1:11" x14ac:dyDescent="0.2">
      <c r="A35" s="125" t="s">
        <v>395</v>
      </c>
      <c r="B35" s="3" t="s">
        <v>213</v>
      </c>
      <c r="C35" s="4">
        <v>4.9021942399999997E-2</v>
      </c>
      <c r="D35" s="5" t="str">
        <f t="shared" si="4"/>
        <v>N/A</v>
      </c>
      <c r="E35" s="4">
        <v>6.3809073999999993E-2</v>
      </c>
      <c r="F35" s="5" t="str">
        <f t="shared" si="5"/>
        <v>N/A</v>
      </c>
      <c r="G35" s="4">
        <v>5.2040331099999997E-2</v>
      </c>
      <c r="H35" s="5" t="str">
        <f t="shared" si="6"/>
        <v>N/A</v>
      </c>
      <c r="I35" s="6">
        <v>30.16</v>
      </c>
      <c r="J35" s="6">
        <v>-18.399999999999999</v>
      </c>
      <c r="K35" s="105" t="str">
        <f t="shared" si="7"/>
        <v>Yes</v>
      </c>
    </row>
    <row r="36" spans="1:11" x14ac:dyDescent="0.2">
      <c r="A36" s="125" t="s">
        <v>396</v>
      </c>
      <c r="B36" s="3" t="s">
        <v>213</v>
      </c>
      <c r="C36" s="4">
        <v>0</v>
      </c>
      <c r="D36" s="5" t="str">
        <f t="shared" si="4"/>
        <v>N/A</v>
      </c>
      <c r="E36" s="4">
        <v>0</v>
      </c>
      <c r="F36" s="5" t="str">
        <f t="shared" si="5"/>
        <v>N/A</v>
      </c>
      <c r="G36" s="4">
        <v>0</v>
      </c>
      <c r="H36" s="5" t="str">
        <f t="shared" si="6"/>
        <v>N/A</v>
      </c>
      <c r="I36" s="6" t="s">
        <v>1748</v>
      </c>
      <c r="J36" s="6" t="s">
        <v>1748</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0</v>
      </c>
      <c r="D38" s="5" t="str">
        <f t="shared" si="4"/>
        <v>N/A</v>
      </c>
      <c r="E38" s="4">
        <v>0</v>
      </c>
      <c r="F38" s="5" t="str">
        <f t="shared" si="5"/>
        <v>N/A</v>
      </c>
      <c r="G38" s="4">
        <v>0</v>
      </c>
      <c r="H38" s="5" t="str">
        <f t="shared" si="6"/>
        <v>N/A</v>
      </c>
      <c r="I38" s="6" t="s">
        <v>1748</v>
      </c>
      <c r="J38" s="6" t="s">
        <v>1748</v>
      </c>
      <c r="K38" s="105" t="str">
        <f t="shared" si="7"/>
        <v>N/A</v>
      </c>
    </row>
    <row r="39" spans="1:11" x14ac:dyDescent="0.2">
      <c r="A39" s="125" t="s">
        <v>399</v>
      </c>
      <c r="B39" s="3" t="s">
        <v>213</v>
      </c>
      <c r="C39" s="4">
        <v>5.7724621656000004</v>
      </c>
      <c r="D39" s="5" t="str">
        <f t="shared" si="4"/>
        <v>N/A</v>
      </c>
      <c r="E39" s="4">
        <v>4.7420372913</v>
      </c>
      <c r="F39" s="5" t="str">
        <f t="shared" si="5"/>
        <v>N/A</v>
      </c>
      <c r="G39" s="4">
        <v>4.9238309034999999</v>
      </c>
      <c r="H39" s="5" t="str">
        <f t="shared" si="6"/>
        <v>N/A</v>
      </c>
      <c r="I39" s="6">
        <v>-17.899999999999999</v>
      </c>
      <c r="J39" s="6">
        <v>3.8340000000000001</v>
      </c>
      <c r="K39" s="105" t="str">
        <f t="shared" si="7"/>
        <v>Yes</v>
      </c>
    </row>
    <row r="40" spans="1:11" x14ac:dyDescent="0.2">
      <c r="A40" s="125" t="s">
        <v>400</v>
      </c>
      <c r="B40" s="3" t="s">
        <v>213</v>
      </c>
      <c r="C40" s="4">
        <v>0</v>
      </c>
      <c r="D40" s="5" t="str">
        <f t="shared" si="4"/>
        <v>N/A</v>
      </c>
      <c r="E40" s="4">
        <v>0</v>
      </c>
      <c r="F40" s="5" t="str">
        <f t="shared" si="5"/>
        <v>N/A</v>
      </c>
      <c r="G40" s="4">
        <v>0</v>
      </c>
      <c r="H40" s="5" t="str">
        <f t="shared" si="6"/>
        <v>N/A</v>
      </c>
      <c r="I40" s="6" t="s">
        <v>1748</v>
      </c>
      <c r="J40" s="6" t="s">
        <v>1748</v>
      </c>
      <c r="K40" s="105" t="str">
        <f t="shared" si="7"/>
        <v>N/A</v>
      </c>
    </row>
    <row r="41" spans="1:11" x14ac:dyDescent="0.2">
      <c r="A41" s="125" t="s">
        <v>401</v>
      </c>
      <c r="B41" s="3" t="s">
        <v>213</v>
      </c>
      <c r="C41" s="4">
        <v>1.5027576E-3</v>
      </c>
      <c r="D41" s="5" t="str">
        <f t="shared" si="4"/>
        <v>N/A</v>
      </c>
      <c r="E41" s="4">
        <v>1.3012423999999999E-3</v>
      </c>
      <c r="F41" s="5" t="str">
        <f t="shared" si="5"/>
        <v>N/A</v>
      </c>
      <c r="G41" s="4">
        <v>6.7741630000000001E-4</v>
      </c>
      <c r="H41" s="5" t="str">
        <f t="shared" si="6"/>
        <v>N/A</v>
      </c>
      <c r="I41" s="6">
        <v>-13.4</v>
      </c>
      <c r="J41" s="6">
        <v>-47.9</v>
      </c>
      <c r="K41" s="105" t="str">
        <f t="shared" si="7"/>
        <v>No</v>
      </c>
    </row>
    <row r="42" spans="1:11" x14ac:dyDescent="0.2">
      <c r="A42" s="125" t="s">
        <v>32</v>
      </c>
      <c r="B42" s="3" t="s">
        <v>213</v>
      </c>
      <c r="C42" s="4">
        <v>100</v>
      </c>
      <c r="D42" s="5" t="str">
        <f t="shared" ref="D42:D51" si="8">IF($B42="N/A","N/A",IF(C42&lt;0,"No","Yes"))</f>
        <v>N/A</v>
      </c>
      <c r="E42" s="4">
        <v>100</v>
      </c>
      <c r="F42" s="5" t="str">
        <f t="shared" ref="F42:F51" si="9">IF($B42="N/A","N/A",IF(E42&lt;0,"No","Yes"))</f>
        <v>N/A</v>
      </c>
      <c r="G42" s="4">
        <v>99.556030715999995</v>
      </c>
      <c r="H42" s="5" t="str">
        <f t="shared" ref="H42:H51" si="10">IF($B42="N/A","N/A",IF(G42&lt;0,"No","Yes"))</f>
        <v>N/A</v>
      </c>
      <c r="I42" s="6">
        <v>0</v>
      </c>
      <c r="J42" s="6">
        <v>-0.44400000000000001</v>
      </c>
      <c r="K42" s="105" t="str">
        <f t="shared" ref="K42:K51" si="11">IF(J42="Div by 0", "N/A", IF(J42="N/A","N/A", IF(J42&gt;30, "No", IF(J42&lt;-30, "No", "Yes"))))</f>
        <v>Yes</v>
      </c>
    </row>
    <row r="43" spans="1:11" x14ac:dyDescent="0.2">
      <c r="A43" s="125" t="s">
        <v>39</v>
      </c>
      <c r="B43" s="3" t="s">
        <v>213</v>
      </c>
      <c r="C43" s="4">
        <v>100</v>
      </c>
      <c r="D43" s="5" t="str">
        <f t="shared" si="8"/>
        <v>N/A</v>
      </c>
      <c r="E43" s="4">
        <v>100</v>
      </c>
      <c r="F43" s="5" t="str">
        <f t="shared" si="9"/>
        <v>N/A</v>
      </c>
      <c r="G43" s="4">
        <v>99.680157102999999</v>
      </c>
      <c r="H43" s="5" t="str">
        <f t="shared" si="10"/>
        <v>N/A</v>
      </c>
      <c r="I43" s="6">
        <v>0</v>
      </c>
      <c r="J43" s="6">
        <v>-0.32</v>
      </c>
      <c r="K43" s="105" t="str">
        <f t="shared" si="11"/>
        <v>Yes</v>
      </c>
    </row>
    <row r="44" spans="1:11" x14ac:dyDescent="0.2">
      <c r="A44" s="125" t="s">
        <v>40</v>
      </c>
      <c r="B44" s="3" t="s">
        <v>213</v>
      </c>
      <c r="C44" s="4">
        <v>47.471256722</v>
      </c>
      <c r="D44" s="5" t="str">
        <f t="shared" si="8"/>
        <v>N/A</v>
      </c>
      <c r="E44" s="4">
        <v>48.807717676000003</v>
      </c>
      <c r="F44" s="5" t="str">
        <f t="shared" si="9"/>
        <v>N/A</v>
      </c>
      <c r="G44" s="4">
        <v>33.565971021999999</v>
      </c>
      <c r="H44" s="5" t="str">
        <f t="shared" si="10"/>
        <v>N/A</v>
      </c>
      <c r="I44" s="6">
        <v>2.8149999999999999</v>
      </c>
      <c r="J44" s="6">
        <v>-31.2</v>
      </c>
      <c r="K44" s="105" t="str">
        <f t="shared" si="11"/>
        <v>No</v>
      </c>
    </row>
    <row r="45" spans="1:11" x14ac:dyDescent="0.2">
      <c r="A45" s="125" t="s">
        <v>163</v>
      </c>
      <c r="B45" s="3" t="s">
        <v>213</v>
      </c>
      <c r="C45" s="4">
        <v>95.950057177000005</v>
      </c>
      <c r="D45" s="5" t="str">
        <f t="shared" si="8"/>
        <v>N/A</v>
      </c>
      <c r="E45" s="4">
        <v>96.259327291999995</v>
      </c>
      <c r="F45" s="5" t="str">
        <f t="shared" si="9"/>
        <v>N/A</v>
      </c>
      <c r="G45" s="4">
        <v>96.812112204000002</v>
      </c>
      <c r="H45" s="5" t="str">
        <f t="shared" si="10"/>
        <v>N/A</v>
      </c>
      <c r="I45" s="6">
        <v>0.32229999999999998</v>
      </c>
      <c r="J45" s="6">
        <v>0.57430000000000003</v>
      </c>
      <c r="K45" s="105" t="str">
        <f t="shared" si="11"/>
        <v>Yes</v>
      </c>
    </row>
    <row r="46" spans="1:11" x14ac:dyDescent="0.2">
      <c r="A46" s="125" t="s">
        <v>41</v>
      </c>
      <c r="B46" s="3" t="s">
        <v>213</v>
      </c>
      <c r="C46" s="4">
        <v>100</v>
      </c>
      <c r="D46" s="5" t="str">
        <f t="shared" si="8"/>
        <v>N/A</v>
      </c>
      <c r="E46" s="4">
        <v>100</v>
      </c>
      <c r="F46" s="5" t="str">
        <f t="shared" si="9"/>
        <v>N/A</v>
      </c>
      <c r="G46" s="4">
        <v>100</v>
      </c>
      <c r="H46" s="5" t="str">
        <f t="shared" si="10"/>
        <v>N/A</v>
      </c>
      <c r="I46" s="6">
        <v>0</v>
      </c>
      <c r="J46" s="6">
        <v>0</v>
      </c>
      <c r="K46" s="105" t="str">
        <f t="shared" si="11"/>
        <v>Yes</v>
      </c>
    </row>
    <row r="47" spans="1:11" x14ac:dyDescent="0.2">
      <c r="A47" s="125" t="s">
        <v>42</v>
      </c>
      <c r="B47" s="3" t="s">
        <v>213</v>
      </c>
      <c r="C47" s="4">
        <v>100</v>
      </c>
      <c r="D47" s="5" t="str">
        <f t="shared" si="8"/>
        <v>N/A</v>
      </c>
      <c r="E47" s="4">
        <v>99.213852125000003</v>
      </c>
      <c r="F47" s="5" t="str">
        <f t="shared" si="9"/>
        <v>N/A</v>
      </c>
      <c r="G47" s="4">
        <v>100</v>
      </c>
      <c r="H47" s="5" t="str">
        <f t="shared" si="10"/>
        <v>N/A</v>
      </c>
      <c r="I47" s="6">
        <v>-0.78600000000000003</v>
      </c>
      <c r="J47" s="6">
        <v>0.79239999999999999</v>
      </c>
      <c r="K47" s="105" t="str">
        <f t="shared" si="11"/>
        <v>Yes</v>
      </c>
    </row>
    <row r="48" spans="1:11" x14ac:dyDescent="0.2">
      <c r="A48" s="125" t="s">
        <v>43</v>
      </c>
      <c r="B48" s="3" t="s">
        <v>213</v>
      </c>
      <c r="C48" s="4">
        <v>97.897376726000005</v>
      </c>
      <c r="D48" s="5" t="str">
        <f t="shared" si="8"/>
        <v>N/A</v>
      </c>
      <c r="E48" s="4">
        <v>97.772716853999995</v>
      </c>
      <c r="F48" s="5" t="str">
        <f t="shared" si="9"/>
        <v>N/A</v>
      </c>
      <c r="G48" s="4">
        <v>98.195689192000003</v>
      </c>
      <c r="H48" s="5" t="str">
        <f t="shared" si="10"/>
        <v>N/A</v>
      </c>
      <c r="I48" s="6">
        <v>-0.127</v>
      </c>
      <c r="J48" s="6">
        <v>0.43259999999999998</v>
      </c>
      <c r="K48" s="105" t="str">
        <f t="shared" si="11"/>
        <v>Yes</v>
      </c>
    </row>
    <row r="49" spans="1:12" x14ac:dyDescent="0.2">
      <c r="A49" s="125" t="s">
        <v>44</v>
      </c>
      <c r="B49" s="3" t="s">
        <v>213</v>
      </c>
      <c r="C49" s="4">
        <v>91.524301007999995</v>
      </c>
      <c r="D49" s="5" t="str">
        <f t="shared" si="8"/>
        <v>N/A</v>
      </c>
      <c r="E49" s="4">
        <v>91.677175374000001</v>
      </c>
      <c r="F49" s="5" t="str">
        <f t="shared" si="9"/>
        <v>N/A</v>
      </c>
      <c r="G49" s="4">
        <v>92.140610459000001</v>
      </c>
      <c r="H49" s="5" t="str">
        <f t="shared" si="10"/>
        <v>N/A</v>
      </c>
      <c r="I49" s="6">
        <v>0.16700000000000001</v>
      </c>
      <c r="J49" s="6">
        <v>0.50549999999999995</v>
      </c>
      <c r="K49" s="105" t="str">
        <f t="shared" si="11"/>
        <v>Yes</v>
      </c>
    </row>
    <row r="50" spans="1:12" x14ac:dyDescent="0.2">
      <c r="A50" s="125" t="s">
        <v>45</v>
      </c>
      <c r="B50" s="3" t="s">
        <v>213</v>
      </c>
      <c r="C50" s="4">
        <v>8.4756989916999999</v>
      </c>
      <c r="D50" s="5" t="str">
        <f t="shared" si="8"/>
        <v>N/A</v>
      </c>
      <c r="E50" s="4">
        <v>8.3228246260999992</v>
      </c>
      <c r="F50" s="5" t="str">
        <f t="shared" si="9"/>
        <v>N/A</v>
      </c>
      <c r="G50" s="4">
        <v>7.8576159864999999</v>
      </c>
      <c r="H50" s="5" t="str">
        <f t="shared" si="10"/>
        <v>N/A</v>
      </c>
      <c r="I50" s="6">
        <v>-1.8</v>
      </c>
      <c r="J50" s="6">
        <v>-5.59</v>
      </c>
      <c r="K50" s="105" t="str">
        <f t="shared" si="11"/>
        <v>Yes</v>
      </c>
    </row>
    <row r="51" spans="1:12" x14ac:dyDescent="0.2">
      <c r="A51" s="125" t="s">
        <v>50</v>
      </c>
      <c r="B51" s="3" t="s">
        <v>213</v>
      </c>
      <c r="C51" s="4">
        <v>0</v>
      </c>
      <c r="D51" s="5" t="str">
        <f t="shared" si="8"/>
        <v>N/A</v>
      </c>
      <c r="E51" s="4">
        <v>0</v>
      </c>
      <c r="F51" s="5" t="str">
        <f t="shared" si="9"/>
        <v>N/A</v>
      </c>
      <c r="G51" s="4">
        <v>1.3855900000000001E-5</v>
      </c>
      <c r="H51" s="5" t="str">
        <f t="shared" si="10"/>
        <v>N/A</v>
      </c>
      <c r="I51" s="6" t="s">
        <v>1748</v>
      </c>
      <c r="J51" s="6" t="s">
        <v>1748</v>
      </c>
      <c r="K51" s="105" t="str">
        <f t="shared" si="11"/>
        <v>N/A</v>
      </c>
      <c r="L51" s="38"/>
    </row>
    <row r="52" spans="1:12" s="38" customFormat="1" x14ac:dyDescent="0.2">
      <c r="A52" s="124" t="s">
        <v>893</v>
      </c>
      <c r="B52" s="3" t="s">
        <v>213</v>
      </c>
      <c r="C52" s="4">
        <v>0.34296022700000001</v>
      </c>
      <c r="D52" s="5" t="str">
        <f t="shared" ref="D52:D57" si="12">IF($B52="N/A","N/A",IF(C52&lt;0,"No","Yes"))</f>
        <v>N/A</v>
      </c>
      <c r="E52" s="4">
        <v>0.51098895799999999</v>
      </c>
      <c r="F52" s="5" t="str">
        <f t="shared" ref="F52:F57" si="13">IF($B52="N/A","N/A",IF(E52&lt;0,"No","Yes"))</f>
        <v>N/A</v>
      </c>
      <c r="G52" s="4">
        <v>0.32483119919999998</v>
      </c>
      <c r="H52" s="5" t="str">
        <f t="shared" ref="H52:H57" si="14">IF($B52="N/A","N/A",IF(G52&lt;0,"No","Yes"))</f>
        <v>N/A</v>
      </c>
      <c r="I52" s="6">
        <v>48.99</v>
      </c>
      <c r="J52" s="6">
        <v>-36.4</v>
      </c>
      <c r="K52" s="105" t="str">
        <f t="shared" ref="K52:K57" si="15">IF(J52="Div by 0", "N/A", IF(J52="N/A","N/A", IF(J52&gt;30, "No", IF(J52&lt;-30, "No", "Yes"))))</f>
        <v>No</v>
      </c>
    </row>
    <row r="53" spans="1:12" s="38" customFormat="1" x14ac:dyDescent="0.2">
      <c r="A53" s="124" t="s">
        <v>894</v>
      </c>
      <c r="B53" s="3" t="s">
        <v>213</v>
      </c>
      <c r="C53" s="4">
        <v>1.3631834771</v>
      </c>
      <c r="D53" s="5" t="str">
        <f t="shared" si="12"/>
        <v>N/A</v>
      </c>
      <c r="E53" s="4">
        <v>1.0511973496</v>
      </c>
      <c r="F53" s="5" t="str">
        <f t="shared" si="13"/>
        <v>N/A</v>
      </c>
      <c r="G53" s="4">
        <v>1.9843671087000001</v>
      </c>
      <c r="H53" s="5" t="str">
        <f t="shared" si="14"/>
        <v>N/A</v>
      </c>
      <c r="I53" s="6">
        <v>-22.9</v>
      </c>
      <c r="J53" s="6">
        <v>88.77</v>
      </c>
      <c r="K53" s="105" t="str">
        <f t="shared" si="15"/>
        <v>No</v>
      </c>
    </row>
    <row r="54" spans="1:12" s="38" customFormat="1" x14ac:dyDescent="0.2">
      <c r="A54" s="124" t="s">
        <v>895</v>
      </c>
      <c r="B54" s="3" t="s">
        <v>213</v>
      </c>
      <c r="C54" s="4">
        <v>5.1927292167000001</v>
      </c>
      <c r="D54" s="5" t="str">
        <f t="shared" si="12"/>
        <v>N/A</v>
      </c>
      <c r="E54" s="4">
        <v>4.4404519785999996</v>
      </c>
      <c r="F54" s="5" t="str">
        <f t="shared" si="13"/>
        <v>N/A</v>
      </c>
      <c r="G54" s="4">
        <v>3.6983310742</v>
      </c>
      <c r="H54" s="5" t="str">
        <f t="shared" si="14"/>
        <v>N/A</v>
      </c>
      <c r="I54" s="6">
        <v>-14.5</v>
      </c>
      <c r="J54" s="6">
        <v>-16.7</v>
      </c>
      <c r="K54" s="105" t="str">
        <f t="shared" si="15"/>
        <v>Yes</v>
      </c>
    </row>
    <row r="55" spans="1:12" s="38" customFormat="1" x14ac:dyDescent="0.2">
      <c r="A55" s="124" t="s">
        <v>896</v>
      </c>
      <c r="B55" s="3" t="s">
        <v>213</v>
      </c>
      <c r="C55" s="4">
        <v>0</v>
      </c>
      <c r="D55" s="5" t="str">
        <f t="shared" si="12"/>
        <v>N/A</v>
      </c>
      <c r="E55" s="4">
        <v>0</v>
      </c>
      <c r="F55" s="5" t="str">
        <f t="shared" si="13"/>
        <v>N/A</v>
      </c>
      <c r="G55" s="4">
        <v>0</v>
      </c>
      <c r="H55" s="5" t="str">
        <f t="shared" si="14"/>
        <v>N/A</v>
      </c>
      <c r="I55" s="6" t="s">
        <v>1748</v>
      </c>
      <c r="J55" s="6" t="s">
        <v>1748</v>
      </c>
      <c r="K55" s="105" t="str">
        <f t="shared" si="15"/>
        <v>N/A</v>
      </c>
    </row>
    <row r="56" spans="1:12" s="38" customFormat="1" ht="25.5" x14ac:dyDescent="0.2">
      <c r="A56" s="124" t="s">
        <v>897</v>
      </c>
      <c r="B56" s="3" t="s">
        <v>213</v>
      </c>
      <c r="C56" s="4">
        <v>3.5911489999999999E-4</v>
      </c>
      <c r="D56" s="5" t="str">
        <f t="shared" si="12"/>
        <v>N/A</v>
      </c>
      <c r="E56" s="4">
        <v>4.4751719999999999E-4</v>
      </c>
      <c r="F56" s="5" t="str">
        <f t="shared" si="13"/>
        <v>N/A</v>
      </c>
      <c r="G56" s="4">
        <v>1.3615398E-3</v>
      </c>
      <c r="H56" s="5" t="str">
        <f t="shared" si="14"/>
        <v>N/A</v>
      </c>
      <c r="I56" s="6">
        <v>24.62</v>
      </c>
      <c r="J56" s="6">
        <v>204.2</v>
      </c>
      <c r="K56" s="105" t="str">
        <f t="shared" si="15"/>
        <v>No</v>
      </c>
    </row>
    <row r="57" spans="1:12" s="38" customFormat="1" ht="25.5" x14ac:dyDescent="0.2">
      <c r="A57" s="131" t="s">
        <v>933</v>
      </c>
      <c r="B57" s="133" t="s">
        <v>213</v>
      </c>
      <c r="C57" s="118">
        <v>2.9281670000000002E-4</v>
      </c>
      <c r="D57" s="114" t="str">
        <f t="shared" si="12"/>
        <v>N/A</v>
      </c>
      <c r="E57" s="118">
        <v>4.3374750000000001E-4</v>
      </c>
      <c r="F57" s="114" t="str">
        <f t="shared" si="13"/>
        <v>N/A</v>
      </c>
      <c r="G57" s="118">
        <v>1.3280042999999999E-3</v>
      </c>
      <c r="H57" s="114" t="str">
        <f t="shared" si="14"/>
        <v>N/A</v>
      </c>
      <c r="I57" s="115">
        <v>48.13</v>
      </c>
      <c r="J57" s="115">
        <v>206.2</v>
      </c>
      <c r="K57" s="116" t="str">
        <f t="shared" si="15"/>
        <v>No</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11591144</v>
      </c>
      <c r="D7" s="19" t="str">
        <f>IF($B7="N/A","N/A",IF(C7&gt;15,"No",IF(C7&lt;-15,"No","Yes")))</f>
        <v>N/A</v>
      </c>
      <c r="E7" s="18">
        <v>10481874</v>
      </c>
      <c r="F7" s="19" t="str">
        <f>IF($B7="N/A","N/A",IF(E7&gt;15,"No",IF(E7&lt;-15,"No","Yes")))</f>
        <v>N/A</v>
      </c>
      <c r="G7" s="18">
        <v>11084590</v>
      </c>
      <c r="H7" s="19" t="str">
        <f>IF($B7="N/A","N/A",IF(G7&gt;15,"No",IF(G7&lt;-15,"No","Yes")))</f>
        <v>N/A</v>
      </c>
      <c r="I7" s="20">
        <v>-9.57</v>
      </c>
      <c r="J7" s="20">
        <v>5.75</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100</v>
      </c>
      <c r="D11" s="5" t="str">
        <f>IF(OR($B11="N/A",$C11="N/A"),"N/A",IF(C11&gt;100,"No",IF(C11&lt;95,"No","Yes")))</f>
        <v>Yes</v>
      </c>
      <c r="E11" s="5">
        <v>99.999990460000006</v>
      </c>
      <c r="F11" s="5" t="str">
        <f>IF(OR($B11="N/A",$E11="N/A"),"N/A",IF(E11&gt;100,"No",IF(E11&lt;95,"No","Yes")))</f>
        <v>Yes</v>
      </c>
      <c r="G11" s="5">
        <v>99.999368493000006</v>
      </c>
      <c r="H11" s="5" t="str">
        <f>IF($B11="N/A","N/A",IF(G11&gt;100,"No",IF(G11&lt;95,"No","Yes")))</f>
        <v>Yes</v>
      </c>
      <c r="I11" s="6">
        <v>0</v>
      </c>
      <c r="J11" s="6">
        <v>-1E-3</v>
      </c>
      <c r="K11" s="105" t="str">
        <f t="shared" si="0"/>
        <v>Yes</v>
      </c>
    </row>
    <row r="12" spans="1:11" x14ac:dyDescent="0.2">
      <c r="A12" s="104" t="s">
        <v>348</v>
      </c>
      <c r="B12" s="22" t="s">
        <v>213</v>
      </c>
      <c r="C12" s="5">
        <v>1.52098878E-2</v>
      </c>
      <c r="D12" s="5" t="str">
        <f t="shared" ref="D12:D13" si="1">IF(OR($B12="N/A",$C12="N/A"),"N/A",IF(C12&gt;100,"No",IF(C12&lt;95,"No","Yes")))</f>
        <v>N/A</v>
      </c>
      <c r="E12" s="5">
        <v>56.355863116999998</v>
      </c>
      <c r="F12" s="5" t="str">
        <f t="shared" ref="F12:F13" si="2">IF(OR($B12="N/A",$E12="N/A"),"N/A",IF(E12&gt;100,"No",IF(E12&lt;95,"No","Yes")))</f>
        <v>N/A</v>
      </c>
      <c r="G12" s="5">
        <v>69.012650074000007</v>
      </c>
      <c r="H12" s="5" t="str">
        <f t="shared" ref="H12:H13" si="3">IF($B12="N/A","N/A",IF(G12&gt;100,"No",IF(G12&lt;95,"No","Yes")))</f>
        <v>N/A</v>
      </c>
      <c r="I12" s="6">
        <v>370000</v>
      </c>
      <c r="J12" s="6">
        <v>22.46</v>
      </c>
      <c r="K12" s="105" t="str">
        <f t="shared" si="0"/>
        <v>Yes</v>
      </c>
    </row>
    <row r="13" spans="1:11" x14ac:dyDescent="0.2">
      <c r="A13" s="104" t="s">
        <v>835</v>
      </c>
      <c r="B13" s="22" t="s">
        <v>214</v>
      </c>
      <c r="C13" s="5">
        <v>100</v>
      </c>
      <c r="D13" s="5" t="str">
        <f t="shared" si="1"/>
        <v>Yes</v>
      </c>
      <c r="E13" s="5">
        <v>100</v>
      </c>
      <c r="F13" s="5" t="str">
        <f t="shared" si="2"/>
        <v>Yes</v>
      </c>
      <c r="G13" s="5">
        <v>99.999630116999995</v>
      </c>
      <c r="H13" s="5" t="str">
        <f t="shared" si="3"/>
        <v>Yes</v>
      </c>
      <c r="I13" s="6">
        <v>0</v>
      </c>
      <c r="J13" s="6">
        <v>0</v>
      </c>
      <c r="K13" s="105" t="str">
        <f t="shared" si="0"/>
        <v>Yes</v>
      </c>
    </row>
    <row r="14" spans="1:11" x14ac:dyDescent="0.2">
      <c r="A14" s="104" t="s">
        <v>13</v>
      </c>
      <c r="B14" s="22" t="s">
        <v>213</v>
      </c>
      <c r="C14" s="23">
        <v>11591144</v>
      </c>
      <c r="D14" s="5" t="str">
        <f>IF($B14="N/A","N/A",IF(C14&gt;15,"No",IF(C14&lt;-15,"No","Yes")))</f>
        <v>N/A</v>
      </c>
      <c r="E14" s="23">
        <v>10481874</v>
      </c>
      <c r="F14" s="5" t="str">
        <f>IF($B14="N/A","N/A",IF(E14&gt;15,"No",IF(E14&lt;-15,"No","Yes")))</f>
        <v>N/A</v>
      </c>
      <c r="G14" s="23">
        <v>11084590</v>
      </c>
      <c r="H14" s="5" t="str">
        <f>IF($B14="N/A","N/A",IF(G14&gt;15,"No",IF(G14&lt;-15,"No","Yes")))</f>
        <v>N/A</v>
      </c>
      <c r="I14" s="6">
        <v>-9.57</v>
      </c>
      <c r="J14" s="6">
        <v>5.75</v>
      </c>
      <c r="K14" s="105" t="str">
        <f t="shared" si="0"/>
        <v>Yes</v>
      </c>
    </row>
    <row r="15" spans="1:11" ht="14.25" customHeight="1" x14ac:dyDescent="0.2">
      <c r="A15" s="104" t="s">
        <v>441</v>
      </c>
      <c r="B15" s="22" t="s">
        <v>213</v>
      </c>
      <c r="C15" s="5">
        <v>6.3859097899999995E-2</v>
      </c>
      <c r="D15" s="5" t="str">
        <f>IF($B15="N/A","N/A",IF(C15&gt;15,"No",IF(C15&lt;-15,"No","Yes")))</f>
        <v>N/A</v>
      </c>
      <c r="E15" s="5">
        <v>1.0296632072</v>
      </c>
      <c r="F15" s="5" t="str">
        <f>IF($B15="N/A","N/A",IF(E15&gt;15,"No",IF(E15&lt;-15,"No","Yes")))</f>
        <v>N/A</v>
      </c>
      <c r="G15" s="5">
        <v>3.3177952455000002</v>
      </c>
      <c r="H15" s="5" t="str">
        <f>IF($B15="N/A","N/A",IF(G15&gt;15,"No",IF(G15&lt;-15,"No","Yes")))</f>
        <v>N/A</v>
      </c>
      <c r="I15" s="6">
        <v>1512</v>
      </c>
      <c r="J15" s="6">
        <v>222.2</v>
      </c>
      <c r="K15" s="105" t="str">
        <f t="shared" si="0"/>
        <v>No</v>
      </c>
    </row>
    <row r="16" spans="1:11" ht="12.75" customHeight="1" x14ac:dyDescent="0.2">
      <c r="A16" s="104" t="s">
        <v>857</v>
      </c>
      <c r="B16" s="22" t="s">
        <v>213</v>
      </c>
      <c r="C16" s="24">
        <v>67.894893272000004</v>
      </c>
      <c r="D16" s="5" t="str">
        <f>IF($B16="N/A","N/A",IF(C16&gt;15,"No",IF(C16&lt;-15,"No","Yes")))</f>
        <v>N/A</v>
      </c>
      <c r="E16" s="24">
        <v>122.20744385</v>
      </c>
      <c r="F16" s="5" t="str">
        <f>IF($B16="N/A","N/A",IF(E16&gt;15,"No",IF(E16&lt;-15,"No","Yes")))</f>
        <v>N/A</v>
      </c>
      <c r="G16" s="24">
        <v>113.18069468</v>
      </c>
      <c r="H16" s="5" t="str">
        <f>IF($B16="N/A","N/A",IF(G16&gt;15,"No",IF(G16&lt;-15,"No","Yes")))</f>
        <v>N/A</v>
      </c>
      <c r="I16" s="6">
        <v>80</v>
      </c>
      <c r="J16" s="6">
        <v>-7.39</v>
      </c>
      <c r="K16" s="105" t="str">
        <f t="shared" si="0"/>
        <v>Yes</v>
      </c>
    </row>
    <row r="17" spans="1:11" x14ac:dyDescent="0.2">
      <c r="A17" s="104" t="s">
        <v>131</v>
      </c>
      <c r="B17" s="22" t="s">
        <v>213</v>
      </c>
      <c r="C17" s="23">
        <v>10378</v>
      </c>
      <c r="D17" s="5" t="str">
        <f>IF($B17="N/A","N/A",IF(C17&gt;15,"No",IF(C17&lt;-15,"No","Yes")))</f>
        <v>N/A</v>
      </c>
      <c r="E17" s="23">
        <v>11183</v>
      </c>
      <c r="F17" s="5" t="str">
        <f>IF($B17="N/A","N/A",IF(E17&gt;15,"No",IF(E17&lt;-15,"No","Yes")))</f>
        <v>N/A</v>
      </c>
      <c r="G17" s="23">
        <v>34134</v>
      </c>
      <c r="H17" s="5" t="str">
        <f>IF($B17="N/A","N/A",IF(G17&gt;15,"No",IF(G17&lt;-15,"No","Yes")))</f>
        <v>N/A</v>
      </c>
      <c r="I17" s="6">
        <v>7.7569999999999997</v>
      </c>
      <c r="J17" s="6">
        <v>205.2</v>
      </c>
      <c r="K17" s="105" t="str">
        <f t="shared" si="0"/>
        <v>No</v>
      </c>
    </row>
    <row r="18" spans="1:11" x14ac:dyDescent="0.2">
      <c r="A18" s="104" t="s">
        <v>346</v>
      </c>
      <c r="B18" s="22" t="s">
        <v>213</v>
      </c>
      <c r="C18" s="4">
        <v>8.9533871700000003E-2</v>
      </c>
      <c r="D18" s="5" t="str">
        <f>IF($B18="N/A","N/A",IF(C18&gt;15,"No",IF(C18&lt;-15,"No","Yes")))</f>
        <v>N/A</v>
      </c>
      <c r="E18" s="4">
        <v>0.1066889375</v>
      </c>
      <c r="F18" s="5" t="str">
        <f>IF($B18="N/A","N/A",IF(E18&gt;15,"No",IF(E18&lt;-15,"No","Yes")))</f>
        <v>N/A</v>
      </c>
      <c r="G18" s="4">
        <v>0.30794102439999999</v>
      </c>
      <c r="H18" s="5" t="str">
        <f>IF($B18="N/A","N/A",IF(G18&gt;15,"No",IF(G18&lt;-15,"No","Yes")))</f>
        <v>N/A</v>
      </c>
      <c r="I18" s="6">
        <v>19.16</v>
      </c>
      <c r="J18" s="6">
        <v>188.6</v>
      </c>
      <c r="K18" s="105" t="str">
        <f t="shared" si="0"/>
        <v>No</v>
      </c>
    </row>
    <row r="19" spans="1:11" ht="27.75" customHeight="1" x14ac:dyDescent="0.2">
      <c r="A19" s="104" t="s">
        <v>836</v>
      </c>
      <c r="B19" s="22" t="s">
        <v>213</v>
      </c>
      <c r="C19" s="24">
        <v>37.303044903</v>
      </c>
      <c r="D19" s="5" t="str">
        <f>IF($B19="N/A","N/A",IF(C19&gt;60,"No",IF(C19&lt;15,"No","Yes")))</f>
        <v>N/A</v>
      </c>
      <c r="E19" s="24">
        <v>52.973352409999997</v>
      </c>
      <c r="F19" s="5" t="str">
        <f>IF($B19="N/A","N/A",IF(E19&gt;60,"No",IF(E19&lt;15,"No","Yes")))</f>
        <v>N/A</v>
      </c>
      <c r="G19" s="24">
        <v>46.772807172</v>
      </c>
      <c r="H19" s="5" t="str">
        <f>IF($B19="N/A","N/A",IF(G19&gt;60,"No",IF(G19&lt;15,"No","Yes")))</f>
        <v>N/A</v>
      </c>
      <c r="I19" s="6">
        <v>42.01</v>
      </c>
      <c r="J19" s="6">
        <v>-11.7</v>
      </c>
      <c r="K19" s="105" t="str">
        <f t="shared" si="0"/>
        <v>Yes</v>
      </c>
    </row>
    <row r="20" spans="1:11" x14ac:dyDescent="0.2">
      <c r="A20" s="104" t="s">
        <v>27</v>
      </c>
      <c r="B20" s="22" t="s">
        <v>217</v>
      </c>
      <c r="C20" s="23">
        <v>11</v>
      </c>
      <c r="D20" s="5" t="str">
        <f>IF($B20="N/A","N/A",IF(C20="N/A","N/A",IF(C20=0,"Yes","No")))</f>
        <v>No</v>
      </c>
      <c r="E20" s="23">
        <v>11</v>
      </c>
      <c r="F20" s="5" t="str">
        <f>IF($B20="N/A","N/A",IF(E20="N/A","N/A",IF(E20=0,"Yes","No")))</f>
        <v>No</v>
      </c>
      <c r="G20" s="23">
        <v>11</v>
      </c>
      <c r="H20" s="5" t="str">
        <f>IF($B20="N/A","N/A",IF(G20=0,"Yes","No"))</f>
        <v>No</v>
      </c>
      <c r="I20" s="6">
        <v>0</v>
      </c>
      <c r="J20" s="6">
        <v>-33.299999999999997</v>
      </c>
      <c r="K20" s="105" t="str">
        <f t="shared" si="0"/>
        <v>No</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11591144</v>
      </c>
      <c r="D6" s="5" t="str">
        <f>IF($B6="N/A","N/A",IF(C6&gt;15,"No",IF(C6&lt;-15,"No","Yes")))</f>
        <v>N/A</v>
      </c>
      <c r="E6" s="23">
        <v>10481874</v>
      </c>
      <c r="F6" s="5" t="str">
        <f>IF($B6="N/A","N/A",IF(E6&gt;15,"No",IF(E6&lt;-15,"No","Yes")))</f>
        <v>N/A</v>
      </c>
      <c r="G6" s="23">
        <v>11084590</v>
      </c>
      <c r="H6" s="5" t="str">
        <f>IF($B6="N/A","N/A",IF(G6&gt;15,"No",IF(G6&lt;-15,"No","Yes")))</f>
        <v>N/A</v>
      </c>
      <c r="I6" s="6">
        <v>-9.57</v>
      </c>
      <c r="J6" s="6">
        <v>5.75</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65.834879025000006</v>
      </c>
      <c r="D9" s="5" t="str">
        <f>IF($B9="N/A","N/A",IF(C9&gt;60,"No",IF(C9&lt;15,"No","Yes")))</f>
        <v>No</v>
      </c>
      <c r="E9" s="24">
        <v>72.854421547000001</v>
      </c>
      <c r="F9" s="5" t="str">
        <f>IF($B9="N/A","N/A",IF(E9&gt;60,"No",IF(E9&lt;15,"No","Yes")))</f>
        <v>No</v>
      </c>
      <c r="G9" s="24">
        <v>89.440966513000006</v>
      </c>
      <c r="H9" s="5" t="str">
        <f>IF($B9="N/A","N/A",IF(G9&gt;60,"No",IF(G9&lt;15,"No","Yes")))</f>
        <v>No</v>
      </c>
      <c r="I9" s="6">
        <v>10.66</v>
      </c>
      <c r="J9" s="6">
        <v>22.77</v>
      </c>
      <c r="K9" s="105" t="str">
        <f t="shared" si="0"/>
        <v>Yes</v>
      </c>
    </row>
    <row r="10" spans="1:11" x14ac:dyDescent="0.2">
      <c r="A10" s="104" t="s">
        <v>14</v>
      </c>
      <c r="B10" s="22" t="s">
        <v>272</v>
      </c>
      <c r="C10" s="5">
        <v>2.1040287309000001</v>
      </c>
      <c r="D10" s="5" t="str">
        <f>IF($B10="N/A","N/A",IF(C10&gt;15,"No",IF(C10&lt;=0,"No","Yes")))</f>
        <v>Yes</v>
      </c>
      <c r="E10" s="5">
        <v>2.0571989321999999</v>
      </c>
      <c r="F10" s="5" t="str">
        <f>IF($B10="N/A","N/A",IF(E10&gt;15,"No",IF(E10&lt;=0,"No","Yes")))</f>
        <v>Yes</v>
      </c>
      <c r="G10" s="5">
        <v>1.4921165329999999</v>
      </c>
      <c r="H10" s="5" t="str">
        <f>IF($B10="N/A","N/A",IF(G10&gt;15,"No",IF(G10&lt;=0,"No","Yes")))</f>
        <v>Yes</v>
      </c>
      <c r="I10" s="6">
        <v>-2.23</v>
      </c>
      <c r="J10" s="6">
        <v>-27.5</v>
      </c>
      <c r="K10" s="105" t="str">
        <f t="shared" si="0"/>
        <v>Yes</v>
      </c>
    </row>
    <row r="11" spans="1:11" x14ac:dyDescent="0.2">
      <c r="A11" s="104" t="s">
        <v>872</v>
      </c>
      <c r="B11" s="22" t="s">
        <v>213</v>
      </c>
      <c r="C11" s="24">
        <v>120.27757800000001</v>
      </c>
      <c r="D11" s="5" t="str">
        <f>IF($B11="N/A","N/A",IF(C11&gt;15,"No",IF(C11&lt;-15,"No","Yes")))</f>
        <v>N/A</v>
      </c>
      <c r="E11" s="24">
        <v>127.22024922</v>
      </c>
      <c r="F11" s="5" t="str">
        <f>IF($B11="N/A","N/A",IF(E11&gt;15,"No",IF(E11&lt;-15,"No","Yes")))</f>
        <v>N/A</v>
      </c>
      <c r="G11" s="24">
        <v>132.74531877999999</v>
      </c>
      <c r="H11" s="5" t="str">
        <f>IF($B11="N/A","N/A",IF(G11&gt;15,"No",IF(G11&lt;-15,"No","Yes")))</f>
        <v>N/A</v>
      </c>
      <c r="I11" s="6">
        <v>5.7720000000000002</v>
      </c>
      <c r="J11" s="6">
        <v>4.343</v>
      </c>
      <c r="K11" s="105" t="str">
        <f t="shared" si="0"/>
        <v>Yes</v>
      </c>
    </row>
    <row r="12" spans="1:11" x14ac:dyDescent="0.2">
      <c r="A12" s="104" t="s">
        <v>934</v>
      </c>
      <c r="B12" s="22" t="s">
        <v>213</v>
      </c>
      <c r="C12" s="5">
        <v>1.4875322056</v>
      </c>
      <c r="D12" s="5" t="str">
        <f>IF($B12="N/A","N/A",IF(C12&gt;15,"No",IF(C12&lt;-15,"No","Yes")))</f>
        <v>N/A</v>
      </c>
      <c r="E12" s="5">
        <v>0.63511543829999995</v>
      </c>
      <c r="F12" s="5" t="str">
        <f>IF($B12="N/A","N/A",IF(E12&gt;15,"No",IF(E12&lt;-15,"No","Yes")))</f>
        <v>N/A</v>
      </c>
      <c r="G12" s="5">
        <v>0</v>
      </c>
      <c r="H12" s="5" t="str">
        <f>IF($B12="N/A","N/A",IF(G12&gt;15,"No",IF(G12&lt;-15,"No","Yes")))</f>
        <v>N/A</v>
      </c>
      <c r="I12" s="6">
        <v>-57.3</v>
      </c>
      <c r="J12" s="6">
        <v>-100</v>
      </c>
      <c r="K12" s="105" t="str">
        <f t="shared" si="0"/>
        <v>No</v>
      </c>
    </row>
    <row r="13" spans="1:11" x14ac:dyDescent="0.2">
      <c r="A13" s="104" t="s">
        <v>51</v>
      </c>
      <c r="B13" s="22" t="s">
        <v>273</v>
      </c>
      <c r="C13" s="5">
        <v>97.294468949999995</v>
      </c>
      <c r="D13" s="5" t="str">
        <f>IF($B13="N/A","N/A",IF(C13&gt;99,"No",IF(C13&lt;95,"No","Yes")))</f>
        <v>Yes</v>
      </c>
      <c r="E13" s="5">
        <v>98.873855954000007</v>
      </c>
      <c r="F13" s="5" t="str">
        <f>IF($B13="N/A","N/A",IF(E13&gt;99,"No",IF(E13&lt;95,"No","Yes")))</f>
        <v>Yes</v>
      </c>
      <c r="G13" s="5">
        <v>99.515949620000001</v>
      </c>
      <c r="H13" s="5" t="str">
        <f>IF($B13="N/A","N/A",IF(G13&gt;99,"No",IF(G13&lt;95,"No","Yes")))</f>
        <v>No</v>
      </c>
      <c r="I13" s="6">
        <v>1.623</v>
      </c>
      <c r="J13" s="6">
        <v>0.64939999999999998</v>
      </c>
      <c r="K13" s="105" t="str">
        <f t="shared" si="0"/>
        <v>Yes</v>
      </c>
    </row>
    <row r="14" spans="1:11" x14ac:dyDescent="0.2">
      <c r="A14" s="104" t="s">
        <v>52</v>
      </c>
      <c r="B14" s="22" t="s">
        <v>274</v>
      </c>
      <c r="C14" s="5">
        <v>2.7055310502999999</v>
      </c>
      <c r="D14" s="5" t="str">
        <f>IF($B14="N/A","N/A",IF(C14&gt;6,"No",IF(C14&lt;=0,"No","Yes")))</f>
        <v>Yes</v>
      </c>
      <c r="E14" s="5">
        <v>1.1261440464000001</v>
      </c>
      <c r="F14" s="5" t="str">
        <f>IF($B14="N/A","N/A",IF(E14&gt;6,"No",IF(E14&lt;=0,"No","Yes")))</f>
        <v>Yes</v>
      </c>
      <c r="G14" s="5">
        <v>0</v>
      </c>
      <c r="H14" s="5" t="str">
        <f>IF($B14="N/A","N/A",IF(G14&gt;6,"No",IF(G14&lt;=0,"No","Yes")))</f>
        <v>No</v>
      </c>
      <c r="I14" s="6">
        <v>-58.4</v>
      </c>
      <c r="J14" s="6">
        <v>-100</v>
      </c>
      <c r="K14" s="105" t="str">
        <f t="shared" si="0"/>
        <v>No</v>
      </c>
    </row>
    <row r="15" spans="1:11" x14ac:dyDescent="0.2">
      <c r="A15" s="104" t="s">
        <v>164</v>
      </c>
      <c r="B15" s="22" t="s">
        <v>213</v>
      </c>
      <c r="C15" s="5">
        <v>100</v>
      </c>
      <c r="D15" s="5" t="str">
        <f>IF($B15="N/A","N/A",IF(C15&gt;15,"No",IF(C15&lt;-15,"No","Yes")))</f>
        <v>N/A</v>
      </c>
      <c r="E15" s="5">
        <v>99.999932457</v>
      </c>
      <c r="F15" s="5" t="str">
        <f>IF($B15="N/A","N/A",IF(E15&gt;15,"No",IF(E15&lt;-15,"No","Yes")))</f>
        <v>N/A</v>
      </c>
      <c r="G15" s="5">
        <v>98.534475998999994</v>
      </c>
      <c r="H15" s="5" t="str">
        <f>IF($B15="N/A","N/A",IF(G15&gt;15,"No",IF(G15&lt;-15,"No","Yes")))</f>
        <v>N/A</v>
      </c>
      <c r="I15" s="6">
        <v>0</v>
      </c>
      <c r="J15" s="6">
        <v>-1.47</v>
      </c>
      <c r="K15" s="105" t="str">
        <f t="shared" si="0"/>
        <v>Yes</v>
      </c>
    </row>
    <row r="16" spans="1:11" x14ac:dyDescent="0.2">
      <c r="A16" s="104" t="s">
        <v>165</v>
      </c>
      <c r="B16" s="22" t="s">
        <v>275</v>
      </c>
      <c r="C16" s="5">
        <v>100</v>
      </c>
      <c r="D16" s="5" t="str">
        <f>IF($B16="N/A","N/A",IF(C16&gt;98,"Yes","No"))</f>
        <v>Yes</v>
      </c>
      <c r="E16" s="5">
        <v>100</v>
      </c>
      <c r="F16" s="5" t="str">
        <f>IF($B16="N/A","N/A",IF(E16&gt;98,"Yes","No"))</f>
        <v>Yes</v>
      </c>
      <c r="G16" s="5">
        <v>100</v>
      </c>
      <c r="H16" s="5" t="str">
        <f>IF($B16="N/A","N/A",IF(G16&gt;98,"Yes","No"))</f>
        <v>Yes</v>
      </c>
      <c r="I16" s="6">
        <v>0</v>
      </c>
      <c r="J16" s="6">
        <v>0</v>
      </c>
      <c r="K16" s="105" t="str">
        <f t="shared" si="0"/>
        <v>Yes</v>
      </c>
    </row>
    <row r="17" spans="1:11" x14ac:dyDescent="0.2">
      <c r="A17" s="104" t="s">
        <v>21</v>
      </c>
      <c r="B17" s="22" t="s">
        <v>275</v>
      </c>
      <c r="C17" s="5">
        <v>99.969754046999995</v>
      </c>
      <c r="D17" s="5" t="str">
        <f>IF($B17="N/A","N/A",IF(C17&gt;98,"Yes","No"))</f>
        <v>Yes</v>
      </c>
      <c r="E17" s="5">
        <v>98.961262691000002</v>
      </c>
      <c r="F17" s="5" t="str">
        <f>IF($B17="N/A","N/A",IF(E17&gt;98,"Yes","No"))</f>
        <v>Yes</v>
      </c>
      <c r="G17" s="5">
        <v>99.997071871000003</v>
      </c>
      <c r="H17" s="5" t="str">
        <f>IF($B17="N/A","N/A",IF(G17&gt;98,"Yes","No"))</f>
        <v>Yes</v>
      </c>
      <c r="I17" s="6">
        <v>-1.01</v>
      </c>
      <c r="J17" s="6">
        <v>1.0469999999999999</v>
      </c>
      <c r="K17" s="105" t="str">
        <f t="shared" si="0"/>
        <v>Yes</v>
      </c>
    </row>
    <row r="18" spans="1:11" x14ac:dyDescent="0.2">
      <c r="A18" s="104" t="s">
        <v>53</v>
      </c>
      <c r="B18" s="22" t="s">
        <v>275</v>
      </c>
      <c r="C18" s="5">
        <v>99.987089385000004</v>
      </c>
      <c r="D18" s="5" t="str">
        <f>IF($B18="N/A","N/A",IF(C18&gt;98,"Yes","No"))</f>
        <v>Yes</v>
      </c>
      <c r="E18" s="5">
        <v>99.997664956999998</v>
      </c>
      <c r="F18" s="5" t="str">
        <f>IF($B18="N/A","N/A",IF(E18&gt;98,"Yes","No"))</f>
        <v>Yes</v>
      </c>
      <c r="G18" s="5">
        <v>100</v>
      </c>
      <c r="H18" s="5" t="str">
        <f>IF($B18="N/A","N/A",IF(G18&gt;98,"Yes","No"))</f>
        <v>Yes</v>
      </c>
      <c r="I18" s="6">
        <v>1.06E-2</v>
      </c>
      <c r="J18" s="6">
        <v>2.3E-3</v>
      </c>
      <c r="K18" s="105" t="str">
        <f t="shared" si="0"/>
        <v>Yes</v>
      </c>
    </row>
    <row r="19" spans="1:11" ht="12.75" customHeight="1" x14ac:dyDescent="0.2">
      <c r="A19" s="104" t="s">
        <v>673</v>
      </c>
      <c r="B19" s="22" t="s">
        <v>223</v>
      </c>
      <c r="C19" s="5">
        <v>99.658584173999998</v>
      </c>
      <c r="D19" s="5" t="str">
        <f>IF($B19="N/A","N/A",IF(C19&gt;100,"No",IF(C19&lt;98,"No","Yes")))</f>
        <v>Yes</v>
      </c>
      <c r="E19" s="5">
        <v>99.676422364999993</v>
      </c>
      <c r="F19" s="5" t="str">
        <f>IF($B19="N/A","N/A",IF(E19&gt;100,"No",IF(E19&lt;98,"No","Yes")))</f>
        <v>Yes</v>
      </c>
      <c r="G19" s="5">
        <v>99.640906881000006</v>
      </c>
      <c r="H19" s="5" t="str">
        <f>IF($B19="N/A","N/A",IF(G19&gt;100,"No",IF(G19&lt;98,"No","Yes")))</f>
        <v>Yes</v>
      </c>
      <c r="I19" s="6">
        <v>1.7899999999999999E-2</v>
      </c>
      <c r="J19" s="6">
        <v>-3.5999999999999997E-2</v>
      </c>
      <c r="K19" s="105" t="str">
        <f>IF(J19="Div by 0", "N/A", IF(J19="N/A","N/A", IF(J19&gt;30, "No", IF(J19&lt;-30, "No", "Yes"))))</f>
        <v>Yes</v>
      </c>
    </row>
    <row r="20" spans="1:11" x14ac:dyDescent="0.2">
      <c r="A20" s="104" t="s">
        <v>674</v>
      </c>
      <c r="B20" s="22" t="s">
        <v>223</v>
      </c>
      <c r="C20" s="5">
        <v>99.999974117999997</v>
      </c>
      <c r="D20" s="5" t="str">
        <f>IF($B20="N/A","N/A",IF(C20&gt;100,"No",IF(C20&lt;98,"No","Yes")))</f>
        <v>Yes</v>
      </c>
      <c r="E20" s="5">
        <v>99.991146620999999</v>
      </c>
      <c r="F20" s="5" t="str">
        <f>IF($B20="N/A","N/A",IF(E20&gt;100,"No",IF(E20&lt;98,"No","Yes")))</f>
        <v>Yes</v>
      </c>
      <c r="G20" s="5">
        <v>99.677994405000007</v>
      </c>
      <c r="H20" s="5" t="str">
        <f>IF($B20="N/A","N/A",IF(G20&gt;100,"No",IF(G20&lt;98,"No","Yes")))</f>
        <v>Yes</v>
      </c>
      <c r="I20" s="6">
        <v>-8.9999999999999993E-3</v>
      </c>
      <c r="J20" s="6">
        <v>-0.313</v>
      </c>
      <c r="K20" s="105" t="str">
        <f>IF(J20="Div by 0", "N/A", IF(J20="N/A","N/A", IF(J20&gt;30, "No", IF(J20&lt;-30, "No", "Yes"))))</f>
        <v>Yes</v>
      </c>
    </row>
    <row r="21" spans="1:11" x14ac:dyDescent="0.2">
      <c r="A21" s="104" t="s">
        <v>675</v>
      </c>
      <c r="B21" s="22" t="s">
        <v>223</v>
      </c>
      <c r="C21" s="5">
        <v>99.999974117999997</v>
      </c>
      <c r="D21" s="5" t="str">
        <f>IF($B21="N/A","N/A",IF(C21&gt;100,"No",IF(C21&lt;98,"No","Yes")))</f>
        <v>Yes</v>
      </c>
      <c r="E21" s="5">
        <v>99.991146620999999</v>
      </c>
      <c r="F21" s="5" t="str">
        <f>IF($B21="N/A","N/A",IF(E21&gt;100,"No",IF(E21&lt;98,"No","Yes")))</f>
        <v>Yes</v>
      </c>
      <c r="G21" s="5">
        <v>99.677994405000007</v>
      </c>
      <c r="H21" s="5" t="str">
        <f>IF($B21="N/A","N/A",IF(G21&gt;100,"No",IF(G21&lt;98,"No","Yes")))</f>
        <v>Yes</v>
      </c>
      <c r="I21" s="6">
        <v>-8.9999999999999993E-3</v>
      </c>
      <c r="J21" s="6">
        <v>-0.313</v>
      </c>
      <c r="K21" s="105" t="str">
        <f>IF(J21="Div by 0", "N/A", IF(J21="N/A","N/A", IF(J21&gt;30, "No", IF(J21&lt;-30, "No", "Yes"))))</f>
        <v>Yes</v>
      </c>
    </row>
    <row r="22" spans="1:11" ht="15" customHeight="1" x14ac:dyDescent="0.2">
      <c r="A22" s="104" t="s">
        <v>1687</v>
      </c>
      <c r="B22" s="22" t="s">
        <v>213</v>
      </c>
      <c r="C22" s="5">
        <v>62.843589899000001</v>
      </c>
      <c r="D22" s="5" t="str">
        <f>IF($B22="N/A","N/A",IF(C22&gt;15,"No",IF(C22&lt;-15,"No","Yes")))</f>
        <v>N/A</v>
      </c>
      <c r="E22" s="5">
        <v>59.433255924000001</v>
      </c>
      <c r="F22" s="5" t="str">
        <f>IF($B22="N/A","N/A",IF(E22&gt;15,"No",IF(E22&lt;-15,"No","Yes")))</f>
        <v>N/A</v>
      </c>
      <c r="G22" s="5">
        <v>58.869737176000001</v>
      </c>
      <c r="H22" s="5" t="str">
        <f>IF($B22="N/A","N/A",IF(G22&gt;15,"No",IF(G22&lt;-15,"No","Yes")))</f>
        <v>N/A</v>
      </c>
      <c r="I22" s="6">
        <v>-5.43</v>
      </c>
      <c r="J22" s="6">
        <v>-0.94799999999999995</v>
      </c>
      <c r="K22" s="105" t="str">
        <f t="shared" ref="K22:K31" si="1">IF(J22="Div by 0", "N/A", IF(J22="N/A","N/A", IF(J22&gt;30, "No", IF(J22&lt;-30, "No", "Yes"))))</f>
        <v>Yes</v>
      </c>
    </row>
    <row r="23" spans="1:11" x14ac:dyDescent="0.2">
      <c r="A23" s="104" t="s">
        <v>935</v>
      </c>
      <c r="B23" s="22" t="s">
        <v>213</v>
      </c>
      <c r="C23" s="5">
        <v>36.874211897999999</v>
      </c>
      <c r="D23" s="5" t="str">
        <f>IF($B23="N/A","N/A",IF(C23&gt;15,"No",IF(C23&lt;-15,"No","Yes")))</f>
        <v>N/A</v>
      </c>
      <c r="E23" s="5">
        <v>40.117177519999998</v>
      </c>
      <c r="F23" s="5" t="str">
        <f>IF($B23="N/A","N/A",IF(E23&gt;15,"No",IF(E23&lt;-15,"No","Yes")))</f>
        <v>N/A</v>
      </c>
      <c r="G23" s="5">
        <v>40.354284642000003</v>
      </c>
      <c r="H23" s="5" t="str">
        <f>IF($B23="N/A","N/A",IF(G23&gt;15,"No",IF(G23&lt;-15,"No","Yes")))</f>
        <v>N/A</v>
      </c>
      <c r="I23" s="6">
        <v>8.7949999999999999</v>
      </c>
      <c r="J23" s="6">
        <v>0.59099999999999997</v>
      </c>
      <c r="K23" s="105" t="str">
        <f t="shared" si="1"/>
        <v>Yes</v>
      </c>
    </row>
    <row r="24" spans="1:11" ht="25.5" x14ac:dyDescent="0.2">
      <c r="A24" s="104" t="s">
        <v>936</v>
      </c>
      <c r="B24" s="22" t="s">
        <v>213</v>
      </c>
      <c r="C24" s="5">
        <v>0.27272545320000002</v>
      </c>
      <c r="D24" s="5" t="str">
        <f>IF($B24="N/A","N/A",IF(C24&gt;15,"No",IF(C24&lt;-15,"No","Yes")))</f>
        <v>N/A</v>
      </c>
      <c r="E24" s="5">
        <v>0.43404452300000002</v>
      </c>
      <c r="F24" s="5" t="str">
        <f>IF($B24="N/A","N/A",IF(E24&gt;15,"No",IF(E24&lt;-15,"No","Yes")))</f>
        <v>N/A</v>
      </c>
      <c r="G24" s="5">
        <v>0.46395040320000003</v>
      </c>
      <c r="H24" s="5" t="str">
        <f>IF($B24="N/A","N/A",IF(G24&gt;15,"No",IF(G24&lt;-15,"No","Yes")))</f>
        <v>N/A</v>
      </c>
      <c r="I24" s="6">
        <v>59.15</v>
      </c>
      <c r="J24" s="6">
        <v>6.89</v>
      </c>
      <c r="K24" s="105" t="str">
        <f t="shared" si="1"/>
        <v>Yes</v>
      </c>
    </row>
    <row r="25" spans="1:11" x14ac:dyDescent="0.2">
      <c r="A25" s="104" t="s">
        <v>166</v>
      </c>
      <c r="B25" s="22" t="s">
        <v>213</v>
      </c>
      <c r="C25" s="5">
        <v>99.999974117999997</v>
      </c>
      <c r="D25" s="5" t="str">
        <f t="shared" ref="D25:D27" si="2">IF($B25="N/A","N/A",IF(C25&gt;15,"No",IF(C25&lt;-15,"No","Yes")))</f>
        <v>N/A</v>
      </c>
      <c r="E25" s="5">
        <v>99.991146620999999</v>
      </c>
      <c r="F25" s="5" t="str">
        <f t="shared" ref="F25:F27" si="3">IF($B25="N/A","N/A",IF(E25&gt;15,"No",IF(E25&lt;-15,"No","Yes")))</f>
        <v>N/A</v>
      </c>
      <c r="G25" s="5">
        <v>99.677994405000007</v>
      </c>
      <c r="H25" s="5" t="str">
        <f t="shared" ref="H25:H27" si="4">IF($B25="N/A","N/A",IF(G25&gt;15,"No",IF(G25&lt;-15,"No","Yes")))</f>
        <v>N/A</v>
      </c>
      <c r="I25" s="6">
        <v>-8.9999999999999993E-3</v>
      </c>
      <c r="J25" s="6">
        <v>-0.313</v>
      </c>
      <c r="K25" s="105" t="str">
        <f t="shared" si="1"/>
        <v>Yes</v>
      </c>
    </row>
    <row r="26" spans="1:11" x14ac:dyDescent="0.2">
      <c r="A26" s="104" t="s">
        <v>167</v>
      </c>
      <c r="B26" s="22" t="s">
        <v>213</v>
      </c>
      <c r="C26" s="5">
        <v>99.999974117999997</v>
      </c>
      <c r="D26" s="5" t="str">
        <f t="shared" si="2"/>
        <v>N/A</v>
      </c>
      <c r="E26" s="5">
        <v>99.991146620999999</v>
      </c>
      <c r="F26" s="5" t="str">
        <f t="shared" si="3"/>
        <v>N/A</v>
      </c>
      <c r="G26" s="5">
        <v>99.677994405000007</v>
      </c>
      <c r="H26" s="5" t="str">
        <f t="shared" si="4"/>
        <v>N/A</v>
      </c>
      <c r="I26" s="6">
        <v>-8.9999999999999993E-3</v>
      </c>
      <c r="J26" s="6">
        <v>-0.313</v>
      </c>
      <c r="K26" s="105" t="str">
        <f t="shared" si="1"/>
        <v>Yes</v>
      </c>
    </row>
    <row r="27" spans="1:11" x14ac:dyDescent="0.2">
      <c r="A27" s="104" t="s">
        <v>168</v>
      </c>
      <c r="B27" s="22" t="s">
        <v>213</v>
      </c>
      <c r="C27" s="5">
        <v>99.999974117999997</v>
      </c>
      <c r="D27" s="5" t="str">
        <f t="shared" si="2"/>
        <v>N/A</v>
      </c>
      <c r="E27" s="5">
        <v>99.991146620999999</v>
      </c>
      <c r="F27" s="5" t="str">
        <f t="shared" si="3"/>
        <v>N/A</v>
      </c>
      <c r="G27" s="5">
        <v>99.677994405000007</v>
      </c>
      <c r="H27" s="5" t="str">
        <f t="shared" si="4"/>
        <v>N/A</v>
      </c>
      <c r="I27" s="6">
        <v>-8.9999999999999993E-3</v>
      </c>
      <c r="J27" s="6">
        <v>-0.313</v>
      </c>
      <c r="K27" s="105" t="str">
        <f t="shared" si="1"/>
        <v>Yes</v>
      </c>
    </row>
    <row r="28" spans="1:11" x14ac:dyDescent="0.2">
      <c r="A28" s="104" t="s">
        <v>54</v>
      </c>
      <c r="B28" s="22" t="s">
        <v>213</v>
      </c>
      <c r="C28" s="5">
        <v>11.004021691</v>
      </c>
      <c r="D28" s="5" t="str">
        <f>IF($B28="N/A","N/A",IF(C28&gt;15,"No",IF(C28&lt;-15,"No","Yes")))</f>
        <v>N/A</v>
      </c>
      <c r="E28" s="5">
        <v>10.984505252</v>
      </c>
      <c r="F28" s="5" t="str">
        <f>IF($B28="N/A","N/A",IF(E28&gt;15,"No",IF(E28&lt;-15,"No","Yes")))</f>
        <v>N/A</v>
      </c>
      <c r="G28" s="5">
        <v>10.895973599</v>
      </c>
      <c r="H28" s="5" t="str">
        <f>IF($B28="N/A","N/A",IF(G28&gt;15,"No",IF(G28&lt;-15,"No","Yes")))</f>
        <v>N/A</v>
      </c>
      <c r="I28" s="6">
        <v>-0.17699999999999999</v>
      </c>
      <c r="J28" s="6">
        <v>-0.80600000000000005</v>
      </c>
      <c r="K28" s="105" t="str">
        <f t="shared" si="1"/>
        <v>Yes</v>
      </c>
    </row>
    <row r="29" spans="1:11" x14ac:dyDescent="0.2">
      <c r="A29" s="104" t="s">
        <v>55</v>
      </c>
      <c r="B29" s="22" t="s">
        <v>213</v>
      </c>
      <c r="C29" s="5">
        <v>88.995952427000006</v>
      </c>
      <c r="D29" s="5" t="str">
        <f>IF($B29="N/A","N/A",IF(C29&gt;15,"No",IF(C29&lt;-15,"No","Yes")))</f>
        <v>N/A</v>
      </c>
      <c r="E29" s="5">
        <v>89.006641369999997</v>
      </c>
      <c r="F29" s="5" t="str">
        <f>IF($B29="N/A","N/A",IF(E29&gt;15,"No",IF(E29&lt;-15,"No","Yes")))</f>
        <v>N/A</v>
      </c>
      <c r="G29" s="5">
        <v>88.782020805000002</v>
      </c>
      <c r="H29" s="5" t="str">
        <f>IF($B29="N/A","N/A",IF(G29&gt;15,"No",IF(G29&lt;-15,"No","Yes")))</f>
        <v>N/A</v>
      </c>
      <c r="I29" s="6">
        <v>1.2E-2</v>
      </c>
      <c r="J29" s="6">
        <v>-0.252</v>
      </c>
      <c r="K29" s="105" t="str">
        <f t="shared" si="1"/>
        <v>Yes</v>
      </c>
    </row>
    <row r="30" spans="1:11" x14ac:dyDescent="0.2">
      <c r="A30" s="104" t="s">
        <v>56</v>
      </c>
      <c r="B30" s="22" t="s">
        <v>213</v>
      </c>
      <c r="C30" s="5">
        <v>80.323279565999997</v>
      </c>
      <c r="D30" s="5" t="str">
        <f>IF($B30="N/A","N/A",IF(C30&gt;15,"No",IF(C30&lt;-15,"No","Yes")))</f>
        <v>N/A</v>
      </c>
      <c r="E30" s="5">
        <v>80.218651741000002</v>
      </c>
      <c r="F30" s="5" t="str">
        <f>IF($B30="N/A","N/A",IF(E30&gt;15,"No",IF(E30&lt;-15,"No","Yes")))</f>
        <v>N/A</v>
      </c>
      <c r="G30" s="5">
        <v>81.166177548999997</v>
      </c>
      <c r="H30" s="5" t="str">
        <f>IF($B30="N/A","N/A",IF(G30&gt;15,"No",IF(G30&lt;-15,"No","Yes")))</f>
        <v>N/A</v>
      </c>
      <c r="I30" s="6">
        <v>-0.13</v>
      </c>
      <c r="J30" s="6">
        <v>1.181</v>
      </c>
      <c r="K30" s="105" t="str">
        <f t="shared" si="1"/>
        <v>Yes</v>
      </c>
    </row>
    <row r="31" spans="1:11" x14ac:dyDescent="0.2">
      <c r="A31" s="112" t="s">
        <v>57</v>
      </c>
      <c r="B31" s="113" t="s">
        <v>213</v>
      </c>
      <c r="C31" s="114">
        <v>14.956660016000001</v>
      </c>
      <c r="D31" s="114" t="str">
        <f>IF($B31="N/A","N/A",IF(C31&gt;15,"No",IF(C31&lt;-15,"No","Yes")))</f>
        <v>N/A</v>
      </c>
      <c r="E31" s="114">
        <v>14.311114595999999</v>
      </c>
      <c r="F31" s="114" t="str">
        <f>IF($B31="N/A","N/A",IF(E31&gt;15,"No",IF(E31&lt;-15,"No","Yes")))</f>
        <v>N/A</v>
      </c>
      <c r="G31" s="114">
        <v>14.062513814000001</v>
      </c>
      <c r="H31" s="114" t="str">
        <f>IF($B31="N/A","N/A",IF(G31&gt;15,"No",IF(G31&lt;-15,"No","Yes")))</f>
        <v>N/A</v>
      </c>
      <c r="I31" s="115">
        <v>-4.32</v>
      </c>
      <c r="J31" s="115">
        <v>-1.74</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05" t="str">
        <f t="shared" ref="K6:K18" si="2">IF(J6="Div by 0", "N/A", IF(J6="N/A","N/A", IF(J6&gt;30, "No", IF(J6&lt;-30, "No", "Yes"))))</f>
        <v>N/A</v>
      </c>
    </row>
    <row r="7" spans="1:11" x14ac:dyDescent="0.2">
      <c r="A7" s="102" t="s">
        <v>442</v>
      </c>
      <c r="B7" s="55" t="s">
        <v>213</v>
      </c>
      <c r="C7" s="5" t="s">
        <v>1748</v>
      </c>
      <c r="D7" s="5" t="str">
        <f t="shared" si="0"/>
        <v>N/A</v>
      </c>
      <c r="E7" s="5" t="s">
        <v>1748</v>
      </c>
      <c r="F7" s="5" t="str">
        <f t="shared" si="0"/>
        <v>N/A</v>
      </c>
      <c r="G7" s="5" t="s">
        <v>1748</v>
      </c>
      <c r="H7" s="5" t="str">
        <f t="shared" si="1"/>
        <v>N/A</v>
      </c>
      <c r="I7" s="6" t="s">
        <v>1748</v>
      </c>
      <c r="J7" s="6" t="s">
        <v>1748</v>
      </c>
      <c r="K7" s="105" t="str">
        <f t="shared" si="2"/>
        <v>N/A</v>
      </c>
    </row>
    <row r="8" spans="1:11" x14ac:dyDescent="0.2">
      <c r="A8" s="102" t="s">
        <v>443</v>
      </c>
      <c r="B8" s="55" t="s">
        <v>213</v>
      </c>
      <c r="C8" s="5" t="s">
        <v>1748</v>
      </c>
      <c r="D8" s="5" t="str">
        <f t="shared" si="0"/>
        <v>N/A</v>
      </c>
      <c r="E8" s="5" t="s">
        <v>1748</v>
      </c>
      <c r="F8" s="5" t="str">
        <f t="shared" si="0"/>
        <v>N/A</v>
      </c>
      <c r="G8" s="5" t="s">
        <v>1748</v>
      </c>
      <c r="H8" s="5" t="str">
        <f t="shared" si="1"/>
        <v>N/A</v>
      </c>
      <c r="I8" s="6" t="s">
        <v>1748</v>
      </c>
      <c r="J8" s="6" t="s">
        <v>1748</v>
      </c>
      <c r="K8" s="105" t="str">
        <f t="shared" si="2"/>
        <v>N/A</v>
      </c>
    </row>
    <row r="9" spans="1:11" x14ac:dyDescent="0.2">
      <c r="A9" s="102" t="s">
        <v>444</v>
      </c>
      <c r="B9" s="55" t="s">
        <v>213</v>
      </c>
      <c r="C9" s="5" t="s">
        <v>1748</v>
      </c>
      <c r="D9" s="5" t="str">
        <f t="shared" si="0"/>
        <v>N/A</v>
      </c>
      <c r="E9" s="5" t="s">
        <v>1748</v>
      </c>
      <c r="F9" s="5" t="str">
        <f t="shared" si="0"/>
        <v>N/A</v>
      </c>
      <c r="G9" s="5" t="s">
        <v>1748</v>
      </c>
      <c r="H9" s="5" t="str">
        <f t="shared" si="1"/>
        <v>N/A</v>
      </c>
      <c r="I9" s="6" t="s">
        <v>1748</v>
      </c>
      <c r="J9" s="6" t="s">
        <v>1748</v>
      </c>
      <c r="K9" s="105" t="str">
        <f t="shared" si="2"/>
        <v>N/A</v>
      </c>
    </row>
    <row r="10" spans="1:11" x14ac:dyDescent="0.2">
      <c r="A10" s="102" t="s">
        <v>445</v>
      </c>
      <c r="B10" s="55" t="s">
        <v>213</v>
      </c>
      <c r="C10" s="5" t="s">
        <v>1748</v>
      </c>
      <c r="D10" s="5" t="str">
        <f t="shared" si="0"/>
        <v>N/A</v>
      </c>
      <c r="E10" s="5" t="s">
        <v>1748</v>
      </c>
      <c r="F10" s="5" t="str">
        <f t="shared" si="0"/>
        <v>N/A</v>
      </c>
      <c r="G10" s="5" t="s">
        <v>1748</v>
      </c>
      <c r="H10" s="5" t="str">
        <f t="shared" si="1"/>
        <v>N/A</v>
      </c>
      <c r="I10" s="6" t="s">
        <v>1748</v>
      </c>
      <c r="J10" s="6" t="s">
        <v>1748</v>
      </c>
      <c r="K10" s="105" t="str">
        <f t="shared" si="2"/>
        <v>N/A</v>
      </c>
    </row>
    <row r="11" spans="1:11" x14ac:dyDescent="0.2">
      <c r="A11" s="128" t="s">
        <v>207</v>
      </c>
      <c r="B11" s="55" t="s">
        <v>213</v>
      </c>
      <c r="C11" s="5" t="s">
        <v>1748</v>
      </c>
      <c r="D11" s="5" t="str">
        <f t="shared" si="0"/>
        <v>N/A</v>
      </c>
      <c r="E11" s="5" t="s">
        <v>1748</v>
      </c>
      <c r="F11" s="5" t="str">
        <f t="shared" si="0"/>
        <v>N/A</v>
      </c>
      <c r="G11" s="5" t="s">
        <v>1748</v>
      </c>
      <c r="H11" s="5" t="str">
        <f t="shared" si="1"/>
        <v>N/A</v>
      </c>
      <c r="I11" s="6" t="s">
        <v>1748</v>
      </c>
      <c r="J11" s="6" t="s">
        <v>1748</v>
      </c>
      <c r="K11" s="105" t="str">
        <f t="shared" si="2"/>
        <v>N/A</v>
      </c>
    </row>
    <row r="12" spans="1:11" x14ac:dyDescent="0.2">
      <c r="A12" s="128" t="s">
        <v>934</v>
      </c>
      <c r="B12" s="55" t="s">
        <v>213</v>
      </c>
      <c r="C12" s="5" t="s">
        <v>1748</v>
      </c>
      <c r="D12" s="5" t="str">
        <f t="shared" si="0"/>
        <v>N/A</v>
      </c>
      <c r="E12" s="5" t="s">
        <v>1748</v>
      </c>
      <c r="F12" s="5" t="str">
        <f t="shared" si="0"/>
        <v>N/A</v>
      </c>
      <c r="G12" s="5" t="s">
        <v>1748</v>
      </c>
      <c r="H12" s="5" t="str">
        <f t="shared" si="1"/>
        <v>N/A</v>
      </c>
      <c r="I12" s="6" t="s">
        <v>1748</v>
      </c>
      <c r="J12" s="6" t="s">
        <v>1748</v>
      </c>
      <c r="K12" s="105" t="str">
        <f t="shared" si="2"/>
        <v>N/A</v>
      </c>
    </row>
    <row r="13" spans="1:11" x14ac:dyDescent="0.2">
      <c r="A13" s="128" t="s">
        <v>51</v>
      </c>
      <c r="B13" s="55" t="s">
        <v>213</v>
      </c>
      <c r="C13" s="5" t="s">
        <v>1748</v>
      </c>
      <c r="D13" s="5" t="str">
        <f t="shared" si="0"/>
        <v>N/A</v>
      </c>
      <c r="E13" s="5" t="s">
        <v>1748</v>
      </c>
      <c r="F13" s="5" t="str">
        <f t="shared" si="0"/>
        <v>N/A</v>
      </c>
      <c r="G13" s="5" t="s">
        <v>1748</v>
      </c>
      <c r="H13" s="5" t="str">
        <f t="shared" si="1"/>
        <v>N/A</v>
      </c>
      <c r="I13" s="6" t="s">
        <v>1748</v>
      </c>
      <c r="J13" s="6" t="s">
        <v>1748</v>
      </c>
      <c r="K13" s="105" t="str">
        <f t="shared" si="2"/>
        <v>N/A</v>
      </c>
    </row>
    <row r="14" spans="1:11" x14ac:dyDescent="0.2">
      <c r="A14" s="128" t="s">
        <v>52</v>
      </c>
      <c r="B14" s="55" t="s">
        <v>213</v>
      </c>
      <c r="C14" s="5" t="s">
        <v>1748</v>
      </c>
      <c r="D14" s="5" t="str">
        <f t="shared" si="0"/>
        <v>N/A</v>
      </c>
      <c r="E14" s="5" t="s">
        <v>1748</v>
      </c>
      <c r="F14" s="5" t="str">
        <f t="shared" si="0"/>
        <v>N/A</v>
      </c>
      <c r="G14" s="5" t="s">
        <v>1748</v>
      </c>
      <c r="H14" s="5" t="str">
        <f t="shared" si="1"/>
        <v>N/A</v>
      </c>
      <c r="I14" s="6" t="s">
        <v>1748</v>
      </c>
      <c r="J14" s="6" t="s">
        <v>1748</v>
      </c>
      <c r="K14" s="105" t="str">
        <f t="shared" si="2"/>
        <v>N/A</v>
      </c>
    </row>
    <row r="15" spans="1:11" x14ac:dyDescent="0.2">
      <c r="A15" s="128" t="s">
        <v>164</v>
      </c>
      <c r="B15" s="55" t="s">
        <v>213</v>
      </c>
      <c r="C15" s="5" t="s">
        <v>1748</v>
      </c>
      <c r="D15" s="5" t="str">
        <f t="shared" si="0"/>
        <v>N/A</v>
      </c>
      <c r="E15" s="5" t="s">
        <v>1748</v>
      </c>
      <c r="F15" s="5" t="str">
        <f t="shared" si="0"/>
        <v>N/A</v>
      </c>
      <c r="G15" s="5" t="s">
        <v>1748</v>
      </c>
      <c r="H15" s="5" t="str">
        <f t="shared" si="1"/>
        <v>N/A</v>
      </c>
      <c r="I15" s="6" t="s">
        <v>1748</v>
      </c>
      <c r="J15" s="6" t="s">
        <v>1748</v>
      </c>
      <c r="K15" s="105" t="str">
        <f t="shared" si="2"/>
        <v>N/A</v>
      </c>
    </row>
    <row r="16" spans="1:11" x14ac:dyDescent="0.2">
      <c r="A16" s="128" t="s">
        <v>165</v>
      </c>
      <c r="B16" s="55" t="s">
        <v>213</v>
      </c>
      <c r="C16" s="5" t="s">
        <v>1748</v>
      </c>
      <c r="D16" s="5" t="str">
        <f t="shared" si="0"/>
        <v>N/A</v>
      </c>
      <c r="E16" s="5" t="s">
        <v>1748</v>
      </c>
      <c r="F16" s="5" t="str">
        <f t="shared" si="0"/>
        <v>N/A</v>
      </c>
      <c r="G16" s="5" t="s">
        <v>1748</v>
      </c>
      <c r="H16" s="5" t="str">
        <f t="shared" si="1"/>
        <v>N/A</v>
      </c>
      <c r="I16" s="6" t="s">
        <v>1748</v>
      </c>
      <c r="J16" s="6" t="s">
        <v>1748</v>
      </c>
      <c r="K16" s="105" t="str">
        <f t="shared" si="2"/>
        <v>N/A</v>
      </c>
    </row>
    <row r="17" spans="1:11" x14ac:dyDescent="0.2">
      <c r="A17" s="128" t="s">
        <v>21</v>
      </c>
      <c r="B17" s="55" t="s">
        <v>213</v>
      </c>
      <c r="C17" s="5" t="s">
        <v>1748</v>
      </c>
      <c r="D17" s="5" t="str">
        <f t="shared" si="0"/>
        <v>N/A</v>
      </c>
      <c r="E17" s="5" t="s">
        <v>1748</v>
      </c>
      <c r="F17" s="5" t="str">
        <f t="shared" si="0"/>
        <v>N/A</v>
      </c>
      <c r="G17" s="5" t="s">
        <v>1748</v>
      </c>
      <c r="H17" s="5" t="str">
        <f t="shared" si="1"/>
        <v>N/A</v>
      </c>
      <c r="I17" s="6" t="s">
        <v>1748</v>
      </c>
      <c r="J17" s="6" t="s">
        <v>1748</v>
      </c>
      <c r="K17" s="105" t="str">
        <f t="shared" si="2"/>
        <v>N/A</v>
      </c>
    </row>
    <row r="18" spans="1:11" x14ac:dyDescent="0.2">
      <c r="A18" s="128" t="s">
        <v>53</v>
      </c>
      <c r="B18" s="55" t="s">
        <v>213</v>
      </c>
      <c r="C18" s="5" t="s">
        <v>1748</v>
      </c>
      <c r="D18" s="5" t="str">
        <f t="shared" si="0"/>
        <v>N/A</v>
      </c>
      <c r="E18" s="5" t="s">
        <v>1748</v>
      </c>
      <c r="F18" s="5" t="str">
        <f t="shared" si="0"/>
        <v>N/A</v>
      </c>
      <c r="G18" s="5" t="s">
        <v>1748</v>
      </c>
      <c r="H18" s="5" t="str">
        <f t="shared" si="1"/>
        <v>N/A</v>
      </c>
      <c r="I18" s="6" t="s">
        <v>1748</v>
      </c>
      <c r="J18" s="6" t="s">
        <v>1748</v>
      </c>
      <c r="K18" s="105" t="str">
        <f t="shared" si="2"/>
        <v>N/A</v>
      </c>
    </row>
    <row r="19" spans="1:11" x14ac:dyDescent="0.2">
      <c r="A19" s="104" t="s">
        <v>673</v>
      </c>
      <c r="B19" s="55" t="s">
        <v>213</v>
      </c>
      <c r="C19" s="5" t="s">
        <v>1748</v>
      </c>
      <c r="D19" s="5" t="str">
        <f t="shared" ref="D19:D21" si="3">IF($B19="N/A","N/A",IF(C19&lt;0,"No","Yes"))</f>
        <v>N/A</v>
      </c>
      <c r="E19" s="5" t="s">
        <v>1748</v>
      </c>
      <c r="F19" s="5" t="str">
        <f t="shared" ref="F19:F21" si="4">IF($B19="N/A","N/A",IF(E19&lt;0,"No","Yes"))</f>
        <v>N/A</v>
      </c>
      <c r="G19" s="5" t="s">
        <v>1748</v>
      </c>
      <c r="H19" s="5" t="str">
        <f t="shared" ref="H19:H21" si="5">IF($B19="N/A","N/A",IF(G19&lt;0,"No","Yes"))</f>
        <v>N/A</v>
      </c>
      <c r="I19" s="6" t="s">
        <v>1748</v>
      </c>
      <c r="J19" s="6" t="s">
        <v>1748</v>
      </c>
      <c r="K19" s="105" t="str">
        <f>IF(J19="Div by 0", "N/A", IF(J19="N/A","N/A", IF(J19&gt;30, "No", IF(J19&lt;-30, "No", "Yes"))))</f>
        <v>N/A</v>
      </c>
    </row>
    <row r="20" spans="1:11" x14ac:dyDescent="0.2">
      <c r="A20" s="104" t="s">
        <v>674</v>
      </c>
      <c r="B20" s="55" t="s">
        <v>213</v>
      </c>
      <c r="C20" s="5" t="s">
        <v>1748</v>
      </c>
      <c r="D20" s="5" t="str">
        <f t="shared" si="3"/>
        <v>N/A</v>
      </c>
      <c r="E20" s="5" t="s">
        <v>1748</v>
      </c>
      <c r="F20" s="5" t="str">
        <f t="shared" si="4"/>
        <v>N/A</v>
      </c>
      <c r="G20" s="5" t="s">
        <v>1748</v>
      </c>
      <c r="H20" s="5" t="str">
        <f t="shared" si="5"/>
        <v>N/A</v>
      </c>
      <c r="I20" s="6" t="s">
        <v>1748</v>
      </c>
      <c r="J20" s="6" t="s">
        <v>1748</v>
      </c>
      <c r="K20" s="105" t="str">
        <f>IF(J20="Div by 0", "N/A", IF(J20="N/A","N/A", IF(J20&gt;30, "No", IF(J20&lt;-30, "No", "Yes"))))</f>
        <v>N/A</v>
      </c>
    </row>
    <row r="21" spans="1:11" x14ac:dyDescent="0.2">
      <c r="A21" s="104" t="s">
        <v>675</v>
      </c>
      <c r="B21" s="55" t="s">
        <v>213</v>
      </c>
      <c r="C21" s="5" t="s">
        <v>1748</v>
      </c>
      <c r="D21" s="5" t="str">
        <f t="shared" si="3"/>
        <v>N/A</v>
      </c>
      <c r="E21" s="5" t="s">
        <v>1748</v>
      </c>
      <c r="F21" s="5" t="str">
        <f t="shared" si="4"/>
        <v>N/A</v>
      </c>
      <c r="G21" s="5" t="s">
        <v>1748</v>
      </c>
      <c r="H21" s="5" t="str">
        <f t="shared" si="5"/>
        <v>N/A</v>
      </c>
      <c r="I21" s="6" t="s">
        <v>1748</v>
      </c>
      <c r="J21" s="6" t="s">
        <v>1748</v>
      </c>
      <c r="K21" s="105" t="str">
        <f>IF(J21="Div by 0", "N/A", IF(J21="N/A","N/A", IF(J21&gt;30, "No", IF(J21&lt;-30, "No", "Yes"))))</f>
        <v>N/A</v>
      </c>
    </row>
    <row r="22" spans="1:11" ht="16.5" customHeight="1" x14ac:dyDescent="0.2">
      <c r="A22" s="104" t="s">
        <v>1687</v>
      </c>
      <c r="B22" s="55" t="s">
        <v>213</v>
      </c>
      <c r="C22" s="5" t="s">
        <v>1748</v>
      </c>
      <c r="D22" s="5" t="str">
        <f t="shared" ref="D22:D31" si="6">IF($B22="N/A","N/A",IF(C22&lt;0,"No","Yes"))</f>
        <v>N/A</v>
      </c>
      <c r="E22" s="5" t="s">
        <v>1748</v>
      </c>
      <c r="F22" s="5" t="str">
        <f t="shared" ref="F22:F31" si="7">IF($B22="N/A","N/A",IF(E22&lt;0,"No","Yes"))</f>
        <v>N/A</v>
      </c>
      <c r="G22" s="5" t="s">
        <v>1748</v>
      </c>
      <c r="I22" s="6" t="s">
        <v>1748</v>
      </c>
      <c r="J22" s="6" t="s">
        <v>1748</v>
      </c>
      <c r="K22" s="105" t="str">
        <f t="shared" ref="K22:K31" si="8">IF(J22="Div by 0", "N/A", IF(J22="N/A","N/A", IF(J22&gt;30, "No", IF(J22&lt;-30, "No", "Yes"))))</f>
        <v>N/A</v>
      </c>
    </row>
    <row r="23" spans="1:11" x14ac:dyDescent="0.2">
      <c r="A23" s="104" t="s">
        <v>937</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05" t="str">
        <f t="shared" si="8"/>
        <v>N/A</v>
      </c>
    </row>
    <row r="24" spans="1:11" ht="25.5" x14ac:dyDescent="0.2">
      <c r="A24" s="104" t="s">
        <v>938</v>
      </c>
      <c r="B24" s="55" t="s">
        <v>213</v>
      </c>
      <c r="C24" s="5" t="s">
        <v>1748</v>
      </c>
      <c r="D24" s="5" t="str">
        <f t="shared" si="6"/>
        <v>N/A</v>
      </c>
      <c r="E24" s="5" t="s">
        <v>1748</v>
      </c>
      <c r="F24" s="5" t="str">
        <f t="shared" si="7"/>
        <v>N/A</v>
      </c>
      <c r="G24" s="5" t="s">
        <v>1748</v>
      </c>
      <c r="H24" s="5" t="str">
        <f t="shared" si="9"/>
        <v>N/A</v>
      </c>
      <c r="I24" s="6" t="s">
        <v>1748</v>
      </c>
      <c r="J24" s="6" t="s">
        <v>1748</v>
      </c>
      <c r="K24" s="105" t="str">
        <f t="shared" si="8"/>
        <v>N/A</v>
      </c>
    </row>
    <row r="25" spans="1:11" x14ac:dyDescent="0.2">
      <c r="A25" s="128" t="s">
        <v>166</v>
      </c>
      <c r="B25" s="55" t="s">
        <v>213</v>
      </c>
      <c r="C25" s="5" t="s">
        <v>1748</v>
      </c>
      <c r="D25" s="5" t="str">
        <f t="shared" si="6"/>
        <v>N/A</v>
      </c>
      <c r="E25" s="5" t="s">
        <v>1748</v>
      </c>
      <c r="F25" s="5" t="str">
        <f t="shared" si="7"/>
        <v>N/A</v>
      </c>
      <c r="G25" s="5" t="s">
        <v>1748</v>
      </c>
      <c r="H25" s="5" t="str">
        <f t="shared" si="9"/>
        <v>N/A</v>
      </c>
      <c r="I25" s="6" t="s">
        <v>1748</v>
      </c>
      <c r="J25" s="6" t="s">
        <v>1748</v>
      </c>
      <c r="K25" s="105" t="str">
        <f t="shared" si="8"/>
        <v>N/A</v>
      </c>
    </row>
    <row r="26" spans="1:11" x14ac:dyDescent="0.2">
      <c r="A26" s="128" t="s">
        <v>167</v>
      </c>
      <c r="B26" s="55" t="s">
        <v>213</v>
      </c>
      <c r="C26" s="5" t="s">
        <v>1748</v>
      </c>
      <c r="D26" s="5" t="str">
        <f t="shared" si="6"/>
        <v>N/A</v>
      </c>
      <c r="E26" s="5" t="s">
        <v>1748</v>
      </c>
      <c r="F26" s="5" t="str">
        <f t="shared" si="7"/>
        <v>N/A</v>
      </c>
      <c r="G26" s="5" t="s">
        <v>1748</v>
      </c>
      <c r="H26" s="5" t="str">
        <f t="shared" si="9"/>
        <v>N/A</v>
      </c>
      <c r="I26" s="6" t="s">
        <v>1748</v>
      </c>
      <c r="J26" s="6" t="s">
        <v>1748</v>
      </c>
      <c r="K26" s="105" t="str">
        <f t="shared" si="8"/>
        <v>N/A</v>
      </c>
    </row>
    <row r="27" spans="1:11" x14ac:dyDescent="0.2">
      <c r="A27" s="128" t="s">
        <v>168</v>
      </c>
      <c r="B27" s="55" t="s">
        <v>213</v>
      </c>
      <c r="C27" s="5" t="s">
        <v>1748</v>
      </c>
      <c r="D27" s="5" t="str">
        <f t="shared" si="6"/>
        <v>N/A</v>
      </c>
      <c r="E27" s="5" t="s">
        <v>1748</v>
      </c>
      <c r="F27" s="5" t="str">
        <f t="shared" si="7"/>
        <v>N/A</v>
      </c>
      <c r="G27" s="5" t="s">
        <v>1748</v>
      </c>
      <c r="H27" s="5" t="str">
        <f t="shared" si="9"/>
        <v>N/A</v>
      </c>
      <c r="I27" s="6" t="s">
        <v>1748</v>
      </c>
      <c r="J27" s="6" t="s">
        <v>1748</v>
      </c>
      <c r="K27" s="105" t="str">
        <f t="shared" si="8"/>
        <v>N/A</v>
      </c>
    </row>
    <row r="28" spans="1:11" x14ac:dyDescent="0.2">
      <c r="A28" s="128" t="s">
        <v>54</v>
      </c>
      <c r="B28" s="55" t="s">
        <v>213</v>
      </c>
      <c r="C28" s="5" t="s">
        <v>1748</v>
      </c>
      <c r="D28" s="5" t="str">
        <f t="shared" si="6"/>
        <v>N/A</v>
      </c>
      <c r="E28" s="5" t="s">
        <v>1748</v>
      </c>
      <c r="F28" s="5" t="str">
        <f t="shared" si="7"/>
        <v>N/A</v>
      </c>
      <c r="G28" s="5" t="s">
        <v>1748</v>
      </c>
      <c r="H28" s="5" t="str">
        <f t="shared" si="9"/>
        <v>N/A</v>
      </c>
      <c r="I28" s="6" t="s">
        <v>1748</v>
      </c>
      <c r="J28" s="6" t="s">
        <v>1748</v>
      </c>
      <c r="K28" s="105" t="str">
        <f t="shared" si="8"/>
        <v>N/A</v>
      </c>
    </row>
    <row r="29" spans="1:11" x14ac:dyDescent="0.2">
      <c r="A29" s="128" t="s">
        <v>55</v>
      </c>
      <c r="B29" s="55" t="s">
        <v>213</v>
      </c>
      <c r="C29" s="5" t="s">
        <v>1748</v>
      </c>
      <c r="D29" s="5" t="str">
        <f t="shared" si="6"/>
        <v>N/A</v>
      </c>
      <c r="E29" s="5" t="s">
        <v>1748</v>
      </c>
      <c r="F29" s="5" t="str">
        <f t="shared" si="7"/>
        <v>N/A</v>
      </c>
      <c r="G29" s="5" t="s">
        <v>1748</v>
      </c>
      <c r="H29" s="5" t="str">
        <f t="shared" si="9"/>
        <v>N/A</v>
      </c>
      <c r="I29" s="6" t="s">
        <v>1748</v>
      </c>
      <c r="J29" s="6" t="s">
        <v>1748</v>
      </c>
      <c r="K29" s="105" t="str">
        <f t="shared" si="8"/>
        <v>N/A</v>
      </c>
    </row>
    <row r="30" spans="1:11" x14ac:dyDescent="0.2">
      <c r="A30" s="128" t="s">
        <v>56</v>
      </c>
      <c r="B30" s="55" t="s">
        <v>213</v>
      </c>
      <c r="C30" s="5" t="s">
        <v>1748</v>
      </c>
      <c r="D30" s="5" t="str">
        <f t="shared" si="6"/>
        <v>N/A</v>
      </c>
      <c r="E30" s="5" t="s">
        <v>1748</v>
      </c>
      <c r="F30" s="5" t="str">
        <f t="shared" si="7"/>
        <v>N/A</v>
      </c>
      <c r="G30" s="5" t="s">
        <v>1748</v>
      </c>
      <c r="H30" s="5" t="str">
        <f t="shared" si="9"/>
        <v>N/A</v>
      </c>
      <c r="I30" s="6" t="s">
        <v>1748</v>
      </c>
      <c r="J30" s="6" t="s">
        <v>1748</v>
      </c>
      <c r="K30" s="105" t="str">
        <f t="shared" si="8"/>
        <v>N/A</v>
      </c>
    </row>
    <row r="31" spans="1:11" x14ac:dyDescent="0.2">
      <c r="A31" s="129" t="s">
        <v>57</v>
      </c>
      <c r="B31" s="135" t="s">
        <v>213</v>
      </c>
      <c r="C31" s="114" t="s">
        <v>1748</v>
      </c>
      <c r="D31" s="114" t="str">
        <f t="shared" si="6"/>
        <v>N/A</v>
      </c>
      <c r="E31" s="114" t="s">
        <v>1748</v>
      </c>
      <c r="F31" s="114" t="str">
        <f t="shared" si="7"/>
        <v>N/A</v>
      </c>
      <c r="G31" s="114" t="s">
        <v>1748</v>
      </c>
      <c r="H31" s="114" t="str">
        <f t="shared" si="9"/>
        <v>N/A</v>
      </c>
      <c r="I31" s="115" t="s">
        <v>1748</v>
      </c>
      <c r="J31" s="115" t="s">
        <v>1748</v>
      </c>
      <c r="K31" s="116" t="str">
        <f t="shared" si="8"/>
        <v>N/A</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18"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1335389</v>
      </c>
      <c r="D7" s="52" t="str">
        <f>IF($B7="N/A","N/A",IF(C7&gt;10,"No",IF(C7&lt;-10,"No","Yes")))</f>
        <v>N/A</v>
      </c>
      <c r="E7" s="18">
        <v>1338124</v>
      </c>
      <c r="F7" s="52" t="str">
        <f>IF($B7="N/A","N/A",IF(E7&gt;10,"No",IF(E7&lt;-10,"No","Yes")))</f>
        <v>N/A</v>
      </c>
      <c r="G7" s="18">
        <v>1415469</v>
      </c>
      <c r="H7" s="52" t="str">
        <f>IF($B7="N/A","N/A",IF(G7&gt;10,"No",IF(G7&lt;-10,"No","Yes")))</f>
        <v>N/A</v>
      </c>
      <c r="I7" s="53">
        <v>0.20480000000000001</v>
      </c>
      <c r="J7" s="53">
        <v>5.78</v>
      </c>
      <c r="K7" s="54" t="s">
        <v>734</v>
      </c>
      <c r="L7" s="106" t="str">
        <f>IF(J7="Div by 0", "N/A", IF(K7="N/A","N/A", IF(J7&gt;VALUE(MID(K7,1,2)), "No", IF(J7&lt;-1*VALUE(MID(K7,1,2)), "No", "Yes"))))</f>
        <v>Yes</v>
      </c>
    </row>
    <row r="8" spans="1:12" x14ac:dyDescent="0.2">
      <c r="A8" s="104" t="s">
        <v>58</v>
      </c>
      <c r="B8" s="22" t="s">
        <v>213</v>
      </c>
      <c r="C8" s="29">
        <v>6412782688</v>
      </c>
      <c r="D8" s="27" t="str">
        <f>IF($B8="N/A","N/A",IF(C8&gt;10,"No",IF(C8&lt;-10,"No","Yes")))</f>
        <v>N/A</v>
      </c>
      <c r="E8" s="29">
        <v>7332673163</v>
      </c>
      <c r="F8" s="27" t="str">
        <f>IF($B8="N/A","N/A",IF(E8&gt;10,"No",IF(E8&lt;-10,"No","Yes")))</f>
        <v>N/A</v>
      </c>
      <c r="G8" s="29">
        <v>10016681381</v>
      </c>
      <c r="H8" s="27" t="str">
        <f>IF($B8="N/A","N/A",IF(G8&gt;10,"No",IF(G8&lt;-10,"No","Yes")))</f>
        <v>N/A</v>
      </c>
      <c r="I8" s="8">
        <v>14.34</v>
      </c>
      <c r="J8" s="8">
        <v>36.6</v>
      </c>
      <c r="K8" s="28" t="s">
        <v>734</v>
      </c>
      <c r="L8" s="105" t="str">
        <f>IF(J8="Div by 0", "N/A", IF(K8="N/A","N/A", IF(J8&gt;VALUE(MID(K8,1,2)), "No", IF(J8&lt;-1*VALUE(MID(K8,1,2)), "No", "Yes"))))</f>
        <v>No</v>
      </c>
    </row>
    <row r="9" spans="1:12" x14ac:dyDescent="0.2">
      <c r="A9" s="136" t="s">
        <v>939</v>
      </c>
      <c r="B9" s="5" t="s">
        <v>213</v>
      </c>
      <c r="C9" s="4">
        <v>8.5181171928000001</v>
      </c>
      <c r="D9" s="27" t="str">
        <f>IF($B9="N/A","N/A",IF(C9&gt;10,"No",IF(C9&lt;-10,"No","Yes")))</f>
        <v>N/A</v>
      </c>
      <c r="E9" s="4">
        <v>8.9288436647000005</v>
      </c>
      <c r="F9" s="27" t="str">
        <f>IF($B9="N/A","N/A",IF(E9&gt;10,"No",IF(E9&lt;-10,"No","Yes")))</f>
        <v>N/A</v>
      </c>
      <c r="G9" s="4">
        <v>9.0272552772000001</v>
      </c>
      <c r="H9" s="27" t="str">
        <f>IF($B9="N/A","N/A",IF(G9&gt;10,"No",IF(G9&lt;-10,"No","Yes")))</f>
        <v>N/A</v>
      </c>
      <c r="I9" s="8">
        <v>4.8220000000000001</v>
      </c>
      <c r="J9" s="8">
        <v>1.1020000000000001</v>
      </c>
      <c r="K9" s="5" t="s">
        <v>213</v>
      </c>
      <c r="L9" s="105" t="str">
        <f>IF(J9="Div by 0", "N/A", IF(K9="N/A","N/A", IF(J9&gt;VALUE(MID(K9,1,2)), "No", IF(J9&lt;-1*VALUE(MID(K9,1,2)), "No", "Yes"))))</f>
        <v>N/A</v>
      </c>
    </row>
    <row r="10" spans="1:12" x14ac:dyDescent="0.2">
      <c r="A10" s="136" t="s">
        <v>940</v>
      </c>
      <c r="B10" s="5" t="s">
        <v>213</v>
      </c>
      <c r="C10" s="4">
        <v>17.777666282999999</v>
      </c>
      <c r="D10" s="27" t="str">
        <f t="shared" ref="D10:D20" si="0">IF($B10="N/A","N/A",IF(C10&gt;10,"No",IF(C10&lt;-10,"No","Yes")))</f>
        <v>N/A</v>
      </c>
      <c r="E10" s="4">
        <v>18.690121393999998</v>
      </c>
      <c r="F10" s="27" t="str">
        <f t="shared" ref="F10:F20" si="1">IF($B10="N/A","N/A",IF(E10&gt;10,"No",IF(E10&lt;-10,"No","Yes")))</f>
        <v>N/A</v>
      </c>
      <c r="G10" s="4">
        <v>19.800857525000001</v>
      </c>
      <c r="H10" s="27" t="str">
        <f t="shared" ref="H10:H20" si="2">IF($B10="N/A","N/A",IF(G10&gt;10,"No",IF(G10&lt;-10,"No","Yes")))</f>
        <v>N/A</v>
      </c>
      <c r="I10" s="8">
        <v>5.133</v>
      </c>
      <c r="J10" s="8">
        <v>5.9429999999999996</v>
      </c>
      <c r="K10" s="5" t="s">
        <v>213</v>
      </c>
      <c r="L10" s="105" t="str">
        <f t="shared" ref="L10:L27" si="3">IF(J10="Div by 0", "N/A", IF(K10="N/A","N/A", IF(J10&gt;VALUE(MID(K10,1,2)), "No", IF(J10&lt;-1*VALUE(MID(K10,1,2)), "No", "Yes"))))</f>
        <v>N/A</v>
      </c>
    </row>
    <row r="11" spans="1:12" x14ac:dyDescent="0.2">
      <c r="A11" s="136" t="s">
        <v>941</v>
      </c>
      <c r="B11" s="5" t="s">
        <v>213</v>
      </c>
      <c r="C11" s="4">
        <v>8.2753414923000008</v>
      </c>
      <c r="D11" s="27" t="str">
        <f t="shared" si="0"/>
        <v>N/A</v>
      </c>
      <c r="E11" s="4">
        <v>7.6768670168000002</v>
      </c>
      <c r="F11" s="27" t="str">
        <f t="shared" si="1"/>
        <v>N/A</v>
      </c>
      <c r="G11" s="4">
        <v>7.9348964900999999</v>
      </c>
      <c r="H11" s="27" t="str">
        <f t="shared" si="2"/>
        <v>N/A</v>
      </c>
      <c r="I11" s="8">
        <v>-7.23</v>
      </c>
      <c r="J11" s="8">
        <v>3.3610000000000002</v>
      </c>
      <c r="K11" s="5" t="s">
        <v>213</v>
      </c>
      <c r="L11" s="105" t="str">
        <f t="shared" si="3"/>
        <v>N/A</v>
      </c>
    </row>
    <row r="12" spans="1:12" x14ac:dyDescent="0.2">
      <c r="A12" s="136" t="s">
        <v>942</v>
      </c>
      <c r="B12" s="5" t="s">
        <v>213</v>
      </c>
      <c r="C12" s="4">
        <v>0.1110537828</v>
      </c>
      <c r="D12" s="27" t="str">
        <f t="shared" si="0"/>
        <v>N/A</v>
      </c>
      <c r="E12" s="4">
        <v>0.1013359001</v>
      </c>
      <c r="F12" s="27" t="str">
        <f t="shared" si="1"/>
        <v>N/A</v>
      </c>
      <c r="G12" s="4">
        <v>3.5465276900000002E-2</v>
      </c>
      <c r="H12" s="27" t="str">
        <f t="shared" si="2"/>
        <v>N/A</v>
      </c>
      <c r="I12" s="8">
        <v>-8.75</v>
      </c>
      <c r="J12" s="8">
        <v>-65</v>
      </c>
      <c r="K12" s="5" t="s">
        <v>213</v>
      </c>
      <c r="L12" s="105" t="str">
        <f t="shared" si="3"/>
        <v>N/A</v>
      </c>
    </row>
    <row r="13" spans="1:12" x14ac:dyDescent="0.2">
      <c r="A13" s="136" t="s">
        <v>943</v>
      </c>
      <c r="B13" s="7" t="s">
        <v>213</v>
      </c>
      <c r="C13" s="4">
        <v>11.591004569000001</v>
      </c>
      <c r="D13" s="27" t="str">
        <f t="shared" si="0"/>
        <v>N/A</v>
      </c>
      <c r="E13" s="4">
        <v>11.176318488</v>
      </c>
      <c r="F13" s="27" t="str">
        <f t="shared" si="1"/>
        <v>N/A</v>
      </c>
      <c r="G13" s="4">
        <v>9.6668312764</v>
      </c>
      <c r="H13" s="27" t="str">
        <f t="shared" si="2"/>
        <v>N/A</v>
      </c>
      <c r="I13" s="8">
        <v>-3.58</v>
      </c>
      <c r="J13" s="8">
        <v>-13.5</v>
      </c>
      <c r="K13" s="5" t="s">
        <v>213</v>
      </c>
      <c r="L13" s="105" t="str">
        <f t="shared" si="3"/>
        <v>N/A</v>
      </c>
    </row>
    <row r="14" spans="1:12" ht="12.75" customHeight="1" x14ac:dyDescent="0.2">
      <c r="A14" s="136" t="s">
        <v>944</v>
      </c>
      <c r="B14" s="7" t="s">
        <v>213</v>
      </c>
      <c r="C14" s="4">
        <v>5.8158334388000004</v>
      </c>
      <c r="D14" s="27" t="str">
        <f t="shared" si="0"/>
        <v>N/A</v>
      </c>
      <c r="E14" s="4">
        <v>6.3405185169999996</v>
      </c>
      <c r="F14" s="27" t="str">
        <f t="shared" si="1"/>
        <v>N/A</v>
      </c>
      <c r="G14" s="4">
        <v>6.5302737113999996</v>
      </c>
      <c r="H14" s="27" t="str">
        <f t="shared" si="2"/>
        <v>N/A</v>
      </c>
      <c r="I14" s="8">
        <v>9.0220000000000002</v>
      </c>
      <c r="J14" s="8">
        <v>2.9929999999999999</v>
      </c>
      <c r="K14" s="5" t="s">
        <v>213</v>
      </c>
      <c r="L14" s="105" t="str">
        <f t="shared" si="3"/>
        <v>N/A</v>
      </c>
    </row>
    <row r="15" spans="1:12" x14ac:dyDescent="0.2">
      <c r="A15" s="136" t="s">
        <v>945</v>
      </c>
      <c r="B15" s="7" t="s">
        <v>213</v>
      </c>
      <c r="C15" s="4">
        <v>1.0569953774</v>
      </c>
      <c r="D15" s="27" t="str">
        <f t="shared" si="0"/>
        <v>N/A</v>
      </c>
      <c r="E15" s="4">
        <v>1.0629807103</v>
      </c>
      <c r="F15" s="27" t="str">
        <f t="shared" si="1"/>
        <v>N/A</v>
      </c>
      <c r="G15" s="4">
        <v>9.82006671E-2</v>
      </c>
      <c r="H15" s="27" t="str">
        <f t="shared" si="2"/>
        <v>N/A</v>
      </c>
      <c r="I15" s="8">
        <v>0.56630000000000003</v>
      </c>
      <c r="J15" s="8">
        <v>-90.8</v>
      </c>
      <c r="K15" s="5" t="s">
        <v>213</v>
      </c>
      <c r="L15" s="105" t="str">
        <f t="shared" si="3"/>
        <v>N/A</v>
      </c>
    </row>
    <row r="16" spans="1:12" ht="12.75" customHeight="1" x14ac:dyDescent="0.2">
      <c r="A16" s="136" t="s">
        <v>946</v>
      </c>
      <c r="B16" s="7" t="s">
        <v>213</v>
      </c>
      <c r="C16" s="4">
        <v>46.853987863999997</v>
      </c>
      <c r="D16" s="27" t="str">
        <f t="shared" si="0"/>
        <v>N/A</v>
      </c>
      <c r="E16" s="4">
        <v>46.023014310000001</v>
      </c>
      <c r="F16" s="27" t="str">
        <f t="shared" si="1"/>
        <v>N/A</v>
      </c>
      <c r="G16" s="4">
        <v>46.906219776</v>
      </c>
      <c r="H16" s="27" t="str">
        <f t="shared" si="2"/>
        <v>N/A</v>
      </c>
      <c r="I16" s="8">
        <v>-1.77</v>
      </c>
      <c r="J16" s="8">
        <v>1.919</v>
      </c>
      <c r="K16" s="5" t="s">
        <v>213</v>
      </c>
      <c r="L16" s="105" t="str">
        <f t="shared" si="3"/>
        <v>N/A</v>
      </c>
    </row>
    <row r="17" spans="1:12" ht="12.75" customHeight="1" x14ac:dyDescent="0.2">
      <c r="A17" s="137" t="s">
        <v>947</v>
      </c>
      <c r="B17" s="7" t="s">
        <v>213</v>
      </c>
      <c r="C17" s="4">
        <v>77.279654093000005</v>
      </c>
      <c r="D17" s="27" t="str">
        <f t="shared" si="0"/>
        <v>N/A</v>
      </c>
      <c r="E17" s="4">
        <v>76.952434901000004</v>
      </c>
      <c r="F17" s="27" t="str">
        <f t="shared" si="1"/>
        <v>N/A</v>
      </c>
      <c r="G17" s="4">
        <v>76.472109243999995</v>
      </c>
      <c r="H17" s="27" t="str">
        <f t="shared" si="2"/>
        <v>N/A</v>
      </c>
      <c r="I17" s="8">
        <v>-0.42299999999999999</v>
      </c>
      <c r="J17" s="8">
        <v>-0.624</v>
      </c>
      <c r="K17" s="5" t="s">
        <v>213</v>
      </c>
      <c r="L17" s="105" t="str">
        <f t="shared" si="3"/>
        <v>N/A</v>
      </c>
    </row>
    <row r="18" spans="1:12" ht="12.75" customHeight="1" x14ac:dyDescent="0.2">
      <c r="A18" s="137" t="s">
        <v>1705</v>
      </c>
      <c r="B18" s="7" t="s">
        <v>213</v>
      </c>
      <c r="C18" s="4" t="s">
        <v>213</v>
      </c>
      <c r="D18" s="27" t="str">
        <f t="shared" si="0"/>
        <v>N/A</v>
      </c>
      <c r="E18" s="4">
        <v>58.262313507999998</v>
      </c>
      <c r="F18" s="27" t="str">
        <f t="shared" si="1"/>
        <v>N/A</v>
      </c>
      <c r="G18" s="4">
        <v>56.671251718999997</v>
      </c>
      <c r="H18" s="27" t="str">
        <f t="shared" si="2"/>
        <v>N/A</v>
      </c>
      <c r="I18" s="8" t="s">
        <v>213</v>
      </c>
      <c r="J18" s="8">
        <v>-2.73</v>
      </c>
      <c r="K18" s="5" t="s">
        <v>213</v>
      </c>
      <c r="L18" s="105" t="str">
        <f t="shared" si="3"/>
        <v>N/A</v>
      </c>
    </row>
    <row r="19" spans="1:12" ht="12.75" customHeight="1" x14ac:dyDescent="0.2">
      <c r="A19" s="137" t="s">
        <v>948</v>
      </c>
      <c r="B19" s="7" t="s">
        <v>213</v>
      </c>
      <c r="C19" s="4">
        <v>14.202228714</v>
      </c>
      <c r="D19" s="27" t="str">
        <f t="shared" si="0"/>
        <v>N/A</v>
      </c>
      <c r="E19" s="4">
        <v>14.118721433999999</v>
      </c>
      <c r="F19" s="27" t="str">
        <f t="shared" si="1"/>
        <v>N/A</v>
      </c>
      <c r="G19" s="4">
        <v>14.500635478</v>
      </c>
      <c r="H19" s="27" t="str">
        <f t="shared" si="2"/>
        <v>N/A</v>
      </c>
      <c r="I19" s="8">
        <v>-0.58799999999999997</v>
      </c>
      <c r="J19" s="8">
        <v>2.7050000000000001</v>
      </c>
      <c r="K19" s="5" t="s">
        <v>213</v>
      </c>
      <c r="L19" s="105" t="str">
        <f t="shared" si="3"/>
        <v>N/A</v>
      </c>
    </row>
    <row r="20" spans="1:12" ht="12.75" customHeight="1" x14ac:dyDescent="0.2">
      <c r="A20" s="138" t="s">
        <v>132</v>
      </c>
      <c r="B20" s="1" t="s">
        <v>213</v>
      </c>
      <c r="C20" s="23">
        <v>10576</v>
      </c>
      <c r="D20" s="27" t="str">
        <f t="shared" si="0"/>
        <v>N/A</v>
      </c>
      <c r="E20" s="23">
        <v>6381</v>
      </c>
      <c r="F20" s="27" t="str">
        <f t="shared" si="1"/>
        <v>N/A</v>
      </c>
      <c r="G20" s="23">
        <v>13167</v>
      </c>
      <c r="H20" s="27" t="str">
        <f t="shared" si="2"/>
        <v>N/A</v>
      </c>
      <c r="I20" s="8">
        <v>-39.700000000000003</v>
      </c>
      <c r="J20" s="8">
        <v>106.3</v>
      </c>
      <c r="K20" s="23" t="s">
        <v>213</v>
      </c>
      <c r="L20" s="105" t="str">
        <f t="shared" si="3"/>
        <v>N/A</v>
      </c>
    </row>
    <row r="21" spans="1:12" ht="12.75" customHeight="1" x14ac:dyDescent="0.2">
      <c r="A21" s="138" t="s">
        <v>133</v>
      </c>
      <c r="B21" s="30" t="s">
        <v>276</v>
      </c>
      <c r="C21" s="4">
        <v>0.79197896639999998</v>
      </c>
      <c r="D21" s="27" t="str">
        <f>IF($B21="N/A","N/A",IF(C21&gt;=2,"No",IF(C21&lt;0,"No","Yes")))</f>
        <v>Yes</v>
      </c>
      <c r="E21" s="4">
        <v>0.47686163609999999</v>
      </c>
      <c r="F21" s="27" t="str">
        <f>IF($B21="N/A","N/A",IF(E21&gt;=2,"No",IF(E21&lt;0,"No","Yes")))</f>
        <v>Yes</v>
      </c>
      <c r="G21" s="4">
        <v>0.93022171450000002</v>
      </c>
      <c r="H21" s="27" t="str">
        <f>IF($B21="N/A","N/A",IF(G21&gt;=2,"No",IF(G21&lt;0,"No","Yes")))</f>
        <v>Yes</v>
      </c>
      <c r="I21" s="8">
        <v>-39.799999999999997</v>
      </c>
      <c r="J21" s="8">
        <v>95.07</v>
      </c>
      <c r="K21" s="5" t="s">
        <v>213</v>
      </c>
      <c r="L21" s="105" t="str">
        <f t="shared" si="3"/>
        <v>N/A</v>
      </c>
    </row>
    <row r="22" spans="1:12" ht="25.5" x14ac:dyDescent="0.2">
      <c r="A22" s="128" t="s">
        <v>134</v>
      </c>
      <c r="B22" s="30" t="s">
        <v>213</v>
      </c>
      <c r="C22" s="29">
        <v>10239781</v>
      </c>
      <c r="D22" s="27" t="str">
        <f t="shared" ref="D22:D27" si="4">IF($B22="N/A","N/A",IF(C22&gt;10,"No",IF(C22&lt;-10,"No","Yes")))</f>
        <v>N/A</v>
      </c>
      <c r="E22" s="29">
        <v>7525708</v>
      </c>
      <c r="F22" s="27" t="str">
        <f t="shared" ref="F22:F27" si="5">IF($B22="N/A","N/A",IF(E22&gt;10,"No",IF(E22&lt;-10,"No","Yes")))</f>
        <v>N/A</v>
      </c>
      <c r="G22" s="29">
        <v>29015166</v>
      </c>
      <c r="H22" s="27" t="str">
        <f t="shared" ref="H22:H27" si="6">IF($B22="N/A","N/A",IF(G22&gt;10,"No",IF(G22&lt;-10,"No","Yes")))</f>
        <v>N/A</v>
      </c>
      <c r="I22" s="8">
        <v>-26.5</v>
      </c>
      <c r="J22" s="8">
        <v>285.5</v>
      </c>
      <c r="K22" s="5" t="s">
        <v>213</v>
      </c>
      <c r="L22" s="105" t="str">
        <f t="shared" si="3"/>
        <v>N/A</v>
      </c>
    </row>
    <row r="23" spans="1:12" ht="25.5" x14ac:dyDescent="0.2">
      <c r="A23" s="128" t="s">
        <v>1681</v>
      </c>
      <c r="B23" s="30" t="s">
        <v>213</v>
      </c>
      <c r="C23" s="29">
        <v>968.20924735000006</v>
      </c>
      <c r="D23" s="27" t="str">
        <f t="shared" si="4"/>
        <v>N/A</v>
      </c>
      <c r="E23" s="29">
        <v>1179.3931986</v>
      </c>
      <c r="F23" s="27" t="str">
        <f t="shared" si="5"/>
        <v>N/A</v>
      </c>
      <c r="G23" s="29">
        <v>2203.6277055999999</v>
      </c>
      <c r="H23" s="27" t="str">
        <f t="shared" si="6"/>
        <v>N/A</v>
      </c>
      <c r="I23" s="8">
        <v>21.81</v>
      </c>
      <c r="J23" s="8">
        <v>86.84</v>
      </c>
      <c r="K23" s="5" t="s">
        <v>213</v>
      </c>
      <c r="L23" s="105" t="str">
        <f t="shared" si="3"/>
        <v>N/A</v>
      </c>
    </row>
    <row r="24" spans="1:12" ht="12.75" customHeight="1" x14ac:dyDescent="0.2">
      <c r="A24" s="138" t="s">
        <v>135</v>
      </c>
      <c r="B24" s="22" t="s">
        <v>213</v>
      </c>
      <c r="C24" s="1">
        <v>4059</v>
      </c>
      <c r="D24" s="27" t="str">
        <f t="shared" si="4"/>
        <v>N/A</v>
      </c>
      <c r="E24" s="1">
        <v>3909</v>
      </c>
      <c r="F24" s="27" t="str">
        <f t="shared" si="5"/>
        <v>N/A</v>
      </c>
      <c r="G24" s="1">
        <v>9100</v>
      </c>
      <c r="H24" s="27" t="str">
        <f t="shared" si="6"/>
        <v>N/A</v>
      </c>
      <c r="I24" s="8">
        <v>-3.7</v>
      </c>
      <c r="J24" s="8">
        <v>132.80000000000001</v>
      </c>
      <c r="K24" s="23" t="s">
        <v>213</v>
      </c>
      <c r="L24" s="105" t="str">
        <f t="shared" si="3"/>
        <v>N/A</v>
      </c>
    </row>
    <row r="25" spans="1:12" ht="12.75" customHeight="1" x14ac:dyDescent="0.2">
      <c r="A25" s="138" t="s">
        <v>136</v>
      </c>
      <c r="B25" s="22" t="s">
        <v>213</v>
      </c>
      <c r="C25" s="9">
        <v>0.30395637530000003</v>
      </c>
      <c r="D25" s="27" t="str">
        <f t="shared" si="4"/>
        <v>N/A</v>
      </c>
      <c r="E25" s="9">
        <v>0.2921253935</v>
      </c>
      <c r="F25" s="27" t="str">
        <f t="shared" si="5"/>
        <v>N/A</v>
      </c>
      <c r="G25" s="9">
        <v>0.64289645340000001</v>
      </c>
      <c r="H25" s="27" t="str">
        <f t="shared" si="6"/>
        <v>N/A</v>
      </c>
      <c r="I25" s="8">
        <v>-3.89</v>
      </c>
      <c r="J25" s="8">
        <v>120.1</v>
      </c>
      <c r="K25" s="5" t="s">
        <v>213</v>
      </c>
      <c r="L25" s="105" t="str">
        <f t="shared" si="3"/>
        <v>N/A</v>
      </c>
    </row>
    <row r="26" spans="1:12" ht="25.5" x14ac:dyDescent="0.2">
      <c r="A26" s="128" t="s">
        <v>137</v>
      </c>
      <c r="B26" s="22" t="s">
        <v>213</v>
      </c>
      <c r="C26" s="10">
        <v>8132475</v>
      </c>
      <c r="D26" s="27" t="str">
        <f t="shared" si="4"/>
        <v>N/A</v>
      </c>
      <c r="E26" s="10">
        <v>6955481</v>
      </c>
      <c r="F26" s="27" t="str">
        <f t="shared" si="5"/>
        <v>N/A</v>
      </c>
      <c r="G26" s="10">
        <v>25729008</v>
      </c>
      <c r="H26" s="27" t="str">
        <f t="shared" si="6"/>
        <v>N/A</v>
      </c>
      <c r="I26" s="8">
        <v>-14.5</v>
      </c>
      <c r="J26" s="8">
        <v>269.89999999999998</v>
      </c>
      <c r="K26" s="5" t="s">
        <v>213</v>
      </c>
      <c r="L26" s="105" t="str">
        <f t="shared" si="3"/>
        <v>N/A</v>
      </c>
    </row>
    <row r="27" spans="1:12" ht="25.5" x14ac:dyDescent="0.2">
      <c r="A27" s="128" t="s">
        <v>949</v>
      </c>
      <c r="B27" s="22" t="s">
        <v>213</v>
      </c>
      <c r="C27" s="10">
        <v>2003.5661493</v>
      </c>
      <c r="D27" s="27" t="str">
        <f t="shared" si="4"/>
        <v>N/A</v>
      </c>
      <c r="E27" s="10">
        <v>1779.3504733</v>
      </c>
      <c r="F27" s="27" t="str">
        <f t="shared" si="5"/>
        <v>N/A</v>
      </c>
      <c r="G27" s="10">
        <v>2827.3635165000001</v>
      </c>
      <c r="H27" s="27" t="str">
        <f t="shared" si="6"/>
        <v>N/A</v>
      </c>
      <c r="I27" s="8">
        <v>-11.2</v>
      </c>
      <c r="J27" s="8">
        <v>58.9</v>
      </c>
      <c r="K27" s="5" t="s">
        <v>213</v>
      </c>
      <c r="L27" s="105" t="str">
        <f t="shared" si="3"/>
        <v>N/A</v>
      </c>
    </row>
    <row r="28" spans="1:12" x14ac:dyDescent="0.2">
      <c r="A28" s="138" t="s">
        <v>138</v>
      </c>
      <c r="B28" s="1" t="s">
        <v>213</v>
      </c>
      <c r="C28" s="23">
        <v>21932</v>
      </c>
      <c r="D28" s="27" t="str">
        <f>IF($B28="N/A","N/A",IF(C28&gt;10,"No",IF(C28&lt;-10,"No","Yes")))</f>
        <v>N/A</v>
      </c>
      <c r="E28" s="23">
        <v>23130</v>
      </c>
      <c r="F28" s="27" t="str">
        <f>IF($B28="N/A","N/A",IF(E28&gt;10,"No",IF(E28&lt;-10,"No","Yes")))</f>
        <v>N/A</v>
      </c>
      <c r="G28" s="23">
        <v>18670</v>
      </c>
      <c r="H28" s="27" t="str">
        <f>IF($B28="N/A","N/A",IF(G28&gt;10,"No",IF(G28&lt;-10,"No","Yes")))</f>
        <v>N/A</v>
      </c>
      <c r="I28" s="8">
        <v>5.4619999999999997</v>
      </c>
      <c r="J28" s="8">
        <v>-19.3</v>
      </c>
      <c r="K28" s="23" t="s">
        <v>213</v>
      </c>
      <c r="L28" s="105" t="str">
        <f>IF(J28="Div by 0", "N/A", IF(K28="N/A","N/A", IF(J28&gt;VALUE(MID(K28,1,2)), "No", IF(J28&lt;-1*VALUE(MID(K28,1,2)), "No", "Yes"))))</f>
        <v>N/A</v>
      </c>
    </row>
    <row r="29" spans="1:12" x14ac:dyDescent="0.2">
      <c r="A29" s="128" t="s">
        <v>139</v>
      </c>
      <c r="B29" s="30" t="s">
        <v>213</v>
      </c>
      <c r="C29" s="4">
        <v>1.6423678793000001</v>
      </c>
      <c r="D29" s="27" t="str">
        <f>IF($B29="N/A","N/A",IF(C29&gt;10,"No",IF(C29&lt;-10,"No","Yes")))</f>
        <v>N/A</v>
      </c>
      <c r="E29" s="4">
        <v>1.7285393580999999</v>
      </c>
      <c r="F29" s="27" t="str">
        <f>IF($B29="N/A","N/A",IF(E29&gt;10,"No",IF(E29&lt;-10,"No","Yes")))</f>
        <v>N/A</v>
      </c>
      <c r="G29" s="4">
        <v>1.3189974489</v>
      </c>
      <c r="H29" s="27" t="str">
        <f>IF($B29="N/A","N/A",IF(G29&gt;10,"No",IF(G29&lt;-10,"No","Yes")))</f>
        <v>N/A</v>
      </c>
      <c r="I29" s="8">
        <v>5.2469999999999999</v>
      </c>
      <c r="J29" s="8">
        <v>-23.7</v>
      </c>
      <c r="K29" s="5" t="s">
        <v>213</v>
      </c>
      <c r="L29" s="105" t="str">
        <f>IF(J29="Div by 0", "N/A", IF(K29="N/A","N/A", IF(J29&gt;VALUE(MID(K29,1,2)), "No", IF(J29&lt;-1*VALUE(MID(K29,1,2)), "No", "Yes"))))</f>
        <v>N/A</v>
      </c>
    </row>
    <row r="30" spans="1:12" x14ac:dyDescent="0.2">
      <c r="A30" s="138" t="s">
        <v>140</v>
      </c>
      <c r="B30" s="23" t="s">
        <v>213</v>
      </c>
      <c r="C30" s="23">
        <v>47075</v>
      </c>
      <c r="D30" s="27" t="str">
        <f>IF($B30="N/A","N/A",IF(C30&gt;10,"No",IF(C30&lt;-10,"No","Yes")))</f>
        <v>N/A</v>
      </c>
      <c r="E30" s="23">
        <v>47702</v>
      </c>
      <c r="F30" s="27" t="str">
        <f>IF($B30="N/A","N/A",IF(E30&gt;10,"No",IF(E30&lt;-10,"No","Yes")))</f>
        <v>N/A</v>
      </c>
      <c r="G30" s="23">
        <v>41425</v>
      </c>
      <c r="H30" s="27" t="str">
        <f>IF($B30="N/A","N/A",IF(G30&gt;10,"No",IF(G30&lt;-10,"No","Yes")))</f>
        <v>N/A</v>
      </c>
      <c r="I30" s="8">
        <v>1.3320000000000001</v>
      </c>
      <c r="J30" s="8">
        <v>-13.2</v>
      </c>
      <c r="K30" s="23" t="s">
        <v>213</v>
      </c>
      <c r="L30" s="105" t="str">
        <f>IF(J30="Div by 0", "N/A", IF(K30="N/A","N/A", IF(J30&gt;VALUE(MID(K30,1,2)), "No", IF(J30&lt;-1*VALUE(MID(K30,1,2)), "No", "Yes"))))</f>
        <v>N/A</v>
      </c>
    </row>
    <row r="31" spans="1:12" x14ac:dyDescent="0.2">
      <c r="A31" s="128" t="s">
        <v>141</v>
      </c>
      <c r="B31" s="22" t="s">
        <v>213</v>
      </c>
      <c r="C31" s="4">
        <v>3.5251900382999999</v>
      </c>
      <c r="D31" s="27" t="str">
        <f>IF($B31="N/A","N/A",IF(C31&gt;10,"No",IF(C31&lt;-10,"No","Yes")))</f>
        <v>N/A</v>
      </c>
      <c r="E31" s="4">
        <v>3.5648415243999998</v>
      </c>
      <c r="F31" s="27" t="str">
        <f>IF($B31="N/A","N/A",IF(E31&gt;10,"No",IF(E31&lt;-10,"No","Yes")))</f>
        <v>N/A</v>
      </c>
      <c r="G31" s="4">
        <v>2.9265918221999998</v>
      </c>
      <c r="H31" s="27" t="str">
        <f>IF($B31="N/A","N/A",IF(G31&gt;10,"No",IF(G31&lt;-10,"No","Yes")))</f>
        <v>N/A</v>
      </c>
      <c r="I31" s="8">
        <v>1.125</v>
      </c>
      <c r="J31" s="8">
        <v>-17.899999999999999</v>
      </c>
      <c r="K31" s="5" t="s">
        <v>213</v>
      </c>
      <c r="L31" s="105" t="str">
        <f>IF(J31="Div by 0", "N/A", IF(K31="N/A","N/A", IF(J31&gt;VALUE(MID(K31,1,2)), "No", IF(J31&lt;-1*VALUE(MID(K31,1,2)), "No", "Yes"))))</f>
        <v>N/A</v>
      </c>
    </row>
    <row r="32" spans="1:12" ht="12.75" customHeight="1" x14ac:dyDescent="0.2">
      <c r="A32" s="138" t="s">
        <v>142</v>
      </c>
      <c r="B32" s="1" t="s">
        <v>213</v>
      </c>
      <c r="C32" s="1">
        <v>25933.25</v>
      </c>
      <c r="D32" s="27" t="str">
        <f>IF($B32="N/A","N/A",IF(C32&gt;10,"No",IF(C32&lt;-10,"No","Yes")))</f>
        <v>N/A</v>
      </c>
      <c r="E32" s="1">
        <v>26145.083332999999</v>
      </c>
      <c r="F32" s="27" t="str">
        <f>IF($B32="N/A","N/A",IF(E32&gt;10,"No",IF(E32&lt;-10,"No","Yes")))</f>
        <v>N/A</v>
      </c>
      <c r="G32" s="1">
        <v>21846.083332999999</v>
      </c>
      <c r="H32" s="27" t="str">
        <f>IF($B32="N/A","N/A",IF(G32&gt;10,"No",IF(G32&lt;-10,"No","Yes")))</f>
        <v>N/A</v>
      </c>
      <c r="I32" s="8">
        <v>0.81679999999999997</v>
      </c>
      <c r="J32" s="8">
        <v>-16.399999999999999</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885601</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63.402178839000001</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66">
        <v>5713878358</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1302881</v>
      </c>
      <c r="D6" s="27" t="str">
        <f>IF($B6="N/A","N/A",IF(C6&gt;10,"No",IF(C6&lt;-10,"No","Yes")))</f>
        <v>N/A</v>
      </c>
      <c r="E6" s="23">
        <v>1308613</v>
      </c>
      <c r="F6" s="27" t="str">
        <f>IF($B6="N/A","N/A",IF(E6&gt;10,"No",IF(E6&lt;-10,"No","Yes")))</f>
        <v>N/A</v>
      </c>
      <c r="G6" s="23">
        <v>1383632</v>
      </c>
      <c r="H6" s="27" t="str">
        <f>IF($B6="N/A","N/A",IF(G6&gt;10,"No",IF(G6&lt;-10,"No","Yes")))</f>
        <v>N/A</v>
      </c>
      <c r="I6" s="8">
        <v>0.43990000000000001</v>
      </c>
      <c r="J6" s="8">
        <v>5.7329999999999997</v>
      </c>
      <c r="K6" s="31" t="s">
        <v>734</v>
      </c>
      <c r="L6" s="105" t="str">
        <f>IF(J6="Div by 0", "N/A", IF(K6="N/A","N/A", IF(J6&gt;VALUE(MID(K6,1,2)), "No", IF(J6&lt;-1*VALUE(MID(K6,1,2)), "No", "Yes"))))</f>
        <v>Yes</v>
      </c>
    </row>
    <row r="7" spans="1:14" x14ac:dyDescent="0.2">
      <c r="A7" s="138" t="s">
        <v>59</v>
      </c>
      <c r="B7" s="23" t="s">
        <v>213</v>
      </c>
      <c r="C7" s="23">
        <v>1070857.6200000001</v>
      </c>
      <c r="D7" s="27" t="str">
        <f>IF($B7="N/A","N/A",IF(C7&gt;10,"No",IF(C7&lt;-10,"No","Yes")))</f>
        <v>N/A</v>
      </c>
      <c r="E7" s="23">
        <v>1090630.17</v>
      </c>
      <c r="F7" s="27" t="str">
        <f>IF($B7="N/A","N/A",IF(E7&gt;10,"No",IF(E7&lt;-10,"No","Yes")))</f>
        <v>N/A</v>
      </c>
      <c r="G7" s="23">
        <v>1073002.74</v>
      </c>
      <c r="H7" s="27" t="str">
        <f>IF($B7="N/A","N/A",IF(G7&gt;10,"No",IF(G7&lt;-10,"No","Yes")))</f>
        <v>N/A</v>
      </c>
      <c r="I7" s="8">
        <v>1.8460000000000001</v>
      </c>
      <c r="J7" s="8">
        <v>-1.62</v>
      </c>
      <c r="K7" s="31" t="s">
        <v>735</v>
      </c>
      <c r="L7" s="105" t="str">
        <f>IF(J7="Div by 0", "N/A", IF(K7="N/A","N/A", IF(J7&gt;VALUE(MID(K7,1,2)), "No", IF(J7&lt;-1*VALUE(MID(K7,1,2)), "No", "Yes"))))</f>
        <v>Yes</v>
      </c>
    </row>
    <row r="8" spans="1:14" x14ac:dyDescent="0.2">
      <c r="A8" s="148" t="s">
        <v>143</v>
      </c>
      <c r="B8" s="23" t="s">
        <v>213</v>
      </c>
      <c r="C8" s="23">
        <v>109593</v>
      </c>
      <c r="D8" s="27" t="str">
        <f>IF($B8="N/A","N/A",IF(C8&gt;10,"No",IF(C8&lt;-10,"No","Yes")))</f>
        <v>N/A</v>
      </c>
      <c r="E8" s="23">
        <v>107006</v>
      </c>
      <c r="F8" s="27" t="str">
        <f>IF($B8="N/A","N/A",IF(E8&gt;10,"No",IF(E8&lt;-10,"No","Yes")))</f>
        <v>N/A</v>
      </c>
      <c r="G8" s="23">
        <v>121584</v>
      </c>
      <c r="H8" s="27" t="str">
        <f>IF($B8="N/A","N/A",IF(G8&gt;10,"No",IF(G8&lt;-10,"No","Yes")))</f>
        <v>N/A</v>
      </c>
      <c r="I8" s="8">
        <v>-2.36</v>
      </c>
      <c r="J8" s="8">
        <v>13.62</v>
      </c>
      <c r="K8" s="23" t="s">
        <v>213</v>
      </c>
      <c r="L8" s="105" t="str">
        <f>IF(J8="Div by 0", "N/A", IF(K8="N/A","N/A", IF(J8&gt;VALUE(MID(K8,1,2)), "No", IF(J8&lt;-1*VALUE(MID(K8,1,2)), "No", "Yes"))))</f>
        <v>N/A</v>
      </c>
    </row>
    <row r="9" spans="1:14" x14ac:dyDescent="0.2">
      <c r="A9" s="138" t="s">
        <v>676</v>
      </c>
      <c r="B9" s="23" t="s">
        <v>213</v>
      </c>
      <c r="C9" s="23">
        <v>107897</v>
      </c>
      <c r="D9" s="27" t="str">
        <f t="shared" ref="D9:D11" si="0">IF($B9="N/A","N/A",IF(C9&gt;10,"No",IF(C9&lt;-10,"No","Yes")))</f>
        <v>N/A</v>
      </c>
      <c r="E9" s="23">
        <v>105332</v>
      </c>
      <c r="F9" s="27" t="str">
        <f t="shared" ref="F9:F11" si="1">IF($B9="N/A","N/A",IF(E9&gt;10,"No",IF(E9&lt;-10,"No","Yes")))</f>
        <v>N/A</v>
      </c>
      <c r="G9" s="23">
        <v>119100</v>
      </c>
      <c r="H9" s="27" t="str">
        <f t="shared" ref="H9:H11" si="2">IF($B9="N/A","N/A",IF(G9&gt;10,"No",IF(G9&lt;-10,"No","Yes")))</f>
        <v>N/A</v>
      </c>
      <c r="I9" s="8">
        <v>-2.38</v>
      </c>
      <c r="J9" s="8">
        <v>13.07</v>
      </c>
      <c r="K9" s="23" t="s">
        <v>213</v>
      </c>
      <c r="L9" s="105" t="str">
        <f t="shared" ref="L9:L11" si="3">IF(J9="Div by 0", "N/A", IF(K9="N/A","N/A", IF(J9&gt;VALUE(MID(K9,1,2)), "No", IF(J9&lt;-1*VALUE(MID(K9,1,2)), "No", "Yes"))))</f>
        <v>N/A</v>
      </c>
    </row>
    <row r="10" spans="1:14" x14ac:dyDescent="0.2">
      <c r="A10" s="138" t="s">
        <v>423</v>
      </c>
      <c r="B10" s="23" t="s">
        <v>213</v>
      </c>
      <c r="C10" s="23">
        <v>1696</v>
      </c>
      <c r="D10" s="27" t="str">
        <f t="shared" si="0"/>
        <v>N/A</v>
      </c>
      <c r="E10" s="23">
        <v>1674</v>
      </c>
      <c r="F10" s="27" t="str">
        <f t="shared" si="1"/>
        <v>N/A</v>
      </c>
      <c r="G10" s="23">
        <v>2484</v>
      </c>
      <c r="H10" s="27" t="str">
        <f t="shared" si="2"/>
        <v>N/A</v>
      </c>
      <c r="I10" s="8">
        <v>-1.3</v>
      </c>
      <c r="J10" s="8">
        <v>48.39</v>
      </c>
      <c r="K10" s="23" t="s">
        <v>213</v>
      </c>
      <c r="L10" s="105" t="str">
        <f t="shared" si="3"/>
        <v>N/A</v>
      </c>
    </row>
    <row r="11" spans="1:14" x14ac:dyDescent="0.2">
      <c r="A11" s="138" t="s">
        <v>169</v>
      </c>
      <c r="B11" s="23" t="s">
        <v>213</v>
      </c>
      <c r="C11" s="4">
        <v>8.4115893929999999</v>
      </c>
      <c r="D11" s="27" t="str">
        <f t="shared" si="0"/>
        <v>N/A</v>
      </c>
      <c r="E11" s="4">
        <v>8.1770546371999995</v>
      </c>
      <c r="F11" s="27" t="str">
        <f t="shared" si="1"/>
        <v>N/A</v>
      </c>
      <c r="G11" s="4">
        <v>8.7873076078000008</v>
      </c>
      <c r="H11" s="27" t="str">
        <f t="shared" si="2"/>
        <v>N/A</v>
      </c>
      <c r="I11" s="8">
        <v>-2.79</v>
      </c>
      <c r="J11" s="8">
        <v>7.4630000000000001</v>
      </c>
      <c r="K11" s="23" t="s">
        <v>213</v>
      </c>
      <c r="L11" s="105" t="str">
        <f t="shared" si="3"/>
        <v>N/A</v>
      </c>
    </row>
    <row r="12" spans="1:14" x14ac:dyDescent="0.2">
      <c r="A12" s="138" t="s">
        <v>144</v>
      </c>
      <c r="B12" s="23" t="s">
        <v>213</v>
      </c>
      <c r="C12" s="23">
        <v>55527.333333000002</v>
      </c>
      <c r="D12" s="27" t="str">
        <f>IF($B12="N/A","N/A",IF(C12&gt;10,"No",IF(C12&lt;-10,"No","Yes")))</f>
        <v>N/A</v>
      </c>
      <c r="E12" s="23">
        <v>54009.416666999998</v>
      </c>
      <c r="F12" s="27" t="str">
        <f>IF($B12="N/A","N/A",IF(E12&gt;10,"No",IF(E12&lt;-10,"No","Yes")))</f>
        <v>N/A</v>
      </c>
      <c r="G12" s="23">
        <v>54339.416666999998</v>
      </c>
      <c r="H12" s="27" t="str">
        <f>IF($B12="N/A","N/A",IF(G12&gt;10,"No",IF(G12&lt;-10,"No","Yes")))</f>
        <v>N/A</v>
      </c>
      <c r="I12" s="8">
        <v>-2.73</v>
      </c>
      <c r="J12" s="8">
        <v>0.61099999999999999</v>
      </c>
      <c r="K12" s="23" t="s">
        <v>213</v>
      </c>
      <c r="L12" s="105" t="str">
        <f>IF(J12="Div by 0", "N/A", IF(K12="N/A","N/A", IF(J12&gt;VALUE(MID(K12,1,2)), "No", IF(J12&lt;-1*VALUE(MID(K12,1,2)), "No", "Yes"))))</f>
        <v>N/A</v>
      </c>
    </row>
    <row r="13" spans="1:14" x14ac:dyDescent="0.2">
      <c r="A13" s="104" t="s">
        <v>364</v>
      </c>
      <c r="B13" s="43" t="s">
        <v>213</v>
      </c>
      <c r="C13" s="4">
        <v>98.039268359999994</v>
      </c>
      <c r="D13" s="40" t="str">
        <f>IF($B13="N/A","N/A",IF(C13&gt;=95,"Yes","No"))</f>
        <v>N/A</v>
      </c>
      <c r="E13" s="4">
        <v>98.217654875999997</v>
      </c>
      <c r="F13" s="40" t="str">
        <f>IF($B13="N/A","N/A",IF(E13&gt;=95,"Yes","No"))</f>
        <v>N/A</v>
      </c>
      <c r="G13" s="4">
        <v>98.545205662000001</v>
      </c>
      <c r="H13" s="27" t="str">
        <f>IF($B13="N/A","N/A",IF(G13&gt;=95,"Yes","No"))</f>
        <v>N/A</v>
      </c>
      <c r="I13" s="8">
        <v>0.182</v>
      </c>
      <c r="J13" s="8">
        <v>0.33350000000000002</v>
      </c>
      <c r="K13" s="28" t="s">
        <v>735</v>
      </c>
      <c r="L13" s="105" t="str">
        <f t="shared" ref="L13:L70" si="4">IF(J13="Div by 0", "N/A", IF(K13="N/A","N/A", IF(J13&gt;VALUE(MID(K13,1,2)), "No", IF(J13&lt;-1*VALUE(MID(K13,1,2)), "No", "Yes"))))</f>
        <v>Yes</v>
      </c>
    </row>
    <row r="14" spans="1:14" x14ac:dyDescent="0.2">
      <c r="A14" s="149" t="s">
        <v>365</v>
      </c>
      <c r="B14" s="43" t="s">
        <v>213</v>
      </c>
      <c r="C14" s="44">
        <v>1.9607316400999999</v>
      </c>
      <c r="D14" s="45" t="str">
        <f>IF($B14="N/A","N/A",IF(C14&gt;10,"No",IF(C14&lt;-10,"No","Yes")))</f>
        <v>N/A</v>
      </c>
      <c r="E14" s="44">
        <v>1.7821158738</v>
      </c>
      <c r="F14" s="40" t="str">
        <f>IF($B14="N/A","N/A",IF(E14&gt;95,"Yes","No"))</f>
        <v>N/A</v>
      </c>
      <c r="G14" s="44">
        <v>1.4544329706000001</v>
      </c>
      <c r="H14" s="27" t="str">
        <f>IF($B14="N/A","N/A",IF(G14&gt;95,"Yes","No"))</f>
        <v>N/A</v>
      </c>
      <c r="I14" s="46">
        <v>-9.11</v>
      </c>
      <c r="J14" s="46">
        <v>-18.399999999999999</v>
      </c>
      <c r="K14" s="47" t="s">
        <v>213</v>
      </c>
      <c r="L14" s="105" t="str">
        <f t="shared" si="4"/>
        <v>N/A</v>
      </c>
      <c r="M14" s="34"/>
      <c r="N14" s="34"/>
    </row>
    <row r="15" spans="1:14" s="34" customFormat="1" x14ac:dyDescent="0.2">
      <c r="A15" s="149" t="s">
        <v>366</v>
      </c>
      <c r="B15" s="43" t="s">
        <v>213</v>
      </c>
      <c r="C15" s="44">
        <v>0</v>
      </c>
      <c r="D15" s="45" t="str">
        <f t="shared" ref="D15:D21" si="5">IF($B15="N/A","N/A",IF(C15&gt;10,"No",IF(C15&lt;-10,"No","Yes")))</f>
        <v>N/A</v>
      </c>
      <c r="E15" s="44">
        <v>2.2925039999999999E-4</v>
      </c>
      <c r="F15" s="45" t="str">
        <f t="shared" ref="F15:F21" si="6">IF($B15="N/A","N/A",IF(E15&gt;10,"No",IF(E15&lt;-10,"No","Yes")))</f>
        <v>N/A</v>
      </c>
      <c r="G15" s="44">
        <v>3.6136780000000003E-4</v>
      </c>
      <c r="H15" s="48" t="str">
        <f t="shared" ref="H15:H21" si="7">IF($B15="N/A","N/A",IF(G15&gt;10,"No",IF(G15&lt;-10,"No","Yes")))</f>
        <v>N/A</v>
      </c>
      <c r="I15" s="46" t="s">
        <v>1748</v>
      </c>
      <c r="J15" s="46">
        <v>57.63</v>
      </c>
      <c r="K15" s="47" t="s">
        <v>213</v>
      </c>
      <c r="L15" s="105" t="str">
        <f t="shared" si="4"/>
        <v>N/A</v>
      </c>
    </row>
    <row r="16" spans="1:14" s="34" customFormat="1" x14ac:dyDescent="0.2">
      <c r="A16" s="149" t="s">
        <v>367</v>
      </c>
      <c r="B16" s="43" t="s">
        <v>213</v>
      </c>
      <c r="C16" s="49">
        <v>25546</v>
      </c>
      <c r="D16" s="50" t="str">
        <f t="shared" si="5"/>
        <v>N/A</v>
      </c>
      <c r="E16" s="49">
        <v>23324</v>
      </c>
      <c r="F16" s="50" t="str">
        <f t="shared" si="6"/>
        <v>N/A</v>
      </c>
      <c r="G16" s="49">
        <v>20129</v>
      </c>
      <c r="H16" s="48" t="str">
        <f t="shared" si="7"/>
        <v>N/A</v>
      </c>
      <c r="I16" s="46">
        <v>-8.6999999999999993</v>
      </c>
      <c r="J16" s="46">
        <v>-13.7</v>
      </c>
      <c r="K16" s="47" t="s">
        <v>213</v>
      </c>
      <c r="L16" s="105" t="str">
        <f t="shared" si="4"/>
        <v>N/A</v>
      </c>
    </row>
    <row r="17" spans="1:14" s="34" customFormat="1" x14ac:dyDescent="0.2">
      <c r="A17" s="150" t="s">
        <v>368</v>
      </c>
      <c r="B17" s="43" t="s">
        <v>213</v>
      </c>
      <c r="C17" s="44">
        <v>1.9607316400999999</v>
      </c>
      <c r="D17" s="48" t="str">
        <f t="shared" si="5"/>
        <v>N/A</v>
      </c>
      <c r="E17" s="44">
        <v>1.7823451241999999</v>
      </c>
      <c r="F17" s="48" t="str">
        <f t="shared" si="6"/>
        <v>N/A</v>
      </c>
      <c r="G17" s="44">
        <v>1.4547943383999999</v>
      </c>
      <c r="H17" s="48" t="str">
        <f t="shared" si="7"/>
        <v>N/A</v>
      </c>
      <c r="I17" s="46">
        <v>-9.1</v>
      </c>
      <c r="J17" s="46">
        <v>-18.399999999999999</v>
      </c>
      <c r="K17" s="47" t="s">
        <v>213</v>
      </c>
      <c r="L17" s="105" t="str">
        <f t="shared" si="4"/>
        <v>N/A</v>
      </c>
      <c r="M17" s="26"/>
      <c r="N17" s="26"/>
    </row>
    <row r="18" spans="1:14" x14ac:dyDescent="0.2">
      <c r="A18" s="149" t="s">
        <v>677</v>
      </c>
      <c r="B18" s="43" t="s">
        <v>213</v>
      </c>
      <c r="C18" s="44">
        <v>57.723322633999999</v>
      </c>
      <c r="D18" s="48" t="str">
        <f t="shared" si="5"/>
        <v>N/A</v>
      </c>
      <c r="E18" s="44">
        <v>55.813754072999998</v>
      </c>
      <c r="F18" s="48" t="str">
        <f t="shared" si="6"/>
        <v>N/A</v>
      </c>
      <c r="G18" s="44">
        <v>48.959213075999997</v>
      </c>
      <c r="H18" s="48" t="str">
        <f t="shared" si="7"/>
        <v>N/A</v>
      </c>
      <c r="I18" s="8">
        <v>-3.31</v>
      </c>
      <c r="J18" s="8">
        <v>-12.3</v>
      </c>
      <c r="K18" s="47" t="s">
        <v>213</v>
      </c>
      <c r="L18" s="105" t="str">
        <f t="shared" si="4"/>
        <v>N/A</v>
      </c>
    </row>
    <row r="19" spans="1:14" x14ac:dyDescent="0.2">
      <c r="A19" s="149" t="s">
        <v>678</v>
      </c>
      <c r="B19" s="43" t="s">
        <v>213</v>
      </c>
      <c r="C19" s="44">
        <v>14.972989901</v>
      </c>
      <c r="D19" s="48" t="str">
        <f t="shared" si="5"/>
        <v>N/A</v>
      </c>
      <c r="E19" s="44">
        <v>14.127079403</v>
      </c>
      <c r="F19" s="48" t="str">
        <f t="shared" si="6"/>
        <v>N/A</v>
      </c>
      <c r="G19" s="44">
        <v>9.0714888966</v>
      </c>
      <c r="H19" s="48" t="str">
        <f t="shared" si="7"/>
        <v>N/A</v>
      </c>
      <c r="I19" s="8">
        <v>-5.65</v>
      </c>
      <c r="J19" s="8">
        <v>-35.799999999999997</v>
      </c>
      <c r="K19" s="47" t="s">
        <v>213</v>
      </c>
      <c r="L19" s="105" t="str">
        <f t="shared" si="4"/>
        <v>N/A</v>
      </c>
    </row>
    <row r="20" spans="1:14" ht="25.5" x14ac:dyDescent="0.2">
      <c r="A20" s="149" t="s">
        <v>679</v>
      </c>
      <c r="B20" s="43" t="s">
        <v>213</v>
      </c>
      <c r="C20" s="44">
        <v>0</v>
      </c>
      <c r="D20" s="48" t="str">
        <f t="shared" si="5"/>
        <v>N/A</v>
      </c>
      <c r="E20" s="44">
        <v>0</v>
      </c>
      <c r="F20" s="48" t="str">
        <f t="shared" si="6"/>
        <v>N/A</v>
      </c>
      <c r="G20" s="44">
        <v>8.0033782104999993</v>
      </c>
      <c r="H20" s="48" t="str">
        <f t="shared" si="7"/>
        <v>N/A</v>
      </c>
      <c r="I20" s="8" t="s">
        <v>1748</v>
      </c>
      <c r="J20" s="8" t="s">
        <v>1748</v>
      </c>
      <c r="K20" s="47" t="s">
        <v>213</v>
      </c>
      <c r="L20" s="105" t="str">
        <f t="shared" si="4"/>
        <v>N/A</v>
      </c>
    </row>
    <row r="21" spans="1:14" ht="25.5" x14ac:dyDescent="0.2">
      <c r="A21" s="149" t="s">
        <v>680</v>
      </c>
      <c r="B21" s="43" t="s">
        <v>213</v>
      </c>
      <c r="C21" s="44">
        <v>0</v>
      </c>
      <c r="D21" s="48" t="str">
        <f t="shared" si="5"/>
        <v>N/A</v>
      </c>
      <c r="E21" s="44">
        <v>0.1286228777</v>
      </c>
      <c r="F21" s="48" t="str">
        <f t="shared" si="6"/>
        <v>N/A</v>
      </c>
      <c r="G21" s="44">
        <v>0.372596751</v>
      </c>
      <c r="H21" s="48" t="str">
        <f t="shared" si="7"/>
        <v>N/A</v>
      </c>
      <c r="I21" s="8" t="s">
        <v>1748</v>
      </c>
      <c r="J21" s="8">
        <v>189.7</v>
      </c>
      <c r="K21" s="47" t="s">
        <v>213</v>
      </c>
      <c r="L21" s="105" t="str">
        <f t="shared" si="4"/>
        <v>N/A</v>
      </c>
    </row>
    <row r="22" spans="1:14" x14ac:dyDescent="0.2">
      <c r="A22" s="128" t="s">
        <v>1688</v>
      </c>
      <c r="B22" s="30" t="s">
        <v>217</v>
      </c>
      <c r="C22" s="1">
        <v>1457</v>
      </c>
      <c r="D22" s="27" t="str">
        <f>IF($B22="N/A","N/A",IF(C22&gt;0,"No",IF(C22&lt;0,"No","Yes")))</f>
        <v>No</v>
      </c>
      <c r="E22" s="1">
        <v>1256</v>
      </c>
      <c r="F22" s="27" t="str">
        <f>IF($B22="N/A","N/A",IF(E22&gt;0,"No",IF(E22&lt;0,"No","Yes")))</f>
        <v>No</v>
      </c>
      <c r="G22" s="1">
        <v>5137</v>
      </c>
      <c r="H22" s="27" t="str">
        <f>IF($B22="N/A","N/A",IF(G22&gt;0,"No",IF(G22&lt;0,"No","Yes")))</f>
        <v>No</v>
      </c>
      <c r="I22" s="8">
        <v>-13.8</v>
      </c>
      <c r="J22" s="8">
        <v>309</v>
      </c>
      <c r="K22" s="28" t="s">
        <v>213</v>
      </c>
      <c r="L22" s="105" t="str">
        <f t="shared" si="4"/>
        <v>N/A</v>
      </c>
    </row>
    <row r="23" spans="1:14" x14ac:dyDescent="0.2">
      <c r="A23" s="151" t="s">
        <v>145</v>
      </c>
      <c r="B23" s="30" t="s">
        <v>279</v>
      </c>
      <c r="C23" s="4">
        <v>0.22411870310000001</v>
      </c>
      <c r="D23" s="27" t="str">
        <f>IF($B23="N/A","N/A",IF(C23&gt;=10,"No",IF(C23&lt;0,"No","Yes")))</f>
        <v>Yes</v>
      </c>
      <c r="E23" s="4">
        <v>0.192035384</v>
      </c>
      <c r="F23" s="27" t="str">
        <f>IF($B23="N/A","N/A",IF(E23&gt;=10,"No",IF(E23&lt;0,"No","Yes")))</f>
        <v>Yes</v>
      </c>
      <c r="G23" s="4">
        <v>0.74420077009999996</v>
      </c>
      <c r="H23" s="27" t="str">
        <f>IF($B23="N/A","N/A",IF(G23&gt;=10,"No",IF(G23&lt;0,"No","Yes")))</f>
        <v>Yes</v>
      </c>
      <c r="I23" s="8">
        <v>-14.3</v>
      </c>
      <c r="J23" s="8">
        <v>287.5</v>
      </c>
      <c r="K23" s="28" t="s">
        <v>213</v>
      </c>
      <c r="L23" s="105" t="str">
        <f t="shared" si="4"/>
        <v>N/A</v>
      </c>
    </row>
    <row r="24" spans="1:14" x14ac:dyDescent="0.2">
      <c r="A24" s="128" t="s">
        <v>424</v>
      </c>
      <c r="B24" s="22" t="s">
        <v>213</v>
      </c>
      <c r="C24" s="9">
        <v>23.253424658</v>
      </c>
      <c r="D24" s="48" t="str">
        <f t="shared" ref="D24:D27" si="8">IF($B24="N/A","N/A",IF(C24&gt;10,"No",IF(C24&lt;-10,"No","Yes")))</f>
        <v>N/A</v>
      </c>
      <c r="E24" s="9">
        <v>21.329088738999999</v>
      </c>
      <c r="F24" s="27" t="str">
        <f t="shared" ref="F24:F27" si="9">IF($B24="N/A","N/A",IF(E24&gt;10,"No",IF(E24&lt;-10,"No","Yes")))</f>
        <v>N/A</v>
      </c>
      <c r="G24" s="9">
        <v>30.601145965000001</v>
      </c>
      <c r="H24" s="27" t="str">
        <f t="shared" ref="H24:H27" si="10">IF($B24="N/A","N/A",IF(G24&gt;10,"No",IF(G24&lt;-10,"No","Yes")))</f>
        <v>N/A</v>
      </c>
      <c r="I24" s="8">
        <v>-8.2799999999999994</v>
      </c>
      <c r="J24" s="8">
        <v>43.47</v>
      </c>
      <c r="K24" s="28" t="s">
        <v>213</v>
      </c>
      <c r="L24" s="105" t="str">
        <f t="shared" si="4"/>
        <v>N/A</v>
      </c>
    </row>
    <row r="25" spans="1:14" x14ac:dyDescent="0.2">
      <c r="A25" s="128" t="s">
        <v>425</v>
      </c>
      <c r="B25" s="22" t="s">
        <v>213</v>
      </c>
      <c r="C25" s="9">
        <v>6.8493150700000005E-2</v>
      </c>
      <c r="D25" s="48" t="str">
        <f t="shared" si="8"/>
        <v>N/A</v>
      </c>
      <c r="E25" s="9">
        <v>0.19896538</v>
      </c>
      <c r="F25" s="27" t="str">
        <f t="shared" si="9"/>
        <v>N/A</v>
      </c>
      <c r="G25" s="9">
        <v>0.26221229480000002</v>
      </c>
      <c r="H25" s="27" t="str">
        <f t="shared" si="10"/>
        <v>N/A</v>
      </c>
      <c r="I25" s="8">
        <v>190.5</v>
      </c>
      <c r="J25" s="8">
        <v>31.79</v>
      </c>
      <c r="K25" s="28" t="s">
        <v>213</v>
      </c>
      <c r="L25" s="105" t="str">
        <f t="shared" si="4"/>
        <v>N/A</v>
      </c>
    </row>
    <row r="26" spans="1:14" x14ac:dyDescent="0.2">
      <c r="A26" s="128" t="s">
        <v>421</v>
      </c>
      <c r="B26" s="22" t="s">
        <v>213</v>
      </c>
      <c r="C26" s="9">
        <v>0</v>
      </c>
      <c r="D26" s="48" t="str">
        <f t="shared" si="8"/>
        <v>N/A</v>
      </c>
      <c r="E26" s="9">
        <v>0</v>
      </c>
      <c r="F26" s="27" t="str">
        <f t="shared" si="9"/>
        <v>N/A</v>
      </c>
      <c r="G26" s="9">
        <v>9.7115664999999993E-3</v>
      </c>
      <c r="H26" s="27" t="str">
        <f t="shared" si="10"/>
        <v>N/A</v>
      </c>
      <c r="I26" s="8" t="s">
        <v>1748</v>
      </c>
      <c r="J26" s="8" t="s">
        <v>1748</v>
      </c>
      <c r="K26" s="28" t="s">
        <v>213</v>
      </c>
      <c r="L26" s="105" t="str">
        <f t="shared" si="4"/>
        <v>N/A</v>
      </c>
    </row>
    <row r="27" spans="1:14" x14ac:dyDescent="0.2">
      <c r="A27" s="128" t="s">
        <v>422</v>
      </c>
      <c r="B27" s="22" t="s">
        <v>213</v>
      </c>
      <c r="C27" s="9">
        <v>0</v>
      </c>
      <c r="D27" s="48" t="str">
        <f t="shared" si="8"/>
        <v>N/A</v>
      </c>
      <c r="E27" s="9">
        <v>3.8201352965000002</v>
      </c>
      <c r="F27" s="27" t="str">
        <f t="shared" si="9"/>
        <v>N/A</v>
      </c>
      <c r="G27" s="9">
        <v>3.1756822374999998</v>
      </c>
      <c r="H27" s="27" t="str">
        <f t="shared" si="10"/>
        <v>N/A</v>
      </c>
      <c r="I27" s="8" t="s">
        <v>1748</v>
      </c>
      <c r="J27" s="8">
        <v>-16.899999999999999</v>
      </c>
      <c r="K27" s="28" t="s">
        <v>213</v>
      </c>
      <c r="L27" s="105" t="str">
        <f t="shared" si="4"/>
        <v>N/A</v>
      </c>
    </row>
    <row r="28" spans="1:14" x14ac:dyDescent="0.2">
      <c r="A28" s="128" t="s">
        <v>950</v>
      </c>
      <c r="B28" s="22" t="s">
        <v>213</v>
      </c>
      <c r="C28" s="44">
        <v>16.905534734</v>
      </c>
      <c r="D28" s="48" t="str">
        <f>IF($B28="N/A","N/A",IF(C28&gt;10,"No",IF(C28&lt;-10,"No","Yes")))</f>
        <v>N/A</v>
      </c>
      <c r="E28" s="44">
        <v>17.363269355</v>
      </c>
      <c r="F28" s="48" t="str">
        <f>IF($B28="N/A","N/A",IF(E28&gt;10,"No",IF(E28&lt;-10,"No","Yes")))</f>
        <v>N/A</v>
      </c>
      <c r="G28" s="44">
        <v>17.017602946</v>
      </c>
      <c r="H28" s="48" t="str">
        <f>IF($B28="N/A","N/A",IF(G28&gt;10,"No",IF(G28&lt;-10,"No","Yes")))</f>
        <v>N/A</v>
      </c>
      <c r="I28" s="8">
        <v>2.7080000000000002</v>
      </c>
      <c r="J28" s="8">
        <v>-1.99</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99.991096654000003</v>
      </c>
      <c r="D30" s="27" t="str">
        <f>IF($B30="N/A","N/A",IF(C30&gt;=98,"Yes","No"))</f>
        <v>Yes</v>
      </c>
      <c r="E30" s="9">
        <v>99.999923582999998</v>
      </c>
      <c r="F30" s="27" t="str">
        <f>IF($B30="N/A","N/A",IF(E30&gt;=98,"Yes","No"))</f>
        <v>Yes</v>
      </c>
      <c r="G30" s="9">
        <v>99.854657885999998</v>
      </c>
      <c r="H30" s="27" t="str">
        <f>IF($B30="N/A","N/A",IF(G30&gt;=98,"Yes","No"))</f>
        <v>Yes</v>
      </c>
      <c r="I30" s="8">
        <v>8.8000000000000005E-3</v>
      </c>
      <c r="J30" s="8">
        <v>-0.14499999999999999</v>
      </c>
      <c r="K30" s="28" t="s">
        <v>735</v>
      </c>
      <c r="L30" s="105" t="str">
        <f t="shared" si="4"/>
        <v>Yes</v>
      </c>
    </row>
    <row r="31" spans="1:14" x14ac:dyDescent="0.2">
      <c r="A31" s="128" t="s">
        <v>18</v>
      </c>
      <c r="B31" s="30" t="s">
        <v>277</v>
      </c>
      <c r="C31" s="9">
        <v>99.998081174999996</v>
      </c>
      <c r="D31" s="27" t="str">
        <f>IF($B31="N/A","N/A",IF(C31&gt;=95,"Yes","No"))</f>
        <v>Yes</v>
      </c>
      <c r="E31" s="9">
        <v>99.998548080999996</v>
      </c>
      <c r="F31" s="27" t="str">
        <f>IF($B31="N/A","N/A",IF(E31&gt;=95,"Yes","No"))</f>
        <v>Yes</v>
      </c>
      <c r="G31" s="9">
        <v>99.996097227999996</v>
      </c>
      <c r="H31" s="27" t="str">
        <f>IF($B31="N/A","N/A",IF(G31&gt;=95,"Yes","No"))</f>
        <v>Yes</v>
      </c>
      <c r="I31" s="8">
        <v>5.0000000000000001E-4</v>
      </c>
      <c r="J31" s="8">
        <v>-2E-3</v>
      </c>
      <c r="K31" s="28" t="s">
        <v>735</v>
      </c>
      <c r="L31" s="105" t="str">
        <f t="shared" si="4"/>
        <v>Yes</v>
      </c>
    </row>
    <row r="32" spans="1:14" x14ac:dyDescent="0.2">
      <c r="A32" s="128" t="s">
        <v>23</v>
      </c>
      <c r="B32" s="22" t="s">
        <v>213</v>
      </c>
      <c r="C32" s="9">
        <v>66.738098106999999</v>
      </c>
      <c r="D32" s="27" t="str">
        <f t="shared" ref="D32:D37" si="11">IF($B32="N/A","N/A",IF(C32&gt;10,"No",IF(C32&lt;-10,"No","Yes")))</f>
        <v>N/A</v>
      </c>
      <c r="E32" s="9">
        <v>66.215374599</v>
      </c>
      <c r="F32" s="27" t="str">
        <f t="shared" ref="F32:F37" si="12">IF($B32="N/A","N/A",IF(E32&gt;10,"No",IF(E32&lt;-10,"No","Yes")))</f>
        <v>N/A</v>
      </c>
      <c r="G32" s="9">
        <v>62.853634491999998</v>
      </c>
      <c r="H32" s="27" t="str">
        <f t="shared" ref="H32:H37" si="13">IF($B32="N/A","N/A",IF(G32&gt;10,"No",IF(G32&lt;-10,"No","Yes")))</f>
        <v>N/A</v>
      </c>
      <c r="I32" s="8">
        <v>-0.78300000000000003</v>
      </c>
      <c r="J32" s="8">
        <v>-5.08</v>
      </c>
      <c r="K32" s="28" t="s">
        <v>735</v>
      </c>
      <c r="L32" s="105" t="str">
        <f t="shared" si="4"/>
        <v>Yes</v>
      </c>
    </row>
    <row r="33" spans="1:12" x14ac:dyDescent="0.2">
      <c r="A33" s="128" t="s">
        <v>24</v>
      </c>
      <c r="B33" s="22" t="s">
        <v>213</v>
      </c>
      <c r="C33" s="9">
        <v>20.484986733</v>
      </c>
      <c r="D33" s="27" t="str">
        <f t="shared" si="11"/>
        <v>N/A</v>
      </c>
      <c r="E33" s="9">
        <v>20.716055855</v>
      </c>
      <c r="F33" s="27" t="str">
        <f t="shared" si="12"/>
        <v>N/A</v>
      </c>
      <c r="G33" s="9">
        <v>19.920831550999999</v>
      </c>
      <c r="H33" s="27" t="str">
        <f t="shared" si="13"/>
        <v>N/A</v>
      </c>
      <c r="I33" s="8">
        <v>1.1279999999999999</v>
      </c>
      <c r="J33" s="8">
        <v>-3.84</v>
      </c>
      <c r="K33" s="28" t="s">
        <v>735</v>
      </c>
      <c r="L33" s="105" t="str">
        <f t="shared" si="4"/>
        <v>Yes</v>
      </c>
    </row>
    <row r="34" spans="1:12" x14ac:dyDescent="0.2">
      <c r="A34" s="128" t="s">
        <v>25</v>
      </c>
      <c r="B34" s="22" t="s">
        <v>213</v>
      </c>
      <c r="C34" s="9">
        <v>7.9209075899999995E-2</v>
      </c>
      <c r="D34" s="27" t="str">
        <f t="shared" si="11"/>
        <v>N/A</v>
      </c>
      <c r="E34" s="9">
        <v>9.3992647200000001E-2</v>
      </c>
      <c r="F34" s="27" t="str">
        <f t="shared" si="12"/>
        <v>N/A</v>
      </c>
      <c r="G34" s="9">
        <v>9.7713842999999995E-2</v>
      </c>
      <c r="H34" s="27" t="str">
        <f t="shared" si="13"/>
        <v>N/A</v>
      </c>
      <c r="I34" s="8">
        <v>18.66</v>
      </c>
      <c r="J34" s="8">
        <v>3.9590000000000001</v>
      </c>
      <c r="K34" s="28" t="s">
        <v>735</v>
      </c>
      <c r="L34" s="105" t="str">
        <f t="shared" si="4"/>
        <v>Yes</v>
      </c>
    </row>
    <row r="35" spans="1:12" x14ac:dyDescent="0.2">
      <c r="A35" s="128" t="s">
        <v>26</v>
      </c>
      <c r="B35" s="30" t="s">
        <v>213</v>
      </c>
      <c r="C35" s="9">
        <v>1.2825423042999999</v>
      </c>
      <c r="D35" s="7" t="str">
        <f t="shared" si="11"/>
        <v>N/A</v>
      </c>
      <c r="E35" s="9">
        <v>1.4591785347999999</v>
      </c>
      <c r="F35" s="7" t="str">
        <f t="shared" si="12"/>
        <v>N/A</v>
      </c>
      <c r="G35" s="9">
        <v>1.5406553188000001</v>
      </c>
      <c r="H35" s="7" t="str">
        <f t="shared" si="13"/>
        <v>N/A</v>
      </c>
      <c r="I35" s="8">
        <v>13.77</v>
      </c>
      <c r="J35" s="8">
        <v>5.5839999999999996</v>
      </c>
      <c r="K35" s="30" t="s">
        <v>213</v>
      </c>
      <c r="L35" s="105" t="str">
        <f t="shared" si="4"/>
        <v>N/A</v>
      </c>
    </row>
    <row r="36" spans="1:12" x14ac:dyDescent="0.2">
      <c r="A36" s="128" t="s">
        <v>60</v>
      </c>
      <c r="B36" s="30" t="s">
        <v>213</v>
      </c>
      <c r="C36" s="9">
        <v>0</v>
      </c>
      <c r="D36" s="7" t="str">
        <f t="shared" si="11"/>
        <v>N/A</v>
      </c>
      <c r="E36" s="9">
        <v>0</v>
      </c>
      <c r="F36" s="7" t="str">
        <f t="shared" si="12"/>
        <v>N/A</v>
      </c>
      <c r="G36" s="9">
        <v>0</v>
      </c>
      <c r="H36" s="7" t="str">
        <f t="shared" si="13"/>
        <v>N/A</v>
      </c>
      <c r="I36" s="8" t="s">
        <v>1748</v>
      </c>
      <c r="J36" s="8" t="s">
        <v>1748</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1748</v>
      </c>
      <c r="J37" s="8" t="s">
        <v>1748</v>
      </c>
      <c r="K37" s="30" t="s">
        <v>213</v>
      </c>
      <c r="L37" s="105" t="str">
        <f t="shared" si="4"/>
        <v>N/A</v>
      </c>
    </row>
    <row r="38" spans="1:12" x14ac:dyDescent="0.2">
      <c r="A38" s="128" t="s">
        <v>62</v>
      </c>
      <c r="B38" s="30" t="s">
        <v>278</v>
      </c>
      <c r="C38" s="9">
        <v>11.415163779</v>
      </c>
      <c r="D38" s="7" t="str">
        <f>IF($B38="N/A","N/A",IF(C38&gt;=5,"No",IF(C38&lt;0,"No","Yes")))</f>
        <v>No</v>
      </c>
      <c r="E38" s="9">
        <v>11.515398364999999</v>
      </c>
      <c r="F38" s="7" t="str">
        <f>IF($B38="N/A","N/A",IF(E38&gt;=5,"No",IF(E38&lt;0,"No","Yes")))</f>
        <v>No</v>
      </c>
      <c r="G38" s="9">
        <v>15.587164795</v>
      </c>
      <c r="H38" s="7" t="str">
        <f>IF($B38="N/A","N/A",IF(G38&gt;=5,"No",IF(G38&lt;0,"No","Yes")))</f>
        <v>No</v>
      </c>
      <c r="I38" s="8">
        <v>0.87809999999999999</v>
      </c>
      <c r="J38" s="8">
        <v>35.36</v>
      </c>
      <c r="K38" s="28" t="s">
        <v>735</v>
      </c>
      <c r="L38" s="105" t="str">
        <f t="shared" si="4"/>
        <v>No</v>
      </c>
    </row>
    <row r="39" spans="1:12" x14ac:dyDescent="0.2">
      <c r="A39" s="128" t="s">
        <v>63</v>
      </c>
      <c r="B39" s="30" t="s">
        <v>213</v>
      </c>
      <c r="C39" s="9">
        <v>9.7587577069999991</v>
      </c>
      <c r="D39" s="7" t="str">
        <f>IF($B39="N/A","N/A",IF(C39&gt;10,"No",IF(C39&lt;-10,"No","Yes")))</f>
        <v>N/A</v>
      </c>
      <c r="E39" s="9">
        <v>9.9004824191999994</v>
      </c>
      <c r="F39" s="7" t="str">
        <f>IF($B39="N/A","N/A",IF(E39&gt;10,"No",IF(E39&lt;-10,"No","Yes")))</f>
        <v>N/A</v>
      </c>
      <c r="G39" s="9">
        <v>9.5659828625000003</v>
      </c>
      <c r="H39" s="7" t="str">
        <f>IF($B39="N/A","N/A",IF(G39&gt;10,"No",IF(G39&lt;-10,"No","Yes")))</f>
        <v>N/A</v>
      </c>
      <c r="I39" s="8">
        <v>1.452</v>
      </c>
      <c r="J39" s="8">
        <v>-3.38</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3.7206774831999998</v>
      </c>
      <c r="D41" s="27" t="str">
        <f>IF($B41="N/A","N/A",IF(C41&gt;8,"No",IF(C41&lt;2,"No","Yes")))</f>
        <v>Yes</v>
      </c>
      <c r="E41" s="4">
        <v>3.6582243947999999</v>
      </c>
      <c r="F41" s="27" t="str">
        <f>IF($B41="N/A","N/A",IF(E41&gt;8,"No",IF(E41&lt;2,"No","Yes")))</f>
        <v>Yes</v>
      </c>
      <c r="G41" s="4">
        <v>3.5192883657</v>
      </c>
      <c r="H41" s="27" t="str">
        <f>IF($B41="N/A","N/A",IF(G41&gt;8,"No",IF(G41&lt;2,"No","Yes")))</f>
        <v>Yes</v>
      </c>
      <c r="I41" s="8">
        <v>-1.68</v>
      </c>
      <c r="J41" s="8">
        <v>-3.8</v>
      </c>
      <c r="K41" s="28" t="s">
        <v>735</v>
      </c>
      <c r="L41" s="105" t="str">
        <f t="shared" si="4"/>
        <v>Yes</v>
      </c>
    </row>
    <row r="42" spans="1:12" x14ac:dyDescent="0.2">
      <c r="A42" s="104" t="s">
        <v>170</v>
      </c>
      <c r="B42" s="22" t="s">
        <v>213</v>
      </c>
      <c r="C42" s="4">
        <v>17.697855751999999</v>
      </c>
      <c r="D42" s="7" t="str">
        <f t="shared" ref="D42:D49" si="14">IF($B42="N/A","N/A",IF(C42&gt;10,"No",IF(C42&lt;-10,"No","Yes")))</f>
        <v>N/A</v>
      </c>
      <c r="E42" s="4">
        <v>17.085570752999999</v>
      </c>
      <c r="F42" s="7" t="str">
        <f t="shared" ref="F42:F49" si="15">IF($B42="N/A","N/A",IF(E42&gt;10,"No",IF(E42&lt;-10,"No","Yes")))</f>
        <v>N/A</v>
      </c>
      <c r="G42" s="4">
        <v>16.143020688</v>
      </c>
      <c r="H42" s="7" t="str">
        <f t="shared" ref="H42:H49" si="16">IF($B42="N/A","N/A",IF(G42&gt;10,"No",IF(G42&lt;-10,"No","Yes")))</f>
        <v>N/A</v>
      </c>
      <c r="I42" s="8">
        <v>-3.46</v>
      </c>
      <c r="J42" s="8">
        <v>-5.52</v>
      </c>
      <c r="K42" s="28" t="s">
        <v>735</v>
      </c>
      <c r="L42" s="105" t="str">
        <f>IF(J42="Div by 0", "N/A", IF(OR(J42="N/A",K42="N/A"),"N/A", IF(J42&gt;VALUE(MID(K42,1,2)), "No", IF(J42&lt;-1*VALUE(MID(K42,1,2)), "No", "Yes"))))</f>
        <v>Yes</v>
      </c>
    </row>
    <row r="43" spans="1:12" x14ac:dyDescent="0.2">
      <c r="A43" s="104" t="s">
        <v>171</v>
      </c>
      <c r="B43" s="22" t="s">
        <v>213</v>
      </c>
      <c r="C43" s="4">
        <v>34.769790948000001</v>
      </c>
      <c r="D43" s="7" t="str">
        <f t="shared" si="14"/>
        <v>N/A</v>
      </c>
      <c r="E43" s="4">
        <v>34.673811127</v>
      </c>
      <c r="F43" s="7" t="str">
        <f t="shared" si="15"/>
        <v>N/A</v>
      </c>
      <c r="G43" s="4">
        <v>34.161612335999997</v>
      </c>
      <c r="H43" s="7" t="str">
        <f t="shared" si="16"/>
        <v>N/A</v>
      </c>
      <c r="I43" s="8">
        <v>-0.27600000000000002</v>
      </c>
      <c r="J43" s="8">
        <v>-1.48</v>
      </c>
      <c r="K43" s="28" t="s">
        <v>735</v>
      </c>
      <c r="L43" s="105" t="str">
        <f>IF(J43="Div by 0", "N/A", IF(OR(J43="N/A",K43="N/A"),"N/A", IF(J43&gt;VALUE(MID(K43,1,2)), "No", IF(J43&lt;-1*VALUE(MID(K43,1,2)), "No", "Yes"))))</f>
        <v>Yes</v>
      </c>
    </row>
    <row r="44" spans="1:12" x14ac:dyDescent="0.2">
      <c r="A44" s="104" t="s">
        <v>172</v>
      </c>
      <c r="B44" s="22" t="s">
        <v>213</v>
      </c>
      <c r="C44" s="4">
        <v>3.1750405447999999</v>
      </c>
      <c r="D44" s="7" t="str">
        <f t="shared" si="14"/>
        <v>N/A</v>
      </c>
      <c r="E44" s="4">
        <v>3.0640074643999999</v>
      </c>
      <c r="F44" s="7" t="str">
        <f t="shared" si="15"/>
        <v>N/A</v>
      </c>
      <c r="G44" s="4">
        <v>3.0494380008999999</v>
      </c>
      <c r="H44" s="7" t="str">
        <f t="shared" si="16"/>
        <v>N/A</v>
      </c>
      <c r="I44" s="8">
        <v>-3.5</v>
      </c>
      <c r="J44" s="8">
        <v>-0.47599999999999998</v>
      </c>
      <c r="K44" s="28" t="s">
        <v>735</v>
      </c>
      <c r="L44" s="105" t="str">
        <f t="shared" ref="L44:L53" si="17">IF(J44="Div by 0", "N/A", IF(OR(J44="N/A",K44="N/A"),"N/A", IF(J44&gt;VALUE(MID(K44,1,2)), "No", IF(J44&lt;-1*VALUE(MID(K44,1,2)), "No", "Yes"))))</f>
        <v>Yes</v>
      </c>
    </row>
    <row r="45" spans="1:12" x14ac:dyDescent="0.2">
      <c r="A45" s="104" t="s">
        <v>173</v>
      </c>
      <c r="B45" s="22" t="s">
        <v>213</v>
      </c>
      <c r="C45" s="4">
        <v>21.284906295999999</v>
      </c>
      <c r="D45" s="7" t="str">
        <f t="shared" si="14"/>
        <v>N/A</v>
      </c>
      <c r="E45" s="4">
        <v>21.531117297000002</v>
      </c>
      <c r="F45" s="7" t="str">
        <f t="shared" si="15"/>
        <v>N/A</v>
      </c>
      <c r="G45" s="4">
        <v>22.398585750999999</v>
      </c>
      <c r="H45" s="7" t="str">
        <f t="shared" si="16"/>
        <v>N/A</v>
      </c>
      <c r="I45" s="8">
        <v>1.157</v>
      </c>
      <c r="J45" s="8">
        <v>4.0289999999999999</v>
      </c>
      <c r="K45" s="28" t="s">
        <v>735</v>
      </c>
      <c r="L45" s="105" t="str">
        <f t="shared" si="17"/>
        <v>Yes</v>
      </c>
    </row>
    <row r="46" spans="1:12" x14ac:dyDescent="0.2">
      <c r="A46" s="104" t="s">
        <v>174</v>
      </c>
      <c r="B46" s="22" t="s">
        <v>213</v>
      </c>
      <c r="C46" s="4">
        <v>11.687176342000001</v>
      </c>
      <c r="D46" s="7" t="str">
        <f t="shared" si="14"/>
        <v>N/A</v>
      </c>
      <c r="E46" s="4">
        <v>12.190922756000001</v>
      </c>
      <c r="F46" s="7" t="str">
        <f t="shared" si="15"/>
        <v>N/A</v>
      </c>
      <c r="G46" s="4">
        <v>13.166000786</v>
      </c>
      <c r="H46" s="7" t="str">
        <f t="shared" si="16"/>
        <v>N/A</v>
      </c>
      <c r="I46" s="8">
        <v>4.3099999999999996</v>
      </c>
      <c r="J46" s="8">
        <v>7.9980000000000002</v>
      </c>
      <c r="K46" s="28" t="s">
        <v>735</v>
      </c>
      <c r="L46" s="105" t="str">
        <f t="shared" si="17"/>
        <v>Yes</v>
      </c>
    </row>
    <row r="47" spans="1:12" x14ac:dyDescent="0.2">
      <c r="A47" s="104" t="s">
        <v>175</v>
      </c>
      <c r="B47" s="22" t="s">
        <v>213</v>
      </c>
      <c r="C47" s="4">
        <v>3.5558120811</v>
      </c>
      <c r="D47" s="7" t="str">
        <f t="shared" si="14"/>
        <v>N/A</v>
      </c>
      <c r="E47" s="4">
        <v>3.692153448</v>
      </c>
      <c r="F47" s="7" t="str">
        <f t="shared" si="15"/>
        <v>N/A</v>
      </c>
      <c r="G47" s="4">
        <v>3.6741705887</v>
      </c>
      <c r="H47" s="7" t="str">
        <f t="shared" si="16"/>
        <v>N/A</v>
      </c>
      <c r="I47" s="8">
        <v>3.8340000000000001</v>
      </c>
      <c r="J47" s="8">
        <v>-0.48699999999999999</v>
      </c>
      <c r="K47" s="28" t="s">
        <v>735</v>
      </c>
      <c r="L47" s="105" t="str">
        <f t="shared" si="17"/>
        <v>Yes</v>
      </c>
    </row>
    <row r="48" spans="1:12" x14ac:dyDescent="0.2">
      <c r="A48" s="104" t="s">
        <v>176</v>
      </c>
      <c r="B48" s="22" t="s">
        <v>213</v>
      </c>
      <c r="C48" s="4">
        <v>2.3034336981000001</v>
      </c>
      <c r="D48" s="7" t="str">
        <f t="shared" si="14"/>
        <v>N/A</v>
      </c>
      <c r="E48" s="4">
        <v>2.3096209498000002</v>
      </c>
      <c r="F48" s="7" t="str">
        <f t="shared" si="15"/>
        <v>N/A</v>
      </c>
      <c r="G48" s="4">
        <v>2.2040542572000001</v>
      </c>
      <c r="H48" s="7" t="str">
        <f t="shared" si="16"/>
        <v>N/A</v>
      </c>
      <c r="I48" s="8">
        <v>0.26860000000000001</v>
      </c>
      <c r="J48" s="8">
        <v>-4.57</v>
      </c>
      <c r="K48" s="28" t="s">
        <v>735</v>
      </c>
      <c r="L48" s="105" t="str">
        <f t="shared" si="17"/>
        <v>Yes</v>
      </c>
    </row>
    <row r="49" spans="1:12" x14ac:dyDescent="0.2">
      <c r="A49" s="104" t="s">
        <v>952</v>
      </c>
      <c r="B49" s="22" t="s">
        <v>213</v>
      </c>
      <c r="C49" s="4">
        <v>1.8053068546</v>
      </c>
      <c r="D49" s="7" t="str">
        <f t="shared" si="14"/>
        <v>N/A</v>
      </c>
      <c r="E49" s="4">
        <v>1.7945718100000001</v>
      </c>
      <c r="F49" s="7" t="str">
        <f t="shared" si="15"/>
        <v>N/A</v>
      </c>
      <c r="G49" s="4">
        <v>1.6837569527</v>
      </c>
      <c r="H49" s="7" t="str">
        <f t="shared" si="16"/>
        <v>N/A</v>
      </c>
      <c r="I49" s="8">
        <v>-0.59499999999999997</v>
      </c>
      <c r="J49" s="8">
        <v>-6.18</v>
      </c>
      <c r="K49" s="28" t="s">
        <v>735</v>
      </c>
      <c r="L49" s="105" t="str">
        <f t="shared" si="17"/>
        <v>Yes</v>
      </c>
    </row>
    <row r="50" spans="1:12" x14ac:dyDescent="0.2">
      <c r="A50" s="128" t="s">
        <v>208</v>
      </c>
      <c r="B50" s="22" t="s">
        <v>213</v>
      </c>
      <c r="C50" s="23">
        <v>729977</v>
      </c>
      <c r="D50" s="5" t="str">
        <f t="shared" ref="D50:D53" si="18">IF($B50="N/A","N/A",IF(C50&lt;0,"No","Yes"))</f>
        <v>N/A</v>
      </c>
      <c r="E50" s="23">
        <v>723076</v>
      </c>
      <c r="F50" s="5" t="str">
        <f t="shared" ref="F50:F53" si="19">IF($B50="N/A","N/A",IF(E50&lt;0,"No","Yes"))</f>
        <v>N/A</v>
      </c>
      <c r="G50" s="23">
        <v>742319</v>
      </c>
      <c r="H50" s="5" t="str">
        <f t="shared" ref="H50:H53" si="20">IF($B50="N/A","N/A",IF(G50&lt;0,"No","Yes"))</f>
        <v>N/A</v>
      </c>
      <c r="I50" s="8">
        <v>-0.94499999999999995</v>
      </c>
      <c r="J50" s="8">
        <v>2.661</v>
      </c>
      <c r="K50" s="28" t="s">
        <v>735</v>
      </c>
      <c r="L50" s="105" t="str">
        <f t="shared" si="17"/>
        <v>Yes</v>
      </c>
    </row>
    <row r="51" spans="1:12" x14ac:dyDescent="0.2">
      <c r="A51" s="128" t="s">
        <v>209</v>
      </c>
      <c r="B51" s="22" t="s">
        <v>213</v>
      </c>
      <c r="C51" s="23">
        <v>41045</v>
      </c>
      <c r="D51" s="5" t="str">
        <f t="shared" si="18"/>
        <v>N/A</v>
      </c>
      <c r="E51" s="23">
        <v>39786</v>
      </c>
      <c r="F51" s="5" t="str">
        <f t="shared" si="19"/>
        <v>N/A</v>
      </c>
      <c r="G51" s="23">
        <v>41896</v>
      </c>
      <c r="H51" s="5" t="str">
        <f t="shared" si="20"/>
        <v>N/A</v>
      </c>
      <c r="I51" s="8">
        <v>-3.07</v>
      </c>
      <c r="J51" s="8">
        <v>5.3029999999999999</v>
      </c>
      <c r="K51" s="28" t="s">
        <v>735</v>
      </c>
      <c r="L51" s="105" t="str">
        <f t="shared" si="17"/>
        <v>Yes</v>
      </c>
    </row>
    <row r="52" spans="1:12" x14ac:dyDescent="0.2">
      <c r="A52" s="128" t="s">
        <v>210</v>
      </c>
      <c r="B52" s="22" t="s">
        <v>213</v>
      </c>
      <c r="C52" s="23">
        <v>419519</v>
      </c>
      <c r="D52" s="5" t="str">
        <f t="shared" si="18"/>
        <v>N/A</v>
      </c>
      <c r="E52" s="23">
        <v>430411</v>
      </c>
      <c r="F52" s="5" t="str">
        <f t="shared" si="19"/>
        <v>N/A</v>
      </c>
      <c r="G52" s="23">
        <v>481116</v>
      </c>
      <c r="H52" s="5" t="str">
        <f t="shared" si="20"/>
        <v>N/A</v>
      </c>
      <c r="I52" s="8">
        <v>2.5960000000000001</v>
      </c>
      <c r="J52" s="8">
        <v>11.78</v>
      </c>
      <c r="K52" s="28" t="s">
        <v>735</v>
      </c>
      <c r="L52" s="105" t="str">
        <f t="shared" si="17"/>
        <v>No</v>
      </c>
    </row>
    <row r="53" spans="1:12" x14ac:dyDescent="0.2">
      <c r="A53" s="128" t="s">
        <v>953</v>
      </c>
      <c r="B53" s="22" t="s">
        <v>213</v>
      </c>
      <c r="C53" s="23">
        <v>69230</v>
      </c>
      <c r="D53" s="5" t="str">
        <f t="shared" si="18"/>
        <v>N/A</v>
      </c>
      <c r="E53" s="23">
        <v>71088</v>
      </c>
      <c r="F53" s="5" t="str">
        <f t="shared" si="19"/>
        <v>N/A</v>
      </c>
      <c r="G53" s="23">
        <v>73936</v>
      </c>
      <c r="H53" s="5" t="str">
        <f t="shared" si="20"/>
        <v>N/A</v>
      </c>
      <c r="I53" s="8">
        <v>2.6840000000000002</v>
      </c>
      <c r="J53" s="8">
        <v>4.0060000000000002</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99.999927725999996</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99.999927725999996</v>
      </c>
      <c r="H55" s="27" t="str">
        <f>IF($B55="N/A","N/A",IF(G55&gt;10,"No",IF(G55&lt;-10,"No","Yes")))</f>
        <v>N/A</v>
      </c>
      <c r="I55" s="8">
        <v>0</v>
      </c>
      <c r="J55" s="8">
        <v>0</v>
      </c>
      <c r="K55" s="22" t="s">
        <v>213</v>
      </c>
      <c r="L55" s="105" t="str">
        <f t="shared" si="4"/>
        <v>N/A</v>
      </c>
    </row>
    <row r="56" spans="1:12" x14ac:dyDescent="0.2">
      <c r="A56" s="128" t="s">
        <v>177</v>
      </c>
      <c r="B56" s="22" t="s">
        <v>213</v>
      </c>
      <c r="C56" s="4">
        <v>57.887174653999999</v>
      </c>
      <c r="D56" s="27" t="str">
        <f t="shared" ref="D56:D57" si="21">IF($B56="N/A","N/A",IF(C56&gt;10,"No",IF(C56&lt;-10,"No","Yes")))</f>
        <v>N/A</v>
      </c>
      <c r="E56" s="4">
        <v>57.887243974999997</v>
      </c>
      <c r="F56" s="27" t="str">
        <f t="shared" ref="F56:F57" si="22">IF($B56="N/A","N/A",IF(E56&gt;10,"No",IF(E56&lt;-10,"No","Yes")))</f>
        <v>N/A</v>
      </c>
      <c r="G56" s="4">
        <v>57.842330908999998</v>
      </c>
      <c r="H56" s="27" t="str">
        <f t="shared" ref="H56:H57" si="23">IF($B56="N/A","N/A",IF(G56&gt;10,"No",IF(G56&lt;-10,"No","Yes")))</f>
        <v>N/A</v>
      </c>
      <c r="I56" s="8">
        <v>1E-4</v>
      </c>
      <c r="J56" s="8">
        <v>-7.8E-2</v>
      </c>
      <c r="K56" s="28" t="s">
        <v>735</v>
      </c>
      <c r="L56" s="105" t="str">
        <f>IF(J56="Div by 0", "N/A", IF(OR(J56="N/A",K56="N/A"),"N/A", IF(J56&gt;VALUE(MID(K56,1,2)), "No", IF(J56&lt;-1*VALUE(MID(K56,1,2)), "No", "Yes"))))</f>
        <v>Yes</v>
      </c>
    </row>
    <row r="57" spans="1:12" x14ac:dyDescent="0.2">
      <c r="A57" s="151" t="s">
        <v>178</v>
      </c>
      <c r="B57" s="22" t="s">
        <v>213</v>
      </c>
      <c r="C57" s="4">
        <v>42.112825346000001</v>
      </c>
      <c r="D57" s="27" t="str">
        <f t="shared" si="21"/>
        <v>N/A</v>
      </c>
      <c r="E57" s="4">
        <v>42.112756025000003</v>
      </c>
      <c r="F57" s="27" t="str">
        <f t="shared" si="22"/>
        <v>N/A</v>
      </c>
      <c r="G57" s="4">
        <v>42.157596818000002</v>
      </c>
      <c r="H57" s="27" t="str">
        <f t="shared" si="23"/>
        <v>N/A</v>
      </c>
      <c r="I57" s="8">
        <v>0</v>
      </c>
      <c r="J57" s="8">
        <v>0.1065</v>
      </c>
      <c r="K57" s="28" t="s">
        <v>735</v>
      </c>
      <c r="L57" s="105" t="str">
        <f>IF(J57="Div by 0", "N/A", IF(OR(J57="N/A",K57="N/A"),"N/A", IF(J57&gt;VALUE(MID(K57,1,2)), "No", IF(J57&lt;-1*VALUE(MID(K57,1,2)), "No", "Yes"))))</f>
        <v>Yes</v>
      </c>
    </row>
    <row r="58" spans="1:12" x14ac:dyDescent="0.2">
      <c r="A58" s="152" t="s">
        <v>681</v>
      </c>
      <c r="B58" s="22" t="s">
        <v>282</v>
      </c>
      <c r="C58" s="4">
        <v>61.648454463999997</v>
      </c>
      <c r="D58" s="27" t="str">
        <f>IF($B58="N/A","N/A",IF(C58&gt;70,"No",IF(C58&lt;40,"No","Yes")))</f>
        <v>Yes</v>
      </c>
      <c r="E58" s="4">
        <v>63.212271313000002</v>
      </c>
      <c r="F58" s="27" t="str">
        <f>IF($B58="N/A","N/A",IF(E58&gt;70,"No",IF(E58&lt;40,"No","Yes")))</f>
        <v>Yes</v>
      </c>
      <c r="G58" s="4">
        <v>54.865166459999998</v>
      </c>
      <c r="H58" s="27" t="str">
        <f>IF($B58="N/A","N/A",IF(G58&gt;70,"No",IF(G58&lt;40,"No","Yes")))</f>
        <v>Yes</v>
      </c>
      <c r="I58" s="8">
        <v>2.5369999999999999</v>
      </c>
      <c r="J58" s="8">
        <v>-13.2</v>
      </c>
      <c r="K58" s="28" t="s">
        <v>735</v>
      </c>
      <c r="L58" s="105" t="str">
        <f t="shared" si="4"/>
        <v>No</v>
      </c>
    </row>
    <row r="59" spans="1:12" x14ac:dyDescent="0.2">
      <c r="A59" s="128" t="s">
        <v>682</v>
      </c>
      <c r="B59" s="22" t="s">
        <v>213</v>
      </c>
      <c r="C59" s="4">
        <v>69.313790130000001</v>
      </c>
      <c r="D59" s="27" t="str">
        <f>IF($B59="N/A","N/A",IF(C59&gt;10,"No",IF(C59&lt;-10,"No","Yes")))</f>
        <v>N/A</v>
      </c>
      <c r="E59" s="4">
        <v>69.602292445000003</v>
      </c>
      <c r="F59" s="27" t="str">
        <f>IF($B59="N/A","N/A",IF(E59&gt;10,"No",IF(E59&lt;-10,"No","Yes")))</f>
        <v>N/A</v>
      </c>
      <c r="G59" s="4">
        <v>65.589496146000002</v>
      </c>
      <c r="H59" s="27" t="str">
        <f>IF($B59="N/A","N/A",IF(G59&gt;10,"No",IF(G59&lt;-10,"No","Yes")))</f>
        <v>N/A</v>
      </c>
      <c r="I59" s="8">
        <v>0.41620000000000001</v>
      </c>
      <c r="J59" s="8">
        <v>-5.77</v>
      </c>
      <c r="K59" s="22" t="s">
        <v>213</v>
      </c>
      <c r="L59" s="105" t="str">
        <f t="shared" si="4"/>
        <v>N/A</v>
      </c>
    </row>
    <row r="60" spans="1:12" x14ac:dyDescent="0.2">
      <c r="A60" s="128" t="s">
        <v>683</v>
      </c>
      <c r="B60" s="22" t="s">
        <v>213</v>
      </c>
      <c r="C60" s="4">
        <v>73.755461174000004</v>
      </c>
      <c r="D60" s="27" t="str">
        <f t="shared" ref="D60:D66" si="24">IF($B60="N/A","N/A",IF(C60&gt;10,"No",IF(C60&lt;-10,"No","Yes")))</f>
        <v>N/A</v>
      </c>
      <c r="E60" s="4">
        <v>76.581071167000005</v>
      </c>
      <c r="F60" s="27" t="str">
        <f t="shared" ref="F60:F66" si="25">IF($B60="N/A","N/A",IF(E60&gt;10,"No",IF(E60&lt;-10,"No","Yes")))</f>
        <v>N/A</v>
      </c>
      <c r="G60" s="4">
        <v>56.845479803000003</v>
      </c>
      <c r="H60" s="27" t="str">
        <f t="shared" ref="H60:H66" si="26">IF($B60="N/A","N/A",IF(G60&gt;10,"No",IF(G60&lt;-10,"No","Yes")))</f>
        <v>N/A</v>
      </c>
      <c r="I60" s="8">
        <v>3.831</v>
      </c>
      <c r="J60" s="8">
        <v>-25.8</v>
      </c>
      <c r="K60" s="22" t="s">
        <v>213</v>
      </c>
      <c r="L60" s="105" t="str">
        <f t="shared" si="4"/>
        <v>N/A</v>
      </c>
    </row>
    <row r="61" spans="1:12" x14ac:dyDescent="0.2">
      <c r="A61" s="128" t="s">
        <v>1733</v>
      </c>
      <c r="B61" s="22" t="s">
        <v>213</v>
      </c>
      <c r="C61" s="4">
        <v>65.265784152999998</v>
      </c>
      <c r="D61" s="27" t="str">
        <f t="shared" si="24"/>
        <v>N/A</v>
      </c>
      <c r="E61" s="4">
        <v>65.609873653999998</v>
      </c>
      <c r="F61" s="27" t="str">
        <f t="shared" si="25"/>
        <v>N/A</v>
      </c>
      <c r="G61" s="4">
        <v>67.641488733000003</v>
      </c>
      <c r="H61" s="27" t="str">
        <f t="shared" si="26"/>
        <v>N/A</v>
      </c>
      <c r="I61" s="8">
        <v>0.5272</v>
      </c>
      <c r="J61" s="8">
        <v>3.097</v>
      </c>
      <c r="K61" s="22" t="s">
        <v>213</v>
      </c>
      <c r="L61" s="105" t="str">
        <f t="shared" si="4"/>
        <v>N/A</v>
      </c>
    </row>
    <row r="62" spans="1:12" x14ac:dyDescent="0.2">
      <c r="A62" s="128" t="s">
        <v>684</v>
      </c>
      <c r="B62" s="22" t="s">
        <v>213</v>
      </c>
      <c r="C62" s="4">
        <v>37.878038844999999</v>
      </c>
      <c r="D62" s="27" t="str">
        <f t="shared" si="24"/>
        <v>N/A</v>
      </c>
      <c r="E62" s="4">
        <v>42.016070755000001</v>
      </c>
      <c r="F62" s="27" t="str">
        <f t="shared" si="25"/>
        <v>N/A</v>
      </c>
      <c r="G62" s="4">
        <v>32.540490173000002</v>
      </c>
      <c r="H62" s="27" t="str">
        <f t="shared" si="26"/>
        <v>N/A</v>
      </c>
      <c r="I62" s="8">
        <v>10.92</v>
      </c>
      <c r="J62" s="8">
        <v>-22.6</v>
      </c>
      <c r="K62" s="22" t="s">
        <v>213</v>
      </c>
      <c r="L62" s="105" t="str">
        <f t="shared" si="4"/>
        <v>N/A</v>
      </c>
    </row>
    <row r="63" spans="1:12" x14ac:dyDescent="0.2">
      <c r="A63" s="128" t="s">
        <v>179</v>
      </c>
      <c r="B63" s="43" t="s">
        <v>217</v>
      </c>
      <c r="C63" s="23">
        <v>11</v>
      </c>
      <c r="D63" s="27" t="str">
        <f>IF(OR($B63="N/A",$C63="N/A"),"N/A",IF(C63&gt;0,"No",IF(C63&lt;0,"No","Yes")))</f>
        <v>No</v>
      </c>
      <c r="E63" s="23">
        <v>11</v>
      </c>
      <c r="F63" s="27" t="str">
        <f>IF(OR($B63="N/A",$E63="N/A"),"N/A",IF(E63&gt;0,"No",IF(E63&lt;0,"No","Yes")))</f>
        <v>No</v>
      </c>
      <c r="G63" s="23">
        <v>23</v>
      </c>
      <c r="H63" s="27" t="str">
        <f>IF($B63="N/A","N/A",IF(G63&gt;0,"No",IF(G63&lt;0,"No","Yes")))</f>
        <v>No</v>
      </c>
      <c r="I63" s="8">
        <v>50</v>
      </c>
      <c r="J63" s="8">
        <v>666.7</v>
      </c>
      <c r="K63" s="22" t="s">
        <v>213</v>
      </c>
      <c r="L63" s="105" t="str">
        <f>IF(J63="Div by 0", "N/A", IF(K63="N/A","N/A", IF(J63&gt;VALUE(MID(K63,1,2)), "No", IF(J63&lt;-1*VALUE(MID(K63,1,2)), "No", "Yes"))))</f>
        <v>N/A</v>
      </c>
    </row>
    <row r="64" spans="1:12" x14ac:dyDescent="0.2">
      <c r="A64" s="104" t="s">
        <v>146</v>
      </c>
      <c r="B64" s="22" t="s">
        <v>213</v>
      </c>
      <c r="C64" s="4">
        <v>1.2958205700000001</v>
      </c>
      <c r="D64" s="27" t="str">
        <f t="shared" si="24"/>
        <v>N/A</v>
      </c>
      <c r="E64" s="4">
        <v>1.3734389006000001</v>
      </c>
      <c r="F64" s="27" t="str">
        <f t="shared" si="25"/>
        <v>N/A</v>
      </c>
      <c r="G64" s="4">
        <v>1.2816991800999999</v>
      </c>
      <c r="H64" s="27" t="str">
        <f t="shared" si="26"/>
        <v>N/A</v>
      </c>
      <c r="I64" s="8">
        <v>5.99</v>
      </c>
      <c r="J64" s="8">
        <v>-6.68</v>
      </c>
      <c r="K64" s="22" t="s">
        <v>213</v>
      </c>
      <c r="L64" s="105" t="str">
        <f t="shared" si="4"/>
        <v>N/A</v>
      </c>
    </row>
    <row r="65" spans="1:12" x14ac:dyDescent="0.2">
      <c r="A65" s="104" t="s">
        <v>147</v>
      </c>
      <c r="B65" s="22" t="s">
        <v>213</v>
      </c>
      <c r="C65" s="4">
        <v>1.3572229544000001</v>
      </c>
      <c r="D65" s="27" t="str">
        <f t="shared" si="24"/>
        <v>N/A</v>
      </c>
      <c r="E65" s="4">
        <v>1.3787116587999999</v>
      </c>
      <c r="F65" s="27" t="str">
        <f t="shared" si="25"/>
        <v>N/A</v>
      </c>
      <c r="G65" s="4">
        <v>1.3241237554</v>
      </c>
      <c r="H65" s="27" t="str">
        <f t="shared" si="26"/>
        <v>N/A</v>
      </c>
      <c r="I65" s="8">
        <v>1.583</v>
      </c>
      <c r="J65" s="8">
        <v>-3.96</v>
      </c>
      <c r="K65" s="22" t="s">
        <v>213</v>
      </c>
      <c r="L65" s="105" t="str">
        <f t="shared" si="4"/>
        <v>N/A</v>
      </c>
    </row>
    <row r="66" spans="1:12" x14ac:dyDescent="0.2">
      <c r="A66" s="104" t="s">
        <v>148</v>
      </c>
      <c r="B66" s="22" t="s">
        <v>213</v>
      </c>
      <c r="C66" s="4">
        <v>1.4276821904999999</v>
      </c>
      <c r="D66" s="27" t="str">
        <f t="shared" si="24"/>
        <v>N/A</v>
      </c>
      <c r="E66" s="4">
        <v>1.4707938864000001</v>
      </c>
      <c r="F66" s="27" t="str">
        <f t="shared" si="25"/>
        <v>N/A</v>
      </c>
      <c r="G66" s="4">
        <v>1.3783289197999999</v>
      </c>
      <c r="H66" s="27" t="str">
        <f t="shared" si="26"/>
        <v>N/A</v>
      </c>
      <c r="I66" s="8">
        <v>3.02</v>
      </c>
      <c r="J66" s="8">
        <v>-6.29</v>
      </c>
      <c r="K66" s="22" t="s">
        <v>213</v>
      </c>
      <c r="L66" s="105" t="str">
        <f t="shared" si="4"/>
        <v>N/A</v>
      </c>
    </row>
    <row r="67" spans="1:12" x14ac:dyDescent="0.2">
      <c r="A67" s="128" t="s">
        <v>956</v>
      </c>
      <c r="B67" s="30" t="s">
        <v>213</v>
      </c>
      <c r="C67" s="1">
        <v>3306</v>
      </c>
      <c r="D67" s="7" t="str">
        <f>IF($B67="N/A","N/A",IF(C67&gt;10,"No",IF(C67&lt;-10,"No","Yes")))</f>
        <v>N/A</v>
      </c>
      <c r="E67" s="1">
        <v>3030</v>
      </c>
      <c r="F67" s="7" t="str">
        <f>IF($B67="N/A","N/A",IF(E67&gt;10,"No",IF(E67&lt;-10,"No","Yes")))</f>
        <v>N/A</v>
      </c>
      <c r="G67" s="1">
        <v>2434</v>
      </c>
      <c r="H67" s="7" t="str">
        <f>IF($B67="N/A","N/A",IF(G67&gt;10,"No",IF(G67&lt;-10,"No","Yes")))</f>
        <v>N/A</v>
      </c>
      <c r="I67" s="8">
        <v>-8.35</v>
      </c>
      <c r="J67" s="8">
        <v>-19.7</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11</v>
      </c>
      <c r="H68" s="27" t="str">
        <f t="shared" ref="H68:H69" si="29">IF($B68="N/A","N/A",IF(G68&gt;0,"No",IF(G68&lt;0,"No","Yes")))</f>
        <v>No</v>
      </c>
      <c r="I68" s="8" t="s">
        <v>1748</v>
      </c>
      <c r="J68" s="8" t="s">
        <v>1748</v>
      </c>
      <c r="K68" s="22" t="s">
        <v>213</v>
      </c>
      <c r="L68" s="105" t="str">
        <f t="shared" si="4"/>
        <v>N/A</v>
      </c>
    </row>
    <row r="69" spans="1:12" x14ac:dyDescent="0.2">
      <c r="A69" s="104" t="s">
        <v>202</v>
      </c>
      <c r="B69" s="30" t="s">
        <v>217</v>
      </c>
      <c r="C69" s="1">
        <v>166</v>
      </c>
      <c r="D69" s="27" t="str">
        <f t="shared" si="27"/>
        <v>No</v>
      </c>
      <c r="E69" s="1">
        <v>96</v>
      </c>
      <c r="F69" s="27" t="str">
        <f t="shared" si="28"/>
        <v>No</v>
      </c>
      <c r="G69" s="1">
        <v>34</v>
      </c>
      <c r="H69" s="27" t="str">
        <f t="shared" si="29"/>
        <v>No</v>
      </c>
      <c r="I69" s="8">
        <v>-42.2</v>
      </c>
      <c r="J69" s="8">
        <v>-64.599999999999994</v>
      </c>
      <c r="K69" s="22" t="s">
        <v>213</v>
      </c>
      <c r="L69" s="105" t="str">
        <f t="shared" si="4"/>
        <v>N/A</v>
      </c>
    </row>
    <row r="70" spans="1:12" x14ac:dyDescent="0.2">
      <c r="A70" s="104" t="s">
        <v>203</v>
      </c>
      <c r="B70" s="43" t="s">
        <v>213</v>
      </c>
      <c r="C70" s="9">
        <v>84.939759035999998</v>
      </c>
      <c r="D70" s="7" t="str">
        <f>IF($B70="N/A","N/A",IF(C70&gt;10,"No",IF(C70&lt;-10,"No","Yes")))</f>
        <v>N/A</v>
      </c>
      <c r="E70" s="9">
        <v>84.375</v>
      </c>
      <c r="F70" s="7" t="str">
        <f>IF($B70="N/A","N/A",IF(E70&gt;10,"No",IF(E70&lt;-10,"No","Yes")))</f>
        <v>N/A</v>
      </c>
      <c r="G70" s="9">
        <v>70.588235294</v>
      </c>
      <c r="H70" s="7" t="str">
        <f>IF($B70="N/A","N/A",IF(G70&gt;10,"No",IF(G70&lt;-10,"No","Yes")))</f>
        <v>N/A</v>
      </c>
      <c r="I70" s="8">
        <v>-0.66500000000000004</v>
      </c>
      <c r="J70" s="8">
        <v>-16.3</v>
      </c>
      <c r="K70" s="43" t="s">
        <v>213</v>
      </c>
      <c r="L70" s="105" t="str">
        <f t="shared" si="4"/>
        <v>N/A</v>
      </c>
    </row>
    <row r="71" spans="1:12" x14ac:dyDescent="0.2">
      <c r="A71" s="128" t="s">
        <v>65</v>
      </c>
      <c r="B71" s="30" t="s">
        <v>213</v>
      </c>
      <c r="C71" s="1">
        <v>201186</v>
      </c>
      <c r="D71" s="7" t="str">
        <f>IF($B71="N/A","N/A",IF(C71&gt;10,"No",IF(C71&lt;-10,"No","Yes")))</f>
        <v>N/A</v>
      </c>
      <c r="E71" s="1">
        <v>208253</v>
      </c>
      <c r="F71" s="7" t="str">
        <f>IF($B71="N/A","N/A",IF(E71&gt;10,"No",IF(E71&lt;-10,"No","Yes")))</f>
        <v>N/A</v>
      </c>
      <c r="G71" s="1">
        <v>214432</v>
      </c>
      <c r="H71" s="7" t="str">
        <f>IF($B71="N/A","N/A",IF(G71&gt;10,"No",IF(G71&lt;-10,"No","Yes")))</f>
        <v>N/A</v>
      </c>
      <c r="I71" s="8">
        <v>3.5129999999999999</v>
      </c>
      <c r="J71" s="8">
        <v>2.9670000000000001</v>
      </c>
      <c r="K71" s="30" t="s">
        <v>735</v>
      </c>
      <c r="L71" s="105" t="str">
        <f t="shared" ref="L71:L103" si="30">IF(J71="Div by 0", "N/A", IF(K71="N/A","N/A", IF(J71&gt;VALUE(MID(K71,1,2)), "No", IF(J71&lt;-1*VALUE(MID(K71,1,2)), "No", "Yes"))))</f>
        <v>Yes</v>
      </c>
    </row>
    <row r="72" spans="1:12" x14ac:dyDescent="0.2">
      <c r="A72" s="137" t="s">
        <v>66</v>
      </c>
      <c r="B72" s="30" t="s">
        <v>213</v>
      </c>
      <c r="C72" s="1">
        <v>175944.62</v>
      </c>
      <c r="D72" s="7" t="str">
        <f>IF($B72="N/A","N/A",IF(C72&gt;10,"No",IF(C72&lt;-10,"No","Yes")))</f>
        <v>N/A</v>
      </c>
      <c r="E72" s="1">
        <v>183426.22</v>
      </c>
      <c r="F72" s="7" t="str">
        <f>IF($B72="N/A","N/A",IF(E72&gt;10,"No",IF(E72&lt;-10,"No","Yes")))</f>
        <v>N/A</v>
      </c>
      <c r="G72" s="1">
        <v>184340.09</v>
      </c>
      <c r="H72" s="7" t="str">
        <f>IF($B72="N/A","N/A",IF(G72&gt;10,"No",IF(G72&lt;-10,"No","Yes")))</f>
        <v>N/A</v>
      </c>
      <c r="I72" s="8">
        <v>4.2519999999999998</v>
      </c>
      <c r="J72" s="8">
        <v>0.49819999999999998</v>
      </c>
      <c r="K72" s="30" t="s">
        <v>736</v>
      </c>
      <c r="L72" s="105" t="str">
        <f t="shared" si="30"/>
        <v>Yes</v>
      </c>
    </row>
    <row r="73" spans="1:12" x14ac:dyDescent="0.2">
      <c r="A73" s="104" t="s">
        <v>67</v>
      </c>
      <c r="B73" s="22" t="s">
        <v>283</v>
      </c>
      <c r="C73" s="4">
        <v>95.694972961999994</v>
      </c>
      <c r="D73" s="27" t="str">
        <f>IF($B73="N/A","N/A",IF(C73&gt;=90,"Yes","No"))</f>
        <v>Yes</v>
      </c>
      <c r="E73" s="4">
        <v>95.480475182000006</v>
      </c>
      <c r="F73" s="27" t="str">
        <f>IF($B73="N/A","N/A",IF(E73&gt;=90,"Yes","No"))</f>
        <v>Yes</v>
      </c>
      <c r="G73" s="4">
        <v>94.902035745000006</v>
      </c>
      <c r="H73" s="27" t="str">
        <f>IF($B73="N/A","N/A",IF(G73&gt;=90,"Yes","No"))</f>
        <v>Yes</v>
      </c>
      <c r="I73" s="8">
        <v>-0.224</v>
      </c>
      <c r="J73" s="8">
        <v>-0.60599999999999998</v>
      </c>
      <c r="K73" s="28" t="s">
        <v>735</v>
      </c>
      <c r="L73" s="105" t="str">
        <f t="shared" si="30"/>
        <v>Yes</v>
      </c>
    </row>
    <row r="74" spans="1:12" x14ac:dyDescent="0.2">
      <c r="A74" s="128" t="s">
        <v>957</v>
      </c>
      <c r="B74" s="22" t="s">
        <v>283</v>
      </c>
      <c r="C74" s="4">
        <v>95.933458436999999</v>
      </c>
      <c r="D74" s="27" t="str">
        <f>IF($B74="N/A","N/A",IF(C74&gt;=90,"Yes","No"))</f>
        <v>Yes</v>
      </c>
      <c r="E74" s="4">
        <v>95.678859329999995</v>
      </c>
      <c r="F74" s="27" t="str">
        <f>IF($B74="N/A","N/A",IF(E74&gt;=90,"Yes","No"))</f>
        <v>Yes</v>
      </c>
      <c r="G74" s="4">
        <v>97.685461082000003</v>
      </c>
      <c r="H74" s="27" t="str">
        <f>IF($B74="N/A","N/A",IF(G74&gt;=90,"Yes","No"))</f>
        <v>Yes</v>
      </c>
      <c r="I74" s="8">
        <v>-0.26500000000000001</v>
      </c>
      <c r="J74" s="8">
        <v>2.097</v>
      </c>
      <c r="K74" s="28" t="s">
        <v>735</v>
      </c>
      <c r="L74" s="105" t="str">
        <f t="shared" si="30"/>
        <v>Yes</v>
      </c>
    </row>
    <row r="75" spans="1:12" x14ac:dyDescent="0.2">
      <c r="A75" s="151" t="s">
        <v>958</v>
      </c>
      <c r="B75" s="30" t="s">
        <v>284</v>
      </c>
      <c r="C75" s="9">
        <v>49.323587119000003</v>
      </c>
      <c r="D75" s="27" t="str">
        <f>IF($B75="N/A","N/A",IF(C75&gt;55,"No",IF(C75&lt;30,"No","Yes")))</f>
        <v>Yes</v>
      </c>
      <c r="E75" s="9">
        <v>49.192734387000002</v>
      </c>
      <c r="F75" s="27" t="str">
        <f>IF($B75="N/A","N/A",IF(E75&gt;55,"No",IF(E75&lt;30,"No","Yes")))</f>
        <v>Yes</v>
      </c>
      <c r="G75" s="9">
        <v>65.408563083000004</v>
      </c>
      <c r="H75" s="27" t="str">
        <f>IF($B75="N/A","N/A",IF(G75&gt;55,"No",IF(G75&lt;30,"No","Yes")))</f>
        <v>No</v>
      </c>
      <c r="I75" s="8">
        <v>-0.26500000000000001</v>
      </c>
      <c r="J75" s="8">
        <v>32.96</v>
      </c>
      <c r="K75" s="30" t="s">
        <v>735</v>
      </c>
      <c r="L75" s="105" t="str">
        <f t="shared" si="30"/>
        <v>No</v>
      </c>
    </row>
    <row r="76" spans="1:12" ht="12.95" customHeight="1" x14ac:dyDescent="0.2">
      <c r="A76" s="128" t="s">
        <v>1708</v>
      </c>
      <c r="B76" s="30" t="s">
        <v>278</v>
      </c>
      <c r="C76" s="9">
        <v>7.9881303868</v>
      </c>
      <c r="D76" s="27" t="str">
        <f>IF($B76="N/A","N/A",IF(C76&gt;=5,"No",IF(C76&lt;0,"No","Yes")))</f>
        <v>No</v>
      </c>
      <c r="E76" s="9">
        <v>9.0063528497000007</v>
      </c>
      <c r="F76" s="27" t="str">
        <f>IF($B76="N/A","N/A",IF(E76&gt;=5,"No",IF(E76&lt;0,"No","Yes")))</f>
        <v>No</v>
      </c>
      <c r="G76" s="9">
        <v>2.7677771974000001</v>
      </c>
      <c r="H76" s="27" t="str">
        <f>IF($B76="N/A","N/A",IF(G76&gt;=5,"No",IF(G76&lt;0,"No","Yes")))</f>
        <v>Yes</v>
      </c>
      <c r="I76" s="8">
        <v>12.75</v>
      </c>
      <c r="J76" s="8">
        <v>-69.3</v>
      </c>
      <c r="K76" s="30" t="s">
        <v>213</v>
      </c>
      <c r="L76" s="105" t="str">
        <f t="shared" si="30"/>
        <v>N/A</v>
      </c>
    </row>
    <row r="77" spans="1:12" ht="12.95" customHeight="1" x14ac:dyDescent="0.2">
      <c r="A77" s="128" t="s">
        <v>1709</v>
      </c>
      <c r="B77" s="30" t="s">
        <v>213</v>
      </c>
      <c r="C77" s="9">
        <v>18.530116410000002</v>
      </c>
      <c r="D77" s="30" t="s">
        <v>213</v>
      </c>
      <c r="E77" s="9">
        <v>17.729396455</v>
      </c>
      <c r="F77" s="30" t="s">
        <v>213</v>
      </c>
      <c r="G77" s="9">
        <v>22.807230264000001</v>
      </c>
      <c r="H77" s="30" t="s">
        <v>213</v>
      </c>
      <c r="I77" s="8">
        <v>-4.32</v>
      </c>
      <c r="J77" s="8">
        <v>28.64</v>
      </c>
      <c r="K77" s="30" t="s">
        <v>213</v>
      </c>
      <c r="L77" s="105" t="str">
        <f t="shared" si="30"/>
        <v>N/A</v>
      </c>
    </row>
    <row r="78" spans="1:12" ht="12.95" customHeight="1" x14ac:dyDescent="0.2">
      <c r="A78" s="128" t="s">
        <v>1710</v>
      </c>
      <c r="B78" s="30" t="s">
        <v>213</v>
      </c>
      <c r="C78" s="9">
        <v>31.115982225</v>
      </c>
      <c r="D78" s="30" t="s">
        <v>213</v>
      </c>
      <c r="E78" s="9">
        <v>31.726793852</v>
      </c>
      <c r="F78" s="30" t="s">
        <v>213</v>
      </c>
      <c r="G78" s="9">
        <v>52.305626025999999</v>
      </c>
      <c r="H78" s="30" t="s">
        <v>213</v>
      </c>
      <c r="I78" s="8">
        <v>1.9630000000000001</v>
      </c>
      <c r="J78" s="8">
        <v>64.86</v>
      </c>
      <c r="K78" s="30" t="s">
        <v>213</v>
      </c>
      <c r="L78" s="105" t="str">
        <f t="shared" si="30"/>
        <v>N/A</v>
      </c>
    </row>
    <row r="79" spans="1:12" ht="12.95" customHeight="1" x14ac:dyDescent="0.2">
      <c r="A79" s="128" t="s">
        <v>1711</v>
      </c>
      <c r="B79" s="30" t="s">
        <v>213</v>
      </c>
      <c r="C79" s="9">
        <v>11.690177249</v>
      </c>
      <c r="D79" s="30" t="s">
        <v>213</v>
      </c>
      <c r="E79" s="9">
        <v>11.464900866000001</v>
      </c>
      <c r="F79" s="30" t="s">
        <v>213</v>
      </c>
      <c r="G79" s="9">
        <v>3.5004103865</v>
      </c>
      <c r="H79" s="30" t="s">
        <v>213</v>
      </c>
      <c r="I79" s="8">
        <v>-1.93</v>
      </c>
      <c r="J79" s="8">
        <v>-69.5</v>
      </c>
      <c r="K79" s="30" t="s">
        <v>213</v>
      </c>
      <c r="L79" s="105" t="str">
        <f t="shared" si="30"/>
        <v>N/A</v>
      </c>
    </row>
    <row r="80" spans="1:12" ht="12.95" customHeight="1" x14ac:dyDescent="0.2">
      <c r="A80" s="128" t="s">
        <v>1712</v>
      </c>
      <c r="B80" s="30" t="s">
        <v>213</v>
      </c>
      <c r="C80" s="9">
        <v>5.6062549084000004</v>
      </c>
      <c r="D80" s="30" t="s">
        <v>213</v>
      </c>
      <c r="E80" s="9">
        <v>5.5326934066</v>
      </c>
      <c r="F80" s="30" t="s">
        <v>213</v>
      </c>
      <c r="G80" s="9">
        <v>3.0270668556999998</v>
      </c>
      <c r="H80" s="30" t="s">
        <v>213</v>
      </c>
      <c r="I80" s="8">
        <v>-1.31</v>
      </c>
      <c r="J80" s="8">
        <v>-45.3</v>
      </c>
      <c r="K80" s="30" t="s">
        <v>213</v>
      </c>
      <c r="L80" s="105" t="str">
        <f t="shared" si="30"/>
        <v>N/A</v>
      </c>
    </row>
    <row r="81" spans="1:12" ht="12.95" customHeight="1" x14ac:dyDescent="0.2">
      <c r="A81" s="128" t="s">
        <v>1713</v>
      </c>
      <c r="B81" s="30" t="s">
        <v>213</v>
      </c>
      <c r="C81" s="9">
        <v>0</v>
      </c>
      <c r="D81" s="30" t="s">
        <v>213</v>
      </c>
      <c r="E81" s="9">
        <v>0</v>
      </c>
      <c r="F81" s="30" t="s">
        <v>213</v>
      </c>
      <c r="G81" s="9">
        <v>9.3269659999999999E-4</v>
      </c>
      <c r="H81" s="30" t="s">
        <v>213</v>
      </c>
      <c r="I81" s="8" t="s">
        <v>1748</v>
      </c>
      <c r="J81" s="8" t="s">
        <v>1748</v>
      </c>
      <c r="K81" s="30" t="s">
        <v>213</v>
      </c>
      <c r="L81" s="105" t="str">
        <f t="shared" si="30"/>
        <v>N/A</v>
      </c>
    </row>
    <row r="82" spans="1:12" ht="12.95" customHeight="1" x14ac:dyDescent="0.2">
      <c r="A82" s="128" t="s">
        <v>1714</v>
      </c>
      <c r="B82" s="30" t="s">
        <v>213</v>
      </c>
      <c r="C82" s="9">
        <v>3.2308411121999998</v>
      </c>
      <c r="D82" s="30" t="s">
        <v>213</v>
      </c>
      <c r="E82" s="9">
        <v>2.6275731921999999</v>
      </c>
      <c r="F82" s="30" t="s">
        <v>213</v>
      </c>
      <c r="G82" s="9">
        <v>1.6667288464000001</v>
      </c>
      <c r="H82" s="30" t="s">
        <v>213</v>
      </c>
      <c r="I82" s="8">
        <v>-18.7</v>
      </c>
      <c r="J82" s="8">
        <v>-36.6</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21.838497708999999</v>
      </c>
      <c r="D84" s="30" t="s">
        <v>213</v>
      </c>
      <c r="E84" s="9">
        <v>21.912289379000001</v>
      </c>
      <c r="F84" s="30" t="s">
        <v>213</v>
      </c>
      <c r="G84" s="9">
        <v>13.924227727</v>
      </c>
      <c r="H84" s="30" t="s">
        <v>213</v>
      </c>
      <c r="I84" s="8">
        <v>0.33789999999999998</v>
      </c>
      <c r="J84" s="8">
        <v>-36.5</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66.548865229</v>
      </c>
      <c r="D87" s="30" t="s">
        <v>213</v>
      </c>
      <c r="E87" s="9">
        <v>68.178129487000007</v>
      </c>
      <c r="F87" s="30" t="s">
        <v>213</v>
      </c>
      <c r="G87" s="9">
        <v>72.024697806000006</v>
      </c>
      <c r="H87" s="30" t="s">
        <v>213</v>
      </c>
      <c r="I87" s="8">
        <v>2.448</v>
      </c>
      <c r="J87" s="8">
        <v>5.6420000000000003</v>
      </c>
      <c r="K87" s="30" t="s">
        <v>213</v>
      </c>
      <c r="L87" s="105" t="str">
        <f t="shared" si="30"/>
        <v>N/A</v>
      </c>
    </row>
    <row r="88" spans="1:12" x14ac:dyDescent="0.2">
      <c r="A88" s="128" t="s">
        <v>960</v>
      </c>
      <c r="B88" s="30" t="s">
        <v>213</v>
      </c>
      <c r="C88" s="9">
        <v>33.451134771</v>
      </c>
      <c r="D88" s="30" t="s">
        <v>213</v>
      </c>
      <c r="E88" s="9">
        <v>31.821870513</v>
      </c>
      <c r="F88" s="30" t="s">
        <v>213</v>
      </c>
      <c r="G88" s="9">
        <v>27.975302194000001</v>
      </c>
      <c r="H88" s="30" t="s">
        <v>213</v>
      </c>
      <c r="I88" s="8">
        <v>-4.87</v>
      </c>
      <c r="J88" s="8">
        <v>-12.1</v>
      </c>
      <c r="K88" s="30" t="s">
        <v>213</v>
      </c>
      <c r="L88" s="105" t="str">
        <f t="shared" si="30"/>
        <v>N/A</v>
      </c>
    </row>
    <row r="89" spans="1:12" x14ac:dyDescent="0.2">
      <c r="A89" s="151" t="s">
        <v>68</v>
      </c>
      <c r="B89" s="30" t="s">
        <v>213</v>
      </c>
      <c r="C89" s="1">
        <v>766</v>
      </c>
      <c r="D89" s="7" t="str">
        <f>IF($B89="N/A","N/A",IF(C89&gt;10,"No",IF(C89&lt;-10,"No","Yes")))</f>
        <v>N/A</v>
      </c>
      <c r="E89" s="1">
        <v>697</v>
      </c>
      <c r="F89" s="7" t="str">
        <f>IF($B89="N/A","N/A",IF(E89&gt;10,"No",IF(E89&lt;-10,"No","Yes")))</f>
        <v>N/A</v>
      </c>
      <c r="G89" s="1">
        <v>11602</v>
      </c>
      <c r="H89" s="7" t="str">
        <f>IF($B89="N/A","N/A",IF(G89&gt;10,"No",IF(G89&lt;-10,"No","Yes")))</f>
        <v>N/A</v>
      </c>
      <c r="I89" s="8">
        <v>-9.01</v>
      </c>
      <c r="J89" s="8">
        <v>1565</v>
      </c>
      <c r="K89" s="30" t="s">
        <v>735</v>
      </c>
      <c r="L89" s="105" t="str">
        <f t="shared" si="30"/>
        <v>No</v>
      </c>
    </row>
    <row r="90" spans="1:12" x14ac:dyDescent="0.2">
      <c r="A90" s="128" t="s">
        <v>109</v>
      </c>
      <c r="B90" s="30" t="s">
        <v>213</v>
      </c>
      <c r="C90" s="9">
        <v>0.39164490860000001</v>
      </c>
      <c r="D90" s="27" t="str">
        <f>IF($B90="N/A","N/A",IF(C90&gt;10,"No",IF(C90&lt;-10,"No","Yes")))</f>
        <v>N/A</v>
      </c>
      <c r="E90" s="9">
        <v>0.71736011479999995</v>
      </c>
      <c r="F90" s="27" t="str">
        <f>IF($B90="N/A","N/A",IF(E90&gt;10,"No",IF(E90&lt;-10,"No","Yes")))</f>
        <v>N/A</v>
      </c>
      <c r="G90" s="9">
        <v>6.0334425099999998E-2</v>
      </c>
      <c r="H90" s="27" t="str">
        <f>IF($B90="N/A","N/A",IF(G90&gt;10,"No",IF(G90&lt;-10,"No","Yes")))</f>
        <v>N/A</v>
      </c>
      <c r="I90" s="8">
        <v>83.17</v>
      </c>
      <c r="J90" s="8">
        <v>-91.6</v>
      </c>
      <c r="K90" s="30" t="s">
        <v>735</v>
      </c>
      <c r="L90" s="105" t="str">
        <f t="shared" si="30"/>
        <v>No</v>
      </c>
    </row>
    <row r="91" spans="1:12" x14ac:dyDescent="0.2">
      <c r="A91" s="128" t="s">
        <v>110</v>
      </c>
      <c r="B91" s="30" t="s">
        <v>213</v>
      </c>
      <c r="C91" s="9">
        <v>6.7885117492999996</v>
      </c>
      <c r="D91" s="27" t="str">
        <f>IF($B91="N/A","N/A",IF(C91&gt;10,"No",IF(C91&lt;-10,"No","Yes")))</f>
        <v>N/A</v>
      </c>
      <c r="E91" s="9">
        <v>9.0387374462000007</v>
      </c>
      <c r="F91" s="27" t="str">
        <f>IF($B91="N/A","N/A",IF(E91&gt;10,"No",IF(E91&lt;-10,"No","Yes")))</f>
        <v>N/A</v>
      </c>
      <c r="G91" s="9">
        <v>1.6635062920000001</v>
      </c>
      <c r="H91" s="27" t="str">
        <f>IF($B91="N/A","N/A",IF(G91&gt;10,"No",IF(G91&lt;-10,"No","Yes")))</f>
        <v>N/A</v>
      </c>
      <c r="I91" s="8">
        <v>33.15</v>
      </c>
      <c r="J91" s="8">
        <v>-81.599999999999994</v>
      </c>
      <c r="K91" s="30" t="s">
        <v>735</v>
      </c>
      <c r="L91" s="105" t="str">
        <f t="shared" si="30"/>
        <v>No</v>
      </c>
    </row>
    <row r="92" spans="1:12" x14ac:dyDescent="0.2">
      <c r="A92" s="137" t="s">
        <v>7</v>
      </c>
      <c r="B92" s="30" t="s">
        <v>213</v>
      </c>
      <c r="C92" s="9">
        <v>0.57608382290000004</v>
      </c>
      <c r="D92" s="7" t="str">
        <f>IF($B92="N/A","N/A",IF(C92&gt;10,"No",IF(C92&lt;-10,"No","Yes")))</f>
        <v>N/A</v>
      </c>
      <c r="E92" s="9">
        <v>0.63288404009999999</v>
      </c>
      <c r="F92" s="7" t="str">
        <f>IF($B92="N/A","N/A",IF(E92&gt;10,"No",IF(E92&lt;-10,"No","Yes")))</f>
        <v>N/A</v>
      </c>
      <c r="G92" s="9">
        <v>0.70278689750000001</v>
      </c>
      <c r="H92" s="7" t="str">
        <f>IF($B92="N/A","N/A",IF(G92&gt;10,"No",IF(G92&lt;-10,"No","Yes")))</f>
        <v>N/A</v>
      </c>
      <c r="I92" s="8">
        <v>9.86</v>
      </c>
      <c r="J92" s="8">
        <v>11.05</v>
      </c>
      <c r="K92" s="30" t="s">
        <v>736</v>
      </c>
      <c r="L92" s="105" t="str">
        <f t="shared" si="30"/>
        <v>Yes</v>
      </c>
    </row>
    <row r="93" spans="1:12" x14ac:dyDescent="0.2">
      <c r="A93" s="137" t="s">
        <v>180</v>
      </c>
      <c r="B93" s="30" t="s">
        <v>213</v>
      </c>
      <c r="C93" s="9">
        <v>61.307943893000001</v>
      </c>
      <c r="D93" s="7" t="str">
        <f t="shared" ref="D93:D94" si="31">IF($B93="N/A","N/A",IF(C93&gt;10,"No",IF(C93&lt;-10,"No","Yes")))</f>
        <v>N/A</v>
      </c>
      <c r="E93" s="9">
        <v>60.928293949999997</v>
      </c>
      <c r="F93" s="7" t="str">
        <f t="shared" ref="F93:F94" si="32">IF($B93="N/A","N/A",IF(E93&gt;10,"No",IF(E93&lt;-10,"No","Yes")))</f>
        <v>N/A</v>
      </c>
      <c r="G93" s="9">
        <v>60.718083122000003</v>
      </c>
      <c r="H93" s="7" t="str">
        <f t="shared" ref="H93:H94" si="33">IF($B93="N/A","N/A",IF(G93&gt;10,"No",IF(G93&lt;-10,"No","Yes")))</f>
        <v>N/A</v>
      </c>
      <c r="I93" s="8">
        <v>-0.61899999999999999</v>
      </c>
      <c r="J93" s="8">
        <v>-0.34499999999999997</v>
      </c>
      <c r="K93" s="30" t="s">
        <v>735</v>
      </c>
      <c r="L93" s="105" t="str">
        <f>IF(J93="Div by 0", "N/A", IF(OR(J93="N/A",K93="N/A"),"N/A", IF(J93&gt;VALUE(MID(K93,1,2)), "No", IF(J93&lt;-1*VALUE(MID(K93,1,2)), "No", "Yes"))))</f>
        <v>Yes</v>
      </c>
    </row>
    <row r="94" spans="1:12" x14ac:dyDescent="0.2">
      <c r="A94" s="137" t="s">
        <v>181</v>
      </c>
      <c r="B94" s="30" t="s">
        <v>213</v>
      </c>
      <c r="C94" s="9">
        <v>38.692056106999999</v>
      </c>
      <c r="D94" s="7" t="str">
        <f t="shared" si="31"/>
        <v>N/A</v>
      </c>
      <c r="E94" s="9">
        <v>39.071706050000003</v>
      </c>
      <c r="F94" s="7" t="str">
        <f t="shared" si="32"/>
        <v>N/A</v>
      </c>
      <c r="G94" s="9">
        <v>39.281916877999997</v>
      </c>
      <c r="H94" s="7" t="str">
        <f t="shared" si="33"/>
        <v>N/A</v>
      </c>
      <c r="I94" s="8">
        <v>0.98119999999999996</v>
      </c>
      <c r="J94" s="8">
        <v>0.53800000000000003</v>
      </c>
      <c r="K94" s="30" t="s">
        <v>735</v>
      </c>
      <c r="L94" s="105" t="str">
        <f>IF(J94="Div by 0", "N/A", IF(OR(J94="N/A",K94="N/A"),"N/A", IF(J94&gt;VALUE(MID(K94,1,2)), "No", IF(J94&lt;-1*VALUE(MID(K94,1,2)), "No", "Yes"))))</f>
        <v>Yes</v>
      </c>
    </row>
    <row r="95" spans="1:12" x14ac:dyDescent="0.2">
      <c r="A95" s="128" t="s">
        <v>8</v>
      </c>
      <c r="B95" s="30" t="s">
        <v>285</v>
      </c>
      <c r="C95" s="9">
        <v>7.3051802809000002</v>
      </c>
      <c r="D95" s="27" t="str">
        <f>IF($B95="N/A","N/A",IF(C95&gt;10,"No",IF(C95&lt;5,"No","Yes")))</f>
        <v>Yes</v>
      </c>
      <c r="E95" s="9">
        <v>7.2368705372999997</v>
      </c>
      <c r="F95" s="27" t="str">
        <f>IF($B95="N/A","N/A",IF(E95&gt;10,"No",IF(E95&lt;5,"No","Yes")))</f>
        <v>Yes</v>
      </c>
      <c r="G95" s="9">
        <v>6.8823683031999998</v>
      </c>
      <c r="H95" s="27" t="str">
        <f t="shared" ref="H95:H98" si="34">IF($B95="N/A","N/A",IF(G95&gt;10,"No",IF(G95&lt;5,"No","Yes")))</f>
        <v>Yes</v>
      </c>
      <c r="I95" s="8">
        <v>-0.93500000000000005</v>
      </c>
      <c r="J95" s="8">
        <v>-4.9000000000000004</v>
      </c>
      <c r="K95" s="30" t="s">
        <v>736</v>
      </c>
      <c r="L95" s="105" t="str">
        <f t="shared" si="30"/>
        <v>Yes</v>
      </c>
    </row>
    <row r="96" spans="1:12" x14ac:dyDescent="0.2">
      <c r="A96" s="128" t="s">
        <v>149</v>
      </c>
      <c r="B96" s="30" t="s">
        <v>285</v>
      </c>
      <c r="C96" s="9">
        <v>6.6694501605000003</v>
      </c>
      <c r="D96" s="27" t="str">
        <f>IF($B96="N/A","N/A",IF(C96&gt;10,"No",IF(C96&lt;5,"No","Yes")))</f>
        <v>Yes</v>
      </c>
      <c r="E96" s="9">
        <v>6.7883775984000003</v>
      </c>
      <c r="F96" s="27" t="str">
        <f t="shared" ref="F96:F98" si="35">IF($B96="N/A","N/A",IF(E96&gt;10,"No",IF(E96&lt;5,"No","Yes")))</f>
        <v>Yes</v>
      </c>
      <c r="G96" s="9">
        <v>6.4598567378</v>
      </c>
      <c r="H96" s="27" t="str">
        <f t="shared" si="34"/>
        <v>Yes</v>
      </c>
      <c r="I96" s="8">
        <v>1.7829999999999999</v>
      </c>
      <c r="J96" s="8">
        <v>-4.84</v>
      </c>
      <c r="K96" s="30" t="s">
        <v>736</v>
      </c>
      <c r="L96" s="105" t="str">
        <f t="shared" si="30"/>
        <v>Yes</v>
      </c>
    </row>
    <row r="97" spans="1:12" x14ac:dyDescent="0.2">
      <c r="A97" s="128" t="s">
        <v>150</v>
      </c>
      <c r="B97" s="30" t="s">
        <v>285</v>
      </c>
      <c r="C97" s="9">
        <v>7.0546658316000004</v>
      </c>
      <c r="D97" s="27" t="str">
        <f>IF($B97="N/A","N/A",IF(C97&gt;10,"No",IF(C97&lt;5,"No","Yes")))</f>
        <v>Yes</v>
      </c>
      <c r="E97" s="9">
        <v>6.8964192593</v>
      </c>
      <c r="F97" s="27" t="str">
        <f t="shared" si="35"/>
        <v>Yes</v>
      </c>
      <c r="G97" s="9">
        <v>6.7018915087000002</v>
      </c>
      <c r="H97" s="27" t="str">
        <f t="shared" si="34"/>
        <v>Yes</v>
      </c>
      <c r="I97" s="8">
        <v>-2.2400000000000002</v>
      </c>
      <c r="J97" s="8">
        <v>-2.82</v>
      </c>
      <c r="K97" s="30" t="s">
        <v>736</v>
      </c>
      <c r="L97" s="105" t="str">
        <f t="shared" si="30"/>
        <v>Yes</v>
      </c>
    </row>
    <row r="98" spans="1:12" x14ac:dyDescent="0.2">
      <c r="A98" s="128" t="s">
        <v>151</v>
      </c>
      <c r="B98" s="30" t="s">
        <v>285</v>
      </c>
      <c r="C98" s="9">
        <v>7.3101508057000002</v>
      </c>
      <c r="D98" s="27" t="str">
        <f>IF($B98="N/A","N/A",IF(C98&gt;10,"No",IF(C98&lt;5,"No","Yes")))</f>
        <v>Yes</v>
      </c>
      <c r="E98" s="9">
        <v>7.2431129444</v>
      </c>
      <c r="F98" s="27" t="str">
        <f t="shared" si="35"/>
        <v>Yes</v>
      </c>
      <c r="G98" s="9">
        <v>6.8902962244000001</v>
      </c>
      <c r="H98" s="27" t="str">
        <f t="shared" si="34"/>
        <v>Yes</v>
      </c>
      <c r="I98" s="8">
        <v>-0.91700000000000004</v>
      </c>
      <c r="J98" s="8">
        <v>-4.87</v>
      </c>
      <c r="K98" s="30" t="s">
        <v>736</v>
      </c>
      <c r="L98" s="105" t="str">
        <f t="shared" si="30"/>
        <v>Yes</v>
      </c>
    </row>
    <row r="99" spans="1:12" x14ac:dyDescent="0.2">
      <c r="A99" s="128" t="s">
        <v>961</v>
      </c>
      <c r="B99" s="30" t="s">
        <v>213</v>
      </c>
      <c r="C99" s="1">
        <v>1901</v>
      </c>
      <c r="D99" s="7" t="str">
        <f t="shared" ref="D99:D110" si="36">IF($B99="N/A","N/A",IF(C99&gt;10,"No",IF(C99&lt;-10,"No","Yes")))</f>
        <v>N/A</v>
      </c>
      <c r="E99" s="1">
        <v>1431</v>
      </c>
      <c r="F99" s="7" t="str">
        <f t="shared" ref="F99:F110" si="37">IF($B99="N/A","N/A",IF(E99&gt;10,"No",IF(E99&lt;-10,"No","Yes")))</f>
        <v>N/A</v>
      </c>
      <c r="G99" s="1">
        <v>1188</v>
      </c>
      <c r="H99" s="7" t="str">
        <f t="shared" ref="H99:H110" si="38">IF($B99="N/A","N/A",IF(G99&gt;10,"No",IF(G99&lt;-10,"No","Yes")))</f>
        <v>N/A</v>
      </c>
      <c r="I99" s="8">
        <v>-24.7</v>
      </c>
      <c r="J99" s="8">
        <v>-17</v>
      </c>
      <c r="K99" s="28" t="s">
        <v>735</v>
      </c>
      <c r="L99" s="105" t="str">
        <f t="shared" si="30"/>
        <v>No</v>
      </c>
    </row>
    <row r="100" spans="1:12" x14ac:dyDescent="0.2">
      <c r="A100" s="128" t="s">
        <v>962</v>
      </c>
      <c r="B100" s="30" t="s">
        <v>213</v>
      </c>
      <c r="C100" s="1">
        <v>641</v>
      </c>
      <c r="D100" s="7" t="str">
        <f t="shared" si="36"/>
        <v>N/A</v>
      </c>
      <c r="E100" s="1">
        <v>769</v>
      </c>
      <c r="F100" s="7" t="str">
        <f t="shared" si="37"/>
        <v>N/A</v>
      </c>
      <c r="G100" s="1">
        <v>453</v>
      </c>
      <c r="H100" s="7" t="str">
        <f t="shared" si="38"/>
        <v>N/A</v>
      </c>
      <c r="I100" s="8">
        <v>19.97</v>
      </c>
      <c r="J100" s="8">
        <v>-41.1</v>
      </c>
      <c r="K100" s="28" t="s">
        <v>735</v>
      </c>
      <c r="L100" s="105" t="str">
        <f t="shared" si="30"/>
        <v>No</v>
      </c>
    </row>
    <row r="101" spans="1:12" x14ac:dyDescent="0.2">
      <c r="A101" s="128" t="s">
        <v>1</v>
      </c>
      <c r="B101" s="30" t="s">
        <v>213</v>
      </c>
      <c r="C101" s="9">
        <v>86.561689182999999</v>
      </c>
      <c r="D101" s="7" t="str">
        <f t="shared" si="36"/>
        <v>N/A</v>
      </c>
      <c r="E101" s="9">
        <v>85.855185759999998</v>
      </c>
      <c r="F101" s="7" t="str">
        <f t="shared" si="37"/>
        <v>N/A</v>
      </c>
      <c r="G101" s="9">
        <v>69.388430830999994</v>
      </c>
      <c r="H101" s="7" t="str">
        <f t="shared" si="38"/>
        <v>N/A</v>
      </c>
      <c r="I101" s="8">
        <v>-0.81599999999999995</v>
      </c>
      <c r="J101" s="8">
        <v>-19.2</v>
      </c>
      <c r="K101" s="30" t="s">
        <v>736</v>
      </c>
      <c r="L101" s="105" t="str">
        <f t="shared" si="30"/>
        <v>No</v>
      </c>
    </row>
    <row r="102" spans="1:12" x14ac:dyDescent="0.2">
      <c r="A102" s="128" t="s">
        <v>69</v>
      </c>
      <c r="B102" s="30" t="s">
        <v>213</v>
      </c>
      <c r="C102" s="9">
        <v>84.346253230000002</v>
      </c>
      <c r="D102" s="7" t="str">
        <f t="shared" si="36"/>
        <v>N/A</v>
      </c>
      <c r="E102" s="9">
        <v>91.210653481999998</v>
      </c>
      <c r="F102" s="7" t="str">
        <f t="shared" si="37"/>
        <v>N/A</v>
      </c>
      <c r="G102" s="9">
        <v>97.290158679000001</v>
      </c>
      <c r="H102" s="7" t="str">
        <f t="shared" si="38"/>
        <v>N/A</v>
      </c>
      <c r="I102" s="8">
        <v>8.1379999999999999</v>
      </c>
      <c r="J102" s="8">
        <v>6.665</v>
      </c>
      <c r="K102" s="30" t="s">
        <v>736</v>
      </c>
      <c r="L102" s="105" t="str">
        <f t="shared" si="30"/>
        <v>Yes</v>
      </c>
    </row>
    <row r="103" spans="1:12" x14ac:dyDescent="0.2">
      <c r="A103" s="137" t="s">
        <v>70</v>
      </c>
      <c r="B103" s="30" t="s">
        <v>213</v>
      </c>
      <c r="C103" s="1">
        <v>188775</v>
      </c>
      <c r="D103" s="7" t="str">
        <f t="shared" si="36"/>
        <v>N/A</v>
      </c>
      <c r="E103" s="1">
        <v>195546</v>
      </c>
      <c r="F103" s="7" t="str">
        <f t="shared" si="37"/>
        <v>N/A</v>
      </c>
      <c r="G103" s="1">
        <v>203214</v>
      </c>
      <c r="H103" s="7" t="str">
        <f t="shared" si="38"/>
        <v>N/A</v>
      </c>
      <c r="I103" s="8">
        <v>3.5870000000000002</v>
      </c>
      <c r="J103" s="8">
        <v>3.9209999999999998</v>
      </c>
      <c r="K103" s="30" t="s">
        <v>735</v>
      </c>
      <c r="L103" s="105" t="str">
        <f t="shared" si="30"/>
        <v>Yes</v>
      </c>
    </row>
    <row r="104" spans="1:12" x14ac:dyDescent="0.2">
      <c r="A104" s="128" t="s">
        <v>687</v>
      </c>
      <c r="B104" s="30" t="s">
        <v>213</v>
      </c>
      <c r="C104" s="9">
        <v>1.3020791947999999</v>
      </c>
      <c r="D104" s="7" t="str">
        <f t="shared" si="36"/>
        <v>N/A</v>
      </c>
      <c r="E104" s="9">
        <v>1.298415718</v>
      </c>
      <c r="F104" s="7" t="str">
        <f t="shared" si="37"/>
        <v>N/A</v>
      </c>
      <c r="G104" s="9">
        <v>1.3852392060000001</v>
      </c>
      <c r="H104" s="7" t="str">
        <f t="shared" si="38"/>
        <v>N/A</v>
      </c>
      <c r="I104" s="8">
        <v>-0.28100000000000003</v>
      </c>
      <c r="J104" s="8">
        <v>6.6870000000000003</v>
      </c>
      <c r="K104" s="30" t="s">
        <v>736</v>
      </c>
      <c r="L104" s="105" t="str">
        <f t="shared" ref="L104:L110" si="39">IF(J104="Div by 0", "N/A", IF(K104="N/A","N/A", IF(J104&gt;VALUE(MID(K104,1,2)), "No", IF(J104&lt;-1*VALUE(MID(K104,1,2)), "No", "Yes"))))</f>
        <v>Yes</v>
      </c>
    </row>
    <row r="105" spans="1:12" x14ac:dyDescent="0.2">
      <c r="A105" s="128" t="s">
        <v>686</v>
      </c>
      <c r="B105" s="30" t="s">
        <v>213</v>
      </c>
      <c r="C105" s="9">
        <v>0.36816315719999998</v>
      </c>
      <c r="D105" s="7" t="str">
        <f t="shared" si="36"/>
        <v>N/A</v>
      </c>
      <c r="E105" s="9">
        <v>0.41473617460000001</v>
      </c>
      <c r="F105" s="7" t="str">
        <f t="shared" si="37"/>
        <v>N/A</v>
      </c>
      <c r="G105" s="9">
        <v>0.49061580399999999</v>
      </c>
      <c r="H105" s="7" t="str">
        <f t="shared" si="38"/>
        <v>N/A</v>
      </c>
      <c r="I105" s="8">
        <v>12.65</v>
      </c>
      <c r="J105" s="8">
        <v>18.3</v>
      </c>
      <c r="K105" s="30" t="s">
        <v>736</v>
      </c>
      <c r="L105" s="105" t="str">
        <f t="shared" si="39"/>
        <v>No</v>
      </c>
    </row>
    <row r="106" spans="1:12" x14ac:dyDescent="0.2">
      <c r="A106" s="128" t="s">
        <v>685</v>
      </c>
      <c r="B106" s="30" t="s">
        <v>213</v>
      </c>
      <c r="C106" s="9">
        <v>98.329757647999998</v>
      </c>
      <c r="D106" s="7" t="str">
        <f t="shared" si="36"/>
        <v>N/A</v>
      </c>
      <c r="E106" s="9">
        <v>98.286848106999997</v>
      </c>
      <c r="F106" s="7" t="str">
        <f t="shared" si="37"/>
        <v>N/A</v>
      </c>
      <c r="G106" s="9">
        <v>98.124144990000005</v>
      </c>
      <c r="H106" s="7" t="str">
        <f t="shared" si="38"/>
        <v>N/A</v>
      </c>
      <c r="I106" s="8">
        <v>-4.3999999999999997E-2</v>
      </c>
      <c r="J106" s="8">
        <v>-0.16600000000000001</v>
      </c>
      <c r="K106" s="30" t="s">
        <v>736</v>
      </c>
      <c r="L106" s="105" t="str">
        <f t="shared" si="39"/>
        <v>Yes</v>
      </c>
    </row>
    <row r="107" spans="1:12" ht="25.5" x14ac:dyDescent="0.2">
      <c r="A107" s="137" t="s">
        <v>963</v>
      </c>
      <c r="B107" s="30" t="s">
        <v>213</v>
      </c>
      <c r="C107" s="9">
        <v>35.454753312999998</v>
      </c>
      <c r="D107" s="7" t="str">
        <f t="shared" si="36"/>
        <v>N/A</v>
      </c>
      <c r="E107" s="9">
        <v>34.464809631000001</v>
      </c>
      <c r="F107" s="7" t="str">
        <f t="shared" si="37"/>
        <v>N/A</v>
      </c>
      <c r="G107" s="9">
        <v>33.667083271000003</v>
      </c>
      <c r="H107" s="7" t="str">
        <f t="shared" si="38"/>
        <v>N/A</v>
      </c>
      <c r="I107" s="8">
        <v>-2.79</v>
      </c>
      <c r="J107" s="8">
        <v>-2.31</v>
      </c>
      <c r="K107" s="30" t="s">
        <v>736</v>
      </c>
      <c r="L107" s="105" t="str">
        <f t="shared" si="39"/>
        <v>Yes</v>
      </c>
    </row>
    <row r="108" spans="1:12" ht="25.5" x14ac:dyDescent="0.2">
      <c r="A108" s="137" t="s">
        <v>964</v>
      </c>
      <c r="B108" s="30" t="s">
        <v>213</v>
      </c>
      <c r="C108" s="9">
        <v>62.869682781000002</v>
      </c>
      <c r="D108" s="7" t="str">
        <f t="shared" si="36"/>
        <v>N/A</v>
      </c>
      <c r="E108" s="9">
        <v>63.904961753000002</v>
      </c>
      <c r="F108" s="7" t="str">
        <f t="shared" si="37"/>
        <v>N/A</v>
      </c>
      <c r="G108" s="9">
        <v>64.717019848000007</v>
      </c>
      <c r="H108" s="7" t="str">
        <f t="shared" si="38"/>
        <v>N/A</v>
      </c>
      <c r="I108" s="8">
        <v>1.647</v>
      </c>
      <c r="J108" s="8">
        <v>1.2709999999999999</v>
      </c>
      <c r="K108" s="30" t="s">
        <v>736</v>
      </c>
      <c r="L108" s="105" t="str">
        <f t="shared" si="39"/>
        <v>Yes</v>
      </c>
    </row>
    <row r="109" spans="1:12" ht="25.5" x14ac:dyDescent="0.2">
      <c r="A109" s="137" t="s">
        <v>965</v>
      </c>
      <c r="B109" s="30" t="s">
        <v>213</v>
      </c>
      <c r="C109" s="9">
        <v>0.5467577267</v>
      </c>
      <c r="D109" s="7" t="str">
        <f t="shared" si="36"/>
        <v>N/A</v>
      </c>
      <c r="E109" s="9">
        <v>0.52532256440000002</v>
      </c>
      <c r="F109" s="7" t="str">
        <f t="shared" si="37"/>
        <v>N/A</v>
      </c>
      <c r="G109" s="9">
        <v>0.57454111330000002</v>
      </c>
      <c r="H109" s="7" t="str">
        <f t="shared" si="38"/>
        <v>N/A</v>
      </c>
      <c r="I109" s="8">
        <v>-3.92</v>
      </c>
      <c r="J109" s="8">
        <v>9.3689999999999998</v>
      </c>
      <c r="K109" s="30" t="s">
        <v>736</v>
      </c>
      <c r="L109" s="105" t="str">
        <f t="shared" si="39"/>
        <v>Yes</v>
      </c>
    </row>
    <row r="110" spans="1:12" ht="25.5" x14ac:dyDescent="0.2">
      <c r="A110" s="137" t="s">
        <v>966</v>
      </c>
      <c r="B110" s="30" t="s">
        <v>213</v>
      </c>
      <c r="C110" s="9">
        <v>1.1288061793999999</v>
      </c>
      <c r="D110" s="7" t="str">
        <f t="shared" si="36"/>
        <v>N/A</v>
      </c>
      <c r="E110" s="9">
        <v>1.1049060518</v>
      </c>
      <c r="F110" s="7" t="str">
        <f t="shared" si="37"/>
        <v>N/A</v>
      </c>
      <c r="G110" s="9">
        <v>1.0413557678000001</v>
      </c>
      <c r="H110" s="7" t="str">
        <f t="shared" si="38"/>
        <v>N/A</v>
      </c>
      <c r="I110" s="8">
        <v>-2.12</v>
      </c>
      <c r="J110" s="8">
        <v>-5.75</v>
      </c>
      <c r="K110" s="30" t="s">
        <v>736</v>
      </c>
      <c r="L110" s="105" t="str">
        <f t="shared" si="39"/>
        <v>Yes</v>
      </c>
    </row>
    <row r="111" spans="1:12" x14ac:dyDescent="0.2">
      <c r="A111" s="128" t="s">
        <v>967</v>
      </c>
      <c r="B111" s="30" t="s">
        <v>286</v>
      </c>
      <c r="C111" s="9">
        <v>99.963483288999996</v>
      </c>
      <c r="D111" s="27" t="str">
        <f>IF($B111="N/A","N/A",IF(C111&gt;=99,"Yes","No"))</f>
        <v>Yes</v>
      </c>
      <c r="E111" s="9">
        <v>99.950422892999995</v>
      </c>
      <c r="F111" s="27" t="str">
        <f>IF($B111="N/A","N/A",IF(E111&gt;=99,"Yes","No"))</f>
        <v>Yes</v>
      </c>
      <c r="G111" s="9">
        <v>99.996155251000005</v>
      </c>
      <c r="H111" s="27" t="str">
        <f>IF($B111="N/A","N/A",IF(G111&gt;=99,"Yes","No"))</f>
        <v>Yes</v>
      </c>
      <c r="I111" s="8">
        <v>-1.2999999999999999E-2</v>
      </c>
      <c r="J111" s="8">
        <v>4.58E-2</v>
      </c>
      <c r="K111" s="30" t="s">
        <v>735</v>
      </c>
      <c r="L111" s="105" t="str">
        <f t="shared" ref="L111:L145" si="40">IF(J111="Div by 0", "N/A", IF(K111="N/A","N/A", IF(J111&gt;VALUE(MID(K111,1,2)), "No", IF(J111&lt;-1*VALUE(MID(K111,1,2)), "No", "Yes"))))</f>
        <v>Yes</v>
      </c>
    </row>
    <row r="112" spans="1:12" x14ac:dyDescent="0.2">
      <c r="A112" s="128" t="s">
        <v>968</v>
      </c>
      <c r="B112" s="30" t="s">
        <v>213</v>
      </c>
      <c r="C112" s="9">
        <v>0.44017176060000002</v>
      </c>
      <c r="D112" s="27" t="str">
        <f>IF($B112="N/A","N/A",IF(C112&gt;10,"No",IF(C112&lt;-10,"No","Yes")))</f>
        <v>N/A</v>
      </c>
      <c r="E112" s="9">
        <v>0.39084906289999999</v>
      </c>
      <c r="F112" s="27" t="str">
        <f>IF($B112="N/A","N/A",IF(E112&gt;10,"No",IF(E112&lt;-10,"No","Yes")))</f>
        <v>N/A</v>
      </c>
      <c r="G112" s="9">
        <v>2.7042815415999999</v>
      </c>
      <c r="H112" s="27" t="str">
        <f>IF($B112="N/A","N/A",IF(G112&gt;10,"No",IF(G112&lt;-10,"No","Yes")))</f>
        <v>N/A</v>
      </c>
      <c r="I112" s="8">
        <v>-11.2</v>
      </c>
      <c r="J112" s="8">
        <v>591.9</v>
      </c>
      <c r="K112" s="30" t="s">
        <v>735</v>
      </c>
      <c r="L112" s="105" t="str">
        <f t="shared" si="40"/>
        <v>No</v>
      </c>
    </row>
    <row r="113" spans="1:12" x14ac:dyDescent="0.2">
      <c r="A113" s="104" t="s">
        <v>969</v>
      </c>
      <c r="B113" s="30" t="s">
        <v>280</v>
      </c>
      <c r="C113" s="4">
        <v>99.687352621000002</v>
      </c>
      <c r="D113" s="27" t="str">
        <f>IF($B113="N/A","N/A",IF(C113&gt;=98,"Yes","No"))</f>
        <v>Yes</v>
      </c>
      <c r="E113" s="4">
        <v>99.753515663000002</v>
      </c>
      <c r="F113" s="27" t="str">
        <f>IF($B113="N/A","N/A",IF(E113&gt;=98,"Yes","No"))</f>
        <v>Yes</v>
      </c>
      <c r="G113" s="4">
        <v>99.277576167000007</v>
      </c>
      <c r="H113" s="27" t="str">
        <f>IF($B113="N/A","N/A",IF(G113&gt;=98,"Yes","No"))</f>
        <v>Yes</v>
      </c>
      <c r="I113" s="8">
        <v>6.6400000000000001E-2</v>
      </c>
      <c r="J113" s="8">
        <v>-0.47699999999999998</v>
      </c>
      <c r="K113" s="28" t="s">
        <v>735</v>
      </c>
      <c r="L113" s="105" t="str">
        <f t="shared" si="40"/>
        <v>Yes</v>
      </c>
    </row>
    <row r="114" spans="1:12" x14ac:dyDescent="0.2">
      <c r="A114" s="104" t="s">
        <v>970</v>
      </c>
      <c r="B114" s="30" t="s">
        <v>287</v>
      </c>
      <c r="C114" s="4">
        <v>93.962847685</v>
      </c>
      <c r="D114" s="27" t="str">
        <f>IF($B114="N/A","N/A",IF(C114&gt;=80,"Yes","No"))</f>
        <v>Yes</v>
      </c>
      <c r="E114" s="4">
        <v>94.225210505999996</v>
      </c>
      <c r="F114" s="27" t="str">
        <f>IF($B114="N/A","N/A",IF(E114&gt;=80,"Yes","No"))</f>
        <v>Yes</v>
      </c>
      <c r="G114" s="4">
        <v>97.704841655999999</v>
      </c>
      <c r="H114" s="27" t="str">
        <f>IF($B114="N/A","N/A",IF(G114&gt;=80,"Yes","No"))</f>
        <v>Yes</v>
      </c>
      <c r="I114" s="8">
        <v>0.2792</v>
      </c>
      <c r="J114" s="8">
        <v>3.6930000000000001</v>
      </c>
      <c r="K114" s="28" t="s">
        <v>735</v>
      </c>
      <c r="L114" s="105" t="str">
        <f t="shared" si="40"/>
        <v>Yes</v>
      </c>
    </row>
    <row r="115" spans="1:12" ht="25.5" x14ac:dyDescent="0.2">
      <c r="A115" s="128" t="s">
        <v>971</v>
      </c>
      <c r="B115" s="30" t="s">
        <v>288</v>
      </c>
      <c r="C115" s="9">
        <v>99.062688593999994</v>
      </c>
      <c r="D115" s="27" t="str">
        <f>IF($B115="N/A","N/A",IF(C115&gt;=100,"Yes","No"))</f>
        <v>No</v>
      </c>
      <c r="E115" s="9">
        <v>99.111158477999993</v>
      </c>
      <c r="F115" s="27" t="str">
        <f t="shared" ref="F115:F116" si="41">IF($B115="N/A","N/A",IF(E115&gt;=100,"Yes","No"))</f>
        <v>No</v>
      </c>
      <c r="G115" s="9">
        <v>99.322756631000004</v>
      </c>
      <c r="H115" s="27" t="str">
        <f t="shared" ref="H115:H116" si="42">IF($B115="N/A","N/A",IF(G115&gt;=100,"Yes","No"))</f>
        <v>No</v>
      </c>
      <c r="I115" s="8">
        <v>4.8899999999999999E-2</v>
      </c>
      <c r="J115" s="8">
        <v>0.2135</v>
      </c>
      <c r="K115" s="28" t="s">
        <v>734</v>
      </c>
      <c r="L115" s="105" t="str">
        <f t="shared" si="40"/>
        <v>Yes</v>
      </c>
    </row>
    <row r="116" spans="1:12" ht="25.5" x14ac:dyDescent="0.2">
      <c r="A116" s="104" t="s">
        <v>972</v>
      </c>
      <c r="B116" s="30" t="s">
        <v>288</v>
      </c>
      <c r="C116" s="9">
        <v>99.139724618000002</v>
      </c>
      <c r="D116" s="27" t="str">
        <f>IF($B116="N/A","N/A",IF(C116&gt;=100,"Yes","No"))</f>
        <v>No</v>
      </c>
      <c r="E116" s="9">
        <v>98.958417658000002</v>
      </c>
      <c r="F116" s="27" t="str">
        <f t="shared" si="41"/>
        <v>No</v>
      </c>
      <c r="G116" s="9">
        <v>98.967870817000005</v>
      </c>
      <c r="H116" s="27" t="str">
        <f t="shared" si="42"/>
        <v>No</v>
      </c>
      <c r="I116" s="8">
        <v>-0.183</v>
      </c>
      <c r="J116" s="8">
        <v>9.5999999999999992E-3</v>
      </c>
      <c r="K116" s="28" t="s">
        <v>734</v>
      </c>
      <c r="L116" s="105" t="str">
        <f t="shared" si="40"/>
        <v>Yes</v>
      </c>
    </row>
    <row r="117" spans="1:12" ht="25.5" x14ac:dyDescent="0.2">
      <c r="A117" s="128" t="s">
        <v>973</v>
      </c>
      <c r="B117" s="30" t="s">
        <v>213</v>
      </c>
      <c r="C117" s="9">
        <v>5.5075971015</v>
      </c>
      <c r="D117" s="23" t="s">
        <v>737</v>
      </c>
      <c r="E117" s="9">
        <v>4.9912193697999996</v>
      </c>
      <c r="F117" s="23" t="s">
        <v>737</v>
      </c>
      <c r="G117" s="9">
        <v>3.2307380070999998</v>
      </c>
      <c r="H117" s="27" t="str">
        <f>IF($B117="N/A","N/A",IF(G117&lt;100,"No",IF(G117=100,"No","Yes")))</f>
        <v>N/A</v>
      </c>
      <c r="I117" s="8">
        <v>-9.3800000000000008</v>
      </c>
      <c r="J117" s="8">
        <v>-35.299999999999997</v>
      </c>
      <c r="K117" s="28" t="s">
        <v>734</v>
      </c>
      <c r="L117" s="105" t="str">
        <f t="shared" si="40"/>
        <v>No</v>
      </c>
    </row>
    <row r="118" spans="1:12" ht="25.5" x14ac:dyDescent="0.2">
      <c r="A118" s="128" t="s">
        <v>974</v>
      </c>
      <c r="B118" s="22" t="s">
        <v>213</v>
      </c>
      <c r="C118" s="9">
        <v>5.7268288203999997</v>
      </c>
      <c r="D118" s="27" t="str">
        <f>IF($B118="N/A","N/A",IF(C118&gt;10,"No",IF(C118&lt;-10,"No","Yes")))</f>
        <v>N/A</v>
      </c>
      <c r="E118" s="9">
        <v>4.9917106542000003</v>
      </c>
      <c r="F118" s="27" t="str">
        <f>IF($B118="N/A","N/A",IF(E118&gt;10,"No",IF(E118&lt;-10,"No","Yes")))</f>
        <v>N/A</v>
      </c>
      <c r="G118" s="9">
        <v>7.3085126654000003</v>
      </c>
      <c r="H118" s="27" t="str">
        <f>IF($B118="N/A","N/A",IF(G118&gt;10,"No",IF(G118&lt;-10,"No","Yes")))</f>
        <v>N/A</v>
      </c>
      <c r="I118" s="8">
        <v>-12.8</v>
      </c>
      <c r="J118" s="8">
        <v>46.41</v>
      </c>
      <c r="K118" s="28" t="s">
        <v>734</v>
      </c>
      <c r="L118" s="105" t="str">
        <f>IF(J118="Div by 0", "N/A", IF(OR(J118="N/A",K118="N/A"),"N/A", IF(J118&gt;VALUE(MID(K118,1,2)), "No", IF(J118&lt;-1*VALUE(MID(K118,1,2)), "No", "Yes"))))</f>
        <v>No</v>
      </c>
    </row>
    <row r="119" spans="1:12" x14ac:dyDescent="0.2">
      <c r="A119" s="152" t="s">
        <v>100</v>
      </c>
      <c r="B119" s="22" t="s">
        <v>213</v>
      </c>
      <c r="C119" s="23">
        <v>98585</v>
      </c>
      <c r="D119" s="27" t="str">
        <f t="shared" ref="D119:D145" si="43">IF($B119="N/A","N/A",IF(C119&gt;10,"No",IF(C119&lt;-10,"No","Yes")))</f>
        <v>N/A</v>
      </c>
      <c r="E119" s="23">
        <v>100853</v>
      </c>
      <c r="F119" s="27" t="str">
        <f t="shared" ref="F119:F145" si="44">IF($B119="N/A","N/A",IF(E119&gt;10,"No",IF(E119&lt;-10,"No","Yes")))</f>
        <v>N/A</v>
      </c>
      <c r="G119" s="23">
        <v>52019</v>
      </c>
      <c r="H119" s="27" t="str">
        <f t="shared" ref="H119:H145" si="45">IF($B119="N/A","N/A",IF(G119&gt;10,"No",IF(G119&lt;-10,"No","Yes")))</f>
        <v>N/A</v>
      </c>
      <c r="I119" s="8">
        <v>2.3010000000000002</v>
      </c>
      <c r="J119" s="8">
        <v>-48.4</v>
      </c>
      <c r="K119" s="28" t="s">
        <v>735</v>
      </c>
      <c r="L119" s="105" t="str">
        <f t="shared" si="40"/>
        <v>No</v>
      </c>
    </row>
    <row r="120" spans="1:12" x14ac:dyDescent="0.2">
      <c r="A120" s="128" t="s">
        <v>975</v>
      </c>
      <c r="B120" s="22" t="s">
        <v>213</v>
      </c>
      <c r="C120" s="23">
        <v>13339</v>
      </c>
      <c r="D120" s="27" t="str">
        <f t="shared" si="43"/>
        <v>N/A</v>
      </c>
      <c r="E120" s="23">
        <v>13343</v>
      </c>
      <c r="F120" s="27" t="str">
        <f t="shared" si="44"/>
        <v>N/A</v>
      </c>
      <c r="G120" s="23">
        <v>1185</v>
      </c>
      <c r="H120" s="27" t="str">
        <f t="shared" si="45"/>
        <v>N/A</v>
      </c>
      <c r="I120" s="8">
        <v>0.03</v>
      </c>
      <c r="J120" s="8">
        <v>-91.1</v>
      </c>
      <c r="K120" s="28" t="s">
        <v>735</v>
      </c>
      <c r="L120" s="105" t="str">
        <f t="shared" si="40"/>
        <v>No</v>
      </c>
    </row>
    <row r="121" spans="1:12" x14ac:dyDescent="0.2">
      <c r="A121" s="128" t="s">
        <v>976</v>
      </c>
      <c r="B121" s="22" t="s">
        <v>213</v>
      </c>
      <c r="C121" s="23">
        <v>0</v>
      </c>
      <c r="D121" s="27" t="str">
        <f t="shared" si="43"/>
        <v>N/A</v>
      </c>
      <c r="E121" s="23">
        <v>0</v>
      </c>
      <c r="F121" s="27" t="str">
        <f t="shared" si="44"/>
        <v>N/A</v>
      </c>
      <c r="G121" s="23">
        <v>0</v>
      </c>
      <c r="H121" s="27" t="str">
        <f t="shared" si="45"/>
        <v>N/A</v>
      </c>
      <c r="I121" s="8" t="s">
        <v>1748</v>
      </c>
      <c r="J121" s="8" t="s">
        <v>1748</v>
      </c>
      <c r="K121" s="28" t="s">
        <v>735</v>
      </c>
      <c r="L121" s="105" t="str">
        <f t="shared" si="40"/>
        <v>N/A</v>
      </c>
    </row>
    <row r="122" spans="1:12" x14ac:dyDescent="0.2">
      <c r="A122" s="128" t="s">
        <v>977</v>
      </c>
      <c r="B122" s="22" t="s">
        <v>213</v>
      </c>
      <c r="C122" s="23">
        <v>26220</v>
      </c>
      <c r="D122" s="27" t="str">
        <f t="shared" si="43"/>
        <v>N/A</v>
      </c>
      <c r="E122" s="23">
        <v>26544</v>
      </c>
      <c r="F122" s="27" t="str">
        <f t="shared" si="44"/>
        <v>N/A</v>
      </c>
      <c r="G122" s="23">
        <v>7262</v>
      </c>
      <c r="H122" s="27" t="str">
        <f t="shared" si="45"/>
        <v>N/A</v>
      </c>
      <c r="I122" s="8">
        <v>1.236</v>
      </c>
      <c r="J122" s="8">
        <v>-72.599999999999994</v>
      </c>
      <c r="K122" s="28" t="s">
        <v>735</v>
      </c>
      <c r="L122" s="105" t="str">
        <f t="shared" si="40"/>
        <v>No</v>
      </c>
    </row>
    <row r="123" spans="1:12" x14ac:dyDescent="0.2">
      <c r="A123" s="128" t="s">
        <v>978</v>
      </c>
      <c r="B123" s="22" t="s">
        <v>213</v>
      </c>
      <c r="C123" s="23">
        <v>59026</v>
      </c>
      <c r="D123" s="27" t="str">
        <f t="shared" si="43"/>
        <v>N/A</v>
      </c>
      <c r="E123" s="23">
        <v>60966</v>
      </c>
      <c r="F123" s="27" t="str">
        <f t="shared" si="44"/>
        <v>N/A</v>
      </c>
      <c r="G123" s="23">
        <v>43572</v>
      </c>
      <c r="H123" s="27" t="str">
        <f t="shared" si="45"/>
        <v>N/A</v>
      </c>
      <c r="I123" s="8">
        <v>3.2869999999999999</v>
      </c>
      <c r="J123" s="8">
        <v>-28.5</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213553</v>
      </c>
      <c r="D125" s="27" t="str">
        <f t="shared" si="43"/>
        <v>N/A</v>
      </c>
      <c r="E125" s="23">
        <v>224895</v>
      </c>
      <c r="F125" s="27" t="str">
        <f t="shared" si="44"/>
        <v>N/A</v>
      </c>
      <c r="G125" s="23">
        <v>70185</v>
      </c>
      <c r="H125" s="27" t="str">
        <f t="shared" si="45"/>
        <v>N/A</v>
      </c>
      <c r="I125" s="8">
        <v>5.3109999999999999</v>
      </c>
      <c r="J125" s="8">
        <v>-68.8</v>
      </c>
      <c r="K125" s="28" t="s">
        <v>735</v>
      </c>
      <c r="L125" s="105" t="str">
        <f t="shared" si="40"/>
        <v>No</v>
      </c>
    </row>
    <row r="126" spans="1:12" x14ac:dyDescent="0.2">
      <c r="A126" s="128" t="s">
        <v>980</v>
      </c>
      <c r="B126" s="22" t="s">
        <v>213</v>
      </c>
      <c r="C126" s="23">
        <v>91609</v>
      </c>
      <c r="D126" s="27" t="str">
        <f t="shared" si="43"/>
        <v>N/A</v>
      </c>
      <c r="E126" s="23">
        <v>97412</v>
      </c>
      <c r="F126" s="27" t="str">
        <f t="shared" si="44"/>
        <v>N/A</v>
      </c>
      <c r="G126" s="23">
        <v>8095</v>
      </c>
      <c r="H126" s="27" t="str">
        <f t="shared" si="45"/>
        <v>N/A</v>
      </c>
      <c r="I126" s="8">
        <v>6.335</v>
      </c>
      <c r="J126" s="8">
        <v>-91.7</v>
      </c>
      <c r="K126" s="28" t="s">
        <v>735</v>
      </c>
      <c r="L126" s="105" t="str">
        <f t="shared" si="40"/>
        <v>No</v>
      </c>
    </row>
    <row r="127" spans="1:12" x14ac:dyDescent="0.2">
      <c r="A127" s="128" t="s">
        <v>981</v>
      </c>
      <c r="B127" s="22" t="s">
        <v>213</v>
      </c>
      <c r="C127" s="23">
        <v>0</v>
      </c>
      <c r="D127" s="27" t="str">
        <f t="shared" si="43"/>
        <v>N/A</v>
      </c>
      <c r="E127" s="23">
        <v>0</v>
      </c>
      <c r="F127" s="27" t="str">
        <f t="shared" si="44"/>
        <v>N/A</v>
      </c>
      <c r="G127" s="23">
        <v>0</v>
      </c>
      <c r="H127" s="27" t="str">
        <f t="shared" si="45"/>
        <v>N/A</v>
      </c>
      <c r="I127" s="8" t="s">
        <v>1748</v>
      </c>
      <c r="J127" s="8" t="s">
        <v>1748</v>
      </c>
      <c r="K127" s="28" t="s">
        <v>735</v>
      </c>
      <c r="L127" s="105" t="str">
        <f t="shared" si="40"/>
        <v>N/A</v>
      </c>
    </row>
    <row r="128" spans="1:12" x14ac:dyDescent="0.2">
      <c r="A128" s="128" t="s">
        <v>982</v>
      </c>
      <c r="B128" s="22" t="s">
        <v>213</v>
      </c>
      <c r="C128" s="23">
        <v>39867</v>
      </c>
      <c r="D128" s="27" t="str">
        <f t="shared" si="43"/>
        <v>N/A</v>
      </c>
      <c r="E128" s="23">
        <v>38668</v>
      </c>
      <c r="F128" s="27" t="str">
        <f t="shared" si="44"/>
        <v>N/A</v>
      </c>
      <c r="G128" s="23">
        <v>13151</v>
      </c>
      <c r="H128" s="27" t="str">
        <f t="shared" si="45"/>
        <v>N/A</v>
      </c>
      <c r="I128" s="8">
        <v>-3.01</v>
      </c>
      <c r="J128" s="8">
        <v>-66</v>
      </c>
      <c r="K128" s="28" t="s">
        <v>735</v>
      </c>
      <c r="L128" s="105" t="str">
        <f t="shared" si="40"/>
        <v>No</v>
      </c>
    </row>
    <row r="129" spans="1:12" x14ac:dyDescent="0.2">
      <c r="A129" s="128" t="s">
        <v>983</v>
      </c>
      <c r="B129" s="22" t="s">
        <v>213</v>
      </c>
      <c r="C129" s="23">
        <v>82077</v>
      </c>
      <c r="D129" s="27" t="str">
        <f t="shared" si="43"/>
        <v>N/A</v>
      </c>
      <c r="E129" s="23">
        <v>88815</v>
      </c>
      <c r="F129" s="27" t="str">
        <f t="shared" si="44"/>
        <v>N/A</v>
      </c>
      <c r="G129" s="23">
        <v>48939</v>
      </c>
      <c r="H129" s="27" t="str">
        <f t="shared" si="45"/>
        <v>N/A</v>
      </c>
      <c r="I129" s="8">
        <v>8.2089999999999996</v>
      </c>
      <c r="J129" s="8">
        <v>-44.9</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737892</v>
      </c>
      <c r="D131" s="27" t="str">
        <f t="shared" si="43"/>
        <v>N/A</v>
      </c>
      <c r="E131" s="23">
        <v>728241</v>
      </c>
      <c r="F131" s="27" t="str">
        <f t="shared" si="44"/>
        <v>N/A</v>
      </c>
      <c r="G131" s="23">
        <v>296225</v>
      </c>
      <c r="H131" s="27" t="str">
        <f t="shared" si="45"/>
        <v>N/A</v>
      </c>
      <c r="I131" s="8">
        <v>-1.31</v>
      </c>
      <c r="J131" s="8">
        <v>-59.3</v>
      </c>
      <c r="K131" s="28" t="s">
        <v>735</v>
      </c>
      <c r="L131" s="105" t="str">
        <f t="shared" si="40"/>
        <v>No</v>
      </c>
    </row>
    <row r="132" spans="1:12" x14ac:dyDescent="0.2">
      <c r="A132" s="128" t="s">
        <v>985</v>
      </c>
      <c r="B132" s="22" t="s">
        <v>213</v>
      </c>
      <c r="C132" s="23">
        <v>162371</v>
      </c>
      <c r="D132" s="27" t="str">
        <f t="shared" si="43"/>
        <v>N/A</v>
      </c>
      <c r="E132" s="23">
        <v>154008</v>
      </c>
      <c r="F132" s="27" t="str">
        <f t="shared" si="44"/>
        <v>N/A</v>
      </c>
      <c r="G132" s="23">
        <v>6817</v>
      </c>
      <c r="H132" s="27" t="str">
        <f t="shared" si="45"/>
        <v>N/A</v>
      </c>
      <c r="I132" s="8">
        <v>-5.15</v>
      </c>
      <c r="J132" s="8">
        <v>-95.6</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0</v>
      </c>
      <c r="H134" s="27" t="str">
        <f t="shared" si="45"/>
        <v>N/A</v>
      </c>
      <c r="I134" s="8" t="s">
        <v>1748</v>
      </c>
      <c r="J134" s="8" t="s">
        <v>1748</v>
      </c>
      <c r="K134" s="28" t="s">
        <v>735</v>
      </c>
      <c r="L134" s="105" t="str">
        <f t="shared" si="40"/>
        <v>N/A</v>
      </c>
    </row>
    <row r="135" spans="1:12" x14ac:dyDescent="0.2">
      <c r="A135" s="128" t="s">
        <v>988</v>
      </c>
      <c r="B135" s="22" t="s">
        <v>213</v>
      </c>
      <c r="C135" s="23">
        <v>448956</v>
      </c>
      <c r="D135" s="27" t="str">
        <f t="shared" si="43"/>
        <v>N/A</v>
      </c>
      <c r="E135" s="23">
        <v>444168</v>
      </c>
      <c r="F135" s="27" t="str">
        <f t="shared" si="44"/>
        <v>N/A</v>
      </c>
      <c r="G135" s="23">
        <v>248775</v>
      </c>
      <c r="H135" s="27" t="str">
        <f t="shared" si="45"/>
        <v>N/A</v>
      </c>
      <c r="I135" s="8">
        <v>-1.07</v>
      </c>
      <c r="J135" s="8">
        <v>-44</v>
      </c>
      <c r="K135" s="28" t="s">
        <v>735</v>
      </c>
      <c r="L135" s="105" t="str">
        <f t="shared" si="40"/>
        <v>No</v>
      </c>
    </row>
    <row r="136" spans="1:12" x14ac:dyDescent="0.2">
      <c r="A136" s="128" t="s">
        <v>989</v>
      </c>
      <c r="B136" s="22" t="s">
        <v>213</v>
      </c>
      <c r="C136" s="23">
        <v>104078</v>
      </c>
      <c r="D136" s="27" t="str">
        <f t="shared" si="43"/>
        <v>N/A</v>
      </c>
      <c r="E136" s="23">
        <v>106636</v>
      </c>
      <c r="F136" s="27" t="str">
        <f t="shared" si="44"/>
        <v>N/A</v>
      </c>
      <c r="G136" s="23">
        <v>22973</v>
      </c>
      <c r="H136" s="27" t="str">
        <f t="shared" si="45"/>
        <v>N/A</v>
      </c>
      <c r="I136" s="8">
        <v>2.4580000000000002</v>
      </c>
      <c r="J136" s="8">
        <v>-78.5</v>
      </c>
      <c r="K136" s="28" t="s">
        <v>735</v>
      </c>
      <c r="L136" s="105" t="str">
        <f t="shared" si="40"/>
        <v>No</v>
      </c>
    </row>
    <row r="137" spans="1:12" x14ac:dyDescent="0.2">
      <c r="A137" s="128" t="s">
        <v>990</v>
      </c>
      <c r="B137" s="22" t="s">
        <v>213</v>
      </c>
      <c r="C137" s="23">
        <v>22487</v>
      </c>
      <c r="D137" s="27" t="str">
        <f t="shared" si="43"/>
        <v>N/A</v>
      </c>
      <c r="E137" s="23">
        <v>23429</v>
      </c>
      <c r="F137" s="27" t="str">
        <f t="shared" si="44"/>
        <v>N/A</v>
      </c>
      <c r="G137" s="23">
        <v>17660</v>
      </c>
      <c r="H137" s="27" t="str">
        <f t="shared" si="45"/>
        <v>N/A</v>
      </c>
      <c r="I137" s="8">
        <v>4.1890000000000001</v>
      </c>
      <c r="J137" s="8">
        <v>-24.6</v>
      </c>
      <c r="K137" s="28" t="s">
        <v>735</v>
      </c>
      <c r="L137" s="105" t="str">
        <f t="shared" si="40"/>
        <v>No</v>
      </c>
    </row>
    <row r="138" spans="1:12" x14ac:dyDescent="0.2">
      <c r="A138" s="128" t="s">
        <v>991</v>
      </c>
      <c r="B138" s="22" t="s">
        <v>213</v>
      </c>
      <c r="C138" s="23">
        <v>0</v>
      </c>
      <c r="D138" s="27" t="str">
        <f t="shared" si="43"/>
        <v>N/A</v>
      </c>
      <c r="E138" s="23">
        <v>0</v>
      </c>
      <c r="F138" s="27" t="str">
        <f t="shared" si="44"/>
        <v>N/A</v>
      </c>
      <c r="G138" s="23">
        <v>0</v>
      </c>
      <c r="H138" s="27" t="str">
        <f t="shared" si="45"/>
        <v>N/A</v>
      </c>
      <c r="I138" s="8" t="s">
        <v>1748</v>
      </c>
      <c r="J138" s="8" t="s">
        <v>1748</v>
      </c>
      <c r="K138" s="28" t="s">
        <v>735</v>
      </c>
      <c r="L138" s="105" t="str">
        <f t="shared" si="40"/>
        <v>N/A</v>
      </c>
    </row>
    <row r="139" spans="1:12" x14ac:dyDescent="0.2">
      <c r="A139" s="152" t="s">
        <v>105</v>
      </c>
      <c r="B139" s="22" t="s">
        <v>213</v>
      </c>
      <c r="C139" s="23">
        <v>252851</v>
      </c>
      <c r="D139" s="27" t="str">
        <f t="shared" si="43"/>
        <v>N/A</v>
      </c>
      <c r="E139" s="23">
        <v>254624</v>
      </c>
      <c r="F139" s="27" t="str">
        <f t="shared" si="44"/>
        <v>N/A</v>
      </c>
      <c r="G139" s="23">
        <v>81563</v>
      </c>
      <c r="H139" s="27" t="str">
        <f t="shared" si="45"/>
        <v>N/A</v>
      </c>
      <c r="I139" s="8">
        <v>0.70120000000000005</v>
      </c>
      <c r="J139" s="8">
        <v>-68</v>
      </c>
      <c r="K139" s="28" t="s">
        <v>735</v>
      </c>
      <c r="L139" s="105" t="str">
        <f t="shared" si="40"/>
        <v>No</v>
      </c>
    </row>
    <row r="140" spans="1:12" x14ac:dyDescent="0.2">
      <c r="A140" s="128" t="s">
        <v>992</v>
      </c>
      <c r="B140" s="22" t="s">
        <v>213</v>
      </c>
      <c r="C140" s="23">
        <v>120400</v>
      </c>
      <c r="D140" s="27" t="str">
        <f t="shared" si="43"/>
        <v>N/A</v>
      </c>
      <c r="E140" s="23">
        <v>111054</v>
      </c>
      <c r="F140" s="27" t="str">
        <f t="shared" si="44"/>
        <v>N/A</v>
      </c>
      <c r="G140" s="23">
        <v>17310</v>
      </c>
      <c r="H140" s="27" t="str">
        <f t="shared" si="45"/>
        <v>N/A</v>
      </c>
      <c r="I140" s="8">
        <v>-7.76</v>
      </c>
      <c r="J140" s="8">
        <v>-84.4</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1748</v>
      </c>
      <c r="J142" s="8" t="s">
        <v>1748</v>
      </c>
      <c r="K142" s="28" t="s">
        <v>735</v>
      </c>
      <c r="L142" s="105" t="str">
        <f t="shared" si="40"/>
        <v>N/A</v>
      </c>
    </row>
    <row r="143" spans="1:12" x14ac:dyDescent="0.2">
      <c r="A143" s="128" t="s">
        <v>995</v>
      </c>
      <c r="B143" s="22" t="s">
        <v>213</v>
      </c>
      <c r="C143" s="23">
        <v>34694</v>
      </c>
      <c r="D143" s="27" t="str">
        <f t="shared" si="43"/>
        <v>N/A</v>
      </c>
      <c r="E143" s="23">
        <v>58918</v>
      </c>
      <c r="F143" s="27" t="str">
        <f t="shared" si="44"/>
        <v>N/A</v>
      </c>
      <c r="G143" s="23">
        <v>14415</v>
      </c>
      <c r="H143" s="27" t="str">
        <f t="shared" si="45"/>
        <v>N/A</v>
      </c>
      <c r="I143" s="8">
        <v>69.819999999999993</v>
      </c>
      <c r="J143" s="8">
        <v>-75.5</v>
      </c>
      <c r="K143" s="28" t="s">
        <v>735</v>
      </c>
      <c r="L143" s="105" t="str">
        <f t="shared" si="40"/>
        <v>No</v>
      </c>
    </row>
    <row r="144" spans="1:12" x14ac:dyDescent="0.2">
      <c r="A144" s="128" t="s">
        <v>996</v>
      </c>
      <c r="B144" s="22" t="s">
        <v>213</v>
      </c>
      <c r="C144" s="23">
        <v>44733</v>
      </c>
      <c r="D144" s="27" t="str">
        <f t="shared" si="43"/>
        <v>N/A</v>
      </c>
      <c r="E144" s="23">
        <v>37737</v>
      </c>
      <c r="F144" s="27" t="str">
        <f t="shared" si="44"/>
        <v>N/A</v>
      </c>
      <c r="G144" s="23">
        <v>17944</v>
      </c>
      <c r="H144" s="27" t="str">
        <f t="shared" si="45"/>
        <v>N/A</v>
      </c>
      <c r="I144" s="8">
        <v>-15.6</v>
      </c>
      <c r="J144" s="8">
        <v>-52.4</v>
      </c>
      <c r="K144" s="28" t="s">
        <v>735</v>
      </c>
      <c r="L144" s="105" t="str">
        <f t="shared" si="40"/>
        <v>No</v>
      </c>
    </row>
    <row r="145" spans="1:12" x14ac:dyDescent="0.2">
      <c r="A145" s="128" t="s">
        <v>997</v>
      </c>
      <c r="B145" s="22" t="s">
        <v>213</v>
      </c>
      <c r="C145" s="23">
        <v>53024</v>
      </c>
      <c r="D145" s="27" t="str">
        <f t="shared" si="43"/>
        <v>N/A</v>
      </c>
      <c r="E145" s="23">
        <v>46915</v>
      </c>
      <c r="F145" s="27" t="str">
        <f t="shared" si="44"/>
        <v>N/A</v>
      </c>
      <c r="G145" s="23">
        <v>31894</v>
      </c>
      <c r="H145" s="27" t="str">
        <f t="shared" si="45"/>
        <v>N/A</v>
      </c>
      <c r="I145" s="8">
        <v>-11.5</v>
      </c>
      <c r="J145" s="8">
        <v>-32</v>
      </c>
      <c r="K145" s="28" t="s">
        <v>735</v>
      </c>
      <c r="L145" s="105" t="str">
        <f t="shared" si="40"/>
        <v>No</v>
      </c>
    </row>
    <row r="146" spans="1:12" ht="25.5" x14ac:dyDescent="0.2">
      <c r="A146" s="138" t="s">
        <v>998</v>
      </c>
      <c r="B146" s="1" t="s">
        <v>213</v>
      </c>
      <c r="C146" s="1">
        <v>41662</v>
      </c>
      <c r="D146" s="7" t="str">
        <f t="shared" ref="D146:D151" si="46">IF($B146="N/A","N/A",IF(C146&gt;10,"No",IF(C146&lt;-10,"No","Yes")))</f>
        <v>N/A</v>
      </c>
      <c r="E146" s="1">
        <v>43113</v>
      </c>
      <c r="F146" s="7" t="str">
        <f t="shared" ref="F146:F151" si="47">IF($B146="N/A","N/A",IF(E146&gt;10,"No",IF(E146&lt;-10,"No","Yes")))</f>
        <v>N/A</v>
      </c>
      <c r="G146" s="1">
        <v>43136</v>
      </c>
      <c r="H146" s="7" t="str">
        <f t="shared" ref="H146:H151" si="48">IF($B146="N/A","N/A",IF(G146&gt;10,"No",IF(G146&lt;-10,"No","Yes")))</f>
        <v>N/A</v>
      </c>
      <c r="I146" s="36">
        <v>3.4830000000000001</v>
      </c>
      <c r="J146" s="36">
        <v>5.33E-2</v>
      </c>
      <c r="K146" s="28" t="s">
        <v>734</v>
      </c>
      <c r="L146" s="105" t="str">
        <f t="shared" ref="L146:L151" si="49">IF(J146="Div by 0", "N/A", IF(K146="N/A","N/A", IF(J146&gt;VALUE(MID(K146,1,2)), "No", IF(J146&lt;-1*VALUE(MID(K146,1,2)), "No", "Yes"))))</f>
        <v>Yes</v>
      </c>
    </row>
    <row r="147" spans="1:12" x14ac:dyDescent="0.2">
      <c r="A147" s="151" t="s">
        <v>326</v>
      </c>
      <c r="B147" s="30" t="s">
        <v>213</v>
      </c>
      <c r="C147" s="9">
        <v>3.1976826740000002</v>
      </c>
      <c r="D147" s="7" t="str">
        <f t="shared" si="46"/>
        <v>N/A</v>
      </c>
      <c r="E147" s="9">
        <v>3.2945569087000002</v>
      </c>
      <c r="F147" s="7" t="str">
        <f t="shared" si="47"/>
        <v>N/A</v>
      </c>
      <c r="G147" s="9">
        <v>3.1175919609</v>
      </c>
      <c r="H147" s="7" t="str">
        <f t="shared" si="48"/>
        <v>N/A</v>
      </c>
      <c r="I147" s="36">
        <v>3.03</v>
      </c>
      <c r="J147" s="36">
        <v>-5.37</v>
      </c>
      <c r="K147" s="28" t="s">
        <v>734</v>
      </c>
      <c r="L147" s="105" t="str">
        <f t="shared" si="49"/>
        <v>Yes</v>
      </c>
    </row>
    <row r="148" spans="1:12" x14ac:dyDescent="0.2">
      <c r="A148" s="128" t="s">
        <v>327</v>
      </c>
      <c r="B148" s="30" t="s">
        <v>213</v>
      </c>
      <c r="C148" s="9">
        <v>30.978343560999999</v>
      </c>
      <c r="D148" s="7" t="str">
        <f t="shared" si="46"/>
        <v>N/A</v>
      </c>
      <c r="E148" s="9">
        <v>30.57122743</v>
      </c>
      <c r="F148" s="7" t="str">
        <f t="shared" si="47"/>
        <v>N/A</v>
      </c>
      <c r="G148" s="9">
        <v>43.858974605</v>
      </c>
      <c r="H148" s="7" t="str">
        <f t="shared" si="48"/>
        <v>N/A</v>
      </c>
      <c r="I148" s="36">
        <v>-1.31</v>
      </c>
      <c r="J148" s="36">
        <v>43.46</v>
      </c>
      <c r="K148" s="28" t="s">
        <v>734</v>
      </c>
      <c r="L148" s="105" t="str">
        <f t="shared" si="49"/>
        <v>No</v>
      </c>
    </row>
    <row r="149" spans="1:12" x14ac:dyDescent="0.2">
      <c r="A149" s="128" t="s">
        <v>328</v>
      </c>
      <c r="B149" s="30" t="s">
        <v>213</v>
      </c>
      <c r="C149" s="9">
        <v>4.9346063974999996</v>
      </c>
      <c r="D149" s="7" t="str">
        <f t="shared" si="46"/>
        <v>N/A</v>
      </c>
      <c r="E149" s="9">
        <v>5.0992685475000004</v>
      </c>
      <c r="F149" s="7" t="str">
        <f t="shared" si="47"/>
        <v>N/A</v>
      </c>
      <c r="G149" s="9">
        <v>7.9660896203</v>
      </c>
      <c r="H149" s="7" t="str">
        <f t="shared" si="48"/>
        <v>N/A</v>
      </c>
      <c r="I149" s="36">
        <v>3.3370000000000002</v>
      </c>
      <c r="J149" s="36">
        <v>56.22</v>
      </c>
      <c r="K149" s="28" t="s">
        <v>734</v>
      </c>
      <c r="L149" s="105" t="str">
        <f t="shared" si="49"/>
        <v>No</v>
      </c>
    </row>
    <row r="150" spans="1:12" x14ac:dyDescent="0.2">
      <c r="A150" s="128" t="s">
        <v>329</v>
      </c>
      <c r="B150" s="30" t="s">
        <v>213</v>
      </c>
      <c r="C150" s="9">
        <v>7.7924682699999998E-2</v>
      </c>
      <c r="D150" s="7" t="str">
        <f t="shared" si="46"/>
        <v>N/A</v>
      </c>
      <c r="E150" s="9">
        <v>0.1095791091</v>
      </c>
      <c r="F150" s="7" t="str">
        <f t="shared" si="47"/>
        <v>N/A</v>
      </c>
      <c r="G150" s="9">
        <v>0.12895603</v>
      </c>
      <c r="H150" s="7" t="str">
        <f t="shared" si="48"/>
        <v>N/A</v>
      </c>
      <c r="I150" s="36">
        <v>40.619999999999997</v>
      </c>
      <c r="J150" s="36">
        <v>17.68</v>
      </c>
      <c r="K150" s="28" t="s">
        <v>734</v>
      </c>
      <c r="L150" s="105" t="str">
        <f t="shared" si="49"/>
        <v>Yes</v>
      </c>
    </row>
    <row r="151" spans="1:12" x14ac:dyDescent="0.2">
      <c r="A151" s="128" t="s">
        <v>330</v>
      </c>
      <c r="B151" s="30" t="s">
        <v>213</v>
      </c>
      <c r="C151" s="9">
        <v>3.5594085000000002E-3</v>
      </c>
      <c r="D151" s="7" t="str">
        <f t="shared" si="46"/>
        <v>N/A</v>
      </c>
      <c r="E151" s="9">
        <v>5.8910393000000004E-3</v>
      </c>
      <c r="F151" s="7" t="str">
        <f t="shared" si="47"/>
        <v>N/A</v>
      </c>
      <c r="G151" s="9">
        <v>8.5823228999999997E-3</v>
      </c>
      <c r="H151" s="7" t="str">
        <f t="shared" si="48"/>
        <v>N/A</v>
      </c>
      <c r="I151" s="36">
        <v>65.510000000000005</v>
      </c>
      <c r="J151" s="36">
        <v>45.68</v>
      </c>
      <c r="K151" s="28" t="s">
        <v>734</v>
      </c>
      <c r="L151" s="105" t="str">
        <f t="shared" si="49"/>
        <v>No</v>
      </c>
    </row>
    <row r="152" spans="1:12" x14ac:dyDescent="0.2">
      <c r="A152" s="138" t="s">
        <v>999</v>
      </c>
      <c r="B152" s="22" t="s">
        <v>213</v>
      </c>
      <c r="C152" s="23">
        <v>32355</v>
      </c>
      <c r="D152" s="27" t="str">
        <f t="shared" ref="D152:D158" si="50">IF($B152="N/A","N/A",IF(C152&gt;10,"No",IF(C152&lt;-10,"No","Yes")))</f>
        <v>N/A</v>
      </c>
      <c r="E152" s="23">
        <v>36375</v>
      </c>
      <c r="F152" s="27" t="str">
        <f t="shared" ref="F152:F158" si="51">IF($B152="N/A","N/A",IF(E152&gt;10,"No",IF(E152&lt;-10,"No","Yes")))</f>
        <v>N/A</v>
      </c>
      <c r="G152" s="23">
        <v>39535</v>
      </c>
      <c r="H152" s="27" t="str">
        <f t="shared" ref="H152:H158" si="52">IF($B152="N/A","N/A",IF(G152&gt;10,"No",IF(G152&lt;-10,"No","Yes")))</f>
        <v>N/A</v>
      </c>
      <c r="I152" s="8">
        <v>12.42</v>
      </c>
      <c r="J152" s="8">
        <v>8.6869999999999994</v>
      </c>
      <c r="K152" s="28" t="s">
        <v>734</v>
      </c>
      <c r="L152" s="105" t="str">
        <f t="shared" ref="L152:L159" si="53">IF(J152="Div by 0", "N/A", IF(K152="N/A","N/A", IF(J152&gt;VALUE(MID(K152,1,2)), "No", IF(J152&lt;-1*VALUE(MID(K152,1,2)), "No", "Yes"))))</f>
        <v>Yes</v>
      </c>
    </row>
    <row r="153" spans="1:12" x14ac:dyDescent="0.2">
      <c r="A153" s="151" t="s">
        <v>1000</v>
      </c>
      <c r="B153" s="22" t="s">
        <v>213</v>
      </c>
      <c r="C153" s="4">
        <v>2.4833426844000002</v>
      </c>
      <c r="D153" s="27" t="str">
        <f t="shared" si="50"/>
        <v>N/A</v>
      </c>
      <c r="E153" s="4">
        <v>2.7796606024999999</v>
      </c>
      <c r="F153" s="27" t="str">
        <f t="shared" si="51"/>
        <v>N/A</v>
      </c>
      <c r="G153" s="4">
        <v>2.8573348983</v>
      </c>
      <c r="H153" s="27" t="str">
        <f t="shared" si="52"/>
        <v>N/A</v>
      </c>
      <c r="I153" s="8">
        <v>11.93</v>
      </c>
      <c r="J153" s="8">
        <v>2.794</v>
      </c>
      <c r="K153" s="28" t="s">
        <v>734</v>
      </c>
      <c r="L153" s="105" t="str">
        <f t="shared" si="53"/>
        <v>Yes</v>
      </c>
    </row>
    <row r="154" spans="1:12" x14ac:dyDescent="0.2">
      <c r="A154" s="138" t="s">
        <v>1001</v>
      </c>
      <c r="B154" s="22" t="s">
        <v>213</v>
      </c>
      <c r="C154" s="4">
        <v>7.5944616320999998</v>
      </c>
      <c r="D154" s="27" t="str">
        <f t="shared" si="50"/>
        <v>N/A</v>
      </c>
      <c r="E154" s="4">
        <v>9.1479678343999993</v>
      </c>
      <c r="F154" s="27" t="str">
        <f t="shared" si="51"/>
        <v>N/A</v>
      </c>
      <c r="G154" s="4">
        <v>12.416617005000001</v>
      </c>
      <c r="H154" s="27" t="str">
        <f t="shared" si="52"/>
        <v>N/A</v>
      </c>
      <c r="I154" s="8">
        <v>20.46</v>
      </c>
      <c r="J154" s="8">
        <v>35.729999999999997</v>
      </c>
      <c r="K154" s="28" t="s">
        <v>734</v>
      </c>
      <c r="L154" s="105" t="str">
        <f t="shared" si="53"/>
        <v>No</v>
      </c>
    </row>
    <row r="155" spans="1:12" x14ac:dyDescent="0.2">
      <c r="A155" s="138" t="s">
        <v>1002</v>
      </c>
      <c r="B155" s="22" t="s">
        <v>213</v>
      </c>
      <c r="C155" s="4">
        <v>11.125575383999999</v>
      </c>
      <c r="D155" s="27" t="str">
        <f t="shared" si="50"/>
        <v>N/A</v>
      </c>
      <c r="E155" s="4">
        <v>11.614753552</v>
      </c>
      <c r="F155" s="27" t="str">
        <f t="shared" si="51"/>
        <v>N/A</v>
      </c>
      <c r="G155" s="4">
        <v>15.925055211</v>
      </c>
      <c r="H155" s="27" t="str">
        <f t="shared" si="52"/>
        <v>N/A</v>
      </c>
      <c r="I155" s="8">
        <v>4.3970000000000002</v>
      </c>
      <c r="J155" s="8">
        <v>37.11</v>
      </c>
      <c r="K155" s="28" t="s">
        <v>734</v>
      </c>
      <c r="L155" s="105" t="str">
        <f t="shared" si="53"/>
        <v>No</v>
      </c>
    </row>
    <row r="156" spans="1:12" x14ac:dyDescent="0.2">
      <c r="A156" s="138" t="s">
        <v>1003</v>
      </c>
      <c r="B156" s="22" t="s">
        <v>213</v>
      </c>
      <c r="C156" s="4">
        <v>0.14094203490000001</v>
      </c>
      <c r="D156" s="27" t="str">
        <f t="shared" si="50"/>
        <v>N/A</v>
      </c>
      <c r="E156" s="4">
        <v>0.1323737609</v>
      </c>
      <c r="F156" s="27" t="str">
        <f t="shared" si="51"/>
        <v>N/A</v>
      </c>
      <c r="G156" s="4">
        <v>0.14414718539999999</v>
      </c>
      <c r="H156" s="27" t="str">
        <f t="shared" si="52"/>
        <v>N/A</v>
      </c>
      <c r="I156" s="8">
        <v>-6.08</v>
      </c>
      <c r="J156" s="8">
        <v>8.8940000000000001</v>
      </c>
      <c r="K156" s="28" t="s">
        <v>734</v>
      </c>
      <c r="L156" s="105" t="str">
        <f t="shared" si="53"/>
        <v>Yes</v>
      </c>
    </row>
    <row r="157" spans="1:12" x14ac:dyDescent="0.2">
      <c r="A157" s="138" t="s">
        <v>1004</v>
      </c>
      <c r="B157" s="22" t="s">
        <v>213</v>
      </c>
      <c r="C157" s="4">
        <v>2.7288798499999999E-2</v>
      </c>
      <c r="D157" s="27" t="str">
        <f t="shared" si="50"/>
        <v>N/A</v>
      </c>
      <c r="E157" s="4">
        <v>2.5135101199999999E-2</v>
      </c>
      <c r="F157" s="27" t="str">
        <f t="shared" si="51"/>
        <v>N/A</v>
      </c>
      <c r="G157" s="4">
        <v>9.8083690000000008E-3</v>
      </c>
      <c r="H157" s="27" t="str">
        <f t="shared" si="52"/>
        <v>N/A</v>
      </c>
      <c r="I157" s="8">
        <v>-7.89</v>
      </c>
      <c r="J157" s="8">
        <v>-61</v>
      </c>
      <c r="K157" s="28" t="s">
        <v>734</v>
      </c>
      <c r="L157" s="105" t="str">
        <f t="shared" si="53"/>
        <v>No</v>
      </c>
    </row>
    <row r="158" spans="1:12" x14ac:dyDescent="0.2">
      <c r="A158" s="128" t="s">
        <v>1005</v>
      </c>
      <c r="B158" s="22" t="s">
        <v>213</v>
      </c>
      <c r="C158" s="23">
        <v>2275</v>
      </c>
      <c r="D158" s="27" t="str">
        <f t="shared" si="50"/>
        <v>N/A</v>
      </c>
      <c r="E158" s="23">
        <v>3281</v>
      </c>
      <c r="F158" s="27" t="str">
        <f t="shared" si="51"/>
        <v>N/A</v>
      </c>
      <c r="G158" s="23">
        <v>3653</v>
      </c>
      <c r="H158" s="27" t="str">
        <f t="shared" si="52"/>
        <v>N/A</v>
      </c>
      <c r="I158" s="8">
        <v>44.22</v>
      </c>
      <c r="J158" s="8">
        <v>11.34</v>
      </c>
      <c r="K158" s="28" t="s">
        <v>734</v>
      </c>
      <c r="L158" s="105" t="str">
        <f t="shared" si="53"/>
        <v>Yes</v>
      </c>
    </row>
    <row r="159" spans="1:12" ht="25.5" x14ac:dyDescent="0.2">
      <c r="A159" s="138" t="s">
        <v>1006</v>
      </c>
      <c r="B159" s="22" t="s">
        <v>213</v>
      </c>
      <c r="C159" s="23">
        <v>32716</v>
      </c>
      <c r="D159" s="27" t="str">
        <f>IF($B159="N/A","N/A",IF(C159&gt;10,"No",IF(C159&lt;-10,"No","Yes")))</f>
        <v>N/A</v>
      </c>
      <c r="E159" s="23">
        <v>36956</v>
      </c>
      <c r="F159" s="27" t="str">
        <f>IF($B159="N/A","N/A",IF(E159&gt;10,"No",IF(E159&lt;-10,"No","Yes")))</f>
        <v>N/A</v>
      </c>
      <c r="G159" s="23">
        <v>41323</v>
      </c>
      <c r="H159" s="27" t="str">
        <f>IF($B159="N/A","N/A",IF(G159&gt;10,"No",IF(G159&lt;-10,"No","Yes")))</f>
        <v>N/A</v>
      </c>
      <c r="I159" s="8">
        <v>12.96</v>
      </c>
      <c r="J159" s="8">
        <v>11.82</v>
      </c>
      <c r="K159" s="28" t="s">
        <v>734</v>
      </c>
      <c r="L159" s="105" t="str">
        <f t="shared" si="53"/>
        <v>Yes</v>
      </c>
    </row>
    <row r="160" spans="1:12" x14ac:dyDescent="0.2">
      <c r="A160" s="137" t="s">
        <v>1007</v>
      </c>
      <c r="B160" s="22" t="s">
        <v>213</v>
      </c>
      <c r="C160" s="23">
        <v>25907</v>
      </c>
      <c r="D160" s="27" t="str">
        <f t="shared" ref="D160:D234" si="54">IF($B160="N/A","N/A",IF(C160&gt;10,"No",IF(C160&lt;-10,"No","Yes")))</f>
        <v>N/A</v>
      </c>
      <c r="E160" s="23">
        <v>30236</v>
      </c>
      <c r="F160" s="27" t="str">
        <f t="shared" ref="F160:F234" si="55">IF($B160="N/A","N/A",IF(E160&gt;10,"No",IF(E160&lt;-10,"No","Yes")))</f>
        <v>N/A</v>
      </c>
      <c r="G160" s="23">
        <v>34831</v>
      </c>
      <c r="H160" s="27" t="str">
        <f t="shared" ref="H160:H223" si="56">IF($B160="N/A","N/A",IF(G160&gt;10,"No",IF(G160&lt;-10,"No","Yes")))</f>
        <v>N/A</v>
      </c>
      <c r="I160" s="8">
        <v>16.71</v>
      </c>
      <c r="J160" s="8">
        <v>15.2</v>
      </c>
      <c r="K160" s="28" t="s">
        <v>734</v>
      </c>
      <c r="L160" s="105" t="str">
        <f t="shared" ref="L160:L223" si="57">IF(J160="Div by 0", "N/A", IF(K160="N/A","N/A", IF(J160&gt;VALUE(MID(K160,1,2)), "No", IF(J160&lt;-1*VALUE(MID(K160,1,2)), "No", "Yes"))))</f>
        <v>Yes</v>
      </c>
    </row>
    <row r="161" spans="1:12" x14ac:dyDescent="0.2">
      <c r="A161" s="153" t="s">
        <v>71</v>
      </c>
      <c r="B161" s="22" t="s">
        <v>213</v>
      </c>
      <c r="C161" s="4">
        <v>1.9884394661</v>
      </c>
      <c r="D161" s="27" t="str">
        <f t="shared" si="54"/>
        <v>N/A</v>
      </c>
      <c r="E161" s="4">
        <v>2.3105379513000002</v>
      </c>
      <c r="F161" s="27" t="str">
        <f t="shared" si="55"/>
        <v>N/A</v>
      </c>
      <c r="G161" s="4">
        <v>2.5173601073</v>
      </c>
      <c r="H161" s="27" t="str">
        <f t="shared" si="56"/>
        <v>N/A</v>
      </c>
      <c r="I161" s="8">
        <v>16.2</v>
      </c>
      <c r="J161" s="8">
        <v>8.9510000000000005</v>
      </c>
      <c r="K161" s="28" t="s">
        <v>734</v>
      </c>
      <c r="L161" s="105" t="str">
        <f t="shared" si="57"/>
        <v>Yes</v>
      </c>
    </row>
    <row r="162" spans="1:12" x14ac:dyDescent="0.2">
      <c r="A162" s="137" t="s">
        <v>111</v>
      </c>
      <c r="B162" s="22" t="s">
        <v>213</v>
      </c>
      <c r="C162" s="4">
        <v>6.3457929704999998</v>
      </c>
      <c r="D162" s="27" t="str">
        <f t="shared" si="54"/>
        <v>N/A</v>
      </c>
      <c r="E162" s="4">
        <v>8.0037281984999993</v>
      </c>
      <c r="F162" s="27" t="str">
        <f t="shared" si="55"/>
        <v>N/A</v>
      </c>
      <c r="G162" s="4">
        <v>11.507333858999999</v>
      </c>
      <c r="H162" s="27" t="str">
        <f t="shared" si="56"/>
        <v>N/A</v>
      </c>
      <c r="I162" s="8">
        <v>26.13</v>
      </c>
      <c r="J162" s="8">
        <v>43.77</v>
      </c>
      <c r="K162" s="28" t="s">
        <v>734</v>
      </c>
      <c r="L162" s="105" t="str">
        <f t="shared" si="57"/>
        <v>No</v>
      </c>
    </row>
    <row r="163" spans="1:12" x14ac:dyDescent="0.2">
      <c r="A163" s="137" t="s">
        <v>112</v>
      </c>
      <c r="B163" s="22" t="s">
        <v>213</v>
      </c>
      <c r="C163" s="4">
        <v>8.8629052273000006</v>
      </c>
      <c r="D163" s="27" t="str">
        <f t="shared" si="54"/>
        <v>N/A</v>
      </c>
      <c r="E163" s="4">
        <v>9.4488539096000004</v>
      </c>
      <c r="F163" s="27" t="str">
        <f t="shared" si="55"/>
        <v>N/A</v>
      </c>
      <c r="G163" s="4">
        <v>13.928902187</v>
      </c>
      <c r="H163" s="27" t="str">
        <f t="shared" si="56"/>
        <v>N/A</v>
      </c>
      <c r="I163" s="8">
        <v>6.6109999999999998</v>
      </c>
      <c r="J163" s="8">
        <v>47.41</v>
      </c>
      <c r="K163" s="28" t="s">
        <v>734</v>
      </c>
      <c r="L163" s="105" t="str">
        <f t="shared" si="57"/>
        <v>No</v>
      </c>
    </row>
    <row r="164" spans="1:12" x14ac:dyDescent="0.2">
      <c r="A164" s="137" t="s">
        <v>113</v>
      </c>
      <c r="B164" s="22" t="s">
        <v>213</v>
      </c>
      <c r="C164" s="4">
        <v>9.6897649000000002E-2</v>
      </c>
      <c r="D164" s="27" t="str">
        <f t="shared" si="54"/>
        <v>N/A</v>
      </c>
      <c r="E164" s="4">
        <v>0.12317350990000001</v>
      </c>
      <c r="F164" s="27" t="str">
        <f t="shared" si="55"/>
        <v>N/A</v>
      </c>
      <c r="G164" s="4">
        <v>0.16744029029999999</v>
      </c>
      <c r="H164" s="27" t="str">
        <f t="shared" si="56"/>
        <v>N/A</v>
      </c>
      <c r="I164" s="8">
        <v>27.12</v>
      </c>
      <c r="J164" s="8">
        <v>35.94</v>
      </c>
      <c r="K164" s="28" t="s">
        <v>734</v>
      </c>
      <c r="L164" s="105" t="str">
        <f t="shared" si="57"/>
        <v>No</v>
      </c>
    </row>
    <row r="165" spans="1:12" x14ac:dyDescent="0.2">
      <c r="A165" s="137" t="s">
        <v>114</v>
      </c>
      <c r="B165" s="22" t="s">
        <v>213</v>
      </c>
      <c r="C165" s="4">
        <v>3.5594085000000002E-3</v>
      </c>
      <c r="D165" s="27" t="str">
        <f t="shared" si="54"/>
        <v>N/A</v>
      </c>
      <c r="E165" s="4">
        <v>6.6765111999999996E-3</v>
      </c>
      <c r="F165" s="27" t="str">
        <f t="shared" si="55"/>
        <v>N/A</v>
      </c>
      <c r="G165" s="4">
        <v>1.2260461E-3</v>
      </c>
      <c r="H165" s="27" t="str">
        <f t="shared" si="56"/>
        <v>N/A</v>
      </c>
      <c r="I165" s="8">
        <v>87.57</v>
      </c>
      <c r="J165" s="8">
        <v>-81.599999999999994</v>
      </c>
      <c r="K165" s="28" t="s">
        <v>734</v>
      </c>
      <c r="L165" s="105" t="str">
        <f t="shared" si="57"/>
        <v>No</v>
      </c>
    </row>
    <row r="166" spans="1:12" x14ac:dyDescent="0.2">
      <c r="A166" s="137" t="s">
        <v>426</v>
      </c>
      <c r="B166" s="22" t="s">
        <v>213</v>
      </c>
      <c r="C166" s="23">
        <v>6165</v>
      </c>
      <c r="D166" s="27" t="str">
        <f>IF($B166="N/A","N/A",IF(C166&gt;10,"No",IF(C166&lt;-10,"No","Yes")))</f>
        <v>N/A</v>
      </c>
      <c r="E166" s="23">
        <v>7944</v>
      </c>
      <c r="F166" s="27" t="str">
        <f>IF($B166="N/A","N/A",IF(E166&gt;10,"No",IF(E166&lt;-10,"No","Yes")))</f>
        <v>N/A</v>
      </c>
      <c r="G166" s="23">
        <v>5961</v>
      </c>
      <c r="H166" s="27" t="str">
        <f>IF($B166="N/A","N/A",IF(G166&gt;10,"No",IF(G166&lt;-10,"No","Yes")))</f>
        <v>N/A</v>
      </c>
      <c r="I166" s="8">
        <v>28.86</v>
      </c>
      <c r="J166" s="8">
        <v>-25</v>
      </c>
      <c r="K166" s="28" t="s">
        <v>734</v>
      </c>
      <c r="L166" s="105" t="str">
        <f t="shared" si="57"/>
        <v>Yes</v>
      </c>
    </row>
    <row r="167" spans="1:12" x14ac:dyDescent="0.2">
      <c r="A167" s="137" t="s">
        <v>427</v>
      </c>
      <c r="B167" s="22" t="s">
        <v>213</v>
      </c>
      <c r="C167" s="23">
        <v>91</v>
      </c>
      <c r="D167" s="27" t="str">
        <f>IF($B167="N/A","N/A",IF(C167&gt;10,"No",IF(C167&lt;-10,"No","Yes")))</f>
        <v>N/A</v>
      </c>
      <c r="E167" s="23">
        <v>128</v>
      </c>
      <c r="F167" s="27" t="str">
        <f>IF($B167="N/A","N/A",IF(E167&gt;10,"No",IF(E167&lt;-10,"No","Yes")))</f>
        <v>N/A</v>
      </c>
      <c r="G167" s="23">
        <v>25</v>
      </c>
      <c r="H167" s="27" t="str">
        <f>IF($B167="N/A","N/A",IF(G167&gt;10,"No",IF(G167&lt;-10,"No","Yes")))</f>
        <v>N/A</v>
      </c>
      <c r="I167" s="8">
        <v>40.659999999999997</v>
      </c>
      <c r="J167" s="8">
        <v>-80.5</v>
      </c>
      <c r="K167" s="28" t="s">
        <v>734</v>
      </c>
      <c r="L167" s="105" t="str">
        <f t="shared" si="57"/>
        <v>No</v>
      </c>
    </row>
    <row r="168" spans="1:12" x14ac:dyDescent="0.2">
      <c r="A168" s="137" t="s">
        <v>428</v>
      </c>
      <c r="B168" s="22" t="s">
        <v>213</v>
      </c>
      <c r="C168" s="23">
        <v>10250</v>
      </c>
      <c r="D168" s="27" t="str">
        <f>IF($B168="N/A","N/A",IF(C168&gt;10,"No",IF(C168&lt;-10,"No","Yes")))</f>
        <v>N/A</v>
      </c>
      <c r="E168" s="23">
        <v>11251</v>
      </c>
      <c r="F168" s="27" t="str">
        <f>IF($B168="N/A","N/A",IF(E168&gt;10,"No",IF(E168&lt;-10,"No","Yes")))</f>
        <v>N/A</v>
      </c>
      <c r="G168" s="23">
        <v>6856</v>
      </c>
      <c r="H168" s="27" t="str">
        <f>IF($B168="N/A","N/A",IF(G168&gt;10,"No",IF(G168&lt;-10,"No","Yes")))</f>
        <v>N/A</v>
      </c>
      <c r="I168" s="8">
        <v>9.766</v>
      </c>
      <c r="J168" s="8">
        <v>-39.1</v>
      </c>
      <c r="K168" s="28" t="s">
        <v>734</v>
      </c>
      <c r="L168" s="105" t="str">
        <f t="shared" si="57"/>
        <v>No</v>
      </c>
    </row>
    <row r="169" spans="1:12" x14ac:dyDescent="0.2">
      <c r="A169" s="137" t="s">
        <v>429</v>
      </c>
      <c r="B169" s="22" t="s">
        <v>213</v>
      </c>
      <c r="C169" s="23">
        <v>8677</v>
      </c>
      <c r="D169" s="27" t="str">
        <f>IF($B169="N/A","N/A",IF(C169&gt;10,"No",IF(C169&lt;-10,"No","Yes")))</f>
        <v>N/A</v>
      </c>
      <c r="E169" s="23">
        <v>9999</v>
      </c>
      <c r="F169" s="27" t="str">
        <f>IF($B169="N/A","N/A",IF(E169&gt;10,"No",IF(E169&lt;-10,"No","Yes")))</f>
        <v>N/A</v>
      </c>
      <c r="G169" s="23">
        <v>2920</v>
      </c>
      <c r="H169" s="27" t="str">
        <f>IF($B169="N/A","N/A",IF(G169&gt;10,"No",IF(G169&lt;-10,"No","Yes")))</f>
        <v>N/A</v>
      </c>
      <c r="I169" s="8">
        <v>15.24</v>
      </c>
      <c r="J169" s="8">
        <v>-70.8</v>
      </c>
      <c r="K169" s="28" t="s">
        <v>734</v>
      </c>
      <c r="L169" s="105" t="str">
        <f t="shared" si="57"/>
        <v>No</v>
      </c>
    </row>
    <row r="170" spans="1:12" x14ac:dyDescent="0.2">
      <c r="A170" s="137" t="s">
        <v>1734</v>
      </c>
      <c r="B170" s="22" t="s">
        <v>213</v>
      </c>
      <c r="C170" s="23">
        <v>724</v>
      </c>
      <c r="D170" s="27" t="str">
        <f>IF($B170="N/A","N/A",IF(C170&gt;10,"No",IF(C170&lt;-10,"No","Yes")))</f>
        <v>N/A</v>
      </c>
      <c r="E170" s="23">
        <v>914</v>
      </c>
      <c r="F170" s="27" t="str">
        <f>IF($B170="N/A","N/A",IF(E170&gt;10,"No",IF(E170&lt;-10,"No","Yes")))</f>
        <v>N/A</v>
      </c>
      <c r="G170" s="23">
        <v>19069</v>
      </c>
      <c r="H170" s="27" t="str">
        <f>IF($B170="N/A","N/A",IF(G170&gt;10,"No",IF(G170&lt;-10,"No","Yes")))</f>
        <v>N/A</v>
      </c>
      <c r="I170" s="8">
        <v>26.24</v>
      </c>
      <c r="J170" s="8">
        <v>1986</v>
      </c>
      <c r="K170" s="28" t="s">
        <v>734</v>
      </c>
      <c r="L170" s="105" t="str">
        <f t="shared" si="57"/>
        <v>No</v>
      </c>
    </row>
    <row r="171" spans="1:12" x14ac:dyDescent="0.2">
      <c r="A171" s="151" t="s">
        <v>1008</v>
      </c>
      <c r="B171" s="22" t="s">
        <v>213</v>
      </c>
      <c r="C171" s="23">
        <v>11286</v>
      </c>
      <c r="D171" s="27" t="str">
        <f t="shared" si="54"/>
        <v>N/A</v>
      </c>
      <c r="E171" s="23">
        <v>13930</v>
      </c>
      <c r="F171" s="27" t="str">
        <f t="shared" si="55"/>
        <v>N/A</v>
      </c>
      <c r="G171" s="23">
        <v>2413</v>
      </c>
      <c r="H171" s="27" t="str">
        <f t="shared" si="56"/>
        <v>N/A</v>
      </c>
      <c r="I171" s="8">
        <v>23.43</v>
      </c>
      <c r="J171" s="8">
        <v>-82.7</v>
      </c>
      <c r="K171" s="28" t="s">
        <v>734</v>
      </c>
      <c r="L171" s="105" t="str">
        <f t="shared" si="57"/>
        <v>No</v>
      </c>
    </row>
    <row r="172" spans="1:12" x14ac:dyDescent="0.2">
      <c r="A172" s="137" t="s">
        <v>1009</v>
      </c>
      <c r="B172" s="22" t="s">
        <v>213</v>
      </c>
      <c r="C172" s="23">
        <v>5407</v>
      </c>
      <c r="D172" s="27" t="str">
        <f>IF($B172="N/A","N/A",IF(C172&gt;10,"No",IF(C172&lt;-10,"No","Yes")))</f>
        <v>N/A</v>
      </c>
      <c r="E172" s="23">
        <v>7124</v>
      </c>
      <c r="F172" s="27" t="str">
        <f>IF($B172="N/A","N/A",IF(E172&gt;10,"No",IF(E172&lt;-10,"No","Yes")))</f>
        <v>N/A</v>
      </c>
      <c r="G172" s="23">
        <v>1365</v>
      </c>
      <c r="H172" s="27" t="str">
        <f>IF($B172="N/A","N/A",IF(G172&gt;10,"No",IF(G172&lt;-10,"No","Yes")))</f>
        <v>N/A</v>
      </c>
      <c r="I172" s="8">
        <v>31.76</v>
      </c>
      <c r="J172" s="8">
        <v>-80.8</v>
      </c>
      <c r="K172" s="28" t="s">
        <v>734</v>
      </c>
      <c r="L172" s="105" t="str">
        <f t="shared" si="57"/>
        <v>No</v>
      </c>
    </row>
    <row r="173" spans="1:12" x14ac:dyDescent="0.2">
      <c r="A173" s="137" t="s">
        <v>1010</v>
      </c>
      <c r="B173" s="22" t="s">
        <v>213</v>
      </c>
      <c r="C173" s="23">
        <v>79</v>
      </c>
      <c r="D173" s="27" t="str">
        <f>IF($B173="N/A","N/A",IF(C173&gt;10,"No",IF(C173&lt;-10,"No","Yes")))</f>
        <v>N/A</v>
      </c>
      <c r="E173" s="23">
        <v>116</v>
      </c>
      <c r="F173" s="27" t="str">
        <f>IF($B173="N/A","N/A",IF(E173&gt;10,"No",IF(E173&lt;-10,"No","Yes")))</f>
        <v>N/A</v>
      </c>
      <c r="G173" s="23">
        <v>11</v>
      </c>
      <c r="H173" s="27" t="str">
        <f>IF($B173="N/A","N/A",IF(G173&gt;10,"No",IF(G173&lt;-10,"No","Yes")))</f>
        <v>N/A</v>
      </c>
      <c r="I173" s="8">
        <v>46.84</v>
      </c>
      <c r="J173" s="8">
        <v>-91.4</v>
      </c>
      <c r="K173" s="28" t="s">
        <v>734</v>
      </c>
      <c r="L173" s="105" t="str">
        <f t="shared" si="57"/>
        <v>No</v>
      </c>
    </row>
    <row r="174" spans="1:12" ht="25.5" x14ac:dyDescent="0.2">
      <c r="A174" s="137" t="s">
        <v>1011</v>
      </c>
      <c r="B174" s="22" t="s">
        <v>213</v>
      </c>
      <c r="C174" s="23">
        <v>3072</v>
      </c>
      <c r="D174" s="27" t="str">
        <f>IF($B174="N/A","N/A",IF(C174&gt;10,"No",IF(C174&lt;-10,"No","Yes")))</f>
        <v>N/A</v>
      </c>
      <c r="E174" s="23">
        <v>3659</v>
      </c>
      <c r="F174" s="27" t="str">
        <f>IF($B174="N/A","N/A",IF(E174&gt;10,"No",IF(E174&lt;-10,"No","Yes")))</f>
        <v>N/A</v>
      </c>
      <c r="G174" s="23">
        <v>389</v>
      </c>
      <c r="H174" s="27" t="str">
        <f>IF($B174="N/A","N/A",IF(G174&gt;10,"No",IF(G174&lt;-10,"No","Yes")))</f>
        <v>N/A</v>
      </c>
      <c r="I174" s="8">
        <v>19.11</v>
      </c>
      <c r="J174" s="8">
        <v>-89.4</v>
      </c>
      <c r="K174" s="28" t="s">
        <v>734</v>
      </c>
      <c r="L174" s="105" t="str">
        <f t="shared" si="57"/>
        <v>No</v>
      </c>
    </row>
    <row r="175" spans="1:12" ht="25.5" x14ac:dyDescent="0.2">
      <c r="A175" s="137" t="s">
        <v>1012</v>
      </c>
      <c r="B175" s="22" t="s">
        <v>213</v>
      </c>
      <c r="C175" s="23">
        <v>2668</v>
      </c>
      <c r="D175" s="27" t="str">
        <f>IF($B175="N/A","N/A",IF(C175&gt;10,"No",IF(C175&lt;-10,"No","Yes")))</f>
        <v>N/A</v>
      </c>
      <c r="E175" s="23">
        <v>2926</v>
      </c>
      <c r="F175" s="27" t="str">
        <f>IF($B175="N/A","N/A",IF(E175&gt;10,"No",IF(E175&lt;-10,"No","Yes")))</f>
        <v>N/A</v>
      </c>
      <c r="G175" s="23">
        <v>169</v>
      </c>
      <c r="H175" s="27" t="str">
        <f>IF($B175="N/A","N/A",IF(G175&gt;10,"No",IF(G175&lt;-10,"No","Yes")))</f>
        <v>N/A</v>
      </c>
      <c r="I175" s="8">
        <v>9.67</v>
      </c>
      <c r="J175" s="8">
        <v>-94.2</v>
      </c>
      <c r="K175" s="28" t="s">
        <v>734</v>
      </c>
      <c r="L175" s="105" t="str">
        <f t="shared" si="57"/>
        <v>No</v>
      </c>
    </row>
    <row r="176" spans="1:12" ht="25.5" x14ac:dyDescent="0.2">
      <c r="A176" s="137" t="s">
        <v>1735</v>
      </c>
      <c r="B176" s="22" t="s">
        <v>213</v>
      </c>
      <c r="C176" s="23">
        <v>60</v>
      </c>
      <c r="D176" s="27" t="str">
        <f>IF($B176="N/A","N/A",IF(C176&gt;10,"No",IF(C176&lt;-10,"No","Yes")))</f>
        <v>N/A</v>
      </c>
      <c r="E176" s="23">
        <v>105</v>
      </c>
      <c r="F176" s="27" t="str">
        <f>IF($B176="N/A","N/A",IF(E176&gt;10,"No",IF(E176&lt;-10,"No","Yes")))</f>
        <v>N/A</v>
      </c>
      <c r="G176" s="23">
        <v>480</v>
      </c>
      <c r="H176" s="27" t="str">
        <f>IF($B176="N/A","N/A",IF(G176&gt;10,"No",IF(G176&lt;-10,"No","Yes")))</f>
        <v>N/A</v>
      </c>
      <c r="I176" s="8">
        <v>75</v>
      </c>
      <c r="J176" s="8">
        <v>357.1</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1748</v>
      </c>
      <c r="J183" s="36" t="s">
        <v>1748</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1748</v>
      </c>
      <c r="J186" s="8" t="s">
        <v>1748</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1748</v>
      </c>
      <c r="J187" s="8" t="s">
        <v>1748</v>
      </c>
      <c r="K187" s="28" t="s">
        <v>734</v>
      </c>
      <c r="L187" s="105" t="str">
        <f t="shared" si="57"/>
        <v>N/A</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194</v>
      </c>
      <c r="D189" s="7" t="str">
        <f t="shared" si="54"/>
        <v>N/A</v>
      </c>
      <c r="E189" s="1">
        <v>191</v>
      </c>
      <c r="F189" s="7" t="str">
        <f t="shared" si="55"/>
        <v>N/A</v>
      </c>
      <c r="G189" s="1">
        <v>11</v>
      </c>
      <c r="H189" s="7" t="str">
        <f t="shared" si="56"/>
        <v>N/A</v>
      </c>
      <c r="I189" s="36">
        <v>-1.55</v>
      </c>
      <c r="J189" s="36">
        <v>-94.2</v>
      </c>
      <c r="K189" s="30" t="s">
        <v>734</v>
      </c>
      <c r="L189" s="158" t="str">
        <f t="shared" si="57"/>
        <v>No</v>
      </c>
    </row>
    <row r="190" spans="1:12" ht="25.5" x14ac:dyDescent="0.2">
      <c r="A190" s="137" t="s">
        <v>1024</v>
      </c>
      <c r="B190" s="22" t="s">
        <v>213</v>
      </c>
      <c r="C190" s="23">
        <v>11</v>
      </c>
      <c r="D190" s="27" t="str">
        <f t="shared" si="54"/>
        <v>N/A</v>
      </c>
      <c r="E190" s="23">
        <v>0</v>
      </c>
      <c r="F190" s="27" t="str">
        <f t="shared" si="55"/>
        <v>N/A</v>
      </c>
      <c r="G190" s="23">
        <v>0</v>
      </c>
      <c r="H190" s="27" t="str">
        <f t="shared" si="56"/>
        <v>N/A</v>
      </c>
      <c r="I190" s="8">
        <v>-100</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111</v>
      </c>
      <c r="D192" s="27" t="str">
        <f t="shared" si="54"/>
        <v>N/A</v>
      </c>
      <c r="E192" s="23">
        <v>112</v>
      </c>
      <c r="F192" s="27" t="str">
        <f t="shared" si="55"/>
        <v>N/A</v>
      </c>
      <c r="G192" s="23">
        <v>11</v>
      </c>
      <c r="H192" s="27" t="str">
        <f t="shared" si="56"/>
        <v>N/A</v>
      </c>
      <c r="I192" s="8">
        <v>0.90090000000000003</v>
      </c>
      <c r="J192" s="8">
        <v>-94.6</v>
      </c>
      <c r="K192" s="28" t="s">
        <v>734</v>
      </c>
      <c r="L192" s="105" t="str">
        <f t="shared" si="57"/>
        <v>No</v>
      </c>
    </row>
    <row r="193" spans="1:12" ht="25.5" x14ac:dyDescent="0.2">
      <c r="A193" s="137" t="s">
        <v>1027</v>
      </c>
      <c r="B193" s="22" t="s">
        <v>213</v>
      </c>
      <c r="C193" s="23">
        <v>79</v>
      </c>
      <c r="D193" s="27" t="str">
        <f t="shared" si="54"/>
        <v>N/A</v>
      </c>
      <c r="E193" s="23">
        <v>77</v>
      </c>
      <c r="F193" s="27" t="str">
        <f t="shared" si="55"/>
        <v>N/A</v>
      </c>
      <c r="G193" s="23">
        <v>11</v>
      </c>
      <c r="H193" s="27" t="str">
        <f t="shared" si="56"/>
        <v>N/A</v>
      </c>
      <c r="I193" s="8">
        <v>-2.5299999999999998</v>
      </c>
      <c r="J193" s="8">
        <v>-97.4</v>
      </c>
      <c r="K193" s="28" t="s">
        <v>734</v>
      </c>
      <c r="L193" s="105" t="str">
        <f t="shared" si="57"/>
        <v>No</v>
      </c>
    </row>
    <row r="194" spans="1:12" ht="25.5" x14ac:dyDescent="0.2">
      <c r="A194" s="137" t="s">
        <v>1738</v>
      </c>
      <c r="B194" s="22" t="s">
        <v>213</v>
      </c>
      <c r="C194" s="23">
        <v>11</v>
      </c>
      <c r="D194" s="27" t="str">
        <f t="shared" si="54"/>
        <v>N/A</v>
      </c>
      <c r="E194" s="23">
        <v>11</v>
      </c>
      <c r="F194" s="27" t="str">
        <f t="shared" si="55"/>
        <v>N/A</v>
      </c>
      <c r="G194" s="23">
        <v>11</v>
      </c>
      <c r="H194" s="27" t="str">
        <f t="shared" si="56"/>
        <v>N/A</v>
      </c>
      <c r="I194" s="8">
        <v>0</v>
      </c>
      <c r="J194" s="8">
        <v>50</v>
      </c>
      <c r="K194" s="28" t="s">
        <v>734</v>
      </c>
      <c r="L194" s="105" t="str">
        <f t="shared" si="57"/>
        <v>No</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13760</v>
      </c>
      <c r="D201" s="7" t="str">
        <f t="shared" si="54"/>
        <v>N/A</v>
      </c>
      <c r="E201" s="1">
        <v>15497</v>
      </c>
      <c r="F201" s="7" t="str">
        <f t="shared" si="55"/>
        <v>N/A</v>
      </c>
      <c r="G201" s="1">
        <v>471</v>
      </c>
      <c r="H201" s="7" t="str">
        <f t="shared" si="56"/>
        <v>N/A</v>
      </c>
      <c r="I201" s="36">
        <v>12.62</v>
      </c>
      <c r="J201" s="36">
        <v>-97</v>
      </c>
      <c r="K201" s="30" t="s">
        <v>734</v>
      </c>
      <c r="L201" s="158" t="str">
        <f t="shared" si="57"/>
        <v>No</v>
      </c>
    </row>
    <row r="202" spans="1:12" x14ac:dyDescent="0.2">
      <c r="A202" s="137" t="s">
        <v>1034</v>
      </c>
      <c r="B202" s="22" t="s">
        <v>213</v>
      </c>
      <c r="C202" s="23">
        <v>756</v>
      </c>
      <c r="D202" s="27" t="str">
        <f t="shared" si="54"/>
        <v>N/A</v>
      </c>
      <c r="E202" s="23">
        <v>820</v>
      </c>
      <c r="F202" s="27" t="str">
        <f t="shared" si="55"/>
        <v>N/A</v>
      </c>
      <c r="G202" s="23">
        <v>54</v>
      </c>
      <c r="H202" s="27" t="str">
        <f t="shared" si="56"/>
        <v>N/A</v>
      </c>
      <c r="I202" s="8">
        <v>8.4659999999999993</v>
      </c>
      <c r="J202" s="8">
        <v>-93.4</v>
      </c>
      <c r="K202" s="28" t="s">
        <v>734</v>
      </c>
      <c r="L202" s="105" t="str">
        <f t="shared" si="57"/>
        <v>No</v>
      </c>
    </row>
    <row r="203" spans="1:12" x14ac:dyDescent="0.2">
      <c r="A203" s="137" t="s">
        <v>1035</v>
      </c>
      <c r="B203" s="22" t="s">
        <v>213</v>
      </c>
      <c r="C203" s="23">
        <v>12</v>
      </c>
      <c r="D203" s="27" t="str">
        <f t="shared" si="54"/>
        <v>N/A</v>
      </c>
      <c r="E203" s="23">
        <v>12</v>
      </c>
      <c r="F203" s="27" t="str">
        <f t="shared" si="55"/>
        <v>N/A</v>
      </c>
      <c r="G203" s="23">
        <v>0</v>
      </c>
      <c r="H203" s="27" t="str">
        <f t="shared" si="56"/>
        <v>N/A</v>
      </c>
      <c r="I203" s="8">
        <v>0</v>
      </c>
      <c r="J203" s="8">
        <v>-100</v>
      </c>
      <c r="K203" s="28" t="s">
        <v>734</v>
      </c>
      <c r="L203" s="105" t="str">
        <f t="shared" si="57"/>
        <v>No</v>
      </c>
    </row>
    <row r="204" spans="1:12" ht="25.5" x14ac:dyDescent="0.2">
      <c r="A204" s="137" t="s">
        <v>1036</v>
      </c>
      <c r="B204" s="22" t="s">
        <v>213</v>
      </c>
      <c r="C204" s="23">
        <v>7066</v>
      </c>
      <c r="D204" s="27" t="str">
        <f t="shared" si="54"/>
        <v>N/A</v>
      </c>
      <c r="E204" s="23">
        <v>7476</v>
      </c>
      <c r="F204" s="27" t="str">
        <f t="shared" si="55"/>
        <v>N/A</v>
      </c>
      <c r="G204" s="23">
        <v>163</v>
      </c>
      <c r="H204" s="27" t="str">
        <f t="shared" si="56"/>
        <v>N/A</v>
      </c>
      <c r="I204" s="8">
        <v>5.8019999999999996</v>
      </c>
      <c r="J204" s="8">
        <v>-97.8</v>
      </c>
      <c r="K204" s="28" t="s">
        <v>734</v>
      </c>
      <c r="L204" s="105" t="str">
        <f t="shared" si="57"/>
        <v>No</v>
      </c>
    </row>
    <row r="205" spans="1:12" ht="25.5" x14ac:dyDescent="0.2">
      <c r="A205" s="137" t="s">
        <v>1037</v>
      </c>
      <c r="B205" s="22" t="s">
        <v>213</v>
      </c>
      <c r="C205" s="23">
        <v>5767</v>
      </c>
      <c r="D205" s="27" t="str">
        <f t="shared" si="54"/>
        <v>N/A</v>
      </c>
      <c r="E205" s="23">
        <v>6831</v>
      </c>
      <c r="F205" s="27" t="str">
        <f t="shared" si="55"/>
        <v>N/A</v>
      </c>
      <c r="G205" s="23">
        <v>114</v>
      </c>
      <c r="H205" s="27" t="str">
        <f t="shared" si="56"/>
        <v>N/A</v>
      </c>
      <c r="I205" s="8">
        <v>18.45</v>
      </c>
      <c r="J205" s="8">
        <v>-98.3</v>
      </c>
      <c r="K205" s="28" t="s">
        <v>734</v>
      </c>
      <c r="L205" s="105" t="str">
        <f t="shared" si="57"/>
        <v>No</v>
      </c>
    </row>
    <row r="206" spans="1:12" ht="25.5" x14ac:dyDescent="0.2">
      <c r="A206" s="137" t="s">
        <v>1740</v>
      </c>
      <c r="B206" s="22" t="s">
        <v>213</v>
      </c>
      <c r="C206" s="23">
        <v>159</v>
      </c>
      <c r="D206" s="27" t="str">
        <f t="shared" si="54"/>
        <v>N/A</v>
      </c>
      <c r="E206" s="23">
        <v>358</v>
      </c>
      <c r="F206" s="27" t="str">
        <f t="shared" si="55"/>
        <v>N/A</v>
      </c>
      <c r="G206" s="23">
        <v>140</v>
      </c>
      <c r="H206" s="27" t="str">
        <f t="shared" si="56"/>
        <v>N/A</v>
      </c>
      <c r="I206" s="8">
        <v>125.2</v>
      </c>
      <c r="J206" s="8">
        <v>-60.9</v>
      </c>
      <c r="K206" s="28" t="s">
        <v>734</v>
      </c>
      <c r="L206" s="105" t="str">
        <f t="shared" si="57"/>
        <v>No</v>
      </c>
    </row>
    <row r="207" spans="1:12" x14ac:dyDescent="0.2">
      <c r="A207" s="151" t="s">
        <v>1038</v>
      </c>
      <c r="B207" s="22" t="s">
        <v>213</v>
      </c>
      <c r="C207" s="23">
        <v>665</v>
      </c>
      <c r="D207" s="27" t="str">
        <f t="shared" si="54"/>
        <v>N/A</v>
      </c>
      <c r="E207" s="23">
        <v>618</v>
      </c>
      <c r="F207" s="27" t="str">
        <f t="shared" si="55"/>
        <v>N/A</v>
      </c>
      <c r="G207" s="23">
        <v>217</v>
      </c>
      <c r="H207" s="27" t="str">
        <f t="shared" si="56"/>
        <v>N/A</v>
      </c>
      <c r="I207" s="8">
        <v>-7.07</v>
      </c>
      <c r="J207" s="8">
        <v>-64.900000000000006</v>
      </c>
      <c r="K207" s="28" t="s">
        <v>734</v>
      </c>
      <c r="L207" s="105" t="str">
        <f t="shared" si="57"/>
        <v>No</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11</v>
      </c>
      <c r="D210" s="27" t="str">
        <f t="shared" si="54"/>
        <v>N/A</v>
      </c>
      <c r="E210" s="23">
        <v>11</v>
      </c>
      <c r="F210" s="27" t="str">
        <f t="shared" si="55"/>
        <v>N/A</v>
      </c>
      <c r="G210" s="23">
        <v>0</v>
      </c>
      <c r="H210" s="27" t="str">
        <f t="shared" si="56"/>
        <v>N/A</v>
      </c>
      <c r="I210" s="8">
        <v>300</v>
      </c>
      <c r="J210" s="8">
        <v>-100</v>
      </c>
      <c r="K210" s="28" t="s">
        <v>734</v>
      </c>
      <c r="L210" s="105" t="str">
        <f t="shared" si="57"/>
        <v>No</v>
      </c>
    </row>
    <row r="211" spans="1:12" ht="25.5" x14ac:dyDescent="0.2">
      <c r="A211" s="137" t="s">
        <v>1042</v>
      </c>
      <c r="B211" s="22" t="s">
        <v>213</v>
      </c>
      <c r="C211" s="23">
        <v>161</v>
      </c>
      <c r="D211" s="27" t="str">
        <f t="shared" si="54"/>
        <v>N/A</v>
      </c>
      <c r="E211" s="23">
        <v>165</v>
      </c>
      <c r="F211" s="27" t="str">
        <f t="shared" si="55"/>
        <v>N/A</v>
      </c>
      <c r="G211" s="23">
        <v>16</v>
      </c>
      <c r="H211" s="27" t="str">
        <f t="shared" si="56"/>
        <v>N/A</v>
      </c>
      <c r="I211" s="8">
        <v>2.484</v>
      </c>
      <c r="J211" s="8">
        <v>-90.3</v>
      </c>
      <c r="K211" s="28" t="s">
        <v>734</v>
      </c>
      <c r="L211" s="105" t="str">
        <f t="shared" si="57"/>
        <v>No</v>
      </c>
    </row>
    <row r="212" spans="1:12" ht="25.5" x14ac:dyDescent="0.2">
      <c r="A212" s="137" t="s">
        <v>1741</v>
      </c>
      <c r="B212" s="22" t="s">
        <v>213</v>
      </c>
      <c r="C212" s="23">
        <v>503</v>
      </c>
      <c r="D212" s="27" t="str">
        <f t="shared" si="54"/>
        <v>N/A</v>
      </c>
      <c r="E212" s="23">
        <v>449</v>
      </c>
      <c r="F212" s="27" t="str">
        <f t="shared" si="55"/>
        <v>N/A</v>
      </c>
      <c r="G212" s="23">
        <v>201</v>
      </c>
      <c r="H212" s="27" t="str">
        <f t="shared" si="56"/>
        <v>N/A</v>
      </c>
      <c r="I212" s="8">
        <v>-10.7</v>
      </c>
      <c r="J212" s="8">
        <v>-55.2</v>
      </c>
      <c r="K212" s="28" t="s">
        <v>734</v>
      </c>
      <c r="L212" s="105" t="str">
        <f t="shared" si="57"/>
        <v>No</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11</v>
      </c>
      <c r="D219" s="27" t="str">
        <f t="shared" si="54"/>
        <v>N/A</v>
      </c>
      <c r="E219" s="23">
        <v>0</v>
      </c>
      <c r="F219" s="27" t="str">
        <f t="shared" si="55"/>
        <v>N/A</v>
      </c>
      <c r="G219" s="23">
        <v>0</v>
      </c>
      <c r="H219" s="27" t="str">
        <f t="shared" si="56"/>
        <v>N/A</v>
      </c>
      <c r="I219" s="8">
        <v>-100</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11</v>
      </c>
      <c r="D223" s="27" t="str">
        <f t="shared" si="54"/>
        <v>N/A</v>
      </c>
      <c r="E223" s="23">
        <v>0</v>
      </c>
      <c r="F223" s="27" t="str">
        <f t="shared" si="55"/>
        <v>N/A</v>
      </c>
      <c r="G223" s="23">
        <v>0</v>
      </c>
      <c r="H223" s="27" t="str">
        <f t="shared" si="56"/>
        <v>N/A</v>
      </c>
      <c r="I223" s="8">
        <v>-100</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31719</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4542</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15</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6298</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2619</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18245</v>
      </c>
      <c r="H230" s="27" t="str">
        <f t="shared" si="58"/>
        <v>N/A</v>
      </c>
      <c r="I230" s="8" t="s">
        <v>1748</v>
      </c>
      <c r="J230" s="8" t="s">
        <v>1748</v>
      </c>
      <c r="K230" s="28" t="s">
        <v>734</v>
      </c>
      <c r="L230" s="105" t="str">
        <f t="shared" si="59"/>
        <v>N/A</v>
      </c>
    </row>
    <row r="231" spans="1:12" x14ac:dyDescent="0.2">
      <c r="A231" s="138" t="s">
        <v>1058</v>
      </c>
      <c r="B231" s="22" t="s">
        <v>289</v>
      </c>
      <c r="C231" s="4">
        <v>1.5169645270000001</v>
      </c>
      <c r="D231" s="27" t="str">
        <f>IF($B231="N/A","N/A",IF(C231&lt;15,"Yes","No"))</f>
        <v>Yes</v>
      </c>
      <c r="E231" s="4">
        <v>2.0373065220000002</v>
      </c>
      <c r="F231" s="27" t="str">
        <f>IF($B231="N/A","N/A",IF(E231&lt;15,"Yes","No"))</f>
        <v>Yes</v>
      </c>
      <c r="G231" s="4">
        <v>7.1861273003999999</v>
      </c>
      <c r="H231" s="27" t="str">
        <f>IF($B231="N/A","N/A",IF(G231&lt;15,"Yes","No"))</f>
        <v>Yes</v>
      </c>
      <c r="I231" s="8">
        <v>34.299999999999997</v>
      </c>
      <c r="J231" s="8">
        <v>252.7</v>
      </c>
      <c r="K231" s="28" t="s">
        <v>734</v>
      </c>
      <c r="L231" s="105" t="str">
        <f t="shared" si="59"/>
        <v>No</v>
      </c>
    </row>
    <row r="232" spans="1:12" x14ac:dyDescent="0.2">
      <c r="A232" s="138" t="s">
        <v>1059</v>
      </c>
      <c r="B232" s="22" t="s">
        <v>213</v>
      </c>
      <c r="C232" s="23">
        <v>933</v>
      </c>
      <c r="D232" s="27" t="str">
        <f t="shared" ref="D232" si="60">IF($B232="N/A","N/A",IF(C232&gt;10,"No",IF(C232&lt;-10,"No","Yes")))</f>
        <v>N/A</v>
      </c>
      <c r="E232" s="23">
        <v>673</v>
      </c>
      <c r="F232" s="27" t="str">
        <f t="shared" ref="F232" si="61">IF($B232="N/A","N/A",IF(E232&gt;10,"No",IF(E232&lt;-10,"No","Yes")))</f>
        <v>N/A</v>
      </c>
      <c r="G232" s="23">
        <v>418</v>
      </c>
      <c r="H232" s="27" t="str">
        <f t="shared" ref="H232" si="62">IF($B232="N/A","N/A",IF(G232&gt;10,"No",IF(G232&lt;-10,"No","Yes")))</f>
        <v>N/A</v>
      </c>
      <c r="I232" s="8">
        <v>-27.9</v>
      </c>
      <c r="J232" s="8">
        <v>-37.9</v>
      </c>
      <c r="K232" s="28" t="s">
        <v>734</v>
      </c>
      <c r="L232" s="105" t="str">
        <f t="shared" si="59"/>
        <v>No</v>
      </c>
    </row>
    <row r="233" spans="1:12" ht="25.5" x14ac:dyDescent="0.2">
      <c r="A233" s="138" t="s">
        <v>1060</v>
      </c>
      <c r="B233" s="22" t="s">
        <v>279</v>
      </c>
      <c r="C233" s="4">
        <v>3.5278103377000001</v>
      </c>
      <c r="D233" s="27" t="str">
        <f>IF($B233="N/A","N/A",IF(C233&lt;10,"Yes","No"))</f>
        <v>Yes</v>
      </c>
      <c r="E233" s="4">
        <v>2.2216353613000002</v>
      </c>
      <c r="F233" s="27" t="str">
        <f>IF($B233="N/A","N/A",IF(E233&lt;10,"Yes","No"))</f>
        <v>Yes</v>
      </c>
      <c r="G233" s="4">
        <v>1.2764917853</v>
      </c>
      <c r="H233" s="27" t="str">
        <f>IF($B233="N/A","N/A",IF(G233&lt;10,"Yes","No"))</f>
        <v>Yes</v>
      </c>
      <c r="I233" s="8">
        <v>-37</v>
      </c>
      <c r="J233" s="8">
        <v>-42.5</v>
      </c>
      <c r="K233" s="28" t="s">
        <v>734</v>
      </c>
      <c r="L233" s="105" t="str">
        <f t="shared" si="59"/>
        <v>No</v>
      </c>
    </row>
    <row r="234" spans="1:12" x14ac:dyDescent="0.2">
      <c r="A234" s="128" t="s">
        <v>72</v>
      </c>
      <c r="B234" s="22" t="s">
        <v>213</v>
      </c>
      <c r="C234" s="4">
        <v>1.6906627552</v>
      </c>
      <c r="D234" s="27" t="str">
        <f t="shared" si="54"/>
        <v>N/A</v>
      </c>
      <c r="E234" s="4">
        <v>1.2832385235999999</v>
      </c>
      <c r="F234" s="27" t="str">
        <f t="shared" si="55"/>
        <v>N/A</v>
      </c>
      <c r="G234" s="4">
        <v>2.2135454050000001</v>
      </c>
      <c r="H234" s="27" t="str">
        <f>IF($B234="N/A","N/A",IF(G234&gt;10,"No",IF(G234&lt;-10,"No","Yes")))</f>
        <v>N/A</v>
      </c>
      <c r="I234" s="8">
        <v>-24.1</v>
      </c>
      <c r="J234" s="8">
        <v>72.5</v>
      </c>
      <c r="K234" s="28" t="s">
        <v>734</v>
      </c>
      <c r="L234" s="105" t="str">
        <f t="shared" si="59"/>
        <v>No</v>
      </c>
    </row>
    <row r="235" spans="1:12" ht="25.5" x14ac:dyDescent="0.2">
      <c r="A235" s="138" t="s">
        <v>1061</v>
      </c>
      <c r="B235" s="22" t="s">
        <v>289</v>
      </c>
      <c r="C235" s="5">
        <v>1.4976647238</v>
      </c>
      <c r="D235" s="27" t="str">
        <f>IF($B235="N/A","N/A",IF(C235&lt;15,"Yes","No"))</f>
        <v>Yes</v>
      </c>
      <c r="E235" s="5">
        <v>1.9810821537000001</v>
      </c>
      <c r="F235" s="27" t="str">
        <f>IF($B235="N/A","N/A",IF(E235&lt;15,"Yes","No"))</f>
        <v>Yes</v>
      </c>
      <c r="G235" s="5">
        <v>6.5171829692000003</v>
      </c>
      <c r="H235" s="27" t="str">
        <f>IF($B235="N/A","N/A",IF(G235&lt;15,"Yes","No"))</f>
        <v>Yes</v>
      </c>
      <c r="I235" s="8">
        <v>32.28</v>
      </c>
      <c r="J235" s="8">
        <v>229</v>
      </c>
      <c r="K235" s="28" t="s">
        <v>734</v>
      </c>
      <c r="L235" s="105" t="str">
        <f t="shared" si="59"/>
        <v>No</v>
      </c>
    </row>
    <row r="236" spans="1:12" ht="25.5" x14ac:dyDescent="0.2">
      <c r="A236" s="138" t="s">
        <v>152</v>
      </c>
      <c r="B236" s="22" t="s">
        <v>213</v>
      </c>
      <c r="C236" s="23">
        <v>712</v>
      </c>
      <c r="D236" s="27" t="str">
        <f>IF($B236="N/A","N/A",IF(C236&gt;10,"No",IF(C236&lt;-10,"No","Yes")))</f>
        <v>N/A</v>
      </c>
      <c r="E236" s="23">
        <v>219</v>
      </c>
      <c r="F236" s="27" t="str">
        <f>IF($B236="N/A","N/A",IF(E236&gt;10,"No",IF(E236&lt;-10,"No","Yes")))</f>
        <v>N/A</v>
      </c>
      <c r="G236" s="23">
        <v>30057</v>
      </c>
      <c r="H236" s="27" t="str">
        <f>IF($B236="N/A","N/A",IF(G236&gt;10,"No",IF(G236&lt;-10,"No","Yes")))</f>
        <v>N/A</v>
      </c>
      <c r="I236" s="8">
        <v>-69.2</v>
      </c>
      <c r="J236" s="8">
        <v>13625</v>
      </c>
      <c r="K236" s="28" t="s">
        <v>734</v>
      </c>
      <c r="L236" s="105" t="str">
        <f>IF(J236="Div by 0", "N/A", IF(K236="N/A","N/A", IF(J236&gt;VALUE(MID(K236,1,2)), "No", IF(J236&lt;-1*VALUE(MID(K236,1,2)), "No", "Yes"))))</f>
        <v>No</v>
      </c>
    </row>
    <row r="237" spans="1:12" x14ac:dyDescent="0.2">
      <c r="A237" s="138" t="s">
        <v>1062</v>
      </c>
      <c r="B237" s="22" t="s">
        <v>213</v>
      </c>
      <c r="C237" s="23">
        <v>26447</v>
      </c>
      <c r="D237" s="27" t="str">
        <f t="shared" ref="D237:D242" si="63">IF($B237="N/A","N/A",IF(C237&gt;10,"No",IF(C237&lt;-10,"No","Yes")))</f>
        <v>N/A</v>
      </c>
      <c r="E237" s="23">
        <v>30293</v>
      </c>
      <c r="F237" s="27" t="str">
        <f t="shared" ref="F237:F242" si="64">IF($B237="N/A","N/A",IF(E237&gt;10,"No",IF(E237&lt;-10,"No","Yes")))</f>
        <v>N/A</v>
      </c>
      <c r="G237" s="23">
        <v>32746</v>
      </c>
      <c r="H237" s="27" t="str">
        <f>IF($B237="N/A","N/A",IF(G237&gt;10,"No",IF(G237&lt;-10,"No","Yes")))</f>
        <v>N/A</v>
      </c>
      <c r="I237" s="8">
        <v>14.54</v>
      </c>
      <c r="J237" s="8">
        <v>8.0980000000000008</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99.997128993999993</v>
      </c>
      <c r="H238" s="27" t="str">
        <f t="shared" ref="H238:H242" si="65">IF($B238="N/A","N/A",IF(G238&gt;10,"No",IF(G238&lt;-10,"No","Yes")))</f>
        <v>N/A</v>
      </c>
      <c r="I238" s="8">
        <v>0</v>
      </c>
      <c r="J238" s="8">
        <v>-3.0000000000000001E-3</v>
      </c>
      <c r="K238" s="28" t="s">
        <v>213</v>
      </c>
      <c r="L238" s="105" t="str">
        <f t="shared" ref="L238:L242" si="66">IF(J238="Div by 0", "N/A", IF(OR(J238="N/A",K238="N/A"),"N/A", IF(J238&gt;VALUE(MID(K238,1,2)), "No", IF(J238&lt;-1*VALUE(MID(K238,1,2)), "No", "Yes"))))</f>
        <v>N/A</v>
      </c>
    </row>
    <row r="239" spans="1:12" ht="25.5" x14ac:dyDescent="0.2">
      <c r="A239" s="154" t="s">
        <v>1064</v>
      </c>
      <c r="B239" s="22" t="s">
        <v>213</v>
      </c>
      <c r="C239" s="23">
        <v>28</v>
      </c>
      <c r="D239" s="27" t="str">
        <f t="shared" si="63"/>
        <v>N/A</v>
      </c>
      <c r="E239" s="23">
        <v>15</v>
      </c>
      <c r="F239" s="27" t="str">
        <f t="shared" si="64"/>
        <v>N/A</v>
      </c>
      <c r="G239" s="23">
        <v>28</v>
      </c>
      <c r="H239" s="27" t="str">
        <f t="shared" si="65"/>
        <v>N/A</v>
      </c>
      <c r="I239" s="8">
        <v>-46.4</v>
      </c>
      <c r="J239" s="8">
        <v>86.67</v>
      </c>
      <c r="K239" s="28" t="s">
        <v>213</v>
      </c>
      <c r="L239" s="105" t="str">
        <f t="shared" si="66"/>
        <v>N/A</v>
      </c>
    </row>
    <row r="240" spans="1:12" ht="25.5" x14ac:dyDescent="0.2">
      <c r="A240" s="138" t="s">
        <v>1065</v>
      </c>
      <c r="B240" s="22" t="s">
        <v>213</v>
      </c>
      <c r="C240" s="4">
        <v>100</v>
      </c>
      <c r="D240" s="27" t="str">
        <f t="shared" si="63"/>
        <v>N/A</v>
      </c>
      <c r="E240" s="4">
        <v>100</v>
      </c>
      <c r="F240" s="27" t="str">
        <f t="shared" si="64"/>
        <v>N/A</v>
      </c>
      <c r="G240" s="4">
        <v>96.551724137999997</v>
      </c>
      <c r="H240" s="27" t="str">
        <f t="shared" si="65"/>
        <v>N/A</v>
      </c>
      <c r="I240" s="8">
        <v>0</v>
      </c>
      <c r="J240" s="8">
        <v>-3.45</v>
      </c>
      <c r="K240" s="28" t="s">
        <v>213</v>
      </c>
      <c r="L240" s="105" t="str">
        <f t="shared" si="66"/>
        <v>N/A</v>
      </c>
    </row>
    <row r="241" spans="1:12" x14ac:dyDescent="0.2">
      <c r="A241" s="138" t="s">
        <v>1066</v>
      </c>
      <c r="B241" s="22" t="s">
        <v>213</v>
      </c>
      <c r="C241" s="23">
        <v>28</v>
      </c>
      <c r="D241" s="27" t="str">
        <f t="shared" si="63"/>
        <v>N/A</v>
      </c>
      <c r="E241" s="23">
        <v>15</v>
      </c>
      <c r="F241" s="27" t="str">
        <f t="shared" si="64"/>
        <v>N/A</v>
      </c>
      <c r="G241" s="23">
        <v>29</v>
      </c>
      <c r="H241" s="27" t="str">
        <f t="shared" si="65"/>
        <v>N/A</v>
      </c>
      <c r="I241" s="8">
        <v>-46.4</v>
      </c>
      <c r="J241" s="8">
        <v>93.33</v>
      </c>
      <c r="K241" s="28" t="s">
        <v>213</v>
      </c>
      <c r="L241" s="105" t="str">
        <f t="shared" si="66"/>
        <v>N/A</v>
      </c>
    </row>
    <row r="242" spans="1:12" ht="25.5" x14ac:dyDescent="0.2">
      <c r="A242" s="138" t="s">
        <v>1067</v>
      </c>
      <c r="B242" s="22" t="s">
        <v>213</v>
      </c>
      <c r="C242" s="4">
        <v>1.5169645270000001</v>
      </c>
      <c r="D242" s="27" t="str">
        <f t="shared" si="63"/>
        <v>N/A</v>
      </c>
      <c r="E242" s="4">
        <v>2.0373065220000002</v>
      </c>
      <c r="F242" s="27" t="str">
        <f t="shared" si="64"/>
        <v>N/A</v>
      </c>
      <c r="G242" s="4">
        <v>7.1861273003999999</v>
      </c>
      <c r="H242" s="27" t="str">
        <f t="shared" si="65"/>
        <v>N/A</v>
      </c>
      <c r="I242" s="8">
        <v>34.299999999999997</v>
      </c>
      <c r="J242" s="8">
        <v>252.7</v>
      </c>
      <c r="K242" s="28" t="s">
        <v>213</v>
      </c>
      <c r="L242" s="105" t="str">
        <f t="shared" si="66"/>
        <v>N/A</v>
      </c>
    </row>
    <row r="243" spans="1:12" x14ac:dyDescent="0.2">
      <c r="A243" s="151" t="s">
        <v>1068</v>
      </c>
      <c r="B243" s="22" t="s">
        <v>213</v>
      </c>
      <c r="C243" s="23">
        <v>953719</v>
      </c>
      <c r="D243" s="27" t="str">
        <f>IF($B243="N/A","N/A",IF(C243&gt;10,"No",IF(C243&lt;-10,"No","Yes")))</f>
        <v>N/A</v>
      </c>
      <c r="E243" s="23">
        <v>931596</v>
      </c>
      <c r="F243" s="27" t="str">
        <f>IF($B243="N/A","N/A",IF(E243&gt;10,"No",IF(E243&lt;-10,"No","Yes")))</f>
        <v>N/A</v>
      </c>
      <c r="G243" s="23">
        <v>980519</v>
      </c>
      <c r="H243" s="27" t="str">
        <f>IF($B243="N/A","N/A",IF(G243&gt;10,"No",IF(G243&lt;-10,"No","Yes")))</f>
        <v>N/A</v>
      </c>
      <c r="I243" s="8">
        <v>-2.3199999999999998</v>
      </c>
      <c r="J243" s="8">
        <v>5.2519999999999998</v>
      </c>
      <c r="K243" s="28" t="s">
        <v>734</v>
      </c>
      <c r="L243" s="105" t="str">
        <f t="shared" ref="L243:L276" si="67">IF(J243="Div by 0", "N/A", IF(K243="N/A","N/A", IF(J243&gt;VALUE(MID(K243,1,2)), "No", IF(J243&lt;-1*VALUE(MID(K243,1,2)), "No", "Yes"))))</f>
        <v>Yes</v>
      </c>
    </row>
    <row r="244" spans="1:12" x14ac:dyDescent="0.2">
      <c r="A244" s="128" t="s">
        <v>1069</v>
      </c>
      <c r="B244" s="22" t="s">
        <v>213</v>
      </c>
      <c r="C244" s="4">
        <v>0.25257392099999998</v>
      </c>
      <c r="D244" s="27" t="str">
        <f>IF($B244="N/A","N/A",IF(C244&gt;10,"No",IF(C244&lt;-10,"No","Yes")))</f>
        <v>N/A</v>
      </c>
      <c r="E244" s="4">
        <v>0.22210544060000001</v>
      </c>
      <c r="F244" s="27" t="str">
        <f>IF($B244="N/A","N/A",IF(E244&gt;10,"No",IF(E244&lt;-10,"No","Yes")))</f>
        <v>N/A</v>
      </c>
      <c r="G244" s="4">
        <v>5.7671236000000001E-3</v>
      </c>
      <c r="H244" s="27" t="str">
        <f>IF($B244="N/A","N/A",IF(G244&gt;10,"No",IF(G244&lt;-10,"No","Yes")))</f>
        <v>N/A</v>
      </c>
      <c r="I244" s="8">
        <v>-12.1</v>
      </c>
      <c r="J244" s="8">
        <v>-97.4</v>
      </c>
      <c r="K244" s="28" t="s">
        <v>734</v>
      </c>
      <c r="L244" s="105" t="str">
        <f t="shared" si="67"/>
        <v>No</v>
      </c>
    </row>
    <row r="245" spans="1:12" x14ac:dyDescent="0.2">
      <c r="A245" s="128" t="s">
        <v>1070</v>
      </c>
      <c r="B245" s="22" t="s">
        <v>213</v>
      </c>
      <c r="C245" s="4">
        <v>12.028395761000001</v>
      </c>
      <c r="D245" s="27" t="str">
        <f>IF($B245="N/A","N/A",IF(C245&gt;10,"No",IF(C245&lt;-10,"No","Yes")))</f>
        <v>N/A</v>
      </c>
      <c r="E245" s="4">
        <v>10.945107717000001</v>
      </c>
      <c r="F245" s="27" t="str">
        <f>IF($B245="N/A","N/A",IF(E245&gt;10,"No",IF(E245&lt;-10,"No","Yes")))</f>
        <v>N/A</v>
      </c>
      <c r="G245" s="4">
        <v>1.1697656193999999</v>
      </c>
      <c r="H245" s="27" t="str">
        <f>IF($B245="N/A","N/A",IF(G245&gt;10,"No",IF(G245&lt;-10,"No","Yes")))</f>
        <v>N/A</v>
      </c>
      <c r="I245" s="8">
        <v>-9.01</v>
      </c>
      <c r="J245" s="8">
        <v>-89.3</v>
      </c>
      <c r="K245" s="28" t="s">
        <v>734</v>
      </c>
      <c r="L245" s="105" t="str">
        <f t="shared" si="67"/>
        <v>No</v>
      </c>
    </row>
    <row r="246" spans="1:12" x14ac:dyDescent="0.2">
      <c r="A246" s="128" t="s">
        <v>1071</v>
      </c>
      <c r="B246" s="22" t="s">
        <v>213</v>
      </c>
      <c r="C246" s="4">
        <v>91.830105219000004</v>
      </c>
      <c r="D246" s="27" t="str">
        <f t="shared" ref="D246:D274" si="68">IF($B246="N/A","N/A",IF(C246&gt;10,"No",IF(C246&lt;-10,"No","Yes")))</f>
        <v>N/A</v>
      </c>
      <c r="E246" s="4">
        <v>91.746413618999995</v>
      </c>
      <c r="F246" s="27" t="str">
        <f t="shared" ref="F246:F274" si="69">IF($B246="N/A","N/A",IF(E246&gt;10,"No",IF(E246&lt;-10,"No","Yes")))</f>
        <v>N/A</v>
      </c>
      <c r="G246" s="4">
        <v>86.989956957999993</v>
      </c>
      <c r="H246" s="27" t="str">
        <f t="shared" ref="H246:H274" si="70">IF($B246="N/A","N/A",IF(G246&gt;10,"No",IF(G246&lt;-10,"No","Yes")))</f>
        <v>N/A</v>
      </c>
      <c r="I246" s="8">
        <v>-9.0999999999999998E-2</v>
      </c>
      <c r="J246" s="8">
        <v>-5.18</v>
      </c>
      <c r="K246" s="28" t="s">
        <v>734</v>
      </c>
      <c r="L246" s="105" t="str">
        <f t="shared" si="67"/>
        <v>Yes</v>
      </c>
    </row>
    <row r="247" spans="1:12" x14ac:dyDescent="0.2">
      <c r="A247" s="128" t="s">
        <v>1072</v>
      </c>
      <c r="B247" s="22" t="s">
        <v>213</v>
      </c>
      <c r="C247" s="4">
        <v>98.942064693999995</v>
      </c>
      <c r="D247" s="27" t="str">
        <f t="shared" si="68"/>
        <v>N/A</v>
      </c>
      <c r="E247" s="4">
        <v>93.715439235999995</v>
      </c>
      <c r="F247" s="27" t="str">
        <f t="shared" si="69"/>
        <v>N/A</v>
      </c>
      <c r="G247" s="4">
        <v>91.774456555</v>
      </c>
      <c r="H247" s="27" t="str">
        <f t="shared" si="70"/>
        <v>N/A</v>
      </c>
      <c r="I247" s="8">
        <v>-5.28</v>
      </c>
      <c r="J247" s="8">
        <v>-2.0699999999999998</v>
      </c>
      <c r="K247" s="28" t="s">
        <v>734</v>
      </c>
      <c r="L247" s="105" t="str">
        <f t="shared" si="67"/>
        <v>Yes</v>
      </c>
    </row>
    <row r="248" spans="1:12" x14ac:dyDescent="0.2">
      <c r="A248" s="128" t="s">
        <v>1073</v>
      </c>
      <c r="B248" s="22" t="s">
        <v>213</v>
      </c>
      <c r="C248" s="4">
        <v>94.041955754</v>
      </c>
      <c r="D248" s="27" t="str">
        <f t="shared" si="68"/>
        <v>N/A</v>
      </c>
      <c r="E248" s="4">
        <v>94.844653691000005</v>
      </c>
      <c r="F248" s="27" t="str">
        <f t="shared" si="69"/>
        <v>N/A</v>
      </c>
      <c r="G248" s="4">
        <v>93.394620603999996</v>
      </c>
      <c r="H248" s="27" t="str">
        <f t="shared" si="70"/>
        <v>N/A</v>
      </c>
      <c r="I248" s="8">
        <v>0.85360000000000003</v>
      </c>
      <c r="J248" s="8">
        <v>-1.53</v>
      </c>
      <c r="K248" s="28" t="s">
        <v>734</v>
      </c>
      <c r="L248" s="105" t="str">
        <f t="shared" si="67"/>
        <v>Yes</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1201443</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1748</v>
      </c>
      <c r="J273" s="8" t="s">
        <v>1748</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1</v>
      </c>
      <c r="D275" s="27" t="str">
        <f t="shared" ref="D275:D276" si="71">IF($B275="N/A","N/A",IF(C275&gt;0,"No",IF(C275&lt;0,"No","Yes")))</f>
        <v>No</v>
      </c>
      <c r="E275" s="1">
        <v>0</v>
      </c>
      <c r="F275" s="27" t="str">
        <f t="shared" ref="F275:F276" si="72">IF($B275="N/A","N/A",IF(E275&gt;0,"No",IF(E275&lt;0,"No","Yes")))</f>
        <v>Yes</v>
      </c>
      <c r="G275" s="1">
        <v>7</v>
      </c>
      <c r="H275" s="27" t="str">
        <f t="shared" ref="H275:H276" si="73">IF($B275="N/A","N/A",IF(G275&gt;0,"No",IF(G275&lt;0,"No","Yes")))</f>
        <v>No</v>
      </c>
      <c r="I275" s="8">
        <v>-100</v>
      </c>
      <c r="J275" s="8" t="s">
        <v>1748</v>
      </c>
      <c r="K275" s="28" t="s">
        <v>734</v>
      </c>
      <c r="L275" s="105" t="str">
        <f t="shared" si="67"/>
        <v>N/A</v>
      </c>
    </row>
    <row r="276" spans="1:12" x14ac:dyDescent="0.2">
      <c r="A276" s="128" t="s">
        <v>155</v>
      </c>
      <c r="B276" s="30" t="s">
        <v>217</v>
      </c>
      <c r="C276" s="1">
        <v>1</v>
      </c>
      <c r="D276" s="27" t="str">
        <f t="shared" si="71"/>
        <v>No</v>
      </c>
      <c r="E276" s="1">
        <v>0</v>
      </c>
      <c r="F276" s="27" t="str">
        <f t="shared" si="72"/>
        <v>Yes</v>
      </c>
      <c r="G276" s="1">
        <v>1</v>
      </c>
      <c r="H276" s="27" t="str">
        <f t="shared" si="73"/>
        <v>No</v>
      </c>
      <c r="I276" s="8">
        <v>-100</v>
      </c>
      <c r="J276" s="8" t="s">
        <v>1748</v>
      </c>
      <c r="K276" s="28" t="s">
        <v>734</v>
      </c>
      <c r="L276" s="105" t="str">
        <f t="shared" si="67"/>
        <v>N/A</v>
      </c>
    </row>
    <row r="277" spans="1:12" x14ac:dyDescent="0.2">
      <c r="A277" s="138" t="s">
        <v>688</v>
      </c>
      <c r="B277" s="1" t="s">
        <v>213</v>
      </c>
      <c r="C277" s="1">
        <v>1153287</v>
      </c>
      <c r="D277" s="7" t="str">
        <f t="shared" ref="D277:D284" si="74">IF($B277="N/A","N/A",IF(C277&gt;10,"No",IF(C277&lt;-10,"No","Yes")))</f>
        <v>N/A</v>
      </c>
      <c r="E277" s="1">
        <v>1156928</v>
      </c>
      <c r="F277" s="7" t="str">
        <f t="shared" ref="F277:F278" si="75">IF($B277="N/A","N/A",IF(E277&gt;10,"No",IF(E277&lt;-10,"No","Yes")))</f>
        <v>N/A</v>
      </c>
      <c r="G277" s="1">
        <v>1284032</v>
      </c>
      <c r="H277" s="7" t="str">
        <f t="shared" ref="H277:H278" si="76">IF($B277="N/A","N/A",IF(G277&gt;10,"No",IF(G277&lt;-10,"No","Yes")))</f>
        <v>N/A</v>
      </c>
      <c r="I277" s="8">
        <v>0.31569999999999998</v>
      </c>
      <c r="J277" s="8">
        <v>10.99</v>
      </c>
      <c r="K277" s="1" t="s">
        <v>213</v>
      </c>
      <c r="L277" s="105" t="str">
        <f t="shared" ref="L277:L278" si="77">IF(J277="Div by 0", "N/A", IF(K277="N/A","N/A", IF(J277&gt;VALUE(MID(K277,1,2)), "No", IF(J277&lt;-1*VALUE(MID(K277,1,2)), "No", "Yes"))))</f>
        <v>N/A</v>
      </c>
    </row>
    <row r="278" spans="1:12" x14ac:dyDescent="0.2">
      <c r="A278" s="138" t="s">
        <v>689</v>
      </c>
      <c r="B278" s="1" t="s">
        <v>213</v>
      </c>
      <c r="C278" s="1">
        <v>935047</v>
      </c>
      <c r="D278" s="7" t="str">
        <f t="shared" si="74"/>
        <v>N/A</v>
      </c>
      <c r="E278" s="1">
        <v>948200.66666999995</v>
      </c>
      <c r="F278" s="7" t="str">
        <f t="shared" si="75"/>
        <v>N/A</v>
      </c>
      <c r="G278" s="1">
        <v>941737.25</v>
      </c>
      <c r="H278" s="7" t="str">
        <f t="shared" si="76"/>
        <v>N/A</v>
      </c>
      <c r="I278" s="8">
        <v>1.407</v>
      </c>
      <c r="J278" s="8">
        <v>-0.68200000000000005</v>
      </c>
      <c r="K278" s="1" t="s">
        <v>213</v>
      </c>
      <c r="L278" s="105" t="str">
        <f t="shared" si="77"/>
        <v>N/A</v>
      </c>
    </row>
    <row r="279" spans="1:12" x14ac:dyDescent="0.2">
      <c r="A279" s="138" t="s">
        <v>690</v>
      </c>
      <c r="B279" s="1" t="s">
        <v>213</v>
      </c>
      <c r="C279" s="1">
        <v>0</v>
      </c>
      <c r="D279" s="7" t="str">
        <f t="shared" si="74"/>
        <v>N/A</v>
      </c>
      <c r="E279" s="1">
        <v>0</v>
      </c>
      <c r="F279" s="7" t="str">
        <f t="shared" ref="F279:F284" si="78">IF($B279="N/A","N/A",IF(E279&gt;10,"No",IF(E279&lt;-10,"No","Yes")))</f>
        <v>N/A</v>
      </c>
      <c r="G279" s="1">
        <v>308</v>
      </c>
      <c r="H279" s="7" t="str">
        <f t="shared" ref="H279:H284" si="79">IF($B279="N/A","N/A",IF(G279&gt;10,"No",IF(G279&lt;-10,"No","Yes")))</f>
        <v>N/A</v>
      </c>
      <c r="I279" s="8" t="s">
        <v>1748</v>
      </c>
      <c r="J279" s="8" t="s">
        <v>1748</v>
      </c>
      <c r="K279" s="1" t="s">
        <v>213</v>
      </c>
      <c r="L279" s="105" t="str">
        <f t="shared" ref="L279:L285" si="80">IF(J279="Div by 0", "N/A", IF(K279="N/A","N/A", IF(J279&gt;VALUE(MID(K279,1,2)), "No", IF(J279&lt;-1*VALUE(MID(K279,1,2)), "No", "Yes"))))</f>
        <v>N/A</v>
      </c>
    </row>
    <row r="280" spans="1:12" x14ac:dyDescent="0.2">
      <c r="A280" s="138" t="s">
        <v>691</v>
      </c>
      <c r="B280" s="1" t="s">
        <v>213</v>
      </c>
      <c r="C280" s="1">
        <v>0</v>
      </c>
      <c r="D280" s="7" t="str">
        <f t="shared" si="74"/>
        <v>N/A</v>
      </c>
      <c r="E280" s="1">
        <v>0</v>
      </c>
      <c r="F280" s="7" t="str">
        <f t="shared" si="78"/>
        <v>N/A</v>
      </c>
      <c r="G280" s="1">
        <v>2895</v>
      </c>
      <c r="H280" s="7" t="str">
        <f t="shared" si="79"/>
        <v>N/A</v>
      </c>
      <c r="I280" s="8" t="s">
        <v>1748</v>
      </c>
      <c r="J280" s="8" t="s">
        <v>1748</v>
      </c>
      <c r="K280" s="1" t="s">
        <v>213</v>
      </c>
      <c r="L280" s="105" t="str">
        <f t="shared" si="80"/>
        <v>N/A</v>
      </c>
    </row>
    <row r="281" spans="1:12" x14ac:dyDescent="0.2">
      <c r="A281" s="138" t="s">
        <v>692</v>
      </c>
      <c r="B281" s="1" t="s">
        <v>213</v>
      </c>
      <c r="C281" s="1">
        <v>0</v>
      </c>
      <c r="D281" s="7" t="str">
        <f t="shared" si="74"/>
        <v>N/A</v>
      </c>
      <c r="E281" s="1">
        <v>0</v>
      </c>
      <c r="F281" s="7" t="str">
        <f t="shared" si="78"/>
        <v>N/A</v>
      </c>
      <c r="G281" s="1">
        <v>684.91666667000004</v>
      </c>
      <c r="H281" s="7" t="str">
        <f t="shared" si="79"/>
        <v>N/A</v>
      </c>
      <c r="I281" s="8" t="s">
        <v>1748</v>
      </c>
      <c r="J281" s="8" t="s">
        <v>1748</v>
      </c>
      <c r="K281" s="1" t="s">
        <v>213</v>
      </c>
      <c r="L281" s="105" t="str">
        <f t="shared" si="80"/>
        <v>N/A</v>
      </c>
    </row>
    <row r="282" spans="1:12" x14ac:dyDescent="0.2">
      <c r="A282" s="138" t="s">
        <v>693</v>
      </c>
      <c r="B282" s="1" t="s">
        <v>213</v>
      </c>
      <c r="C282" s="1">
        <v>44428</v>
      </c>
      <c r="D282" s="7" t="str">
        <f t="shared" si="74"/>
        <v>N/A</v>
      </c>
      <c r="E282" s="1">
        <v>41058</v>
      </c>
      <c r="F282" s="7" t="str">
        <f t="shared" si="78"/>
        <v>N/A</v>
      </c>
      <c r="G282" s="1">
        <v>28424</v>
      </c>
      <c r="H282" s="7" t="str">
        <f t="shared" si="79"/>
        <v>N/A</v>
      </c>
      <c r="I282" s="8">
        <v>-7.59</v>
      </c>
      <c r="J282" s="8">
        <v>-30.8</v>
      </c>
      <c r="K282" s="1" t="s">
        <v>213</v>
      </c>
      <c r="L282" s="105" t="str">
        <f t="shared" si="80"/>
        <v>N/A</v>
      </c>
    </row>
    <row r="283" spans="1:12" x14ac:dyDescent="0.2">
      <c r="A283" s="138" t="s">
        <v>694</v>
      </c>
      <c r="B283" s="1" t="s">
        <v>213</v>
      </c>
      <c r="C283" s="1">
        <v>79535</v>
      </c>
      <c r="D283" s="7" t="str">
        <f t="shared" si="74"/>
        <v>N/A</v>
      </c>
      <c r="E283" s="1">
        <v>78056</v>
      </c>
      <c r="F283" s="7" t="str">
        <f t="shared" si="78"/>
        <v>N/A</v>
      </c>
      <c r="G283" s="1">
        <v>92971</v>
      </c>
      <c r="H283" s="7" t="str">
        <f t="shared" si="79"/>
        <v>N/A</v>
      </c>
      <c r="I283" s="8">
        <v>-1.86</v>
      </c>
      <c r="J283" s="8">
        <v>19.11</v>
      </c>
      <c r="K283" s="1" t="s">
        <v>213</v>
      </c>
      <c r="L283" s="105" t="str">
        <f t="shared" si="80"/>
        <v>N/A</v>
      </c>
    </row>
    <row r="284" spans="1:12" ht="25.5" x14ac:dyDescent="0.2">
      <c r="A284" s="138" t="s">
        <v>695</v>
      </c>
      <c r="B284" s="1" t="s">
        <v>213</v>
      </c>
      <c r="C284" s="1">
        <v>57535</v>
      </c>
      <c r="D284" s="7" t="str">
        <f t="shared" si="74"/>
        <v>N/A</v>
      </c>
      <c r="E284" s="1">
        <v>56130.5</v>
      </c>
      <c r="F284" s="7" t="str">
        <f t="shared" si="78"/>
        <v>N/A</v>
      </c>
      <c r="G284" s="1">
        <v>50913.833333000002</v>
      </c>
      <c r="H284" s="7" t="str">
        <f t="shared" si="79"/>
        <v>N/A</v>
      </c>
      <c r="I284" s="8">
        <v>-2.44</v>
      </c>
      <c r="J284" s="8">
        <v>-9.2899999999999991</v>
      </c>
      <c r="K284" s="1" t="s">
        <v>213</v>
      </c>
      <c r="L284" s="105" t="str">
        <f t="shared" si="80"/>
        <v>N/A</v>
      </c>
    </row>
    <row r="285" spans="1:12" x14ac:dyDescent="0.2">
      <c r="A285" s="138" t="s">
        <v>402</v>
      </c>
      <c r="B285" s="22" t="s">
        <v>290</v>
      </c>
      <c r="C285" s="4">
        <v>22.083047528000002</v>
      </c>
      <c r="D285" s="27" t="str">
        <f>IF($B285="N/A","N/A",IF(C285&lt;=40,"Yes","No"))</f>
        <v>Yes</v>
      </c>
      <c r="E285" s="4">
        <v>19.715442275000001</v>
      </c>
      <c r="F285" s="27" t="str">
        <f>IF($B285="N/A","N/A",IF(E285&lt;=40,"Yes","No"))</f>
        <v>Yes</v>
      </c>
      <c r="G285" s="4">
        <v>13.255484256000001</v>
      </c>
      <c r="H285" s="27" t="str">
        <f>IF($B285="N/A","N/A",IF(G285&lt;=40,"Yes","No"))</f>
        <v>Yes</v>
      </c>
      <c r="I285" s="8">
        <v>-10.7</v>
      </c>
      <c r="J285" s="8">
        <v>-32.799999999999997</v>
      </c>
      <c r="K285" s="28" t="s">
        <v>736</v>
      </c>
      <c r="L285" s="105" t="str">
        <f t="shared" si="80"/>
        <v>No</v>
      </c>
    </row>
    <row r="286" spans="1:12" x14ac:dyDescent="0.2">
      <c r="A286" s="138" t="s">
        <v>696</v>
      </c>
      <c r="B286" s="1" t="s">
        <v>213</v>
      </c>
      <c r="C286" s="1">
        <v>44536</v>
      </c>
      <c r="D286" s="7" t="str">
        <f t="shared" ref="D286:D304" si="81">IF($B286="N/A","N/A",IF(C286&gt;10,"No",IF(C286&lt;-10,"No","Yes")))</f>
        <v>N/A</v>
      </c>
      <c r="E286" s="1">
        <v>42697</v>
      </c>
      <c r="F286" s="7" t="str">
        <f t="shared" ref="F286:F287" si="82">IF($B286="N/A","N/A",IF(E286&gt;10,"No",IF(E286&lt;-10,"No","Yes")))</f>
        <v>N/A</v>
      </c>
      <c r="G286" s="1">
        <v>19152</v>
      </c>
      <c r="H286" s="7" t="str">
        <f t="shared" ref="H286:H287" si="83">IF($B286="N/A","N/A",IF(G286&gt;10,"No",IF(G286&lt;-10,"No","Yes")))</f>
        <v>N/A</v>
      </c>
      <c r="I286" s="8">
        <v>-4.13</v>
      </c>
      <c r="J286" s="8">
        <v>-55.1</v>
      </c>
      <c r="K286" s="1" t="s">
        <v>213</v>
      </c>
      <c r="L286" s="105" t="str">
        <f t="shared" ref="L286:L287" si="84">IF(J286="Div by 0", "N/A", IF(K286="N/A","N/A", IF(J286&gt;VALUE(MID(K286,1,2)), "No", IF(J286&lt;-1*VALUE(MID(K286,1,2)), "No", "Yes"))))</f>
        <v>N/A</v>
      </c>
    </row>
    <row r="287" spans="1:12" x14ac:dyDescent="0.2">
      <c r="A287" s="138" t="s">
        <v>697</v>
      </c>
      <c r="B287" s="1" t="s">
        <v>213</v>
      </c>
      <c r="C287" s="1">
        <v>19902.666667000001</v>
      </c>
      <c r="D287" s="7" t="str">
        <f t="shared" si="81"/>
        <v>N/A</v>
      </c>
      <c r="E287" s="1">
        <v>19436.75</v>
      </c>
      <c r="F287" s="7" t="str">
        <f t="shared" si="82"/>
        <v>N/A</v>
      </c>
      <c r="G287" s="1">
        <v>4774.9166667</v>
      </c>
      <c r="H287" s="7" t="str">
        <f t="shared" si="83"/>
        <v>N/A</v>
      </c>
      <c r="I287" s="8">
        <v>-2.34</v>
      </c>
      <c r="J287" s="8">
        <v>-75.400000000000006</v>
      </c>
      <c r="K287" s="1" t="s">
        <v>213</v>
      </c>
      <c r="L287" s="105" t="str">
        <f t="shared" si="84"/>
        <v>N/A</v>
      </c>
    </row>
    <row r="288" spans="1:12" x14ac:dyDescent="0.2">
      <c r="A288" s="138" t="s">
        <v>698</v>
      </c>
      <c r="B288" s="1" t="s">
        <v>213</v>
      </c>
      <c r="C288" s="1">
        <v>22926</v>
      </c>
      <c r="D288" s="7" t="str">
        <f t="shared" si="81"/>
        <v>N/A</v>
      </c>
      <c r="E288" s="1">
        <v>21994</v>
      </c>
      <c r="F288" s="7" t="str">
        <f t="shared" ref="F288:F289" si="85">IF($B288="N/A","N/A",IF(E288&gt;10,"No",IF(E288&lt;-10,"No","Yes")))</f>
        <v>N/A</v>
      </c>
      <c r="G288" s="1">
        <v>22802</v>
      </c>
      <c r="H288" s="7" t="str">
        <f t="shared" ref="H288:H289" si="86">IF($B288="N/A","N/A",IF(G288&gt;10,"No",IF(G288&lt;-10,"No","Yes")))</f>
        <v>N/A</v>
      </c>
      <c r="I288" s="8">
        <v>-4.07</v>
      </c>
      <c r="J288" s="8">
        <v>3.6739999999999999</v>
      </c>
      <c r="K288" s="1" t="s">
        <v>213</v>
      </c>
      <c r="L288" s="105" t="str">
        <f t="shared" ref="L288:L289" si="87">IF(J288="Div by 0", "N/A", IF(K288="N/A","N/A", IF(J288&gt;VALUE(MID(K288,1,2)), "No", IF(J288&lt;-1*VALUE(MID(K288,1,2)), "No", "Yes"))))</f>
        <v>N/A</v>
      </c>
    </row>
    <row r="289" spans="1:12" x14ac:dyDescent="0.2">
      <c r="A289" s="138" t="s">
        <v>710</v>
      </c>
      <c r="B289" s="1" t="s">
        <v>213</v>
      </c>
      <c r="C289" s="1">
        <v>16141.416667</v>
      </c>
      <c r="D289" s="7" t="str">
        <f t="shared" si="81"/>
        <v>N/A</v>
      </c>
      <c r="E289" s="1">
        <v>15802.25</v>
      </c>
      <c r="F289" s="7" t="str">
        <f t="shared" si="85"/>
        <v>N/A</v>
      </c>
      <c r="G289" s="1">
        <v>11948</v>
      </c>
      <c r="H289" s="7" t="str">
        <f t="shared" si="86"/>
        <v>N/A</v>
      </c>
      <c r="I289" s="8">
        <v>-2.1</v>
      </c>
      <c r="J289" s="8">
        <v>-24.4</v>
      </c>
      <c r="K289" s="1" t="s">
        <v>213</v>
      </c>
      <c r="L289" s="105" t="str">
        <f t="shared" si="87"/>
        <v>N/A</v>
      </c>
    </row>
    <row r="290" spans="1:12" x14ac:dyDescent="0.2">
      <c r="A290" s="138" t="s">
        <v>699</v>
      </c>
      <c r="B290" s="1" t="s">
        <v>213</v>
      </c>
      <c r="C290" s="1">
        <v>0</v>
      </c>
      <c r="D290" s="7" t="str">
        <f t="shared" si="81"/>
        <v>N/A</v>
      </c>
      <c r="E290" s="1">
        <v>13407</v>
      </c>
      <c r="F290" s="7" t="str">
        <f t="shared" ref="F290:F304" si="88">IF($B290="N/A","N/A",IF(E290&gt;10,"No",IF(E290&lt;-10,"No","Yes")))</f>
        <v>N/A</v>
      </c>
      <c r="G290" s="1">
        <v>26005</v>
      </c>
      <c r="H290" s="7" t="str">
        <f t="shared" ref="H290:H304" si="89">IF($B290="N/A","N/A",IF(G290&gt;10,"No",IF(G290&lt;-10,"No","Yes")))</f>
        <v>N/A</v>
      </c>
      <c r="I290" s="8" t="s">
        <v>1748</v>
      </c>
      <c r="J290" s="8">
        <v>93.97</v>
      </c>
      <c r="K290" s="1" t="s">
        <v>213</v>
      </c>
      <c r="L290" s="105" t="str">
        <f t="shared" ref="L290:L301" si="90">IF(J290="Div by 0", "N/A", IF(K290="N/A","N/A", IF(J290&gt;VALUE(MID(K290,1,2)), "No", IF(J290&lt;-1*VALUE(MID(K290,1,2)), "No", "Yes"))))</f>
        <v>N/A</v>
      </c>
    </row>
    <row r="291" spans="1:12" x14ac:dyDescent="0.2">
      <c r="A291" s="138" t="s">
        <v>700</v>
      </c>
      <c r="B291" s="1" t="s">
        <v>213</v>
      </c>
      <c r="C291" s="1">
        <v>0</v>
      </c>
      <c r="D291" s="7" t="str">
        <f t="shared" si="81"/>
        <v>N/A</v>
      </c>
      <c r="E291" s="1">
        <v>29625</v>
      </c>
      <c r="F291" s="7" t="str">
        <f t="shared" si="88"/>
        <v>N/A</v>
      </c>
      <c r="G291" s="1">
        <v>54063</v>
      </c>
      <c r="H291" s="7" t="str">
        <f t="shared" si="89"/>
        <v>N/A</v>
      </c>
      <c r="I291" s="8" t="s">
        <v>1748</v>
      </c>
      <c r="J291" s="8">
        <v>82.49</v>
      </c>
      <c r="K291" s="1" t="s">
        <v>213</v>
      </c>
      <c r="L291" s="105" t="str">
        <f t="shared" si="90"/>
        <v>N/A</v>
      </c>
    </row>
    <row r="292" spans="1:12" x14ac:dyDescent="0.2">
      <c r="A292" s="138" t="s">
        <v>718</v>
      </c>
      <c r="B292" s="22" t="s">
        <v>213</v>
      </c>
      <c r="C292" s="9" t="s">
        <v>1748</v>
      </c>
      <c r="D292" s="7" t="str">
        <f t="shared" si="81"/>
        <v>N/A</v>
      </c>
      <c r="E292" s="9">
        <v>16.236286920000001</v>
      </c>
      <c r="F292" s="7" t="str">
        <f t="shared" si="88"/>
        <v>N/A</v>
      </c>
      <c r="G292" s="9">
        <v>14.817897638</v>
      </c>
      <c r="H292" s="7" t="str">
        <f t="shared" si="89"/>
        <v>N/A</v>
      </c>
      <c r="I292" s="8" t="s">
        <v>1748</v>
      </c>
      <c r="J292" s="8">
        <v>-8.74</v>
      </c>
      <c r="K292" s="22" t="s">
        <v>213</v>
      </c>
      <c r="L292" s="105" t="str">
        <f t="shared" si="90"/>
        <v>N/A</v>
      </c>
    </row>
    <row r="293" spans="1:12" x14ac:dyDescent="0.2">
      <c r="A293" s="138" t="s">
        <v>711</v>
      </c>
      <c r="B293" s="1" t="s">
        <v>213</v>
      </c>
      <c r="C293" s="1">
        <v>0</v>
      </c>
      <c r="D293" s="7" t="str">
        <f t="shared" si="81"/>
        <v>N/A</v>
      </c>
      <c r="E293" s="1">
        <v>14094</v>
      </c>
      <c r="F293" s="7" t="str">
        <f t="shared" si="88"/>
        <v>N/A</v>
      </c>
      <c r="G293" s="1">
        <v>27438.25</v>
      </c>
      <c r="H293" s="7" t="str">
        <f t="shared" si="89"/>
        <v>N/A</v>
      </c>
      <c r="I293" s="8" t="s">
        <v>1748</v>
      </c>
      <c r="J293" s="8">
        <v>94.68</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578</v>
      </c>
      <c r="D296" s="7" t="str">
        <f t="shared" si="81"/>
        <v>N/A</v>
      </c>
      <c r="E296" s="1">
        <v>542</v>
      </c>
      <c r="F296" s="7" t="str">
        <f t="shared" si="88"/>
        <v>N/A</v>
      </c>
      <c r="G296" s="1">
        <v>631</v>
      </c>
      <c r="H296" s="7" t="str">
        <f t="shared" si="89"/>
        <v>N/A</v>
      </c>
      <c r="I296" s="8">
        <v>-6.23</v>
      </c>
      <c r="J296" s="8">
        <v>16.420000000000002</v>
      </c>
      <c r="K296" s="1" t="s">
        <v>213</v>
      </c>
      <c r="L296" s="105" t="str">
        <f t="shared" si="90"/>
        <v>N/A</v>
      </c>
    </row>
    <row r="297" spans="1:12" x14ac:dyDescent="0.2">
      <c r="A297" s="138" t="s">
        <v>713</v>
      </c>
      <c r="B297" s="1" t="s">
        <v>213</v>
      </c>
      <c r="C297" s="1">
        <v>297.16666666999998</v>
      </c>
      <c r="D297" s="7" t="str">
        <f t="shared" si="81"/>
        <v>N/A</v>
      </c>
      <c r="E297" s="1">
        <v>294.66666666999998</v>
      </c>
      <c r="F297" s="7" t="str">
        <f t="shared" si="88"/>
        <v>N/A</v>
      </c>
      <c r="G297" s="1">
        <v>221.5</v>
      </c>
      <c r="H297" s="7" t="str">
        <f t="shared" si="89"/>
        <v>N/A</v>
      </c>
      <c r="I297" s="8">
        <v>-0.84099999999999997</v>
      </c>
      <c r="J297" s="8">
        <v>-24.8</v>
      </c>
      <c r="K297" s="1" t="s">
        <v>213</v>
      </c>
      <c r="L297" s="105" t="str">
        <f t="shared" si="90"/>
        <v>N/A</v>
      </c>
    </row>
    <row r="298" spans="1:12" x14ac:dyDescent="0.2">
      <c r="A298" s="138" t="s">
        <v>703</v>
      </c>
      <c r="B298" s="1" t="s">
        <v>213</v>
      </c>
      <c r="C298" s="1">
        <v>940</v>
      </c>
      <c r="D298" s="7" t="str">
        <f t="shared" si="81"/>
        <v>N/A</v>
      </c>
      <c r="E298" s="1">
        <v>0</v>
      </c>
      <c r="F298" s="7" t="str">
        <f t="shared" si="88"/>
        <v>N/A</v>
      </c>
      <c r="G298" s="1">
        <v>0</v>
      </c>
      <c r="H298" s="7" t="str">
        <f t="shared" si="89"/>
        <v>N/A</v>
      </c>
      <c r="I298" s="8">
        <v>-100</v>
      </c>
      <c r="J298" s="8" t="s">
        <v>1748</v>
      </c>
      <c r="K298" s="1" t="s">
        <v>213</v>
      </c>
      <c r="L298" s="105" t="str">
        <f t="shared" si="90"/>
        <v>N/A</v>
      </c>
    </row>
    <row r="299" spans="1:12" x14ac:dyDescent="0.2">
      <c r="A299" s="138" t="s">
        <v>714</v>
      </c>
      <c r="B299" s="1" t="s">
        <v>213</v>
      </c>
      <c r="C299" s="1">
        <v>492.58333333000002</v>
      </c>
      <c r="D299" s="7" t="str">
        <f t="shared" si="81"/>
        <v>N/A</v>
      </c>
      <c r="E299" s="1">
        <v>0</v>
      </c>
      <c r="F299" s="7" t="str">
        <f t="shared" si="88"/>
        <v>N/A</v>
      </c>
      <c r="G299" s="1">
        <v>0</v>
      </c>
      <c r="H299" s="7" t="str">
        <f t="shared" si="89"/>
        <v>N/A</v>
      </c>
      <c r="I299" s="8">
        <v>-100</v>
      </c>
      <c r="J299" s="8" t="s">
        <v>1748</v>
      </c>
      <c r="K299" s="1" t="s">
        <v>213</v>
      </c>
      <c r="L299" s="105" t="str">
        <f t="shared" si="90"/>
        <v>N/A</v>
      </c>
    </row>
    <row r="300" spans="1:12" x14ac:dyDescent="0.2">
      <c r="A300" s="138" t="s">
        <v>403</v>
      </c>
      <c r="B300" s="1" t="s">
        <v>213</v>
      </c>
      <c r="C300" s="1">
        <v>55708</v>
      </c>
      <c r="D300" s="7" t="str">
        <f t="shared" si="81"/>
        <v>N/A</v>
      </c>
      <c r="E300" s="1">
        <v>49402</v>
      </c>
      <c r="F300" s="7" t="str">
        <f t="shared" si="88"/>
        <v>N/A</v>
      </c>
      <c r="G300" s="1">
        <v>73560</v>
      </c>
      <c r="H300" s="7" t="str">
        <f t="shared" si="89"/>
        <v>N/A</v>
      </c>
      <c r="I300" s="8">
        <v>-11.3</v>
      </c>
      <c r="J300" s="8">
        <v>48.9</v>
      </c>
      <c r="K300" s="1" t="s">
        <v>213</v>
      </c>
      <c r="L300" s="105" t="str">
        <f t="shared" si="90"/>
        <v>N/A</v>
      </c>
    </row>
    <row r="301" spans="1:12" x14ac:dyDescent="0.2">
      <c r="A301" s="138" t="s">
        <v>715</v>
      </c>
      <c r="B301" s="1" t="s">
        <v>213</v>
      </c>
      <c r="C301" s="1">
        <v>41236.833333000002</v>
      </c>
      <c r="D301" s="7" t="str">
        <f t="shared" si="81"/>
        <v>N/A</v>
      </c>
      <c r="E301" s="1">
        <v>36476.916666999998</v>
      </c>
      <c r="F301" s="7" t="str">
        <f t="shared" si="88"/>
        <v>N/A</v>
      </c>
      <c r="G301" s="1">
        <v>35102.166666999998</v>
      </c>
      <c r="H301" s="7" t="str">
        <f t="shared" si="89"/>
        <v>N/A</v>
      </c>
      <c r="I301" s="8">
        <v>-11.5</v>
      </c>
      <c r="J301" s="8">
        <v>-3.77</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44615</v>
      </c>
      <c r="D309" s="1" t="s">
        <v>213</v>
      </c>
      <c r="E309" s="1">
        <v>54636</v>
      </c>
      <c r="F309" s="1" t="s">
        <v>213</v>
      </c>
      <c r="G309" s="1">
        <v>54966</v>
      </c>
      <c r="H309" s="1" t="s">
        <v>213</v>
      </c>
      <c r="I309" s="8">
        <v>22.46</v>
      </c>
      <c r="J309" s="8">
        <v>0.60399999999999998</v>
      </c>
      <c r="K309" s="1" t="s">
        <v>213</v>
      </c>
      <c r="L309" s="105" t="str">
        <f>IF(J309="Div by 0", "N/A", IF(K309="N/A","N/A", IF(J309&gt;VALUE(MID(K309,1,2)), "No", IF(J309&lt;-1*VALUE(MID(K309,1,2)), "No", "Yes"))))</f>
        <v>N/A</v>
      </c>
    </row>
    <row r="310" spans="1:12" x14ac:dyDescent="0.2">
      <c r="A310" s="157" t="s">
        <v>73</v>
      </c>
      <c r="B310" s="22" t="s">
        <v>213</v>
      </c>
      <c r="C310" s="23">
        <v>1067501</v>
      </c>
      <c r="D310" s="27" t="str">
        <f>IF($B310="N/A","N/A",IF(C310&gt;10,"No",IF(C310&lt;-10,"No","Yes")))</f>
        <v>N/A</v>
      </c>
      <c r="E310" s="23">
        <v>1090911</v>
      </c>
      <c r="F310" s="27" t="str">
        <f>IF($B310="N/A","N/A",IF(E310&gt;10,"No",IF(E310&lt;-10,"No","Yes")))</f>
        <v>N/A</v>
      </c>
      <c r="G310" s="23">
        <v>1026864</v>
      </c>
      <c r="H310" s="27" t="str">
        <f>IF($B310="N/A","N/A",IF(G310&gt;10,"No",IF(G310&lt;-10,"No","Yes")))</f>
        <v>N/A</v>
      </c>
      <c r="I310" s="8">
        <v>2.1930000000000001</v>
      </c>
      <c r="J310" s="8">
        <v>-5.87</v>
      </c>
      <c r="K310" s="28" t="s">
        <v>736</v>
      </c>
      <c r="L310" s="105" t="str">
        <f t="shared" ref="L310:L339" si="92">IF(J310="Div by 0", "N/A", IF(K310="N/A","N/A", IF(J310&gt;VALUE(MID(K310,1,2)), "No", IF(J310&lt;-1*VALUE(MID(K310,1,2)), "No", "Yes"))))</f>
        <v>Yes</v>
      </c>
    </row>
    <row r="311" spans="1:12" x14ac:dyDescent="0.2">
      <c r="A311" s="156" t="s">
        <v>182</v>
      </c>
      <c r="B311" s="22" t="s">
        <v>213</v>
      </c>
      <c r="C311" s="23">
        <v>81306</v>
      </c>
      <c r="D311" s="7" t="str">
        <f t="shared" ref="D311:D314" si="93">IF($B311="N/A","N/A",IF(C311&gt;10,"No",IF(C311&lt;-10,"No","Yes")))</f>
        <v>N/A</v>
      </c>
      <c r="E311" s="23">
        <v>82689</v>
      </c>
      <c r="F311" s="7" t="str">
        <f t="shared" ref="F311:F314" si="94">IF($B311="N/A","N/A",IF(E311&gt;10,"No",IF(E311&lt;-10,"No","Yes")))</f>
        <v>N/A</v>
      </c>
      <c r="G311" s="23">
        <v>80563</v>
      </c>
      <c r="H311" s="7" t="str">
        <f t="shared" ref="H311:H314" si="95">IF($B311="N/A","N/A",IF(G311&gt;10,"No",IF(G311&lt;-10,"No","Yes")))</f>
        <v>N/A</v>
      </c>
      <c r="I311" s="8">
        <v>1.7010000000000001</v>
      </c>
      <c r="J311" s="8">
        <v>-2.57</v>
      </c>
      <c r="K311" s="28" t="s">
        <v>736</v>
      </c>
      <c r="L311" s="105" t="str">
        <f>IF(J311="Div by 0", "N/A", IF(OR(J311="N/A",K311="N/A"),"N/A", IF(J311&gt;VALUE(MID(K311,1,2)), "No", IF(J311&lt;-1*VALUE(MID(K311,1,2)), "No", "Yes"))))</f>
        <v>Yes</v>
      </c>
    </row>
    <row r="312" spans="1:12" x14ac:dyDescent="0.2">
      <c r="A312" s="156" t="s">
        <v>183</v>
      </c>
      <c r="B312" s="22" t="s">
        <v>213</v>
      </c>
      <c r="C312" s="23">
        <v>184293</v>
      </c>
      <c r="D312" s="7" t="str">
        <f t="shared" si="93"/>
        <v>N/A</v>
      </c>
      <c r="E312" s="23">
        <v>199016</v>
      </c>
      <c r="F312" s="7" t="str">
        <f t="shared" si="94"/>
        <v>N/A</v>
      </c>
      <c r="G312" s="23">
        <v>195019</v>
      </c>
      <c r="H312" s="7" t="str">
        <f t="shared" si="95"/>
        <v>N/A</v>
      </c>
      <c r="I312" s="8">
        <v>7.9889999999999999</v>
      </c>
      <c r="J312" s="8">
        <v>-2.0099999999999998</v>
      </c>
      <c r="K312" s="28" t="s">
        <v>736</v>
      </c>
      <c r="L312" s="105" t="str">
        <f t="shared" ref="L312:L314" si="96">IF(J312="Div by 0", "N/A", IF(OR(J312="N/A",K312="N/A"),"N/A", IF(J312&gt;VALUE(MID(K312,1,2)), "No", IF(J312&lt;-1*VALUE(MID(K312,1,2)), "No", "Yes"))))</f>
        <v>Yes</v>
      </c>
    </row>
    <row r="313" spans="1:12" x14ac:dyDescent="0.2">
      <c r="A313" s="156" t="s">
        <v>184</v>
      </c>
      <c r="B313" s="22" t="s">
        <v>213</v>
      </c>
      <c r="C313" s="23">
        <v>625203</v>
      </c>
      <c r="D313" s="7" t="str">
        <f t="shared" si="93"/>
        <v>N/A</v>
      </c>
      <c r="E313" s="23">
        <v>623331</v>
      </c>
      <c r="F313" s="7" t="str">
        <f t="shared" si="94"/>
        <v>N/A</v>
      </c>
      <c r="G313" s="23">
        <v>643617</v>
      </c>
      <c r="H313" s="7" t="str">
        <f t="shared" si="95"/>
        <v>N/A</v>
      </c>
      <c r="I313" s="8">
        <v>-0.29899999999999999</v>
      </c>
      <c r="J313" s="8">
        <v>3.254</v>
      </c>
      <c r="K313" s="28" t="s">
        <v>736</v>
      </c>
      <c r="L313" s="105" t="str">
        <f t="shared" si="96"/>
        <v>Yes</v>
      </c>
    </row>
    <row r="314" spans="1:12" x14ac:dyDescent="0.2">
      <c r="A314" s="152" t="s">
        <v>185</v>
      </c>
      <c r="B314" s="22" t="s">
        <v>213</v>
      </c>
      <c r="C314" s="23">
        <v>176699</v>
      </c>
      <c r="D314" s="7" t="str">
        <f t="shared" si="93"/>
        <v>N/A</v>
      </c>
      <c r="E314" s="23">
        <v>185875</v>
      </c>
      <c r="F314" s="7" t="str">
        <f t="shared" si="94"/>
        <v>N/A</v>
      </c>
      <c r="G314" s="23">
        <v>107665</v>
      </c>
      <c r="H314" s="7" t="str">
        <f t="shared" si="95"/>
        <v>N/A</v>
      </c>
      <c r="I314" s="8">
        <v>5.1929999999999996</v>
      </c>
      <c r="J314" s="8">
        <v>-42.1</v>
      </c>
      <c r="K314" s="28" t="s">
        <v>736</v>
      </c>
      <c r="L314" s="105" t="str">
        <f t="shared" si="96"/>
        <v>No</v>
      </c>
    </row>
    <row r="315" spans="1:12" x14ac:dyDescent="0.2">
      <c r="A315" s="156" t="s">
        <v>1099</v>
      </c>
      <c r="B315" s="9" t="s">
        <v>213</v>
      </c>
      <c r="C315" s="23">
        <v>620504</v>
      </c>
      <c r="D315" s="5" t="str">
        <f t="shared" ref="D315:F318" si="97">IF($B315="N/A","N/A",IF(C315&lt;0,"No","Yes"))</f>
        <v>N/A</v>
      </c>
      <c r="E315" s="23">
        <v>621815</v>
      </c>
      <c r="F315" s="5" t="str">
        <f t="shared" si="97"/>
        <v>N/A</v>
      </c>
      <c r="G315" s="23">
        <v>629933</v>
      </c>
      <c r="H315" s="5" t="str">
        <f t="shared" ref="H315:H318" si="98">IF($B315="N/A","N/A",IF(G315&lt;0,"No","Yes"))</f>
        <v>N/A</v>
      </c>
      <c r="I315" s="8">
        <v>0.21129999999999999</v>
      </c>
      <c r="J315" s="8">
        <v>1.306</v>
      </c>
      <c r="K315" s="1" t="s">
        <v>735</v>
      </c>
      <c r="L315" s="105" t="str">
        <f>IF(J315="Div by 0", "N/A", IF(OR(J315="N/A",K315="N/A"),"N/A", IF(J315&gt;VALUE(MID(K315,1,2)), "No", IF(J315&lt;-1*VALUE(MID(K315,1,2)), "No", "Yes"))))</f>
        <v>Yes</v>
      </c>
    </row>
    <row r="316" spans="1:12" x14ac:dyDescent="0.2">
      <c r="A316" s="156" t="s">
        <v>430</v>
      </c>
      <c r="B316" s="9" t="s">
        <v>213</v>
      </c>
      <c r="C316" s="23">
        <v>28164</v>
      </c>
      <c r="D316" s="5" t="str">
        <f t="shared" si="97"/>
        <v>N/A</v>
      </c>
      <c r="E316" s="23">
        <v>28022</v>
      </c>
      <c r="F316" s="5" t="str">
        <f t="shared" si="97"/>
        <v>N/A</v>
      </c>
      <c r="G316" s="23">
        <v>25153</v>
      </c>
      <c r="H316" s="5" t="str">
        <f t="shared" si="98"/>
        <v>N/A</v>
      </c>
      <c r="I316" s="8">
        <v>-0.504</v>
      </c>
      <c r="J316" s="8">
        <v>-10.199999999999999</v>
      </c>
      <c r="K316" s="1" t="s">
        <v>735</v>
      </c>
      <c r="L316" s="105" t="str">
        <f t="shared" ref="L316:L318" si="99">IF(J316="Div by 0", "N/A", IF(OR(J316="N/A",K316="N/A"),"N/A", IF(J316&gt;VALUE(MID(K316,1,2)), "No", IF(J316&lt;-1*VALUE(MID(K316,1,2)), "No", "Yes"))))</f>
        <v>No</v>
      </c>
    </row>
    <row r="317" spans="1:12" x14ac:dyDescent="0.2">
      <c r="A317" s="156" t="s">
        <v>431</v>
      </c>
      <c r="B317" s="9" t="s">
        <v>213</v>
      </c>
      <c r="C317" s="23">
        <v>323030</v>
      </c>
      <c r="D317" s="5" t="str">
        <f t="shared" si="97"/>
        <v>N/A</v>
      </c>
      <c r="E317" s="23">
        <v>343036</v>
      </c>
      <c r="F317" s="5" t="str">
        <f t="shared" si="97"/>
        <v>N/A</v>
      </c>
      <c r="G317" s="23">
        <v>274067</v>
      </c>
      <c r="H317" s="5" t="str">
        <f t="shared" si="98"/>
        <v>N/A</v>
      </c>
      <c r="I317" s="8">
        <v>6.1929999999999996</v>
      </c>
      <c r="J317" s="8">
        <v>-20.100000000000001</v>
      </c>
      <c r="K317" s="1" t="s">
        <v>735</v>
      </c>
      <c r="L317" s="105" t="str">
        <f t="shared" si="99"/>
        <v>No</v>
      </c>
    </row>
    <row r="318" spans="1:12" x14ac:dyDescent="0.2">
      <c r="A318" s="156" t="s">
        <v>1100</v>
      </c>
      <c r="B318" s="9" t="s">
        <v>213</v>
      </c>
      <c r="C318" s="23">
        <v>58541</v>
      </c>
      <c r="D318" s="5" t="str">
        <f t="shared" si="97"/>
        <v>N/A</v>
      </c>
      <c r="E318" s="23">
        <v>60059</v>
      </c>
      <c r="F318" s="5" t="str">
        <f t="shared" si="97"/>
        <v>N/A</v>
      </c>
      <c r="G318" s="23">
        <v>59871</v>
      </c>
      <c r="H318" s="5" t="str">
        <f t="shared" si="98"/>
        <v>N/A</v>
      </c>
      <c r="I318" s="8">
        <v>2.593</v>
      </c>
      <c r="J318" s="8">
        <v>-0.313</v>
      </c>
      <c r="K318" s="1" t="s">
        <v>735</v>
      </c>
      <c r="L318" s="105" t="str">
        <f t="shared" si="99"/>
        <v>Yes</v>
      </c>
    </row>
    <row r="319" spans="1:12" x14ac:dyDescent="0.2">
      <c r="A319" s="156" t="s">
        <v>98</v>
      </c>
      <c r="B319" s="22" t="s">
        <v>291</v>
      </c>
      <c r="C319" s="4">
        <v>87.140152561999997</v>
      </c>
      <c r="D319" s="27" t="str">
        <f>IF($B319="N/A","N/A",IF(C319&gt;80,"Yes","No"))</f>
        <v>Yes</v>
      </c>
      <c r="E319" s="4">
        <v>86.861256326000003</v>
      </c>
      <c r="F319" s="27" t="str">
        <f>IF($B319="N/A","N/A",IF(E319&gt;80,"Yes","No"))</f>
        <v>Yes</v>
      </c>
      <c r="G319" s="4">
        <v>86.930693840999993</v>
      </c>
      <c r="H319" s="27" t="str">
        <f>IF($B319="N/A","N/A",IF(G319&gt;80,"Yes","No"))</f>
        <v>Yes</v>
      </c>
      <c r="I319" s="8">
        <v>-0.32</v>
      </c>
      <c r="J319" s="8">
        <v>7.9899999999999999E-2</v>
      </c>
      <c r="K319" s="28" t="s">
        <v>736</v>
      </c>
      <c r="L319" s="105" t="str">
        <f t="shared" si="92"/>
        <v>Yes</v>
      </c>
    </row>
    <row r="320" spans="1:12" x14ac:dyDescent="0.2">
      <c r="A320" s="156" t="s">
        <v>332</v>
      </c>
      <c r="B320" s="22" t="s">
        <v>278</v>
      </c>
      <c r="C320" s="4">
        <v>0</v>
      </c>
      <c r="D320" s="27" t="str">
        <f>IF($B320="N/A","N/A",IF(C320&gt;=5,"No",IF(C320&lt;0,"No","Yes")))</f>
        <v>Yes</v>
      </c>
      <c r="E320" s="4">
        <v>0</v>
      </c>
      <c r="F320" s="27" t="str">
        <f>IF($B320="N/A","N/A",IF(E320&gt;=5,"No",IF(E320&lt;0,"No","Yes")))</f>
        <v>Yes</v>
      </c>
      <c r="G320" s="4">
        <v>0</v>
      </c>
      <c r="H320" s="27" t="str">
        <f>IF($B320="N/A","N/A",IF(G320&gt;=5,"No",IF(G320&lt;0,"No","Yes")))</f>
        <v>Yes</v>
      </c>
      <c r="I320" s="8" t="s">
        <v>1748</v>
      </c>
      <c r="J320" s="8" t="s">
        <v>1748</v>
      </c>
      <c r="K320" s="28" t="s">
        <v>736</v>
      </c>
      <c r="L320" s="105" t="str">
        <f t="shared" si="92"/>
        <v>N/A</v>
      </c>
    </row>
    <row r="321" spans="1:12" x14ac:dyDescent="0.2">
      <c r="A321" s="156" t="s">
        <v>340</v>
      </c>
      <c r="B321" s="30" t="s">
        <v>278</v>
      </c>
      <c r="C321" s="4">
        <v>5.4321260588999998</v>
      </c>
      <c r="D321" s="27" t="str">
        <f>IF($B321="N/A","N/A",IF(C321&gt;=5,"No",IF(C321&lt;0,"No","Yes")))</f>
        <v>No</v>
      </c>
      <c r="E321" s="4">
        <v>5.2064742219999998</v>
      </c>
      <c r="F321" s="27" t="str">
        <f>IF($B321="N/A","N/A",IF(E321&gt;=5,"No",IF(E321&lt;0,"No","Yes")))</f>
        <v>No</v>
      </c>
      <c r="G321" s="4">
        <v>4.6376151077000003</v>
      </c>
      <c r="H321" s="27" t="str">
        <f>IF($B321="N/A","N/A",IF(G321&gt;=5,"No",IF(G321&lt;0,"No","Yes")))</f>
        <v>Yes</v>
      </c>
      <c r="I321" s="8">
        <v>-4.1500000000000004</v>
      </c>
      <c r="J321" s="8">
        <v>-10.9</v>
      </c>
      <c r="K321" s="28" t="s">
        <v>736</v>
      </c>
      <c r="L321" s="105" t="str">
        <f t="shared" si="92"/>
        <v>Yes</v>
      </c>
    </row>
    <row r="322" spans="1:12" x14ac:dyDescent="0.2">
      <c r="A322" s="156" t="s">
        <v>333</v>
      </c>
      <c r="B322" s="30" t="s">
        <v>278</v>
      </c>
      <c r="C322" s="4">
        <v>1.8590146519999999</v>
      </c>
      <c r="D322" s="27" t="str">
        <f>IF($B322="N/A","N/A",IF(C322&gt;=5,"No",IF(C322&lt;0,"No","Yes")))</f>
        <v>Yes</v>
      </c>
      <c r="E322" s="4">
        <v>1.7884135369</v>
      </c>
      <c r="F322" s="27" t="str">
        <f>IF($B322="N/A","N/A",IF(E322&gt;=5,"No",IF(E322&lt;0,"No","Yes")))</f>
        <v>Yes</v>
      </c>
      <c r="G322" s="4">
        <v>0.2528085511</v>
      </c>
      <c r="H322" s="27" t="str">
        <f>IF($B322="N/A","N/A",IF(G322&gt;=5,"No",IF(G322&lt;0,"No","Yes")))</f>
        <v>Yes</v>
      </c>
      <c r="I322" s="8">
        <v>-3.8</v>
      </c>
      <c r="J322" s="8">
        <v>-85.9</v>
      </c>
      <c r="K322" s="28" t="s">
        <v>736</v>
      </c>
      <c r="L322" s="105" t="str">
        <f t="shared" si="92"/>
        <v>No</v>
      </c>
    </row>
    <row r="323" spans="1:12" x14ac:dyDescent="0.2">
      <c r="A323" s="156" t="s">
        <v>334</v>
      </c>
      <c r="B323" s="30" t="s">
        <v>292</v>
      </c>
      <c r="C323" s="4">
        <v>1.5014505841000001</v>
      </c>
      <c r="D323" s="27" t="str">
        <f>IF($B323="N/A","N/A",IF(C323&gt;0,"No",IF(C323&lt;0,"No","Yes")))</f>
        <v>No</v>
      </c>
      <c r="E323" s="4">
        <v>1.4414558108</v>
      </c>
      <c r="F323" s="27" t="str">
        <f>IF($B323="N/A","N/A",IF(E323&gt;0,"No",IF(E323&lt;0,"No","Yes")))</f>
        <v>No</v>
      </c>
      <c r="G323" s="4">
        <v>0.93108727150000004</v>
      </c>
      <c r="H323" s="27" t="str">
        <f>IF($B323="N/A","N/A",IF(G323&gt;0,"No",IF(G323&lt;0,"No","Yes")))</f>
        <v>No</v>
      </c>
      <c r="I323" s="8">
        <v>-4</v>
      </c>
      <c r="J323" s="8">
        <v>-35.4</v>
      </c>
      <c r="K323" s="28" t="s">
        <v>736</v>
      </c>
      <c r="L323" s="105" t="str">
        <f t="shared" si="92"/>
        <v>No</v>
      </c>
    </row>
    <row r="324" spans="1:12" x14ac:dyDescent="0.2">
      <c r="A324" s="156" t="s">
        <v>335</v>
      </c>
      <c r="B324" s="30" t="s">
        <v>278</v>
      </c>
      <c r="C324" s="4">
        <v>0</v>
      </c>
      <c r="D324" s="27" t="str">
        <f>IF($B324="N/A","N/A",IF(C324&gt;=5,"No",IF(C324&lt;0,"No","Yes")))</f>
        <v>Yes</v>
      </c>
      <c r="E324" s="4">
        <v>1.3114727048999999</v>
      </c>
      <c r="F324" s="27" t="str">
        <f>IF($B324="N/A","N/A",IF(E324&gt;=5,"No",IF(E324&lt;0,"No","Yes")))</f>
        <v>Yes</v>
      </c>
      <c r="G324" s="4">
        <v>2.5954751554</v>
      </c>
      <c r="H324" s="27" t="str">
        <f>IF($B324="N/A","N/A",IF(G324&gt;=5,"No",IF(G324&lt;0,"No","Yes")))</f>
        <v>Yes</v>
      </c>
      <c r="I324" s="8" t="s">
        <v>1748</v>
      </c>
      <c r="J324" s="8">
        <v>97.91</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2.8946108700000001E-2</v>
      </c>
      <c r="D326" s="27" t="str">
        <f t="shared" si="100"/>
        <v>No</v>
      </c>
      <c r="E326" s="4">
        <v>2.8141617399999999E-2</v>
      </c>
      <c r="F326" s="27" t="str">
        <f t="shared" si="101"/>
        <v>No</v>
      </c>
      <c r="G326" s="4">
        <v>2.0255846899999999E-2</v>
      </c>
      <c r="H326" s="27" t="str">
        <f t="shared" si="102"/>
        <v>No</v>
      </c>
      <c r="I326" s="8">
        <v>-2.78</v>
      </c>
      <c r="J326" s="8">
        <v>-28</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6.3981204700000002E-2</v>
      </c>
      <c r="D328" s="27" t="str">
        <f>IF($B328="N/A","N/A",IF(C328&gt;0,"No",IF(C328&lt;0,"No","Yes")))</f>
        <v>No</v>
      </c>
      <c r="E328" s="4">
        <v>0</v>
      </c>
      <c r="F328" s="27" t="str">
        <f>IF($B328="N/A","N/A",IF(E328&gt;0,"No",IF(E328&lt;0,"No","Yes")))</f>
        <v>Yes</v>
      </c>
      <c r="G328" s="4">
        <v>0</v>
      </c>
      <c r="H328" s="27" t="str">
        <f>IF($B328="N/A","N/A",IF(G328&gt;0,"No",IF(G328&lt;0,"No","Yes")))</f>
        <v>Yes</v>
      </c>
      <c r="I328" s="8">
        <v>-100</v>
      </c>
      <c r="J328" s="8" t="s">
        <v>1748</v>
      </c>
      <c r="K328" s="28" t="s">
        <v>736</v>
      </c>
      <c r="L328" s="105" t="str">
        <f t="shared" si="92"/>
        <v>N/A</v>
      </c>
    </row>
    <row r="329" spans="1:12" x14ac:dyDescent="0.2">
      <c r="A329" s="156" t="s">
        <v>339</v>
      </c>
      <c r="B329" s="30" t="s">
        <v>292</v>
      </c>
      <c r="C329" s="4">
        <v>3.9743288297000001</v>
      </c>
      <c r="D329" s="27" t="str">
        <f>IF($B329="N/A","N/A",IF(C329&gt;0,"No",IF(C329&lt;0,"No","Yes")))</f>
        <v>No</v>
      </c>
      <c r="E329" s="4">
        <v>3.3627857818</v>
      </c>
      <c r="F329" s="27" t="str">
        <f>IF($B329="N/A","N/A",IF(E329&gt;0,"No",IF(E329&lt;0,"No","Yes")))</f>
        <v>No</v>
      </c>
      <c r="G329" s="4">
        <v>4.6320642265999998</v>
      </c>
      <c r="H329" s="27" t="str">
        <f>IF($B329="N/A","N/A",IF(G329&gt;0,"No",IF(G329&lt;0,"No","Yes")))</f>
        <v>No</v>
      </c>
      <c r="I329" s="8">
        <v>-15.4</v>
      </c>
      <c r="J329" s="8">
        <v>37.74</v>
      </c>
      <c r="K329" s="28" t="s">
        <v>736</v>
      </c>
      <c r="L329" s="105" t="str">
        <f t="shared" si="92"/>
        <v>No</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10.318210475000001</v>
      </c>
      <c r="D334" s="27" t="str">
        <f>IF($B334="N/A","N/A",IF(C334&gt;15,"No",IF(C334&lt;2,"No","Yes")))</f>
        <v>Yes</v>
      </c>
      <c r="E334" s="4">
        <v>10.163065548000001</v>
      </c>
      <c r="F334" s="27" t="str">
        <f>IF($B334="N/A","N/A",IF(E334&gt;15,"No",IF(E334&lt;2,"No","Yes")))</f>
        <v>Yes</v>
      </c>
      <c r="G334" s="4">
        <v>10.012913102000001</v>
      </c>
      <c r="H334" s="27" t="str">
        <f>IF($B334="N/A","N/A",IF(G334&gt;15,"No",IF(G334&lt;2,"No","Yes")))</f>
        <v>Yes</v>
      </c>
      <c r="I334" s="8">
        <v>-1.5</v>
      </c>
      <c r="J334" s="8">
        <v>-1.48</v>
      </c>
      <c r="K334" s="28" t="s">
        <v>736</v>
      </c>
      <c r="L334" s="105" t="str">
        <f t="shared" si="92"/>
        <v>Yes</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54571</v>
      </c>
      <c r="D336" s="27" t="str">
        <f>IF($B336="N/A","N/A",IF(C336&gt;10,"No",IF(C336&lt;-10,"No","Yes")))</f>
        <v>N/A</v>
      </c>
      <c r="E336" s="23">
        <v>52673</v>
      </c>
      <c r="F336" s="27" t="str">
        <f>IF($B336="N/A","N/A",IF(E336&gt;10,"No",IF(E336&lt;-10,"No","Yes")))</f>
        <v>N/A</v>
      </c>
      <c r="G336" s="23">
        <v>48118</v>
      </c>
      <c r="H336" s="27" t="str">
        <f>IF($B336="N/A","N/A",IF(G336&gt;10,"No",IF(G336&lt;-10,"No","Yes")))</f>
        <v>N/A</v>
      </c>
      <c r="I336" s="8">
        <v>-3.48</v>
      </c>
      <c r="J336" s="8">
        <v>-8.65</v>
      </c>
      <c r="K336" s="28" t="s">
        <v>736</v>
      </c>
      <c r="L336" s="105" t="str">
        <f t="shared" si="92"/>
        <v>Yes</v>
      </c>
    </row>
    <row r="337" spans="1:12" x14ac:dyDescent="0.2">
      <c r="A337" s="156" t="s">
        <v>1660</v>
      </c>
      <c r="B337" s="22" t="s">
        <v>213</v>
      </c>
      <c r="C337" s="23">
        <v>520</v>
      </c>
      <c r="D337" s="27" t="str">
        <f>IF($B337="N/A","N/A",IF(C337&gt;10,"No",IF(C337&lt;-10,"No","Yes")))</f>
        <v>N/A</v>
      </c>
      <c r="E337" s="23">
        <v>519</v>
      </c>
      <c r="F337" s="27" t="str">
        <f>IF($B337="N/A","N/A",IF(E337&gt;10,"No",IF(E337&lt;-10,"No","Yes")))</f>
        <v>N/A</v>
      </c>
      <c r="G337" s="23">
        <v>1014</v>
      </c>
      <c r="H337" s="27" t="str">
        <f>IF($B337="N/A","N/A",IF(G337&gt;10,"No",IF(G337&lt;-10,"No","Yes")))</f>
        <v>N/A</v>
      </c>
      <c r="I337" s="8">
        <v>-0.192</v>
      </c>
      <c r="J337" s="8">
        <v>95.38</v>
      </c>
      <c r="K337" s="28" t="s">
        <v>736</v>
      </c>
      <c r="L337" s="105" t="str">
        <f t="shared" si="92"/>
        <v>No</v>
      </c>
    </row>
    <row r="338" spans="1:12" x14ac:dyDescent="0.2">
      <c r="A338" s="156" t="s">
        <v>1661</v>
      </c>
      <c r="B338" s="22" t="s">
        <v>213</v>
      </c>
      <c r="C338" s="23">
        <v>9605</v>
      </c>
      <c r="D338" s="27" t="str">
        <f>IF($B338="N/A","N/A",IF(C338&gt;10,"No",IF(C338&lt;-10,"No","Yes")))</f>
        <v>N/A</v>
      </c>
      <c r="E338" s="23">
        <v>8587</v>
      </c>
      <c r="F338" s="27" t="str">
        <f>IF($B338="N/A","N/A",IF(E338&gt;10,"No",IF(E338&lt;-10,"No","Yes")))</f>
        <v>N/A</v>
      </c>
      <c r="G338" s="23">
        <v>7745</v>
      </c>
      <c r="H338" s="27" t="str">
        <f>IF($B338="N/A","N/A",IF(G338&gt;10,"No",IF(G338&lt;-10,"No","Yes")))</f>
        <v>N/A</v>
      </c>
      <c r="I338" s="8">
        <v>-10.6</v>
      </c>
      <c r="J338" s="8">
        <v>-9.81</v>
      </c>
      <c r="K338" s="28" t="s">
        <v>736</v>
      </c>
      <c r="L338" s="105" t="str">
        <f t="shared" si="92"/>
        <v>Yes</v>
      </c>
    </row>
    <row r="339" spans="1:12" x14ac:dyDescent="0.2">
      <c r="A339" s="159" t="s">
        <v>1662</v>
      </c>
      <c r="B339" s="113" t="s">
        <v>213</v>
      </c>
      <c r="C339" s="160">
        <v>36</v>
      </c>
      <c r="D339" s="145" t="str">
        <f>IF($B339="N/A","N/A",IF(C339&gt;10,"No",IF(C339&lt;-10,"No","Yes")))</f>
        <v>N/A</v>
      </c>
      <c r="E339" s="160">
        <v>32</v>
      </c>
      <c r="F339" s="145" t="str">
        <f>IF($B339="N/A","N/A",IF(E339&gt;10,"No",IF(E339&lt;-10,"No","Yes")))</f>
        <v>N/A</v>
      </c>
      <c r="G339" s="160">
        <v>155</v>
      </c>
      <c r="H339" s="145" t="str">
        <f>IF($B339="N/A","N/A",IF(G339&gt;10,"No",IF(G339&lt;-10,"No","Yes")))</f>
        <v>N/A</v>
      </c>
      <c r="I339" s="146">
        <v>-11.1</v>
      </c>
      <c r="J339" s="146">
        <v>384.4</v>
      </c>
      <c r="K339" s="161" t="s">
        <v>736</v>
      </c>
      <c r="L339" s="116" t="str">
        <f t="shared" si="92"/>
        <v>No</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6402542907</v>
      </c>
      <c r="D6" s="7" t="str">
        <f t="shared" ref="D6:D12" si="0">IF($B6="N/A","N/A",IF(C6&gt;10,"No",IF(C6&lt;-10,"No","Yes")))</f>
        <v>N/A</v>
      </c>
      <c r="E6" s="10">
        <v>7325147455</v>
      </c>
      <c r="F6" s="7" t="str">
        <f t="shared" ref="F6:F12" si="1">IF($B6="N/A","N/A",IF(E6&gt;10,"No",IF(E6&lt;-10,"No","Yes")))</f>
        <v>N/A</v>
      </c>
      <c r="G6" s="10">
        <v>9987666215</v>
      </c>
      <c r="H6" s="7" t="str">
        <f t="shared" ref="H6:H12" si="2">IF($B6="N/A","N/A",IF(G6&gt;10,"No",IF(G6&lt;-10,"No","Yes")))</f>
        <v>N/A</v>
      </c>
      <c r="I6" s="8">
        <v>14.41</v>
      </c>
      <c r="J6" s="8">
        <v>36.35</v>
      </c>
      <c r="K6" s="30" t="s">
        <v>734</v>
      </c>
      <c r="L6" s="105" t="str">
        <f t="shared" ref="L6:L13" si="3">IF(J6="Div by 0", "N/A", IF(K6="N/A","N/A", IF(J6&gt;VALUE(MID(K6,1,2)), "No", IF(J6&lt;-1*VALUE(MID(K6,1,2)), "No", "Yes"))))</f>
        <v>No</v>
      </c>
    </row>
    <row r="7" spans="1:12" x14ac:dyDescent="0.2">
      <c r="A7" s="137" t="s">
        <v>1107</v>
      </c>
      <c r="B7" s="30" t="s">
        <v>213</v>
      </c>
      <c r="C7" s="10">
        <v>4914.1425096000003</v>
      </c>
      <c r="D7" s="7" t="str">
        <f t="shared" si="0"/>
        <v>N/A</v>
      </c>
      <c r="E7" s="10">
        <v>5597.6422785000004</v>
      </c>
      <c r="F7" s="7" t="str">
        <f t="shared" si="1"/>
        <v>N/A</v>
      </c>
      <c r="G7" s="10">
        <v>7218.441186</v>
      </c>
      <c r="H7" s="7" t="str">
        <f t="shared" si="2"/>
        <v>N/A</v>
      </c>
      <c r="I7" s="8">
        <v>13.91</v>
      </c>
      <c r="J7" s="8">
        <v>28.96</v>
      </c>
      <c r="K7" s="30" t="s">
        <v>734</v>
      </c>
      <c r="L7" s="105" t="str">
        <f t="shared" si="3"/>
        <v>Yes</v>
      </c>
    </row>
    <row r="8" spans="1:12" x14ac:dyDescent="0.2">
      <c r="A8" s="137" t="s">
        <v>719</v>
      </c>
      <c r="B8" s="30" t="s">
        <v>213</v>
      </c>
      <c r="C8" s="10">
        <v>646</v>
      </c>
      <c r="D8" s="7" t="str">
        <f t="shared" si="0"/>
        <v>N/A</v>
      </c>
      <c r="E8" s="10">
        <v>660</v>
      </c>
      <c r="F8" s="7" t="str">
        <f t="shared" si="1"/>
        <v>N/A</v>
      </c>
      <c r="G8" s="10">
        <v>805</v>
      </c>
      <c r="H8" s="7" t="str">
        <f t="shared" si="2"/>
        <v>N/A</v>
      </c>
      <c r="I8" s="8">
        <v>2.1669999999999998</v>
      </c>
      <c r="J8" s="8">
        <v>21.97</v>
      </c>
      <c r="K8" s="30" t="s">
        <v>734</v>
      </c>
      <c r="L8" s="105" t="str">
        <f t="shared" si="3"/>
        <v>Yes</v>
      </c>
    </row>
    <row r="9" spans="1:12" x14ac:dyDescent="0.2">
      <c r="A9" s="137" t="s">
        <v>720</v>
      </c>
      <c r="B9" s="30" t="s">
        <v>213</v>
      </c>
      <c r="C9" s="10">
        <v>1190</v>
      </c>
      <c r="D9" s="7" t="str">
        <f t="shared" si="0"/>
        <v>N/A</v>
      </c>
      <c r="E9" s="10">
        <v>1269</v>
      </c>
      <c r="F9" s="7" t="str">
        <f t="shared" si="1"/>
        <v>N/A</v>
      </c>
      <c r="G9" s="10">
        <v>1830</v>
      </c>
      <c r="H9" s="7" t="str">
        <f t="shared" si="2"/>
        <v>N/A</v>
      </c>
      <c r="I9" s="8">
        <v>6.6390000000000002</v>
      </c>
      <c r="J9" s="8">
        <v>44.21</v>
      </c>
      <c r="K9" s="30" t="s">
        <v>734</v>
      </c>
      <c r="L9" s="105" t="str">
        <f t="shared" si="3"/>
        <v>No</v>
      </c>
    </row>
    <row r="10" spans="1:12" x14ac:dyDescent="0.2">
      <c r="A10" s="137" t="s">
        <v>721</v>
      </c>
      <c r="B10" s="30" t="s">
        <v>213</v>
      </c>
      <c r="C10" s="10">
        <v>3149</v>
      </c>
      <c r="D10" s="7" t="str">
        <f t="shared" si="0"/>
        <v>N/A</v>
      </c>
      <c r="E10" s="10">
        <v>3259</v>
      </c>
      <c r="F10" s="7" t="str">
        <f t="shared" si="1"/>
        <v>N/A</v>
      </c>
      <c r="G10" s="10">
        <v>4649</v>
      </c>
      <c r="H10" s="7" t="str">
        <f t="shared" si="2"/>
        <v>N/A</v>
      </c>
      <c r="I10" s="8">
        <v>3.4929999999999999</v>
      </c>
      <c r="J10" s="8">
        <v>42.65</v>
      </c>
      <c r="K10" s="30" t="s">
        <v>734</v>
      </c>
      <c r="L10" s="105" t="str">
        <f t="shared" si="3"/>
        <v>No</v>
      </c>
    </row>
    <row r="11" spans="1:12" x14ac:dyDescent="0.2">
      <c r="A11" s="137" t="s">
        <v>722</v>
      </c>
      <c r="B11" s="30" t="s">
        <v>213</v>
      </c>
      <c r="C11" s="10">
        <v>22170</v>
      </c>
      <c r="D11" s="7" t="str">
        <f t="shared" si="0"/>
        <v>N/A</v>
      </c>
      <c r="E11" s="10">
        <v>27107</v>
      </c>
      <c r="F11" s="7" t="str">
        <f t="shared" si="1"/>
        <v>N/A</v>
      </c>
      <c r="G11" s="10">
        <v>29149</v>
      </c>
      <c r="H11" s="7" t="str">
        <f t="shared" si="2"/>
        <v>N/A</v>
      </c>
      <c r="I11" s="8">
        <v>22.27</v>
      </c>
      <c r="J11" s="8">
        <v>7.5330000000000004</v>
      </c>
      <c r="K11" s="30" t="s">
        <v>734</v>
      </c>
      <c r="L11" s="105" t="str">
        <f t="shared" si="3"/>
        <v>Yes</v>
      </c>
    </row>
    <row r="12" spans="1:12" x14ac:dyDescent="0.2">
      <c r="A12" s="137" t="s">
        <v>723</v>
      </c>
      <c r="B12" s="30" t="s">
        <v>213</v>
      </c>
      <c r="C12" s="10">
        <v>71104</v>
      </c>
      <c r="D12" s="7" t="str">
        <f t="shared" si="0"/>
        <v>N/A</v>
      </c>
      <c r="E12" s="10">
        <v>82250</v>
      </c>
      <c r="F12" s="7" t="str">
        <f t="shared" si="1"/>
        <v>N/A</v>
      </c>
      <c r="G12" s="10">
        <v>107785</v>
      </c>
      <c r="H12" s="7" t="str">
        <f t="shared" si="2"/>
        <v>N/A</v>
      </c>
      <c r="I12" s="8">
        <v>15.68</v>
      </c>
      <c r="J12" s="8">
        <v>31.05</v>
      </c>
      <c r="K12" s="30" t="s">
        <v>734</v>
      </c>
      <c r="L12" s="105" t="str">
        <f t="shared" si="3"/>
        <v>No</v>
      </c>
    </row>
    <row r="13" spans="1:12" x14ac:dyDescent="0.2">
      <c r="A13" s="137" t="s">
        <v>74</v>
      </c>
      <c r="B13" s="30" t="s">
        <v>213</v>
      </c>
      <c r="C13" s="10">
        <v>4234338</v>
      </c>
      <c r="D13" s="7" t="str">
        <f>IF($B13="N/A","N/A",IF(C13&gt;10,"No",IF(C13&lt;-10,"No","Yes")))</f>
        <v>N/A</v>
      </c>
      <c r="E13" s="10">
        <v>17688992</v>
      </c>
      <c r="F13" s="7" t="str">
        <f>IF($B13="N/A","N/A",IF(E13&gt;10,"No",IF(E13&lt;-10,"No","Yes")))</f>
        <v>N/A</v>
      </c>
      <c r="G13" s="10">
        <v>7410714</v>
      </c>
      <c r="H13" s="7" t="str">
        <f>IF($B13="N/A","N/A",IF(G13&gt;10,"No",IF(G13&lt;-10,"No","Yes")))</f>
        <v>N/A</v>
      </c>
      <c r="I13" s="8">
        <v>317.8</v>
      </c>
      <c r="J13" s="8">
        <v>-58.1</v>
      </c>
      <c r="K13" s="30" t="s">
        <v>734</v>
      </c>
      <c r="L13" s="105" t="str">
        <f t="shared" si="3"/>
        <v>No</v>
      </c>
    </row>
    <row r="14" spans="1:12" x14ac:dyDescent="0.2">
      <c r="A14" s="153" t="s">
        <v>157</v>
      </c>
      <c r="B14" s="22" t="s">
        <v>213</v>
      </c>
      <c r="C14" s="4">
        <v>7.1461630033999999</v>
      </c>
      <c r="D14" s="27" t="str">
        <f t="shared" ref="D14:D18" si="4">IF($B14="N/A","N/A",IF(C14&gt;10,"No",IF(C14&lt;-10,"No","Yes")))</f>
        <v>N/A</v>
      </c>
      <c r="E14" s="4">
        <v>7.4491083306999997</v>
      </c>
      <c r="F14" s="27" t="str">
        <f t="shared" ref="F14:F18" si="5">IF($B14="N/A","N/A",IF(E14&gt;10,"No",IF(E14&lt;-10,"No","Yes")))</f>
        <v>N/A</v>
      </c>
      <c r="G14" s="4">
        <v>7.9044861639999997</v>
      </c>
      <c r="H14" s="27" t="str">
        <f t="shared" ref="H14:H18" si="6">IF($B14="N/A","N/A",IF(G14&gt;10,"No",IF(G14&lt;-10,"No","Yes")))</f>
        <v>N/A</v>
      </c>
      <c r="I14" s="8">
        <v>4.2389999999999999</v>
      </c>
      <c r="J14" s="8">
        <v>6.1130000000000004</v>
      </c>
      <c r="K14" s="28" t="s">
        <v>734</v>
      </c>
      <c r="L14" s="105" t="str">
        <f t="shared" ref="L14:L18" si="7">IF(J14="Div by 0", "N/A", IF(K14="N/A","N/A", IF(J14&gt;VALUE(MID(K14,1,2)), "No", IF(J14&lt;-1*VALUE(MID(K14,1,2)), "No", "Yes"))))</f>
        <v>Yes</v>
      </c>
    </row>
    <row r="15" spans="1:12" x14ac:dyDescent="0.2">
      <c r="A15" s="137" t="s">
        <v>417</v>
      </c>
      <c r="B15" s="22" t="s">
        <v>213</v>
      </c>
      <c r="C15" s="4">
        <v>24.936856519999999</v>
      </c>
      <c r="D15" s="27" t="str">
        <f t="shared" si="4"/>
        <v>N/A</v>
      </c>
      <c r="E15" s="4">
        <v>25.178229700999999</v>
      </c>
      <c r="F15" s="27" t="str">
        <f t="shared" si="5"/>
        <v>N/A</v>
      </c>
      <c r="G15" s="4">
        <v>14.089082834999999</v>
      </c>
      <c r="H15" s="27" t="str">
        <f t="shared" si="6"/>
        <v>N/A</v>
      </c>
      <c r="I15" s="8">
        <v>0.96789999999999998</v>
      </c>
      <c r="J15" s="8">
        <v>-44</v>
      </c>
      <c r="K15" s="28" t="s">
        <v>734</v>
      </c>
      <c r="L15" s="105" t="str">
        <f t="shared" si="7"/>
        <v>No</v>
      </c>
    </row>
    <row r="16" spans="1:12" x14ac:dyDescent="0.2">
      <c r="A16" s="137" t="s">
        <v>418</v>
      </c>
      <c r="B16" s="22" t="s">
        <v>213</v>
      </c>
      <c r="C16" s="4">
        <v>13.587727637</v>
      </c>
      <c r="D16" s="27" t="str">
        <f t="shared" si="4"/>
        <v>N/A</v>
      </c>
      <c r="E16" s="4">
        <v>13.377798528</v>
      </c>
      <c r="F16" s="27" t="str">
        <f t="shared" si="5"/>
        <v>N/A</v>
      </c>
      <c r="G16" s="4">
        <v>14.967585666</v>
      </c>
      <c r="H16" s="27" t="str">
        <f t="shared" si="6"/>
        <v>N/A</v>
      </c>
      <c r="I16" s="8">
        <v>-1.54</v>
      </c>
      <c r="J16" s="8">
        <v>11.88</v>
      </c>
      <c r="K16" s="28" t="s">
        <v>734</v>
      </c>
      <c r="L16" s="105" t="str">
        <f t="shared" si="7"/>
        <v>Yes</v>
      </c>
    </row>
    <row r="17" spans="1:12" x14ac:dyDescent="0.2">
      <c r="A17" s="137" t="s">
        <v>419</v>
      </c>
      <c r="B17" s="22" t="s">
        <v>213</v>
      </c>
      <c r="C17" s="4">
        <v>3.2083285900999998</v>
      </c>
      <c r="D17" s="27" t="str">
        <f t="shared" si="4"/>
        <v>N/A</v>
      </c>
      <c r="E17" s="4">
        <v>2.6025725</v>
      </c>
      <c r="F17" s="27" t="str">
        <f t="shared" si="5"/>
        <v>N/A</v>
      </c>
      <c r="G17" s="4">
        <v>2.2192590092</v>
      </c>
      <c r="H17" s="27" t="str">
        <f t="shared" si="6"/>
        <v>N/A</v>
      </c>
      <c r="I17" s="8">
        <v>-18.899999999999999</v>
      </c>
      <c r="J17" s="8">
        <v>-14.7</v>
      </c>
      <c r="K17" s="28" t="s">
        <v>734</v>
      </c>
      <c r="L17" s="105" t="str">
        <f t="shared" si="7"/>
        <v>Yes</v>
      </c>
    </row>
    <row r="18" spans="1:12" x14ac:dyDescent="0.2">
      <c r="A18" s="137" t="s">
        <v>420</v>
      </c>
      <c r="B18" s="22" t="s">
        <v>213</v>
      </c>
      <c r="C18" s="4">
        <v>6.2609995610000002</v>
      </c>
      <c r="D18" s="27" t="str">
        <f t="shared" si="4"/>
        <v>N/A</v>
      </c>
      <c r="E18" s="4">
        <v>9.0517783083999994</v>
      </c>
      <c r="F18" s="27" t="str">
        <f t="shared" si="5"/>
        <v>N/A</v>
      </c>
      <c r="G18" s="4">
        <v>15.118374752999999</v>
      </c>
      <c r="H18" s="27" t="str">
        <f t="shared" si="6"/>
        <v>N/A</v>
      </c>
      <c r="I18" s="8">
        <v>44.57</v>
      </c>
      <c r="J18" s="8">
        <v>67.02</v>
      </c>
      <c r="K18" s="28" t="s">
        <v>734</v>
      </c>
      <c r="L18" s="105" t="str">
        <f t="shared" si="7"/>
        <v>No</v>
      </c>
    </row>
    <row r="19" spans="1:12" x14ac:dyDescent="0.2">
      <c r="A19" s="137" t="s">
        <v>75</v>
      </c>
      <c r="B19" s="30" t="s">
        <v>213</v>
      </c>
      <c r="C19" s="23">
        <v>12</v>
      </c>
      <c r="D19" s="27" t="str">
        <f t="shared" ref="D19:D50" si="8">IF($B19="N/A","N/A",IF(C19&gt;10,"No",IF(C19&lt;-10,"No","Yes")))</f>
        <v>N/A</v>
      </c>
      <c r="E19" s="23">
        <v>11</v>
      </c>
      <c r="F19" s="27" t="str">
        <f t="shared" ref="F19:F50" si="9">IF($B19="N/A","N/A",IF(E19&gt;10,"No",IF(E19&lt;-10,"No","Yes")))</f>
        <v>N/A</v>
      </c>
      <c r="G19" s="23">
        <v>12</v>
      </c>
      <c r="H19" s="27" t="str">
        <f t="shared" ref="H19:H50" si="10">IF($B19="N/A","N/A",IF(G19&gt;10,"No",IF(G19&lt;-10,"No","Yes")))</f>
        <v>N/A</v>
      </c>
      <c r="I19" s="8">
        <v>-8.33</v>
      </c>
      <c r="J19" s="8">
        <v>9.0909999999999993</v>
      </c>
      <c r="K19" s="30" t="s">
        <v>213</v>
      </c>
      <c r="L19" s="105" t="str">
        <f t="shared" ref="L19:L25" si="11">IF(J19="Div by 0", "N/A", IF(K19="N/A","N/A", IF(J19&gt;VALUE(MID(K19,1,2)), "No", IF(J19&lt;-1*VALUE(MID(K19,1,2)), "No", "Yes"))))</f>
        <v>N/A</v>
      </c>
    </row>
    <row r="20" spans="1:12" x14ac:dyDescent="0.2">
      <c r="A20" s="137" t="s">
        <v>76</v>
      </c>
      <c r="B20" s="30" t="s">
        <v>213</v>
      </c>
      <c r="C20" s="23">
        <v>79</v>
      </c>
      <c r="D20" s="27" t="str">
        <f t="shared" si="8"/>
        <v>N/A</v>
      </c>
      <c r="E20" s="23">
        <v>78</v>
      </c>
      <c r="F20" s="27" t="str">
        <f t="shared" si="9"/>
        <v>N/A</v>
      </c>
      <c r="G20" s="23">
        <v>128</v>
      </c>
      <c r="H20" s="27" t="str">
        <f t="shared" si="10"/>
        <v>N/A</v>
      </c>
      <c r="I20" s="8">
        <v>-1.27</v>
      </c>
      <c r="J20" s="8">
        <v>64.099999999999994</v>
      </c>
      <c r="K20" s="30" t="s">
        <v>213</v>
      </c>
      <c r="L20" s="105" t="str">
        <f t="shared" si="11"/>
        <v>N/A</v>
      </c>
    </row>
    <row r="21" spans="1:12" x14ac:dyDescent="0.2">
      <c r="A21" s="153" t="s">
        <v>1107</v>
      </c>
      <c r="B21" s="30" t="s">
        <v>213</v>
      </c>
      <c r="C21" s="10">
        <v>4914.1425096000003</v>
      </c>
      <c r="D21" s="7" t="str">
        <f t="shared" si="8"/>
        <v>N/A</v>
      </c>
      <c r="E21" s="10">
        <v>5597.6422785000004</v>
      </c>
      <c r="F21" s="7" t="str">
        <f t="shared" si="9"/>
        <v>N/A</v>
      </c>
      <c r="G21" s="10">
        <v>7218.441186</v>
      </c>
      <c r="H21" s="7" t="str">
        <f t="shared" si="10"/>
        <v>N/A</v>
      </c>
      <c r="I21" s="8">
        <v>13.91</v>
      </c>
      <c r="J21" s="8">
        <v>28.96</v>
      </c>
      <c r="K21" s="30" t="s">
        <v>734</v>
      </c>
      <c r="L21" s="105" t="str">
        <f t="shared" si="11"/>
        <v>Yes</v>
      </c>
    </row>
    <row r="22" spans="1:12" x14ac:dyDescent="0.2">
      <c r="A22" s="137" t="s">
        <v>1689</v>
      </c>
      <c r="B22" s="30" t="s">
        <v>213</v>
      </c>
      <c r="C22" s="10">
        <v>10867.033464</v>
      </c>
      <c r="D22" s="7" t="str">
        <f t="shared" si="8"/>
        <v>N/A</v>
      </c>
      <c r="E22" s="10">
        <v>15594.94729</v>
      </c>
      <c r="F22" s="7" t="str">
        <f t="shared" si="9"/>
        <v>N/A</v>
      </c>
      <c r="G22" s="10">
        <v>36480.178031000003</v>
      </c>
      <c r="H22" s="7" t="str">
        <f t="shared" si="10"/>
        <v>N/A</v>
      </c>
      <c r="I22" s="8">
        <v>43.51</v>
      </c>
      <c r="J22" s="8">
        <v>133.9</v>
      </c>
      <c r="K22" s="30" t="s">
        <v>734</v>
      </c>
      <c r="L22" s="105" t="str">
        <f t="shared" si="11"/>
        <v>No</v>
      </c>
    </row>
    <row r="23" spans="1:12" x14ac:dyDescent="0.2">
      <c r="A23" s="137" t="s">
        <v>1108</v>
      </c>
      <c r="B23" s="30" t="s">
        <v>213</v>
      </c>
      <c r="C23" s="10">
        <v>15297.846249</v>
      </c>
      <c r="D23" s="7" t="str">
        <f t="shared" si="8"/>
        <v>N/A</v>
      </c>
      <c r="E23" s="10">
        <v>16351.835519</v>
      </c>
      <c r="F23" s="7" t="str">
        <f t="shared" si="9"/>
        <v>N/A</v>
      </c>
      <c r="G23" s="10">
        <v>20042.991437000001</v>
      </c>
      <c r="H23" s="7" t="str">
        <f t="shared" si="10"/>
        <v>N/A</v>
      </c>
      <c r="I23" s="8">
        <v>6.89</v>
      </c>
      <c r="J23" s="8">
        <v>22.57</v>
      </c>
      <c r="K23" s="30" t="s">
        <v>734</v>
      </c>
      <c r="L23" s="105" t="str">
        <f t="shared" si="11"/>
        <v>Yes</v>
      </c>
    </row>
    <row r="24" spans="1:12" x14ac:dyDescent="0.2">
      <c r="A24" s="137" t="s">
        <v>1109</v>
      </c>
      <c r="B24" s="30" t="s">
        <v>213</v>
      </c>
      <c r="C24" s="10">
        <v>1710.3711166000001</v>
      </c>
      <c r="D24" s="7" t="str">
        <f t="shared" si="8"/>
        <v>N/A</v>
      </c>
      <c r="E24" s="10">
        <v>1792.5547065000001</v>
      </c>
      <c r="F24" s="7" t="str">
        <f t="shared" si="9"/>
        <v>N/A</v>
      </c>
      <c r="G24" s="10">
        <v>2055.3173364999998</v>
      </c>
      <c r="H24" s="7" t="str">
        <f t="shared" si="10"/>
        <v>N/A</v>
      </c>
      <c r="I24" s="8">
        <v>4.8049999999999997</v>
      </c>
      <c r="J24" s="8">
        <v>14.66</v>
      </c>
      <c r="K24" s="30" t="s">
        <v>734</v>
      </c>
      <c r="L24" s="105" t="str">
        <f t="shared" si="11"/>
        <v>Yes</v>
      </c>
    </row>
    <row r="25" spans="1:12" x14ac:dyDescent="0.2">
      <c r="A25" s="137" t="s">
        <v>1110</v>
      </c>
      <c r="B25" s="30" t="s">
        <v>213</v>
      </c>
      <c r="C25" s="10">
        <v>3172.8025161</v>
      </c>
      <c r="D25" s="7" t="str">
        <f t="shared" si="8"/>
        <v>N/A</v>
      </c>
      <c r="E25" s="10">
        <v>3022.0731549000002</v>
      </c>
      <c r="F25" s="7" t="str">
        <f t="shared" si="9"/>
        <v>N/A</v>
      </c>
      <c r="G25" s="10">
        <v>4604.0054190999999</v>
      </c>
      <c r="H25" s="7" t="str">
        <f t="shared" si="10"/>
        <v>N/A</v>
      </c>
      <c r="I25" s="8">
        <v>-4.75</v>
      </c>
      <c r="J25" s="8">
        <v>52.35</v>
      </c>
      <c r="K25" s="30" t="s">
        <v>734</v>
      </c>
      <c r="L25" s="105" t="str">
        <f t="shared" si="11"/>
        <v>No</v>
      </c>
    </row>
    <row r="26" spans="1:12" x14ac:dyDescent="0.2">
      <c r="A26" s="128" t="s">
        <v>1111</v>
      </c>
      <c r="B26" s="30" t="s">
        <v>213</v>
      </c>
      <c r="C26" s="10">
        <v>4855.6448572999998</v>
      </c>
      <c r="D26" s="7" t="str">
        <f t="shared" si="8"/>
        <v>N/A</v>
      </c>
      <c r="E26" s="10">
        <v>5564.9802196999999</v>
      </c>
      <c r="F26" s="7" t="str">
        <f t="shared" si="9"/>
        <v>N/A</v>
      </c>
      <c r="G26" s="10">
        <v>7401.0457464000001</v>
      </c>
      <c r="H26" s="7" t="str">
        <f t="shared" si="10"/>
        <v>N/A</v>
      </c>
      <c r="I26" s="8">
        <v>14.61</v>
      </c>
      <c r="J26" s="8">
        <v>32.99</v>
      </c>
      <c r="K26" s="30" t="s">
        <v>734</v>
      </c>
      <c r="L26" s="105" t="str">
        <f>IF(J26="Div by 0", "N/A", IF(OR(J26="N/A",K26="N/A"),"N/A", IF(J26&gt;VALUE(MID(K26,1,2)), "No", IF(J26&lt;-1*VALUE(MID(K26,1,2)), "No", "Yes"))))</f>
        <v>No</v>
      </c>
    </row>
    <row r="27" spans="1:12" x14ac:dyDescent="0.2">
      <c r="A27" s="128" t="s">
        <v>1112</v>
      </c>
      <c r="B27" s="30" t="s">
        <v>213</v>
      </c>
      <c r="C27" s="10">
        <v>4994.5518334999997</v>
      </c>
      <c r="D27" s="7" t="str">
        <f t="shared" si="8"/>
        <v>N/A</v>
      </c>
      <c r="E27" s="10">
        <v>5642.5388074000002</v>
      </c>
      <c r="F27" s="7" t="str">
        <f t="shared" si="9"/>
        <v>N/A</v>
      </c>
      <c r="G27" s="10">
        <v>6967.9035069000001</v>
      </c>
      <c r="H27" s="7" t="str">
        <f t="shared" si="10"/>
        <v>N/A</v>
      </c>
      <c r="I27" s="8">
        <v>12.97</v>
      </c>
      <c r="J27" s="8">
        <v>23.49</v>
      </c>
      <c r="K27" s="30" t="s">
        <v>734</v>
      </c>
      <c r="L27" s="105" t="str">
        <f>IF(J27="Div by 0", "N/A", IF(OR(J27="N/A",K27="N/A"),"N/A", IF(J27&gt;VALUE(MID(K27,1,2)), "No", IF(J27&lt;-1*VALUE(MID(K27,1,2)), "No", "Yes"))))</f>
        <v>Yes</v>
      </c>
    </row>
    <row r="28" spans="1:12" x14ac:dyDescent="0.2">
      <c r="A28" s="153" t="s">
        <v>1113</v>
      </c>
      <c r="B28" s="30" t="s">
        <v>213</v>
      </c>
      <c r="C28" s="10">
        <v>10249.475952999999</v>
      </c>
      <c r="D28" s="7" t="str">
        <f t="shared" si="8"/>
        <v>N/A</v>
      </c>
      <c r="E28" s="10">
        <v>13198.840544999999</v>
      </c>
      <c r="F28" s="7" t="str">
        <f t="shared" si="9"/>
        <v>N/A</v>
      </c>
      <c r="G28" s="10">
        <v>17534.514942000002</v>
      </c>
      <c r="H28" s="7" t="str">
        <f t="shared" si="10"/>
        <v>N/A</v>
      </c>
      <c r="I28" s="8">
        <v>28.78</v>
      </c>
      <c r="J28" s="8">
        <v>32.85</v>
      </c>
      <c r="K28" s="30" t="s">
        <v>734</v>
      </c>
      <c r="L28" s="105" t="str">
        <f>IF(J28="Div by 0", "N/A", IF(K28="N/A","N/A", IF(J28&gt;VALUE(MID(K28,1,2)), "No", IF(J28&lt;-1*VALUE(MID(K28,1,2)), "No", "Yes"))))</f>
        <v>No</v>
      </c>
    </row>
    <row r="29" spans="1:12" x14ac:dyDescent="0.2">
      <c r="A29" s="128" t="s">
        <v>1114</v>
      </c>
      <c r="B29" s="30" t="s">
        <v>213</v>
      </c>
      <c r="C29" s="10">
        <v>10671.518007000001</v>
      </c>
      <c r="D29" s="7" t="str">
        <f t="shared" si="8"/>
        <v>N/A</v>
      </c>
      <c r="E29" s="10">
        <v>15511.080388</v>
      </c>
      <c r="F29" s="7" t="str">
        <f t="shared" si="9"/>
        <v>N/A</v>
      </c>
      <c r="G29" s="10">
        <v>36848.451008999997</v>
      </c>
      <c r="H29" s="7" t="str">
        <f t="shared" si="10"/>
        <v>N/A</v>
      </c>
      <c r="I29" s="8">
        <v>45.35</v>
      </c>
      <c r="J29" s="8">
        <v>137.6</v>
      </c>
      <c r="K29" s="30" t="s">
        <v>734</v>
      </c>
      <c r="L29" s="105" t="str">
        <f>IF(J29="Div by 0", "N/A", IF(K29="N/A","N/A", IF(J29&gt;VALUE(MID(K29,1,2)), "No", IF(J29&lt;-1*VALUE(MID(K29,1,2)), "No", "Yes"))))</f>
        <v>No</v>
      </c>
    </row>
    <row r="30" spans="1:12" x14ac:dyDescent="0.2">
      <c r="A30" s="128" t="s">
        <v>1115</v>
      </c>
      <c r="B30" s="30" t="s">
        <v>213</v>
      </c>
      <c r="C30" s="10">
        <v>9933.0717826</v>
      </c>
      <c r="D30" s="7" t="str">
        <f t="shared" si="8"/>
        <v>N/A</v>
      </c>
      <c r="E30" s="10">
        <v>11258.842576999999</v>
      </c>
      <c r="F30" s="7" t="str">
        <f t="shared" si="9"/>
        <v>N/A</v>
      </c>
      <c r="G30" s="10">
        <v>16538.946893</v>
      </c>
      <c r="H30" s="7" t="str">
        <f t="shared" si="10"/>
        <v>N/A</v>
      </c>
      <c r="I30" s="8">
        <v>13.35</v>
      </c>
      <c r="J30" s="8">
        <v>46.9</v>
      </c>
      <c r="K30" s="30" t="s">
        <v>734</v>
      </c>
      <c r="L30" s="105" t="str">
        <f>IF(J30="Div by 0", "N/A", IF(K30="N/A","N/A", IF(J30&gt;VALUE(MID(K30,1,2)), "No", IF(J30&lt;-1*VALUE(MID(K30,1,2)), "No", "Yes"))))</f>
        <v>No</v>
      </c>
    </row>
    <row r="31" spans="1:12" x14ac:dyDescent="0.2">
      <c r="A31" s="128" t="s">
        <v>1116</v>
      </c>
      <c r="B31" s="30" t="s">
        <v>213</v>
      </c>
      <c r="C31" s="10">
        <v>10174.606698</v>
      </c>
      <c r="D31" s="7" t="str">
        <f t="shared" si="8"/>
        <v>N/A</v>
      </c>
      <c r="E31" s="10">
        <v>13438.294029999999</v>
      </c>
      <c r="F31" s="7" t="str">
        <f t="shared" si="9"/>
        <v>N/A</v>
      </c>
      <c r="G31" s="10">
        <v>18461.141476000001</v>
      </c>
      <c r="H31" s="7" t="str">
        <f t="shared" si="10"/>
        <v>N/A</v>
      </c>
      <c r="I31" s="8">
        <v>32.08</v>
      </c>
      <c r="J31" s="8">
        <v>37.380000000000003</v>
      </c>
      <c r="K31" s="30" t="s">
        <v>734</v>
      </c>
      <c r="L31" s="105" t="str">
        <f>IF(J31="Div by 0", "N/A", IF(OR(J31="N/A",K31="N/A"),"N/A", IF(J31&gt;VALUE(MID(K31,1,2)), "No", IF(J31&lt;-1*VALUE(MID(K31,1,2)), "No", "Yes"))))</f>
        <v>No</v>
      </c>
    </row>
    <row r="32" spans="1:12" x14ac:dyDescent="0.2">
      <c r="A32" s="128" t="s">
        <v>1117</v>
      </c>
      <c r="B32" s="30" t="s">
        <v>213</v>
      </c>
      <c r="C32" s="10">
        <v>10368.107023</v>
      </c>
      <c r="D32" s="7" t="str">
        <f t="shared" si="8"/>
        <v>N/A</v>
      </c>
      <c r="E32" s="10">
        <v>12825.437543</v>
      </c>
      <c r="F32" s="7" t="str">
        <f t="shared" si="9"/>
        <v>N/A</v>
      </c>
      <c r="G32" s="10">
        <v>16102.227736999999</v>
      </c>
      <c r="H32" s="7" t="str">
        <f t="shared" si="10"/>
        <v>N/A</v>
      </c>
      <c r="I32" s="8">
        <v>23.7</v>
      </c>
      <c r="J32" s="8">
        <v>25.55</v>
      </c>
      <c r="K32" s="30" t="s">
        <v>734</v>
      </c>
      <c r="L32" s="105" t="str">
        <f>IF(J32="Div by 0", "N/A", IF(OR(J32="N/A",K32="N/A"),"N/A", IF(J32&gt;VALUE(MID(K32,1,2)), "No", IF(J32&lt;-1*VALUE(MID(K32,1,2)), "No", "Yes"))))</f>
        <v>Yes</v>
      </c>
    </row>
    <row r="33" spans="1:12" x14ac:dyDescent="0.2">
      <c r="A33" s="128" t="s">
        <v>1692</v>
      </c>
      <c r="B33" s="30" t="s">
        <v>213</v>
      </c>
      <c r="C33" s="10">
        <v>1944.7468732</v>
      </c>
      <c r="D33" s="7" t="str">
        <f t="shared" si="8"/>
        <v>N/A</v>
      </c>
      <c r="E33" s="10">
        <v>1731.4539347</v>
      </c>
      <c r="F33" s="7" t="str">
        <f t="shared" si="9"/>
        <v>N/A</v>
      </c>
      <c r="G33" s="10">
        <v>1240.2330244</v>
      </c>
      <c r="H33" s="7" t="str">
        <f t="shared" si="10"/>
        <v>N/A</v>
      </c>
      <c r="I33" s="8">
        <v>-11</v>
      </c>
      <c r="J33" s="8">
        <v>-28.4</v>
      </c>
      <c r="K33" s="30" t="s">
        <v>734</v>
      </c>
      <c r="L33" s="105" t="str">
        <f t="shared" ref="L33:L45" si="12">IF(J33="Div by 0", "N/A", IF(K33="N/A","N/A", IF(J33&gt;VALUE(MID(K33,1,2)), "No", IF(J33&lt;-1*VALUE(MID(K33,1,2)), "No", "Yes"))))</f>
        <v>Yes</v>
      </c>
    </row>
    <row r="34" spans="1:12" x14ac:dyDescent="0.2">
      <c r="A34" s="128" t="s">
        <v>1693</v>
      </c>
      <c r="B34" s="30" t="s">
        <v>213</v>
      </c>
      <c r="C34" s="10">
        <v>3030.8116415999998</v>
      </c>
      <c r="D34" s="7" t="str">
        <f t="shared" si="8"/>
        <v>N/A</v>
      </c>
      <c r="E34" s="10">
        <v>3176.6161096000001</v>
      </c>
      <c r="F34" s="7" t="str">
        <f t="shared" si="9"/>
        <v>N/A</v>
      </c>
      <c r="G34" s="10">
        <v>1952.0604424999999</v>
      </c>
      <c r="H34" s="7" t="str">
        <f t="shared" si="10"/>
        <v>N/A</v>
      </c>
      <c r="I34" s="8">
        <v>4.8109999999999999</v>
      </c>
      <c r="J34" s="8">
        <v>-38.5</v>
      </c>
      <c r="K34" s="30" t="s">
        <v>734</v>
      </c>
      <c r="L34" s="105" t="str">
        <f t="shared" si="12"/>
        <v>No</v>
      </c>
    </row>
    <row r="35" spans="1:12" x14ac:dyDescent="0.2">
      <c r="A35" s="128" t="s">
        <v>1694</v>
      </c>
      <c r="B35" s="30" t="s">
        <v>213</v>
      </c>
      <c r="C35" s="10">
        <v>14610.897365999999</v>
      </c>
      <c r="D35" s="7" t="str">
        <f t="shared" si="8"/>
        <v>N/A</v>
      </c>
      <c r="E35" s="10">
        <v>18042.381054000001</v>
      </c>
      <c r="F35" s="7" t="str">
        <f t="shared" si="9"/>
        <v>N/A</v>
      </c>
      <c r="G35" s="10">
        <v>22864.22467</v>
      </c>
      <c r="H35" s="7" t="str">
        <f t="shared" si="10"/>
        <v>N/A</v>
      </c>
      <c r="I35" s="8">
        <v>23.49</v>
      </c>
      <c r="J35" s="8">
        <v>26.73</v>
      </c>
      <c r="K35" s="30" t="s">
        <v>734</v>
      </c>
      <c r="L35" s="105" t="str">
        <f t="shared" si="12"/>
        <v>Yes</v>
      </c>
    </row>
    <row r="36" spans="1:12" x14ac:dyDescent="0.2">
      <c r="A36" s="128" t="s">
        <v>1695</v>
      </c>
      <c r="B36" s="30" t="s">
        <v>213</v>
      </c>
      <c r="C36" s="10">
        <v>1259.8127896999999</v>
      </c>
      <c r="D36" s="7" t="str">
        <f t="shared" si="8"/>
        <v>N/A</v>
      </c>
      <c r="E36" s="10">
        <v>1165.1648935999999</v>
      </c>
      <c r="F36" s="7" t="str">
        <f t="shared" si="9"/>
        <v>N/A</v>
      </c>
      <c r="G36" s="10">
        <v>1057.3212097000001</v>
      </c>
      <c r="H36" s="7" t="str">
        <f t="shared" si="10"/>
        <v>N/A</v>
      </c>
      <c r="I36" s="8">
        <v>-7.51</v>
      </c>
      <c r="J36" s="8">
        <v>-9.26</v>
      </c>
      <c r="K36" s="30" t="s">
        <v>734</v>
      </c>
      <c r="L36" s="105" t="str">
        <f t="shared" si="12"/>
        <v>Yes</v>
      </c>
    </row>
    <row r="37" spans="1:12" x14ac:dyDescent="0.2">
      <c r="A37" s="128" t="s">
        <v>1696</v>
      </c>
      <c r="B37" s="30" t="s">
        <v>213</v>
      </c>
      <c r="C37" s="10">
        <v>23135.903537999999</v>
      </c>
      <c r="D37" s="7" t="str">
        <f t="shared" si="8"/>
        <v>N/A</v>
      </c>
      <c r="E37" s="10">
        <v>31243.047995000001</v>
      </c>
      <c r="F37" s="7" t="str">
        <f t="shared" si="9"/>
        <v>N/A</v>
      </c>
      <c r="G37" s="10">
        <v>42936.694653999999</v>
      </c>
      <c r="H37" s="7" t="str">
        <f t="shared" si="10"/>
        <v>N/A</v>
      </c>
      <c r="I37" s="8">
        <v>35.04</v>
      </c>
      <c r="J37" s="8">
        <v>37.43</v>
      </c>
      <c r="K37" s="30" t="s">
        <v>734</v>
      </c>
      <c r="L37" s="105" t="str">
        <f t="shared" si="12"/>
        <v>No</v>
      </c>
    </row>
    <row r="38" spans="1:12" x14ac:dyDescent="0.2">
      <c r="A38" s="128" t="s">
        <v>1697</v>
      </c>
      <c r="B38" s="30" t="s">
        <v>213</v>
      </c>
      <c r="C38" s="10" t="s">
        <v>1748</v>
      </c>
      <c r="D38" s="7" t="str">
        <f t="shared" si="8"/>
        <v>N/A</v>
      </c>
      <c r="E38" s="10" t="s">
        <v>1748</v>
      </c>
      <c r="F38" s="7" t="str">
        <f t="shared" si="9"/>
        <v>N/A</v>
      </c>
      <c r="G38" s="10">
        <v>0</v>
      </c>
      <c r="H38" s="7" t="str">
        <f t="shared" si="10"/>
        <v>N/A</v>
      </c>
      <c r="I38" s="8" t="s">
        <v>1748</v>
      </c>
      <c r="J38" s="8" t="s">
        <v>1748</v>
      </c>
      <c r="K38" s="30" t="s">
        <v>734</v>
      </c>
      <c r="L38" s="105" t="str">
        <f t="shared" si="12"/>
        <v>N/A</v>
      </c>
    </row>
    <row r="39" spans="1:12" x14ac:dyDescent="0.2">
      <c r="A39" s="128" t="s">
        <v>1698</v>
      </c>
      <c r="B39" s="30" t="s">
        <v>213</v>
      </c>
      <c r="C39" s="10">
        <v>331.60923077000001</v>
      </c>
      <c r="D39" s="7" t="str">
        <f t="shared" si="8"/>
        <v>N/A</v>
      </c>
      <c r="E39" s="10">
        <v>189.45285088</v>
      </c>
      <c r="F39" s="7" t="str">
        <f t="shared" si="9"/>
        <v>N/A</v>
      </c>
      <c r="G39" s="10">
        <v>655.16312255000003</v>
      </c>
      <c r="H39" s="7" t="str">
        <f t="shared" si="10"/>
        <v>N/A</v>
      </c>
      <c r="I39" s="8">
        <v>-42.9</v>
      </c>
      <c r="J39" s="8">
        <v>245.8</v>
      </c>
      <c r="K39" s="30" t="s">
        <v>734</v>
      </c>
      <c r="L39" s="105" t="str">
        <f t="shared" si="12"/>
        <v>No</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16169.354174</v>
      </c>
      <c r="D41" s="7" t="str">
        <f t="shared" si="8"/>
        <v>N/A</v>
      </c>
      <c r="E41" s="10">
        <v>22308.443604</v>
      </c>
      <c r="F41" s="7" t="str">
        <f t="shared" si="9"/>
        <v>N/A</v>
      </c>
      <c r="G41" s="10">
        <v>26917.460212000002</v>
      </c>
      <c r="H41" s="7" t="str">
        <f t="shared" si="10"/>
        <v>N/A</v>
      </c>
      <c r="I41" s="8">
        <v>37.97</v>
      </c>
      <c r="J41" s="8">
        <v>20.66</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14320.116322</v>
      </c>
      <c r="D44" s="7" t="str">
        <f t="shared" si="8"/>
        <v>N/A</v>
      </c>
      <c r="E44" s="10">
        <v>18330.046252</v>
      </c>
      <c r="F44" s="7" t="str">
        <f t="shared" si="9"/>
        <v>N/A</v>
      </c>
      <c r="G44" s="10">
        <v>23660.45838</v>
      </c>
      <c r="H44" s="7" t="str">
        <f t="shared" si="10"/>
        <v>N/A</v>
      </c>
      <c r="I44" s="8">
        <v>28</v>
      </c>
      <c r="J44" s="8">
        <v>29.08</v>
      </c>
      <c r="K44" s="30" t="s">
        <v>734</v>
      </c>
      <c r="L44" s="105" t="str">
        <f t="shared" si="12"/>
        <v>Yes</v>
      </c>
    </row>
    <row r="45" spans="1:12" ht="25.5" x14ac:dyDescent="0.2">
      <c r="A45" s="128" t="s">
        <v>1119</v>
      </c>
      <c r="B45" s="30" t="s">
        <v>213</v>
      </c>
      <c r="C45" s="10">
        <v>2151.2006864999998</v>
      </c>
      <c r="D45" s="7" t="str">
        <f t="shared" si="8"/>
        <v>N/A</v>
      </c>
      <c r="E45" s="10">
        <v>2205.2690960999998</v>
      </c>
      <c r="F45" s="7" t="str">
        <f t="shared" si="9"/>
        <v>N/A</v>
      </c>
      <c r="G45" s="10">
        <v>1762.7737881</v>
      </c>
      <c r="H45" s="7" t="str">
        <f t="shared" si="10"/>
        <v>N/A</v>
      </c>
      <c r="I45" s="8">
        <v>2.5129999999999999</v>
      </c>
      <c r="J45" s="8">
        <v>-20.100000000000001</v>
      </c>
      <c r="K45" s="30" t="s">
        <v>734</v>
      </c>
      <c r="L45" s="105" t="str">
        <f t="shared" si="12"/>
        <v>Yes</v>
      </c>
    </row>
    <row r="46" spans="1:12" x14ac:dyDescent="0.2">
      <c r="A46" s="128" t="s">
        <v>1120</v>
      </c>
      <c r="B46" s="22" t="s">
        <v>213</v>
      </c>
      <c r="C46" s="29">
        <v>30902.015554000001</v>
      </c>
      <c r="D46" s="27" t="str">
        <f t="shared" si="8"/>
        <v>N/A</v>
      </c>
      <c r="E46" s="29">
        <v>47404.600700000003</v>
      </c>
      <c r="F46" s="27" t="str">
        <f t="shared" si="9"/>
        <v>N/A</v>
      </c>
      <c r="G46" s="29">
        <v>74259.676858999999</v>
      </c>
      <c r="H46" s="27" t="str">
        <f t="shared" si="10"/>
        <v>N/A</v>
      </c>
      <c r="I46" s="8">
        <v>53.4</v>
      </c>
      <c r="J46" s="8">
        <v>56.65</v>
      </c>
      <c r="K46" s="28" t="s">
        <v>734</v>
      </c>
      <c r="L46" s="105" t="str">
        <f>IF(J46="Div by 0", "N/A", IF(K46="N/A","N/A", IF(J46&gt;VALUE(MID(K46,1,2)), "No", IF(J46&lt;-1*VALUE(MID(K46,1,2)), "No", "Yes"))))</f>
        <v>No</v>
      </c>
    </row>
    <row r="47" spans="1:12" x14ac:dyDescent="0.2">
      <c r="A47" s="162" t="s">
        <v>1121</v>
      </c>
      <c r="B47" s="22" t="s">
        <v>213</v>
      </c>
      <c r="C47" s="29">
        <v>45327.671116999998</v>
      </c>
      <c r="D47" s="27" t="str">
        <f t="shared" si="8"/>
        <v>N/A</v>
      </c>
      <c r="E47" s="29">
        <v>45314.214102999998</v>
      </c>
      <c r="F47" s="27" t="str">
        <f t="shared" si="9"/>
        <v>N/A</v>
      </c>
      <c r="G47" s="29">
        <v>47645.662602999997</v>
      </c>
      <c r="H47" s="27" t="str">
        <f t="shared" si="10"/>
        <v>N/A</v>
      </c>
      <c r="I47" s="8">
        <v>-0.03</v>
      </c>
      <c r="J47" s="8">
        <v>5.1449999999999996</v>
      </c>
      <c r="K47" s="28" t="s">
        <v>734</v>
      </c>
      <c r="L47" s="105" t="str">
        <f>IF(J47="Div by 0", "N/A", IF(K47="N/A","N/A", IF(J47&gt;VALUE(MID(K47,1,2)), "No", IF(J47&lt;-1*VALUE(MID(K47,1,2)), "No", "Yes"))))</f>
        <v>Yes</v>
      </c>
    </row>
    <row r="48" spans="1:12" ht="25.5" x14ac:dyDescent="0.2">
      <c r="A48" s="128" t="s">
        <v>1122</v>
      </c>
      <c r="B48" s="22" t="s">
        <v>213</v>
      </c>
      <c r="C48" s="29">
        <v>62426.245713999997</v>
      </c>
      <c r="D48" s="27" t="str">
        <f t="shared" si="8"/>
        <v>N/A</v>
      </c>
      <c r="E48" s="29">
        <v>64844.156049999998</v>
      </c>
      <c r="F48" s="27" t="str">
        <f t="shared" si="9"/>
        <v>N/A</v>
      </c>
      <c r="G48" s="29">
        <v>75298.740487000003</v>
      </c>
      <c r="H48" s="27" t="str">
        <f t="shared" si="10"/>
        <v>N/A</v>
      </c>
      <c r="I48" s="8">
        <v>3.8730000000000002</v>
      </c>
      <c r="J48" s="8">
        <v>16.12</v>
      </c>
      <c r="K48" s="28" t="s">
        <v>734</v>
      </c>
      <c r="L48" s="105" t="str">
        <f>IF(J48="Div by 0", "N/A", IF(K48="N/A","N/A", IF(J48&gt;VALUE(MID(K48,1,2)), "No", IF(J48&lt;-1*VALUE(MID(K48,1,2)), "No", "Yes"))))</f>
        <v>Yes</v>
      </c>
    </row>
    <row r="49" spans="1:12" x14ac:dyDescent="0.2">
      <c r="A49" s="151" t="s">
        <v>1123</v>
      </c>
      <c r="B49" s="22" t="s">
        <v>213</v>
      </c>
      <c r="C49" s="29">
        <v>41547.348825000001</v>
      </c>
      <c r="D49" s="27" t="str">
        <f t="shared" si="8"/>
        <v>N/A</v>
      </c>
      <c r="E49" s="29">
        <v>40829.980221999998</v>
      </c>
      <c r="F49" s="27" t="str">
        <f t="shared" si="9"/>
        <v>N/A</v>
      </c>
      <c r="G49" s="29">
        <v>42197.472567999997</v>
      </c>
      <c r="H49" s="27" t="str">
        <f t="shared" si="10"/>
        <v>N/A</v>
      </c>
      <c r="I49" s="8">
        <v>-1.73</v>
      </c>
      <c r="J49" s="8">
        <v>3.3490000000000002</v>
      </c>
      <c r="K49" s="28" t="s">
        <v>734</v>
      </c>
      <c r="L49" s="105" t="str">
        <f t="shared" ref="L49:L59" si="13">IF(J49="Div by 0", "N/A", IF(K49="N/A","N/A", IF(J49&gt;VALUE(MID(K49,1,2)), "No", IF(J49&lt;-1*VALUE(MID(K49,1,2)), "No", "Yes"))))</f>
        <v>Yes</v>
      </c>
    </row>
    <row r="50" spans="1:12" ht="25.5" x14ac:dyDescent="0.2">
      <c r="A50" s="128" t="s">
        <v>1124</v>
      </c>
      <c r="B50" s="22" t="s">
        <v>213</v>
      </c>
      <c r="C50" s="29">
        <v>37675.913786999998</v>
      </c>
      <c r="D50" s="27" t="str">
        <f t="shared" si="8"/>
        <v>N/A</v>
      </c>
      <c r="E50" s="29">
        <v>37175.265829000004</v>
      </c>
      <c r="F50" s="27" t="str">
        <f t="shared" si="9"/>
        <v>N/A</v>
      </c>
      <c r="G50" s="29">
        <v>35968.065892999999</v>
      </c>
      <c r="H50" s="27" t="str">
        <f t="shared" si="10"/>
        <v>N/A</v>
      </c>
      <c r="I50" s="8">
        <v>-1.33</v>
      </c>
      <c r="J50" s="8">
        <v>-3.25</v>
      </c>
      <c r="K50" s="28" t="s">
        <v>734</v>
      </c>
      <c r="L50" s="105" t="str">
        <f t="shared" si="13"/>
        <v>Yes</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t="s">
        <v>1748</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v>53397.860825000003</v>
      </c>
      <c r="D53" s="27" t="str">
        <f t="shared" si="14"/>
        <v>N/A</v>
      </c>
      <c r="E53" s="29">
        <v>56991.089005000002</v>
      </c>
      <c r="F53" s="27" t="str">
        <f t="shared" si="15"/>
        <v>N/A</v>
      </c>
      <c r="G53" s="29">
        <v>63253.181817999997</v>
      </c>
      <c r="H53" s="27" t="str">
        <f t="shared" si="16"/>
        <v>N/A</v>
      </c>
      <c r="I53" s="8">
        <v>6.7290000000000001</v>
      </c>
      <c r="J53" s="8">
        <v>10.99</v>
      </c>
      <c r="K53" s="28" t="s">
        <v>734</v>
      </c>
      <c r="L53" s="105" t="str">
        <f t="shared" si="13"/>
        <v>Yes</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44868.924055000003</v>
      </c>
      <c r="D55" s="27" t="str">
        <f t="shared" si="14"/>
        <v>N/A</v>
      </c>
      <c r="E55" s="29">
        <v>44169.248951000001</v>
      </c>
      <c r="F55" s="27" t="str">
        <f t="shared" si="15"/>
        <v>N/A</v>
      </c>
      <c r="G55" s="29">
        <v>32544.199574999999</v>
      </c>
      <c r="H55" s="27" t="str">
        <f t="shared" si="16"/>
        <v>N/A</v>
      </c>
      <c r="I55" s="8">
        <v>-1.56</v>
      </c>
      <c r="J55" s="8">
        <v>-26.3</v>
      </c>
      <c r="K55" s="28" t="s">
        <v>734</v>
      </c>
      <c r="L55" s="105" t="str">
        <f t="shared" si="13"/>
        <v>Yes</v>
      </c>
    </row>
    <row r="56" spans="1:12" ht="25.5" x14ac:dyDescent="0.2">
      <c r="A56" s="128" t="s">
        <v>1130</v>
      </c>
      <c r="B56" s="22" t="s">
        <v>213</v>
      </c>
      <c r="C56" s="29">
        <v>34803.760902000002</v>
      </c>
      <c r="D56" s="27" t="str">
        <f t="shared" si="14"/>
        <v>N/A</v>
      </c>
      <c r="E56" s="29">
        <v>34478.446602000004</v>
      </c>
      <c r="F56" s="27" t="str">
        <f t="shared" si="15"/>
        <v>N/A</v>
      </c>
      <c r="G56" s="29">
        <v>23520.133641</v>
      </c>
      <c r="H56" s="27" t="str">
        <f t="shared" si="16"/>
        <v>N/A</v>
      </c>
      <c r="I56" s="8">
        <v>-0.93500000000000005</v>
      </c>
      <c r="J56" s="8">
        <v>-31.8</v>
      </c>
      <c r="K56" s="28" t="s">
        <v>734</v>
      </c>
      <c r="L56" s="105" t="str">
        <f t="shared" si="13"/>
        <v>No</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v>128361</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v>42935.188751000002</v>
      </c>
      <c r="H59" s="27" t="str">
        <f t="shared" si="16"/>
        <v>N/A</v>
      </c>
      <c r="I59" s="8" t="s">
        <v>1748</v>
      </c>
      <c r="J59" s="8" t="s">
        <v>1748</v>
      </c>
      <c r="K59" s="28" t="s">
        <v>734</v>
      </c>
      <c r="L59" s="105" t="str">
        <f t="shared" si="13"/>
        <v>N/A</v>
      </c>
    </row>
    <row r="60" spans="1:12" x14ac:dyDescent="0.2">
      <c r="A60" s="151" t="s">
        <v>356</v>
      </c>
      <c r="B60" s="22" t="s">
        <v>213</v>
      </c>
      <c r="C60" s="29">
        <v>652908388</v>
      </c>
      <c r="D60" s="27" t="str">
        <f t="shared" si="14"/>
        <v>N/A</v>
      </c>
      <c r="E60" s="29">
        <v>714993485</v>
      </c>
      <c r="F60" s="27" t="str">
        <f t="shared" si="15"/>
        <v>N/A</v>
      </c>
      <c r="G60" s="29">
        <v>544311347</v>
      </c>
      <c r="H60" s="27" t="str">
        <f t="shared" si="16"/>
        <v>N/A</v>
      </c>
      <c r="I60" s="8">
        <v>9.5090000000000003</v>
      </c>
      <c r="J60" s="8">
        <v>-23.9</v>
      </c>
      <c r="K60" s="28" t="s">
        <v>734</v>
      </c>
      <c r="L60" s="105" t="str">
        <f t="shared" ref="L60:L70" si="17">IF(J60="Div by 0", "N/A", IF(K60="N/A","N/A", IF(J60&gt;VALUE(MID(K60,1,2)), "No", IF(J60&lt;-1*VALUE(MID(K60,1,2)), "No", "Yes"))))</f>
        <v>Yes</v>
      </c>
    </row>
    <row r="61" spans="1:12" ht="25.5" x14ac:dyDescent="0.2">
      <c r="A61" s="128" t="s">
        <v>1134</v>
      </c>
      <c r="B61" s="22" t="s">
        <v>213</v>
      </c>
      <c r="C61" s="29">
        <v>126327725</v>
      </c>
      <c r="D61" s="27" t="str">
        <f t="shared" si="14"/>
        <v>N/A</v>
      </c>
      <c r="E61" s="29">
        <v>145631798</v>
      </c>
      <c r="F61" s="27" t="str">
        <f t="shared" si="15"/>
        <v>N/A</v>
      </c>
      <c r="G61" s="29">
        <v>12347017</v>
      </c>
      <c r="H61" s="27" t="str">
        <f t="shared" si="16"/>
        <v>N/A</v>
      </c>
      <c r="I61" s="8">
        <v>15.28</v>
      </c>
      <c r="J61" s="8">
        <v>-91.5</v>
      </c>
      <c r="K61" s="28" t="s">
        <v>734</v>
      </c>
      <c r="L61" s="105" t="str">
        <f t="shared" si="17"/>
        <v>No</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0</v>
      </c>
      <c r="D63" s="27" t="str">
        <f t="shared" si="14"/>
        <v>N/A</v>
      </c>
      <c r="E63" s="29">
        <v>0</v>
      </c>
      <c r="F63" s="27" t="str">
        <f t="shared" si="15"/>
        <v>N/A</v>
      </c>
      <c r="G63" s="29">
        <v>0</v>
      </c>
      <c r="H63" s="27" t="str">
        <f t="shared" si="16"/>
        <v>N/A</v>
      </c>
      <c r="I63" s="8" t="s">
        <v>1748</v>
      </c>
      <c r="J63" s="8" t="s">
        <v>1748</v>
      </c>
      <c r="K63" s="28" t="s">
        <v>734</v>
      </c>
      <c r="L63" s="105" t="str">
        <f t="shared" si="17"/>
        <v>N/A</v>
      </c>
    </row>
    <row r="64" spans="1:12" ht="25.5" x14ac:dyDescent="0.2">
      <c r="A64" s="128" t="s">
        <v>1137</v>
      </c>
      <c r="B64" s="22" t="s">
        <v>213</v>
      </c>
      <c r="C64" s="29">
        <v>5069282</v>
      </c>
      <c r="D64" s="27" t="str">
        <f t="shared" si="14"/>
        <v>N/A</v>
      </c>
      <c r="E64" s="29">
        <v>5134393</v>
      </c>
      <c r="F64" s="27" t="str">
        <f t="shared" si="15"/>
        <v>N/A</v>
      </c>
      <c r="G64" s="29">
        <v>100797</v>
      </c>
      <c r="H64" s="27" t="str">
        <f t="shared" si="16"/>
        <v>N/A</v>
      </c>
      <c r="I64" s="8">
        <v>1.284</v>
      </c>
      <c r="J64" s="8">
        <v>-98</v>
      </c>
      <c r="K64" s="28" t="s">
        <v>734</v>
      </c>
      <c r="L64" s="105" t="str">
        <f t="shared" si="17"/>
        <v>No</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509222345</v>
      </c>
      <c r="D66" s="27" t="str">
        <f t="shared" si="14"/>
        <v>N/A</v>
      </c>
      <c r="E66" s="29">
        <v>553080568</v>
      </c>
      <c r="F66" s="27" t="str">
        <f t="shared" si="15"/>
        <v>N/A</v>
      </c>
      <c r="G66" s="29">
        <v>5562922</v>
      </c>
      <c r="H66" s="27" t="str">
        <f t="shared" si="16"/>
        <v>N/A</v>
      </c>
      <c r="I66" s="8">
        <v>8.6129999999999995</v>
      </c>
      <c r="J66" s="8">
        <v>-99</v>
      </c>
      <c r="K66" s="28" t="s">
        <v>734</v>
      </c>
      <c r="L66" s="105" t="str">
        <f t="shared" si="17"/>
        <v>No</v>
      </c>
    </row>
    <row r="67" spans="1:12" ht="25.5" x14ac:dyDescent="0.2">
      <c r="A67" s="128" t="s">
        <v>1140</v>
      </c>
      <c r="B67" s="22" t="s">
        <v>213</v>
      </c>
      <c r="C67" s="29">
        <v>12284923</v>
      </c>
      <c r="D67" s="27" t="str">
        <f t="shared" si="14"/>
        <v>N/A</v>
      </c>
      <c r="E67" s="29">
        <v>11146726</v>
      </c>
      <c r="F67" s="27" t="str">
        <f t="shared" si="15"/>
        <v>N/A</v>
      </c>
      <c r="G67" s="29">
        <v>1156942</v>
      </c>
      <c r="H67" s="27" t="str">
        <f t="shared" si="16"/>
        <v>N/A</v>
      </c>
      <c r="I67" s="8">
        <v>-9.26</v>
      </c>
      <c r="J67" s="8">
        <v>-89.6</v>
      </c>
      <c r="K67" s="28" t="s">
        <v>734</v>
      </c>
      <c r="L67" s="105" t="str">
        <f t="shared" si="17"/>
        <v>No</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4113</v>
      </c>
      <c r="D69" s="27" t="str">
        <f t="shared" si="14"/>
        <v>N/A</v>
      </c>
      <c r="E69" s="29">
        <v>0</v>
      </c>
      <c r="F69" s="27" t="str">
        <f t="shared" si="15"/>
        <v>N/A</v>
      </c>
      <c r="G69" s="29">
        <v>0</v>
      </c>
      <c r="H69" s="27" t="str">
        <f t="shared" si="16"/>
        <v>N/A</v>
      </c>
      <c r="I69" s="8">
        <v>-100</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525143669</v>
      </c>
      <c r="H70" s="27" t="str">
        <f t="shared" si="16"/>
        <v>N/A</v>
      </c>
      <c r="I70" s="8" t="s">
        <v>1748</v>
      </c>
      <c r="J70" s="8" t="s">
        <v>1748</v>
      </c>
      <c r="K70" s="28" t="s">
        <v>734</v>
      </c>
      <c r="L70" s="105" t="str">
        <f t="shared" si="17"/>
        <v>N/A</v>
      </c>
    </row>
    <row r="71" spans="1:12" x14ac:dyDescent="0.2">
      <c r="A71" s="151" t="s">
        <v>1144</v>
      </c>
      <c r="B71" s="22" t="s">
        <v>213</v>
      </c>
      <c r="C71" s="29">
        <v>25202.006716</v>
      </c>
      <c r="D71" s="27" t="str">
        <f t="shared" si="14"/>
        <v>N/A</v>
      </c>
      <c r="E71" s="29">
        <v>23647.092372999999</v>
      </c>
      <c r="F71" s="27" t="str">
        <f t="shared" si="15"/>
        <v>N/A</v>
      </c>
      <c r="G71" s="29">
        <v>15627.209870999999</v>
      </c>
      <c r="H71" s="27" t="str">
        <f t="shared" si="16"/>
        <v>N/A</v>
      </c>
      <c r="I71" s="8">
        <v>-6.17</v>
      </c>
      <c r="J71" s="8">
        <v>-33.9</v>
      </c>
      <c r="K71" s="28" t="s">
        <v>734</v>
      </c>
      <c r="L71" s="105" t="str">
        <f t="shared" ref="L71:L81" si="18">IF(J71="Div by 0", "N/A", IF(K71="N/A","N/A", IF(J71&gt;VALUE(MID(K71,1,2)), "No", IF(J71&lt;-1*VALUE(MID(K71,1,2)), "No", "Yes"))))</f>
        <v>No</v>
      </c>
    </row>
    <row r="72" spans="1:12" ht="25.5" x14ac:dyDescent="0.2">
      <c r="A72" s="128" t="s">
        <v>1145</v>
      </c>
      <c r="B72" s="22" t="s">
        <v>213</v>
      </c>
      <c r="C72" s="29">
        <v>11193.312511</v>
      </c>
      <c r="D72" s="27" t="str">
        <f t="shared" si="14"/>
        <v>N/A</v>
      </c>
      <c r="E72" s="29">
        <v>10454.544006</v>
      </c>
      <c r="F72" s="27" t="str">
        <f t="shared" si="15"/>
        <v>N/A</v>
      </c>
      <c r="G72" s="29">
        <v>5116.8740157000002</v>
      </c>
      <c r="H72" s="27" t="str">
        <f t="shared" si="16"/>
        <v>N/A</v>
      </c>
      <c r="I72" s="8">
        <v>-6.6</v>
      </c>
      <c r="J72" s="8">
        <v>-51.1</v>
      </c>
      <c r="K72" s="28" t="s">
        <v>734</v>
      </c>
      <c r="L72" s="105" t="str">
        <f t="shared" si="18"/>
        <v>No</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t="s">
        <v>1748</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v>26130.319587999998</v>
      </c>
      <c r="D75" s="27" t="str">
        <f t="shared" si="14"/>
        <v>N/A</v>
      </c>
      <c r="E75" s="29">
        <v>26881.638743</v>
      </c>
      <c r="F75" s="27" t="str">
        <f t="shared" si="15"/>
        <v>N/A</v>
      </c>
      <c r="G75" s="29">
        <v>9163.3636363999995</v>
      </c>
      <c r="H75" s="27" t="str">
        <f t="shared" si="16"/>
        <v>N/A</v>
      </c>
      <c r="I75" s="8">
        <v>2.875</v>
      </c>
      <c r="J75" s="8">
        <v>-65.900000000000006</v>
      </c>
      <c r="K75" s="28" t="s">
        <v>734</v>
      </c>
      <c r="L75" s="105" t="str">
        <f t="shared" si="18"/>
        <v>No</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37007.437862999999</v>
      </c>
      <c r="D77" s="27" t="str">
        <f t="shared" si="14"/>
        <v>N/A</v>
      </c>
      <c r="E77" s="29">
        <v>35689.524940000003</v>
      </c>
      <c r="F77" s="27" t="str">
        <f t="shared" si="15"/>
        <v>N/A</v>
      </c>
      <c r="G77" s="29">
        <v>11810.874734999999</v>
      </c>
      <c r="H77" s="27" t="str">
        <f t="shared" si="16"/>
        <v>N/A</v>
      </c>
      <c r="I77" s="8">
        <v>-3.56</v>
      </c>
      <c r="J77" s="8">
        <v>-66.900000000000006</v>
      </c>
      <c r="K77" s="28" t="s">
        <v>734</v>
      </c>
      <c r="L77" s="105" t="str">
        <f t="shared" si="18"/>
        <v>No</v>
      </c>
    </row>
    <row r="78" spans="1:12" ht="25.5" x14ac:dyDescent="0.2">
      <c r="A78" s="128" t="s">
        <v>1151</v>
      </c>
      <c r="B78" s="22" t="s">
        <v>213</v>
      </c>
      <c r="C78" s="29">
        <v>18473.568421</v>
      </c>
      <c r="D78" s="27" t="str">
        <f t="shared" si="14"/>
        <v>N/A</v>
      </c>
      <c r="E78" s="29">
        <v>18036.773463000001</v>
      </c>
      <c r="F78" s="27" t="str">
        <f t="shared" si="15"/>
        <v>N/A</v>
      </c>
      <c r="G78" s="29">
        <v>5331.5299538999998</v>
      </c>
      <c r="H78" s="27" t="str">
        <f t="shared" si="16"/>
        <v>N/A</v>
      </c>
      <c r="I78" s="8">
        <v>-2.36</v>
      </c>
      <c r="J78" s="8">
        <v>-70.400000000000006</v>
      </c>
      <c r="K78" s="28" t="s">
        <v>734</v>
      </c>
      <c r="L78" s="105" t="str">
        <f t="shared" si="18"/>
        <v>No</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v>2056.5</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v>16556.123112000001</v>
      </c>
      <c r="H81" s="27" t="str">
        <f t="shared" si="16"/>
        <v>N/A</v>
      </c>
      <c r="I81" s="8" t="s">
        <v>1748</v>
      </c>
      <c r="J81" s="8" t="s">
        <v>1748</v>
      </c>
      <c r="K81" s="28" t="s">
        <v>734</v>
      </c>
      <c r="L81" s="105" t="str">
        <f t="shared" si="18"/>
        <v>N/A</v>
      </c>
    </row>
    <row r="82" spans="1:12" x14ac:dyDescent="0.2">
      <c r="A82" s="128" t="s">
        <v>357</v>
      </c>
      <c r="B82" s="22" t="s">
        <v>213</v>
      </c>
      <c r="C82" s="29">
        <v>656077856</v>
      </c>
      <c r="D82" s="27" t="str">
        <f t="shared" si="14"/>
        <v>N/A</v>
      </c>
      <c r="E82" s="29">
        <v>715800971</v>
      </c>
      <c r="F82" s="27" t="str">
        <f t="shared" si="15"/>
        <v>N/A</v>
      </c>
      <c r="G82" s="29">
        <v>544442330</v>
      </c>
      <c r="H82" s="27" t="str">
        <f t="shared" si="16"/>
        <v>N/A</v>
      </c>
      <c r="I82" s="8">
        <v>9.1029999999999998</v>
      </c>
      <c r="J82" s="8">
        <v>-23.9</v>
      </c>
      <c r="K82" s="28" t="s">
        <v>734</v>
      </c>
      <c r="L82" s="105" t="str">
        <f t="shared" ref="L82:L138" si="19">IF(J82="Div by 0", "N/A", IF(K82="N/A","N/A", IF(J82&gt;VALUE(MID(K82,1,2)), "No", IF(J82&lt;-1*VALUE(MID(K82,1,2)), "No", "Yes"))))</f>
        <v>Yes</v>
      </c>
    </row>
    <row r="83" spans="1:12" x14ac:dyDescent="0.2">
      <c r="A83" s="128" t="s">
        <v>363</v>
      </c>
      <c r="B83" s="22" t="s">
        <v>213</v>
      </c>
      <c r="C83" s="23">
        <v>26447</v>
      </c>
      <c r="D83" s="27" t="str">
        <f t="shared" ref="D83:D114" si="20">IF($B83="N/A","N/A",IF(C83&gt;10,"No",IF(C83&lt;-10,"No","Yes")))</f>
        <v>N/A</v>
      </c>
      <c r="E83" s="23">
        <v>30294</v>
      </c>
      <c r="F83" s="27" t="str">
        <f t="shared" ref="F83:F114" si="21">IF($B83="N/A","N/A",IF(E83&gt;10,"No",IF(E83&lt;-10,"No","Yes")))</f>
        <v>N/A</v>
      </c>
      <c r="G83" s="23">
        <v>32746</v>
      </c>
      <c r="H83" s="27" t="str">
        <f t="shared" ref="H83:H114" si="22">IF($B83="N/A","N/A",IF(G83&gt;10,"No",IF(G83&lt;-10,"No","Yes")))</f>
        <v>N/A</v>
      </c>
      <c r="I83" s="8">
        <v>14.55</v>
      </c>
      <c r="J83" s="8">
        <v>8.0939999999999994</v>
      </c>
      <c r="K83" s="28" t="s">
        <v>734</v>
      </c>
      <c r="L83" s="105" t="str">
        <f t="shared" si="19"/>
        <v>Yes</v>
      </c>
    </row>
    <row r="84" spans="1:12" x14ac:dyDescent="0.2">
      <c r="A84" s="128" t="s">
        <v>358</v>
      </c>
      <c r="B84" s="22" t="s">
        <v>213</v>
      </c>
      <c r="C84" s="29">
        <v>24807.269482</v>
      </c>
      <c r="D84" s="27" t="str">
        <f t="shared" si="20"/>
        <v>N/A</v>
      </c>
      <c r="E84" s="29">
        <v>23628.473328</v>
      </c>
      <c r="F84" s="27" t="str">
        <f t="shared" si="21"/>
        <v>N/A</v>
      </c>
      <c r="G84" s="29">
        <v>16626.223966000001</v>
      </c>
      <c r="H84" s="27" t="str">
        <f t="shared" si="22"/>
        <v>N/A</v>
      </c>
      <c r="I84" s="8">
        <v>-4.75</v>
      </c>
      <c r="J84" s="8">
        <v>-29.6</v>
      </c>
      <c r="K84" s="28" t="s">
        <v>734</v>
      </c>
      <c r="L84" s="105" t="str">
        <f t="shared" si="19"/>
        <v>Yes</v>
      </c>
    </row>
    <row r="85" spans="1:12" ht="25.5" x14ac:dyDescent="0.2">
      <c r="A85" s="128" t="s">
        <v>1155</v>
      </c>
      <c r="B85" s="22" t="s">
        <v>213</v>
      </c>
      <c r="C85" s="29">
        <v>16843242</v>
      </c>
      <c r="D85" s="27" t="str">
        <f t="shared" si="20"/>
        <v>N/A</v>
      </c>
      <c r="E85" s="29">
        <v>33038312</v>
      </c>
      <c r="F85" s="27" t="str">
        <f t="shared" si="21"/>
        <v>N/A</v>
      </c>
      <c r="G85" s="29">
        <v>28670288</v>
      </c>
      <c r="H85" s="27" t="str">
        <f t="shared" si="22"/>
        <v>N/A</v>
      </c>
      <c r="I85" s="8">
        <v>96.15</v>
      </c>
      <c r="J85" s="8">
        <v>-13.2</v>
      </c>
      <c r="K85" s="28" t="s">
        <v>734</v>
      </c>
      <c r="L85" s="105" t="str">
        <f t="shared" si="19"/>
        <v>Yes</v>
      </c>
    </row>
    <row r="86" spans="1:12" x14ac:dyDescent="0.2">
      <c r="A86" s="128" t="s">
        <v>724</v>
      </c>
      <c r="B86" s="22" t="s">
        <v>213</v>
      </c>
      <c r="C86" s="23">
        <v>24652</v>
      </c>
      <c r="D86" s="27" t="str">
        <f t="shared" si="20"/>
        <v>N/A</v>
      </c>
      <c r="E86" s="23">
        <v>29102</v>
      </c>
      <c r="F86" s="27" t="str">
        <f t="shared" si="21"/>
        <v>N/A</v>
      </c>
      <c r="G86" s="23">
        <v>31815</v>
      </c>
      <c r="H86" s="27" t="str">
        <f t="shared" si="22"/>
        <v>N/A</v>
      </c>
      <c r="I86" s="8">
        <v>18.05</v>
      </c>
      <c r="J86" s="8">
        <v>9.3219999999999992</v>
      </c>
      <c r="K86" s="28" t="s">
        <v>734</v>
      </c>
      <c r="L86" s="105" t="str">
        <f t="shared" si="19"/>
        <v>Yes</v>
      </c>
    </row>
    <row r="87" spans="1:12" ht="25.5" x14ac:dyDescent="0.2">
      <c r="A87" s="128" t="s">
        <v>1156</v>
      </c>
      <c r="B87" s="22" t="s">
        <v>213</v>
      </c>
      <c r="C87" s="29">
        <v>683.24038617999997</v>
      </c>
      <c r="D87" s="27" t="str">
        <f t="shared" si="20"/>
        <v>N/A</v>
      </c>
      <c r="E87" s="29">
        <v>1135.2591574</v>
      </c>
      <c r="F87" s="27" t="str">
        <f t="shared" si="21"/>
        <v>N/A</v>
      </c>
      <c r="G87" s="29">
        <v>901.15630992000001</v>
      </c>
      <c r="H87" s="27" t="str">
        <f t="shared" si="22"/>
        <v>N/A</v>
      </c>
      <c r="I87" s="8">
        <v>66.16</v>
      </c>
      <c r="J87" s="8">
        <v>-20.6</v>
      </c>
      <c r="K87" s="28" t="s">
        <v>734</v>
      </c>
      <c r="L87" s="105" t="str">
        <f t="shared" si="19"/>
        <v>Yes</v>
      </c>
    </row>
    <row r="88" spans="1:12" ht="25.5" x14ac:dyDescent="0.2">
      <c r="A88" s="128" t="s">
        <v>1157</v>
      </c>
      <c r="B88" s="22" t="s">
        <v>213</v>
      </c>
      <c r="C88" s="29">
        <v>391047920</v>
      </c>
      <c r="D88" s="27" t="str">
        <f t="shared" si="20"/>
        <v>N/A</v>
      </c>
      <c r="E88" s="29">
        <v>409157396</v>
      </c>
      <c r="F88" s="27" t="str">
        <f t="shared" si="21"/>
        <v>N/A</v>
      </c>
      <c r="G88" s="29">
        <v>316542502</v>
      </c>
      <c r="H88" s="27" t="str">
        <f t="shared" si="22"/>
        <v>N/A</v>
      </c>
      <c r="I88" s="8">
        <v>4.6310000000000002</v>
      </c>
      <c r="J88" s="8">
        <v>-22.6</v>
      </c>
      <c r="K88" s="28" t="s">
        <v>734</v>
      </c>
      <c r="L88" s="105" t="str">
        <f t="shared" si="19"/>
        <v>Yes</v>
      </c>
    </row>
    <row r="89" spans="1:12" x14ac:dyDescent="0.2">
      <c r="A89" s="128" t="s">
        <v>725</v>
      </c>
      <c r="B89" s="22" t="s">
        <v>213</v>
      </c>
      <c r="C89" s="23">
        <v>9001</v>
      </c>
      <c r="D89" s="27" t="str">
        <f t="shared" si="20"/>
        <v>N/A</v>
      </c>
      <c r="E89" s="23">
        <v>10730</v>
      </c>
      <c r="F89" s="27" t="str">
        <f t="shared" si="21"/>
        <v>N/A</v>
      </c>
      <c r="G89" s="23">
        <v>11629</v>
      </c>
      <c r="H89" s="27" t="str">
        <f t="shared" si="22"/>
        <v>N/A</v>
      </c>
      <c r="I89" s="8">
        <v>19.21</v>
      </c>
      <c r="J89" s="8">
        <v>8.3780000000000001</v>
      </c>
      <c r="K89" s="28" t="s">
        <v>734</v>
      </c>
      <c r="L89" s="105" t="str">
        <f t="shared" si="19"/>
        <v>Yes</v>
      </c>
    </row>
    <row r="90" spans="1:12" ht="25.5" x14ac:dyDescent="0.2">
      <c r="A90" s="128" t="s">
        <v>1158</v>
      </c>
      <c r="B90" s="22" t="s">
        <v>213</v>
      </c>
      <c r="C90" s="29">
        <v>43444.941673000001</v>
      </c>
      <c r="D90" s="27" t="str">
        <f t="shared" si="20"/>
        <v>N/A</v>
      </c>
      <c r="E90" s="29">
        <v>38132.096552000003</v>
      </c>
      <c r="F90" s="27" t="str">
        <f t="shared" si="21"/>
        <v>N/A</v>
      </c>
      <c r="G90" s="29">
        <v>27220.096483000001</v>
      </c>
      <c r="H90" s="27" t="str">
        <f t="shared" si="22"/>
        <v>N/A</v>
      </c>
      <c r="I90" s="8">
        <v>-12.2</v>
      </c>
      <c r="J90" s="8">
        <v>-28.6</v>
      </c>
      <c r="K90" s="28" t="s">
        <v>734</v>
      </c>
      <c r="L90" s="105" t="str">
        <f t="shared" si="19"/>
        <v>Yes</v>
      </c>
    </row>
    <row r="91" spans="1:12" ht="25.5" x14ac:dyDescent="0.2">
      <c r="A91" s="128" t="s">
        <v>1159</v>
      </c>
      <c r="B91" s="22" t="s">
        <v>213</v>
      </c>
      <c r="C91" s="29">
        <v>2361343</v>
      </c>
      <c r="D91" s="27" t="str">
        <f t="shared" si="20"/>
        <v>N/A</v>
      </c>
      <c r="E91" s="29">
        <v>2327118</v>
      </c>
      <c r="F91" s="27" t="str">
        <f t="shared" si="21"/>
        <v>N/A</v>
      </c>
      <c r="G91" s="29">
        <v>1597567</v>
      </c>
      <c r="H91" s="27" t="str">
        <f t="shared" si="22"/>
        <v>N/A</v>
      </c>
      <c r="I91" s="8">
        <v>-1.45</v>
      </c>
      <c r="J91" s="8">
        <v>-31.3</v>
      </c>
      <c r="K91" s="28" t="s">
        <v>734</v>
      </c>
      <c r="L91" s="105" t="str">
        <f t="shared" si="19"/>
        <v>No</v>
      </c>
    </row>
    <row r="92" spans="1:12" x14ac:dyDescent="0.2">
      <c r="A92" s="128" t="s">
        <v>726</v>
      </c>
      <c r="B92" s="22" t="s">
        <v>213</v>
      </c>
      <c r="C92" s="23">
        <v>1053</v>
      </c>
      <c r="D92" s="27" t="str">
        <f t="shared" si="20"/>
        <v>N/A</v>
      </c>
      <c r="E92" s="23">
        <v>1015</v>
      </c>
      <c r="F92" s="27" t="str">
        <f t="shared" si="21"/>
        <v>N/A</v>
      </c>
      <c r="G92" s="23">
        <v>1031</v>
      </c>
      <c r="H92" s="27" t="str">
        <f t="shared" si="22"/>
        <v>N/A</v>
      </c>
      <c r="I92" s="8">
        <v>-3.61</v>
      </c>
      <c r="J92" s="8">
        <v>1.5760000000000001</v>
      </c>
      <c r="K92" s="28" t="s">
        <v>734</v>
      </c>
      <c r="L92" s="105" t="str">
        <f t="shared" si="19"/>
        <v>Yes</v>
      </c>
    </row>
    <row r="93" spans="1:12" ht="25.5" x14ac:dyDescent="0.2">
      <c r="A93" s="128" t="s">
        <v>1160</v>
      </c>
      <c r="B93" s="22" t="s">
        <v>213</v>
      </c>
      <c r="C93" s="29">
        <v>2242.4909782</v>
      </c>
      <c r="D93" s="27" t="str">
        <f t="shared" si="20"/>
        <v>N/A</v>
      </c>
      <c r="E93" s="29">
        <v>2292.7270936</v>
      </c>
      <c r="F93" s="27" t="str">
        <f t="shared" si="21"/>
        <v>N/A</v>
      </c>
      <c r="G93" s="29">
        <v>1549.5315227999999</v>
      </c>
      <c r="H93" s="27" t="str">
        <f t="shared" si="22"/>
        <v>N/A</v>
      </c>
      <c r="I93" s="8">
        <v>2.2400000000000002</v>
      </c>
      <c r="J93" s="8">
        <v>-32.4</v>
      </c>
      <c r="K93" s="28" t="s">
        <v>734</v>
      </c>
      <c r="L93" s="105" t="str">
        <f t="shared" si="19"/>
        <v>No</v>
      </c>
    </row>
    <row r="94" spans="1:12" x14ac:dyDescent="0.2">
      <c r="A94" s="128" t="s">
        <v>1161</v>
      </c>
      <c r="B94" s="22" t="s">
        <v>213</v>
      </c>
      <c r="C94" s="29">
        <v>75667142</v>
      </c>
      <c r="D94" s="27" t="str">
        <f t="shared" si="20"/>
        <v>N/A</v>
      </c>
      <c r="E94" s="29">
        <v>78996310</v>
      </c>
      <c r="F94" s="27" t="str">
        <f t="shared" si="21"/>
        <v>N/A</v>
      </c>
      <c r="G94" s="29">
        <v>55754201</v>
      </c>
      <c r="H94" s="27" t="str">
        <f t="shared" si="22"/>
        <v>N/A</v>
      </c>
      <c r="I94" s="8">
        <v>4.4000000000000004</v>
      </c>
      <c r="J94" s="8">
        <v>-29.4</v>
      </c>
      <c r="K94" s="28" t="s">
        <v>734</v>
      </c>
      <c r="L94" s="105" t="str">
        <f t="shared" si="19"/>
        <v>Yes</v>
      </c>
    </row>
    <row r="95" spans="1:12" x14ac:dyDescent="0.2">
      <c r="A95" s="128" t="s">
        <v>727</v>
      </c>
      <c r="B95" s="22" t="s">
        <v>213</v>
      </c>
      <c r="C95" s="23">
        <v>11490</v>
      </c>
      <c r="D95" s="27" t="str">
        <f t="shared" si="20"/>
        <v>N/A</v>
      </c>
      <c r="E95" s="23">
        <v>11795</v>
      </c>
      <c r="F95" s="27" t="str">
        <f t="shared" si="21"/>
        <v>N/A</v>
      </c>
      <c r="G95" s="23">
        <v>11811</v>
      </c>
      <c r="H95" s="27" t="str">
        <f t="shared" si="22"/>
        <v>N/A</v>
      </c>
      <c r="I95" s="8">
        <v>2.6539999999999999</v>
      </c>
      <c r="J95" s="8">
        <v>0.13569999999999999</v>
      </c>
      <c r="K95" s="28" t="s">
        <v>734</v>
      </c>
      <c r="L95" s="105" t="str">
        <f t="shared" si="19"/>
        <v>Yes</v>
      </c>
    </row>
    <row r="96" spans="1:12" x14ac:dyDescent="0.2">
      <c r="A96" s="128" t="s">
        <v>1162</v>
      </c>
      <c r="B96" s="22" t="s">
        <v>213</v>
      </c>
      <c r="C96" s="29">
        <v>6585.4779809000001</v>
      </c>
      <c r="D96" s="27" t="str">
        <f t="shared" si="20"/>
        <v>N/A</v>
      </c>
      <c r="E96" s="29">
        <v>6697.4404408999999</v>
      </c>
      <c r="F96" s="27" t="str">
        <f t="shared" si="21"/>
        <v>N/A</v>
      </c>
      <c r="G96" s="29">
        <v>4720.5317924000001</v>
      </c>
      <c r="H96" s="27" t="str">
        <f t="shared" si="22"/>
        <v>N/A</v>
      </c>
      <c r="I96" s="8">
        <v>1.7</v>
      </c>
      <c r="J96" s="8">
        <v>-29.5</v>
      </c>
      <c r="K96" s="28" t="s">
        <v>734</v>
      </c>
      <c r="L96" s="105" t="str">
        <f t="shared" si="19"/>
        <v>Yes</v>
      </c>
    </row>
    <row r="97" spans="1:12" x14ac:dyDescent="0.2">
      <c r="A97" s="128" t="s">
        <v>1163</v>
      </c>
      <c r="B97" s="22" t="s">
        <v>213</v>
      </c>
      <c r="C97" s="29">
        <v>0</v>
      </c>
      <c r="D97" s="27" t="str">
        <f t="shared" si="20"/>
        <v>N/A</v>
      </c>
      <c r="E97" s="29">
        <v>0</v>
      </c>
      <c r="F97" s="27" t="str">
        <f t="shared" si="21"/>
        <v>N/A</v>
      </c>
      <c r="G97" s="29">
        <v>0</v>
      </c>
      <c r="H97" s="27" t="str">
        <f t="shared" si="22"/>
        <v>N/A</v>
      </c>
      <c r="I97" s="8" t="s">
        <v>1748</v>
      </c>
      <c r="J97" s="8" t="s">
        <v>1748</v>
      </c>
      <c r="K97" s="28" t="s">
        <v>734</v>
      </c>
      <c r="L97" s="105" t="str">
        <f t="shared" si="19"/>
        <v>N/A</v>
      </c>
    </row>
    <row r="98" spans="1:12" x14ac:dyDescent="0.2">
      <c r="A98" s="128" t="s">
        <v>517</v>
      </c>
      <c r="B98" s="22" t="s">
        <v>213</v>
      </c>
      <c r="C98" s="23">
        <v>0</v>
      </c>
      <c r="D98" s="27" t="str">
        <f t="shared" si="20"/>
        <v>N/A</v>
      </c>
      <c r="E98" s="23">
        <v>0</v>
      </c>
      <c r="F98" s="27" t="str">
        <f t="shared" si="21"/>
        <v>N/A</v>
      </c>
      <c r="G98" s="23">
        <v>0</v>
      </c>
      <c r="H98" s="27" t="str">
        <f t="shared" si="22"/>
        <v>N/A</v>
      </c>
      <c r="I98" s="8" t="s">
        <v>1748</v>
      </c>
      <c r="J98" s="8" t="s">
        <v>1748</v>
      </c>
      <c r="K98" s="28" t="s">
        <v>734</v>
      </c>
      <c r="L98" s="105" t="str">
        <f t="shared" si="19"/>
        <v>N/A</v>
      </c>
    </row>
    <row r="99" spans="1:12" x14ac:dyDescent="0.2">
      <c r="A99" s="128" t="s">
        <v>1164</v>
      </c>
      <c r="B99" s="22" t="s">
        <v>213</v>
      </c>
      <c r="C99" s="29" t="s">
        <v>1748</v>
      </c>
      <c r="D99" s="27" t="str">
        <f t="shared" si="20"/>
        <v>N/A</v>
      </c>
      <c r="E99" s="29" t="s">
        <v>1748</v>
      </c>
      <c r="F99" s="27" t="str">
        <f t="shared" si="21"/>
        <v>N/A</v>
      </c>
      <c r="G99" s="29" t="s">
        <v>1748</v>
      </c>
      <c r="H99" s="27" t="str">
        <f t="shared" si="22"/>
        <v>N/A</v>
      </c>
      <c r="I99" s="8" t="s">
        <v>1748</v>
      </c>
      <c r="J99" s="8" t="s">
        <v>1748</v>
      </c>
      <c r="K99" s="28" t="s">
        <v>734</v>
      </c>
      <c r="L99" s="105" t="str">
        <f t="shared" si="19"/>
        <v>N/A</v>
      </c>
    </row>
    <row r="100" spans="1:12" ht="25.5" x14ac:dyDescent="0.2">
      <c r="A100" s="128" t="s">
        <v>1165</v>
      </c>
      <c r="B100" s="22" t="s">
        <v>213</v>
      </c>
      <c r="C100" s="29">
        <v>6237903</v>
      </c>
      <c r="D100" s="27" t="str">
        <f t="shared" si="20"/>
        <v>N/A</v>
      </c>
      <c r="E100" s="29">
        <v>7904100</v>
      </c>
      <c r="F100" s="27" t="str">
        <f t="shared" si="21"/>
        <v>N/A</v>
      </c>
      <c r="G100" s="29">
        <v>6709117</v>
      </c>
      <c r="H100" s="27" t="str">
        <f t="shared" si="22"/>
        <v>N/A</v>
      </c>
      <c r="I100" s="8">
        <v>26.71</v>
      </c>
      <c r="J100" s="8">
        <v>-15.1</v>
      </c>
      <c r="K100" s="28" t="s">
        <v>734</v>
      </c>
      <c r="L100" s="105" t="str">
        <f t="shared" si="19"/>
        <v>Yes</v>
      </c>
    </row>
    <row r="101" spans="1:12" x14ac:dyDescent="0.2">
      <c r="A101" s="128" t="s">
        <v>518</v>
      </c>
      <c r="B101" s="22" t="s">
        <v>213</v>
      </c>
      <c r="C101" s="23">
        <v>4543</v>
      </c>
      <c r="D101" s="27" t="str">
        <f t="shared" si="20"/>
        <v>N/A</v>
      </c>
      <c r="E101" s="23">
        <v>5864</v>
      </c>
      <c r="F101" s="27" t="str">
        <f t="shared" si="21"/>
        <v>N/A</v>
      </c>
      <c r="G101" s="23">
        <v>6280</v>
      </c>
      <c r="H101" s="27" t="str">
        <f t="shared" si="22"/>
        <v>N/A</v>
      </c>
      <c r="I101" s="8">
        <v>29.08</v>
      </c>
      <c r="J101" s="8">
        <v>7.0940000000000003</v>
      </c>
      <c r="K101" s="28" t="s">
        <v>734</v>
      </c>
      <c r="L101" s="105" t="str">
        <f t="shared" si="19"/>
        <v>Yes</v>
      </c>
    </row>
    <row r="102" spans="1:12" ht="25.5" x14ac:dyDescent="0.2">
      <c r="A102" s="128" t="s">
        <v>1166</v>
      </c>
      <c r="B102" s="22" t="s">
        <v>213</v>
      </c>
      <c r="C102" s="29">
        <v>1373.0801233</v>
      </c>
      <c r="D102" s="27" t="str">
        <f t="shared" si="20"/>
        <v>N/A</v>
      </c>
      <c r="E102" s="29">
        <v>1347.9024557</v>
      </c>
      <c r="F102" s="27" t="str">
        <f t="shared" si="21"/>
        <v>N/A</v>
      </c>
      <c r="G102" s="29">
        <v>1068.3307325000001</v>
      </c>
      <c r="H102" s="27" t="str">
        <f t="shared" si="22"/>
        <v>N/A</v>
      </c>
      <c r="I102" s="8">
        <v>-1.83</v>
      </c>
      <c r="J102" s="8">
        <v>-20.7</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68195338</v>
      </c>
      <c r="D106" s="27" t="str">
        <f t="shared" si="20"/>
        <v>N/A</v>
      </c>
      <c r="E106" s="29">
        <v>74308398</v>
      </c>
      <c r="F106" s="27" t="str">
        <f t="shared" si="21"/>
        <v>N/A</v>
      </c>
      <c r="G106" s="29">
        <v>55703146</v>
      </c>
      <c r="H106" s="27" t="str">
        <f t="shared" si="22"/>
        <v>N/A</v>
      </c>
      <c r="I106" s="8">
        <v>8.9640000000000004</v>
      </c>
      <c r="J106" s="8">
        <v>-25</v>
      </c>
      <c r="K106" s="28" t="s">
        <v>734</v>
      </c>
      <c r="L106" s="105" t="str">
        <f t="shared" si="19"/>
        <v>Yes</v>
      </c>
    </row>
    <row r="107" spans="1:12" x14ac:dyDescent="0.2">
      <c r="A107" s="128" t="s">
        <v>520</v>
      </c>
      <c r="B107" s="22" t="s">
        <v>213</v>
      </c>
      <c r="C107" s="23">
        <v>7346</v>
      </c>
      <c r="D107" s="27" t="str">
        <f t="shared" si="20"/>
        <v>N/A</v>
      </c>
      <c r="E107" s="23">
        <v>8938</v>
      </c>
      <c r="F107" s="27" t="str">
        <f t="shared" si="21"/>
        <v>N/A</v>
      </c>
      <c r="G107" s="23">
        <v>8991</v>
      </c>
      <c r="H107" s="27" t="str">
        <f t="shared" si="22"/>
        <v>N/A</v>
      </c>
      <c r="I107" s="8">
        <v>21.67</v>
      </c>
      <c r="J107" s="8">
        <v>0.59299999999999997</v>
      </c>
      <c r="K107" s="28" t="s">
        <v>734</v>
      </c>
      <c r="L107" s="105" t="str">
        <f t="shared" si="19"/>
        <v>Yes</v>
      </c>
    </row>
    <row r="108" spans="1:12" ht="25.5" x14ac:dyDescent="0.2">
      <c r="A108" s="128" t="s">
        <v>1170</v>
      </c>
      <c r="B108" s="22" t="s">
        <v>213</v>
      </c>
      <c r="C108" s="29">
        <v>9283.3294310000001</v>
      </c>
      <c r="D108" s="27" t="str">
        <f t="shared" si="20"/>
        <v>N/A</v>
      </c>
      <c r="E108" s="29">
        <v>8313.7612441000001</v>
      </c>
      <c r="F108" s="27" t="str">
        <f t="shared" si="21"/>
        <v>N/A</v>
      </c>
      <c r="G108" s="29">
        <v>6195.4338783000003</v>
      </c>
      <c r="H108" s="27" t="str">
        <f t="shared" si="22"/>
        <v>N/A</v>
      </c>
      <c r="I108" s="8">
        <v>-10.4</v>
      </c>
      <c r="J108" s="8">
        <v>-25.5</v>
      </c>
      <c r="K108" s="28" t="s">
        <v>734</v>
      </c>
      <c r="L108" s="105" t="str">
        <f t="shared" si="19"/>
        <v>Yes</v>
      </c>
    </row>
    <row r="109" spans="1:12" ht="25.5" x14ac:dyDescent="0.2">
      <c r="A109" s="128" t="s">
        <v>1171</v>
      </c>
      <c r="B109" s="22" t="s">
        <v>213</v>
      </c>
      <c r="C109" s="29">
        <v>32882984</v>
      </c>
      <c r="D109" s="27" t="str">
        <f t="shared" si="20"/>
        <v>N/A</v>
      </c>
      <c r="E109" s="29">
        <v>38426097</v>
      </c>
      <c r="F109" s="27" t="str">
        <f t="shared" si="21"/>
        <v>N/A</v>
      </c>
      <c r="G109" s="29">
        <v>28756354</v>
      </c>
      <c r="H109" s="27" t="str">
        <f t="shared" si="22"/>
        <v>N/A</v>
      </c>
      <c r="I109" s="8">
        <v>16.86</v>
      </c>
      <c r="J109" s="8">
        <v>-25.2</v>
      </c>
      <c r="K109" s="28" t="s">
        <v>734</v>
      </c>
      <c r="L109" s="105" t="str">
        <f t="shared" si="19"/>
        <v>Yes</v>
      </c>
    </row>
    <row r="110" spans="1:12" x14ac:dyDescent="0.2">
      <c r="A110" s="128" t="s">
        <v>521</v>
      </c>
      <c r="B110" s="22" t="s">
        <v>213</v>
      </c>
      <c r="C110" s="23">
        <v>5750</v>
      </c>
      <c r="D110" s="27" t="str">
        <f t="shared" si="20"/>
        <v>N/A</v>
      </c>
      <c r="E110" s="23">
        <v>6352</v>
      </c>
      <c r="F110" s="27" t="str">
        <f t="shared" si="21"/>
        <v>N/A</v>
      </c>
      <c r="G110" s="23">
        <v>6314</v>
      </c>
      <c r="H110" s="27" t="str">
        <f t="shared" si="22"/>
        <v>N/A</v>
      </c>
      <c r="I110" s="8">
        <v>10.47</v>
      </c>
      <c r="J110" s="8">
        <v>-0.59799999999999998</v>
      </c>
      <c r="K110" s="28" t="s">
        <v>734</v>
      </c>
      <c r="L110" s="105" t="str">
        <f t="shared" si="19"/>
        <v>Yes</v>
      </c>
    </row>
    <row r="111" spans="1:12" ht="25.5" x14ac:dyDescent="0.2">
      <c r="A111" s="128" t="s">
        <v>1172</v>
      </c>
      <c r="B111" s="22" t="s">
        <v>213</v>
      </c>
      <c r="C111" s="29">
        <v>5718.7798260999998</v>
      </c>
      <c r="D111" s="27" t="str">
        <f t="shared" si="20"/>
        <v>N/A</v>
      </c>
      <c r="E111" s="29">
        <v>6049.4485201999996</v>
      </c>
      <c r="F111" s="27" t="str">
        <f t="shared" si="21"/>
        <v>N/A</v>
      </c>
      <c r="G111" s="29">
        <v>4554.3797909000004</v>
      </c>
      <c r="H111" s="27" t="str">
        <f t="shared" si="22"/>
        <v>N/A</v>
      </c>
      <c r="I111" s="8">
        <v>5.782</v>
      </c>
      <c r="J111" s="8">
        <v>-24.7</v>
      </c>
      <c r="K111" s="28" t="s">
        <v>734</v>
      </c>
      <c r="L111" s="105" t="str">
        <f t="shared" si="19"/>
        <v>Yes</v>
      </c>
    </row>
    <row r="112" spans="1:12" ht="25.5" x14ac:dyDescent="0.2">
      <c r="A112" s="128" t="s">
        <v>1173</v>
      </c>
      <c r="B112" s="22" t="s">
        <v>213</v>
      </c>
      <c r="C112" s="29">
        <v>37721410</v>
      </c>
      <c r="D112" s="27" t="str">
        <f t="shared" si="20"/>
        <v>N/A</v>
      </c>
      <c r="E112" s="29">
        <v>39579349</v>
      </c>
      <c r="F112" s="27" t="str">
        <f t="shared" si="21"/>
        <v>N/A</v>
      </c>
      <c r="G112" s="29">
        <v>28362756</v>
      </c>
      <c r="H112" s="27" t="str">
        <f t="shared" si="22"/>
        <v>N/A</v>
      </c>
      <c r="I112" s="8">
        <v>4.9249999999999998</v>
      </c>
      <c r="J112" s="8">
        <v>-28.3</v>
      </c>
      <c r="K112" s="28" t="s">
        <v>734</v>
      </c>
      <c r="L112" s="105" t="str">
        <f t="shared" si="19"/>
        <v>Yes</v>
      </c>
    </row>
    <row r="113" spans="1:12" ht="25.5" x14ac:dyDescent="0.2">
      <c r="A113" s="128" t="s">
        <v>522</v>
      </c>
      <c r="B113" s="22" t="s">
        <v>213</v>
      </c>
      <c r="C113" s="23">
        <v>7324</v>
      </c>
      <c r="D113" s="27" t="str">
        <f t="shared" si="20"/>
        <v>N/A</v>
      </c>
      <c r="E113" s="23">
        <v>7570</v>
      </c>
      <c r="F113" s="27" t="str">
        <f t="shared" si="21"/>
        <v>N/A</v>
      </c>
      <c r="G113" s="23">
        <v>7993</v>
      </c>
      <c r="H113" s="27" t="str">
        <f t="shared" si="22"/>
        <v>N/A</v>
      </c>
      <c r="I113" s="8">
        <v>3.359</v>
      </c>
      <c r="J113" s="8">
        <v>5.5880000000000001</v>
      </c>
      <c r="K113" s="28" t="s">
        <v>734</v>
      </c>
      <c r="L113" s="105" t="str">
        <f t="shared" si="19"/>
        <v>Yes</v>
      </c>
    </row>
    <row r="114" spans="1:12" ht="25.5" x14ac:dyDescent="0.2">
      <c r="A114" s="128" t="s">
        <v>1174</v>
      </c>
      <c r="B114" s="22" t="s">
        <v>213</v>
      </c>
      <c r="C114" s="29">
        <v>5150.3836701</v>
      </c>
      <c r="D114" s="27" t="str">
        <f t="shared" si="20"/>
        <v>N/A</v>
      </c>
      <c r="E114" s="29">
        <v>5228.4476881999999</v>
      </c>
      <c r="F114" s="27" t="str">
        <f t="shared" si="21"/>
        <v>N/A</v>
      </c>
      <c r="G114" s="29">
        <v>3548.4493932</v>
      </c>
      <c r="H114" s="27" t="str">
        <f t="shared" si="22"/>
        <v>N/A</v>
      </c>
      <c r="I114" s="8">
        <v>1.516</v>
      </c>
      <c r="J114" s="8">
        <v>-32.1</v>
      </c>
      <c r="K114" s="28" t="s">
        <v>734</v>
      </c>
      <c r="L114" s="105" t="str">
        <f t="shared" si="19"/>
        <v>No</v>
      </c>
    </row>
    <row r="115" spans="1:12" ht="25.5" x14ac:dyDescent="0.2">
      <c r="A115" s="128" t="s">
        <v>1175</v>
      </c>
      <c r="B115" s="22" t="s">
        <v>213</v>
      </c>
      <c r="C115" s="29">
        <v>4896310</v>
      </c>
      <c r="D115" s="27" t="str">
        <f t="shared" ref="D115:D146" si="23">IF($B115="N/A","N/A",IF(C115&gt;10,"No",IF(C115&lt;-10,"No","Yes")))</f>
        <v>N/A</v>
      </c>
      <c r="E115" s="29">
        <v>6130484</v>
      </c>
      <c r="F115" s="27" t="str">
        <f t="shared" ref="F115:F146" si="24">IF($B115="N/A","N/A",IF(E115&gt;10,"No",IF(E115&lt;-10,"No","Yes")))</f>
        <v>N/A</v>
      </c>
      <c r="G115" s="29">
        <v>5015360</v>
      </c>
      <c r="H115" s="27" t="str">
        <f t="shared" ref="H115:H146" si="25">IF($B115="N/A","N/A",IF(G115&gt;10,"No",IF(G115&lt;-10,"No","Yes")))</f>
        <v>N/A</v>
      </c>
      <c r="I115" s="8">
        <v>25.21</v>
      </c>
      <c r="J115" s="8">
        <v>-18.2</v>
      </c>
      <c r="K115" s="28" t="s">
        <v>734</v>
      </c>
      <c r="L115" s="105" t="str">
        <f t="shared" si="19"/>
        <v>Yes</v>
      </c>
    </row>
    <row r="116" spans="1:12" ht="25.5" x14ac:dyDescent="0.2">
      <c r="A116" s="128" t="s">
        <v>523</v>
      </c>
      <c r="B116" s="22" t="s">
        <v>213</v>
      </c>
      <c r="C116" s="23">
        <v>2113</v>
      </c>
      <c r="D116" s="27" t="str">
        <f t="shared" si="23"/>
        <v>N/A</v>
      </c>
      <c r="E116" s="23">
        <v>2570</v>
      </c>
      <c r="F116" s="27" t="str">
        <f t="shared" si="24"/>
        <v>N/A</v>
      </c>
      <c r="G116" s="23">
        <v>2930</v>
      </c>
      <c r="H116" s="27" t="str">
        <f t="shared" si="25"/>
        <v>N/A</v>
      </c>
      <c r="I116" s="8">
        <v>21.63</v>
      </c>
      <c r="J116" s="8">
        <v>14.01</v>
      </c>
      <c r="K116" s="28" t="s">
        <v>734</v>
      </c>
      <c r="L116" s="105" t="str">
        <f t="shared" si="19"/>
        <v>Yes</v>
      </c>
    </row>
    <row r="117" spans="1:12" ht="25.5" x14ac:dyDescent="0.2">
      <c r="A117" s="128" t="s">
        <v>1176</v>
      </c>
      <c r="B117" s="22" t="s">
        <v>213</v>
      </c>
      <c r="C117" s="29">
        <v>2317.2314244999998</v>
      </c>
      <c r="D117" s="27" t="str">
        <f t="shared" si="23"/>
        <v>N/A</v>
      </c>
      <c r="E117" s="29">
        <v>2385.4023345999999</v>
      </c>
      <c r="F117" s="27" t="str">
        <f t="shared" si="24"/>
        <v>N/A</v>
      </c>
      <c r="G117" s="29">
        <v>1711.7269624999999</v>
      </c>
      <c r="H117" s="27" t="str">
        <f t="shared" si="25"/>
        <v>N/A</v>
      </c>
      <c r="I117" s="8">
        <v>2.9420000000000002</v>
      </c>
      <c r="J117" s="8">
        <v>-28.2</v>
      </c>
      <c r="K117" s="28" t="s">
        <v>734</v>
      </c>
      <c r="L117" s="105" t="str">
        <f t="shared" si="19"/>
        <v>Yes</v>
      </c>
    </row>
    <row r="118" spans="1:12" ht="25.5" x14ac:dyDescent="0.2">
      <c r="A118" s="128" t="s">
        <v>1177</v>
      </c>
      <c r="B118" s="22" t="s">
        <v>213</v>
      </c>
      <c r="C118" s="29">
        <v>0</v>
      </c>
      <c r="D118" s="27" t="str">
        <f t="shared" si="23"/>
        <v>N/A</v>
      </c>
      <c r="E118" s="29">
        <v>0</v>
      </c>
      <c r="F118" s="27" t="str">
        <f t="shared" si="24"/>
        <v>N/A</v>
      </c>
      <c r="G118" s="29">
        <v>0</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734</v>
      </c>
      <c r="L120" s="105" t="str">
        <f t="shared" si="19"/>
        <v>N/A</v>
      </c>
    </row>
    <row r="121" spans="1:12" ht="25.5" x14ac:dyDescent="0.2">
      <c r="A121" s="128" t="s">
        <v>1179</v>
      </c>
      <c r="B121" s="22" t="s">
        <v>213</v>
      </c>
      <c r="C121" s="29">
        <v>7124499</v>
      </c>
      <c r="D121" s="27" t="str">
        <f t="shared" si="23"/>
        <v>N/A</v>
      </c>
      <c r="E121" s="29">
        <v>6173029</v>
      </c>
      <c r="F121" s="27" t="str">
        <f t="shared" si="24"/>
        <v>N/A</v>
      </c>
      <c r="G121" s="29">
        <v>2524893</v>
      </c>
      <c r="H121" s="27" t="str">
        <f t="shared" si="25"/>
        <v>N/A</v>
      </c>
      <c r="I121" s="8">
        <v>-13.4</v>
      </c>
      <c r="J121" s="8">
        <v>-59.1</v>
      </c>
      <c r="K121" s="28" t="s">
        <v>734</v>
      </c>
      <c r="L121" s="105" t="str">
        <f t="shared" si="19"/>
        <v>No</v>
      </c>
    </row>
    <row r="122" spans="1:12" x14ac:dyDescent="0.2">
      <c r="A122" s="128" t="s">
        <v>525</v>
      </c>
      <c r="B122" s="22" t="s">
        <v>213</v>
      </c>
      <c r="C122" s="23">
        <v>753</v>
      </c>
      <c r="D122" s="27" t="str">
        <f t="shared" si="23"/>
        <v>N/A</v>
      </c>
      <c r="E122" s="23">
        <v>492</v>
      </c>
      <c r="F122" s="27" t="str">
        <f t="shared" si="24"/>
        <v>N/A</v>
      </c>
      <c r="G122" s="23">
        <v>265</v>
      </c>
      <c r="H122" s="27" t="str">
        <f t="shared" si="25"/>
        <v>N/A</v>
      </c>
      <c r="I122" s="8">
        <v>-34.700000000000003</v>
      </c>
      <c r="J122" s="8">
        <v>-46.1</v>
      </c>
      <c r="K122" s="28" t="s">
        <v>734</v>
      </c>
      <c r="L122" s="105" t="str">
        <f t="shared" si="19"/>
        <v>No</v>
      </c>
    </row>
    <row r="123" spans="1:12" ht="25.5" x14ac:dyDescent="0.2">
      <c r="A123" s="128" t="s">
        <v>1180</v>
      </c>
      <c r="B123" s="22" t="s">
        <v>213</v>
      </c>
      <c r="C123" s="29">
        <v>9461.4860558</v>
      </c>
      <c r="D123" s="27" t="str">
        <f t="shared" si="23"/>
        <v>N/A</v>
      </c>
      <c r="E123" s="29">
        <v>12546.806911</v>
      </c>
      <c r="F123" s="27" t="str">
        <f t="shared" si="24"/>
        <v>N/A</v>
      </c>
      <c r="G123" s="29">
        <v>9527.8981132000008</v>
      </c>
      <c r="H123" s="27" t="str">
        <f t="shared" si="25"/>
        <v>N/A</v>
      </c>
      <c r="I123" s="8">
        <v>32.61</v>
      </c>
      <c r="J123" s="8">
        <v>-24.1</v>
      </c>
      <c r="K123" s="28" t="s">
        <v>734</v>
      </c>
      <c r="L123" s="105" t="str">
        <f t="shared" si="19"/>
        <v>Yes</v>
      </c>
    </row>
    <row r="124" spans="1:12" ht="25.5" x14ac:dyDescent="0.2">
      <c r="A124" s="128" t="s">
        <v>1181</v>
      </c>
      <c r="B124" s="22" t="s">
        <v>213</v>
      </c>
      <c r="C124" s="29">
        <v>6967618</v>
      </c>
      <c r="D124" s="27" t="str">
        <f t="shared" si="23"/>
        <v>N/A</v>
      </c>
      <c r="E124" s="29">
        <v>7991169</v>
      </c>
      <c r="F124" s="27" t="str">
        <f t="shared" si="24"/>
        <v>N/A</v>
      </c>
      <c r="G124" s="29">
        <v>6190797</v>
      </c>
      <c r="H124" s="27" t="str">
        <f t="shared" si="25"/>
        <v>N/A</v>
      </c>
      <c r="I124" s="8">
        <v>14.69</v>
      </c>
      <c r="J124" s="8">
        <v>-22.5</v>
      </c>
      <c r="K124" s="28" t="s">
        <v>734</v>
      </c>
      <c r="L124" s="105" t="str">
        <f t="shared" si="19"/>
        <v>Yes</v>
      </c>
    </row>
    <row r="125" spans="1:12" ht="25.5" x14ac:dyDescent="0.2">
      <c r="A125" s="128" t="s">
        <v>526</v>
      </c>
      <c r="B125" s="22" t="s">
        <v>213</v>
      </c>
      <c r="C125" s="23">
        <v>6280</v>
      </c>
      <c r="D125" s="27" t="str">
        <f t="shared" si="23"/>
        <v>N/A</v>
      </c>
      <c r="E125" s="23">
        <v>7776</v>
      </c>
      <c r="F125" s="27" t="str">
        <f t="shared" si="24"/>
        <v>N/A</v>
      </c>
      <c r="G125" s="23">
        <v>7872</v>
      </c>
      <c r="H125" s="27" t="str">
        <f t="shared" si="25"/>
        <v>N/A</v>
      </c>
      <c r="I125" s="8">
        <v>23.82</v>
      </c>
      <c r="J125" s="8">
        <v>1.2350000000000001</v>
      </c>
      <c r="K125" s="28" t="s">
        <v>734</v>
      </c>
      <c r="L125" s="105" t="str">
        <f t="shared" si="19"/>
        <v>Yes</v>
      </c>
    </row>
    <row r="126" spans="1:12" ht="25.5" x14ac:dyDescent="0.2">
      <c r="A126" s="128" t="s">
        <v>1182</v>
      </c>
      <c r="B126" s="22" t="s">
        <v>213</v>
      </c>
      <c r="C126" s="29">
        <v>1109.4933120999999</v>
      </c>
      <c r="D126" s="27" t="str">
        <f t="shared" si="23"/>
        <v>N/A</v>
      </c>
      <c r="E126" s="29">
        <v>1027.6709105</v>
      </c>
      <c r="F126" s="27" t="str">
        <f t="shared" si="24"/>
        <v>N/A</v>
      </c>
      <c r="G126" s="29">
        <v>786.43254573000002</v>
      </c>
      <c r="H126" s="27" t="str">
        <f t="shared" si="25"/>
        <v>N/A</v>
      </c>
      <c r="I126" s="8">
        <v>-7.37</v>
      </c>
      <c r="J126" s="8">
        <v>-23.5</v>
      </c>
      <c r="K126" s="28" t="s">
        <v>734</v>
      </c>
      <c r="L126" s="105" t="str">
        <f t="shared" si="19"/>
        <v>Yes</v>
      </c>
    </row>
    <row r="127" spans="1:12" ht="25.5" x14ac:dyDescent="0.2">
      <c r="A127" s="128" t="s">
        <v>1183</v>
      </c>
      <c r="B127" s="22" t="s">
        <v>213</v>
      </c>
      <c r="C127" s="29">
        <v>5542930</v>
      </c>
      <c r="D127" s="27" t="str">
        <f t="shared" si="23"/>
        <v>N/A</v>
      </c>
      <c r="E127" s="29">
        <v>11364540</v>
      </c>
      <c r="F127" s="27" t="str">
        <f t="shared" si="24"/>
        <v>N/A</v>
      </c>
      <c r="G127" s="29">
        <v>8392666</v>
      </c>
      <c r="H127" s="27" t="str">
        <f t="shared" si="25"/>
        <v>N/A</v>
      </c>
      <c r="I127" s="8">
        <v>105</v>
      </c>
      <c r="J127" s="8">
        <v>-26.2</v>
      </c>
      <c r="K127" s="28" t="s">
        <v>734</v>
      </c>
      <c r="L127" s="105" t="str">
        <f t="shared" si="19"/>
        <v>Yes</v>
      </c>
    </row>
    <row r="128" spans="1:12" x14ac:dyDescent="0.2">
      <c r="A128" s="128" t="s">
        <v>527</v>
      </c>
      <c r="B128" s="22" t="s">
        <v>213</v>
      </c>
      <c r="C128" s="23">
        <v>5229</v>
      </c>
      <c r="D128" s="27" t="str">
        <f t="shared" si="23"/>
        <v>N/A</v>
      </c>
      <c r="E128" s="23">
        <v>7039</v>
      </c>
      <c r="F128" s="27" t="str">
        <f t="shared" si="24"/>
        <v>N/A</v>
      </c>
      <c r="G128" s="23">
        <v>7265</v>
      </c>
      <c r="H128" s="27" t="str">
        <f t="shared" si="25"/>
        <v>N/A</v>
      </c>
      <c r="I128" s="8">
        <v>34.61</v>
      </c>
      <c r="J128" s="8">
        <v>3.2109999999999999</v>
      </c>
      <c r="K128" s="28" t="s">
        <v>734</v>
      </c>
      <c r="L128" s="105" t="str">
        <f t="shared" si="19"/>
        <v>Yes</v>
      </c>
    </row>
    <row r="129" spans="1:12" ht="25.5" x14ac:dyDescent="0.2">
      <c r="A129" s="128" t="s">
        <v>1184</v>
      </c>
      <c r="B129" s="22" t="s">
        <v>213</v>
      </c>
      <c r="C129" s="29">
        <v>1060.0363358</v>
      </c>
      <c r="D129" s="27" t="str">
        <f t="shared" si="23"/>
        <v>N/A</v>
      </c>
      <c r="E129" s="29">
        <v>1614.5105839</v>
      </c>
      <c r="F129" s="27" t="str">
        <f t="shared" si="24"/>
        <v>N/A</v>
      </c>
      <c r="G129" s="29">
        <v>1155.2189952000001</v>
      </c>
      <c r="H129" s="27" t="str">
        <f t="shared" si="25"/>
        <v>N/A</v>
      </c>
      <c r="I129" s="8">
        <v>52.31</v>
      </c>
      <c r="J129" s="8">
        <v>-28.4</v>
      </c>
      <c r="K129" s="28" t="s">
        <v>734</v>
      </c>
      <c r="L129" s="105" t="str">
        <f t="shared" si="19"/>
        <v>Yes</v>
      </c>
    </row>
    <row r="130" spans="1:12" ht="25.5" x14ac:dyDescent="0.2">
      <c r="A130" s="128" t="s">
        <v>1185</v>
      </c>
      <c r="B130" s="22" t="s">
        <v>213</v>
      </c>
      <c r="C130" s="29">
        <v>98225</v>
      </c>
      <c r="D130" s="27" t="str">
        <f t="shared" si="23"/>
        <v>N/A</v>
      </c>
      <c r="E130" s="29">
        <v>230387</v>
      </c>
      <c r="F130" s="27" t="str">
        <f t="shared" si="24"/>
        <v>N/A</v>
      </c>
      <c r="G130" s="29">
        <v>128068</v>
      </c>
      <c r="H130" s="27" t="str">
        <f t="shared" si="25"/>
        <v>N/A</v>
      </c>
      <c r="I130" s="8">
        <v>134.6</v>
      </c>
      <c r="J130" s="8">
        <v>-44.4</v>
      </c>
      <c r="K130" s="28" t="s">
        <v>734</v>
      </c>
      <c r="L130" s="105" t="str">
        <f t="shared" si="19"/>
        <v>No</v>
      </c>
    </row>
    <row r="131" spans="1:12" ht="25.5" x14ac:dyDescent="0.2">
      <c r="A131" s="128" t="s">
        <v>528</v>
      </c>
      <c r="B131" s="22" t="s">
        <v>213</v>
      </c>
      <c r="C131" s="23">
        <v>104</v>
      </c>
      <c r="D131" s="27" t="str">
        <f t="shared" si="23"/>
        <v>N/A</v>
      </c>
      <c r="E131" s="23">
        <v>240</v>
      </c>
      <c r="F131" s="27" t="str">
        <f t="shared" si="24"/>
        <v>N/A</v>
      </c>
      <c r="G131" s="23">
        <v>130</v>
      </c>
      <c r="H131" s="27" t="str">
        <f t="shared" si="25"/>
        <v>N/A</v>
      </c>
      <c r="I131" s="8">
        <v>130.80000000000001</v>
      </c>
      <c r="J131" s="8">
        <v>-45.8</v>
      </c>
      <c r="K131" s="28" t="s">
        <v>734</v>
      </c>
      <c r="L131" s="105" t="str">
        <f t="shared" si="19"/>
        <v>No</v>
      </c>
    </row>
    <row r="132" spans="1:12" ht="25.5" x14ac:dyDescent="0.2">
      <c r="A132" s="128" t="s">
        <v>1186</v>
      </c>
      <c r="B132" s="22" t="s">
        <v>213</v>
      </c>
      <c r="C132" s="29">
        <v>944.47115384999995</v>
      </c>
      <c r="D132" s="27" t="str">
        <f t="shared" si="23"/>
        <v>N/A</v>
      </c>
      <c r="E132" s="29">
        <v>959.94583333000003</v>
      </c>
      <c r="F132" s="27" t="str">
        <f t="shared" si="24"/>
        <v>N/A</v>
      </c>
      <c r="G132" s="29">
        <v>985.13846153999998</v>
      </c>
      <c r="H132" s="27" t="str">
        <f t="shared" si="25"/>
        <v>N/A</v>
      </c>
      <c r="I132" s="8">
        <v>1.6379999999999999</v>
      </c>
      <c r="J132" s="8">
        <v>2.6240000000000001</v>
      </c>
      <c r="K132" s="28" t="s">
        <v>734</v>
      </c>
      <c r="L132" s="105" t="str">
        <f t="shared" si="19"/>
        <v>Yes</v>
      </c>
    </row>
    <row r="133" spans="1:12" ht="25.5" x14ac:dyDescent="0.2">
      <c r="A133" s="128" t="s">
        <v>1187</v>
      </c>
      <c r="B133" s="22" t="s">
        <v>213</v>
      </c>
      <c r="C133" s="29">
        <v>0</v>
      </c>
      <c r="D133" s="27" t="str">
        <f t="shared" si="23"/>
        <v>N/A</v>
      </c>
      <c r="E133" s="29">
        <v>0</v>
      </c>
      <c r="F133" s="27" t="str">
        <f t="shared" si="24"/>
        <v>N/A</v>
      </c>
      <c r="G133" s="29">
        <v>0</v>
      </c>
      <c r="H133" s="27" t="str">
        <f t="shared" si="25"/>
        <v>N/A</v>
      </c>
      <c r="I133" s="8" t="s">
        <v>1748</v>
      </c>
      <c r="J133" s="8" t="s">
        <v>1748</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1748</v>
      </c>
      <c r="J134" s="8" t="s">
        <v>1748</v>
      </c>
      <c r="K134" s="28" t="s">
        <v>734</v>
      </c>
      <c r="L134" s="105" t="str">
        <f t="shared" si="19"/>
        <v>N/A</v>
      </c>
    </row>
    <row r="135" spans="1:12" ht="25.5" x14ac:dyDescent="0.2">
      <c r="A135" s="128" t="s">
        <v>1188</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734</v>
      </c>
      <c r="L135" s="105" t="str">
        <f t="shared" si="19"/>
        <v>N/A</v>
      </c>
    </row>
    <row r="136" spans="1:12" x14ac:dyDescent="0.2">
      <c r="A136" s="128" t="s">
        <v>1189</v>
      </c>
      <c r="B136" s="22" t="s">
        <v>213</v>
      </c>
      <c r="C136" s="29">
        <v>490992</v>
      </c>
      <c r="D136" s="27" t="str">
        <f t="shared" si="23"/>
        <v>N/A</v>
      </c>
      <c r="E136" s="29">
        <v>174282</v>
      </c>
      <c r="F136" s="27" t="str">
        <f t="shared" si="24"/>
        <v>N/A</v>
      </c>
      <c r="G136" s="29">
        <v>94615</v>
      </c>
      <c r="H136" s="27" t="str">
        <f t="shared" si="25"/>
        <v>N/A</v>
      </c>
      <c r="I136" s="8">
        <v>-64.5</v>
      </c>
      <c r="J136" s="8">
        <v>-45.7</v>
      </c>
      <c r="K136" s="28" t="s">
        <v>734</v>
      </c>
      <c r="L136" s="105" t="str">
        <f t="shared" si="19"/>
        <v>No</v>
      </c>
    </row>
    <row r="137" spans="1:12" x14ac:dyDescent="0.2">
      <c r="A137" s="128" t="s">
        <v>530</v>
      </c>
      <c r="B137" s="22" t="s">
        <v>213</v>
      </c>
      <c r="C137" s="23">
        <v>1143</v>
      </c>
      <c r="D137" s="27" t="str">
        <f t="shared" si="23"/>
        <v>N/A</v>
      </c>
      <c r="E137" s="23">
        <v>1038</v>
      </c>
      <c r="F137" s="27" t="str">
        <f t="shared" si="24"/>
        <v>N/A</v>
      </c>
      <c r="G137" s="23">
        <v>640</v>
      </c>
      <c r="H137" s="27" t="str">
        <f t="shared" si="25"/>
        <v>N/A</v>
      </c>
      <c r="I137" s="8">
        <v>-9.19</v>
      </c>
      <c r="J137" s="8">
        <v>-38.299999999999997</v>
      </c>
      <c r="K137" s="28" t="s">
        <v>734</v>
      </c>
      <c r="L137" s="105" t="str">
        <f t="shared" si="19"/>
        <v>No</v>
      </c>
    </row>
    <row r="138" spans="1:12" x14ac:dyDescent="0.2">
      <c r="A138" s="128" t="s">
        <v>1190</v>
      </c>
      <c r="B138" s="22" t="s">
        <v>213</v>
      </c>
      <c r="C138" s="29">
        <v>429.56430446000002</v>
      </c>
      <c r="D138" s="27" t="str">
        <f t="shared" si="23"/>
        <v>N/A</v>
      </c>
      <c r="E138" s="29">
        <v>167.9017341</v>
      </c>
      <c r="F138" s="27" t="str">
        <f t="shared" si="24"/>
        <v>N/A</v>
      </c>
      <c r="G138" s="29">
        <v>147.8359375</v>
      </c>
      <c r="H138" s="27" t="str">
        <f t="shared" si="25"/>
        <v>N/A</v>
      </c>
      <c r="I138" s="8">
        <v>-60.9</v>
      </c>
      <c r="J138" s="8">
        <v>-12</v>
      </c>
      <c r="K138" s="28" t="s">
        <v>734</v>
      </c>
      <c r="L138" s="105" t="str">
        <f t="shared" si="19"/>
        <v>Yes</v>
      </c>
    </row>
    <row r="139" spans="1:12" x14ac:dyDescent="0.2">
      <c r="A139" s="156" t="s">
        <v>404</v>
      </c>
      <c r="B139" s="10" t="s">
        <v>213</v>
      </c>
      <c r="C139" s="10">
        <v>5985087916</v>
      </c>
      <c r="D139" s="7" t="str">
        <f t="shared" si="23"/>
        <v>N/A</v>
      </c>
      <c r="E139" s="10">
        <v>6961214703</v>
      </c>
      <c r="F139" s="7" t="str">
        <f t="shared" si="24"/>
        <v>N/A</v>
      </c>
      <c r="G139" s="10">
        <v>9841228895</v>
      </c>
      <c r="H139" s="7" t="str">
        <f t="shared" si="25"/>
        <v>N/A</v>
      </c>
      <c r="I139" s="8">
        <v>16.309999999999999</v>
      </c>
      <c r="J139" s="8">
        <v>41.37</v>
      </c>
      <c r="K139" s="10" t="s">
        <v>213</v>
      </c>
      <c r="L139" s="105" t="str">
        <f t="shared" ref="L139:L158" si="26">IF(J139="Div by 0", "N/A", IF(K139="N/A","N/A", IF(J139&gt;VALUE(MID(K139,1,2)), "No", IF(J139&lt;-1*VALUE(MID(K139,1,2)), "No", "Yes"))))</f>
        <v>N/A</v>
      </c>
    </row>
    <row r="140" spans="1:12" x14ac:dyDescent="0.2">
      <c r="A140" s="156" t="s">
        <v>1191</v>
      </c>
      <c r="B140" s="10" t="s">
        <v>213</v>
      </c>
      <c r="C140" s="10">
        <v>5189.5910696999999</v>
      </c>
      <c r="D140" s="7" t="str">
        <f t="shared" si="23"/>
        <v>N/A</v>
      </c>
      <c r="E140" s="10">
        <v>6016.9817854000003</v>
      </c>
      <c r="F140" s="7" t="str">
        <f t="shared" si="24"/>
        <v>N/A</v>
      </c>
      <c r="G140" s="10">
        <v>7664.3174742000001</v>
      </c>
      <c r="H140" s="7" t="str">
        <f t="shared" si="25"/>
        <v>N/A</v>
      </c>
      <c r="I140" s="8">
        <v>15.94</v>
      </c>
      <c r="J140" s="8">
        <v>27.38</v>
      </c>
      <c r="K140" s="10" t="s">
        <v>213</v>
      </c>
      <c r="L140" s="105" t="str">
        <f t="shared" si="26"/>
        <v>N/A</v>
      </c>
    </row>
    <row r="141" spans="1:12" x14ac:dyDescent="0.2">
      <c r="A141" s="156" t="s">
        <v>405</v>
      </c>
      <c r="B141" s="10" t="s">
        <v>213</v>
      </c>
      <c r="C141" s="10">
        <v>0</v>
      </c>
      <c r="D141" s="7" t="str">
        <f t="shared" si="23"/>
        <v>N/A</v>
      </c>
      <c r="E141" s="10">
        <v>0</v>
      </c>
      <c r="F141" s="7" t="str">
        <f t="shared" si="24"/>
        <v>N/A</v>
      </c>
      <c r="G141" s="10">
        <v>238790</v>
      </c>
      <c r="H141" s="7" t="str">
        <f t="shared" si="25"/>
        <v>N/A</v>
      </c>
      <c r="I141" s="8" t="s">
        <v>1748</v>
      </c>
      <c r="J141" s="8" t="s">
        <v>1748</v>
      </c>
      <c r="K141" s="10" t="s">
        <v>213</v>
      </c>
      <c r="L141" s="105" t="str">
        <f t="shared" si="26"/>
        <v>N/A</v>
      </c>
    </row>
    <row r="142" spans="1:12" x14ac:dyDescent="0.2">
      <c r="A142" s="156" t="s">
        <v>1192</v>
      </c>
      <c r="B142" s="10" t="s">
        <v>213</v>
      </c>
      <c r="C142" s="10" t="s">
        <v>1748</v>
      </c>
      <c r="D142" s="7" t="str">
        <f t="shared" si="23"/>
        <v>N/A</v>
      </c>
      <c r="E142" s="10" t="s">
        <v>1748</v>
      </c>
      <c r="F142" s="7" t="str">
        <f t="shared" si="24"/>
        <v>N/A</v>
      </c>
      <c r="G142" s="10">
        <v>775.29220779000002</v>
      </c>
      <c r="H142" s="7" t="str">
        <f t="shared" si="25"/>
        <v>N/A</v>
      </c>
      <c r="I142" s="8" t="s">
        <v>1748</v>
      </c>
      <c r="J142" s="8" t="s">
        <v>1748</v>
      </c>
      <c r="K142" s="10" t="s">
        <v>213</v>
      </c>
      <c r="L142" s="105" t="str">
        <f t="shared" si="26"/>
        <v>N/A</v>
      </c>
    </row>
    <row r="143" spans="1:12" x14ac:dyDescent="0.2">
      <c r="A143" s="156" t="s">
        <v>406</v>
      </c>
      <c r="B143" s="10" t="s">
        <v>213</v>
      </c>
      <c r="C143" s="10">
        <v>55951321</v>
      </c>
      <c r="D143" s="7" t="str">
        <f t="shared" si="23"/>
        <v>N/A</v>
      </c>
      <c r="E143" s="10">
        <v>50896273</v>
      </c>
      <c r="F143" s="7" t="str">
        <f t="shared" si="24"/>
        <v>N/A</v>
      </c>
      <c r="G143" s="10">
        <v>15928686</v>
      </c>
      <c r="H143" s="7" t="str">
        <f t="shared" si="25"/>
        <v>N/A</v>
      </c>
      <c r="I143" s="8">
        <v>-9.0299999999999994</v>
      </c>
      <c r="J143" s="8">
        <v>-68.7</v>
      </c>
      <c r="K143" s="10" t="s">
        <v>213</v>
      </c>
      <c r="L143" s="105" t="str">
        <f t="shared" si="26"/>
        <v>N/A</v>
      </c>
    </row>
    <row r="144" spans="1:12" ht="25.5" x14ac:dyDescent="0.2">
      <c r="A144" s="156" t="s">
        <v>1193</v>
      </c>
      <c r="B144" s="10" t="s">
        <v>213</v>
      </c>
      <c r="C144" s="10">
        <v>1259.3706897</v>
      </c>
      <c r="D144" s="7" t="str">
        <f t="shared" si="23"/>
        <v>N/A</v>
      </c>
      <c r="E144" s="10">
        <v>1239.618905</v>
      </c>
      <c r="F144" s="7" t="str">
        <f t="shared" si="24"/>
        <v>N/A</v>
      </c>
      <c r="G144" s="10">
        <v>560.39565156000003</v>
      </c>
      <c r="H144" s="7" t="str">
        <f t="shared" si="25"/>
        <v>N/A</v>
      </c>
      <c r="I144" s="8">
        <v>-1.57</v>
      </c>
      <c r="J144" s="8">
        <v>-54.8</v>
      </c>
      <c r="K144" s="10" t="s">
        <v>213</v>
      </c>
      <c r="L144" s="105" t="str">
        <f t="shared" si="26"/>
        <v>N/A</v>
      </c>
    </row>
    <row r="145" spans="1:13" x14ac:dyDescent="0.2">
      <c r="A145" s="156" t="s">
        <v>407</v>
      </c>
      <c r="B145" s="10" t="s">
        <v>213</v>
      </c>
      <c r="C145" s="10">
        <v>135594340</v>
      </c>
      <c r="D145" s="7" t="str">
        <f t="shared" si="23"/>
        <v>N/A</v>
      </c>
      <c r="E145" s="10">
        <v>91736742</v>
      </c>
      <c r="F145" s="7" t="str">
        <f t="shared" si="24"/>
        <v>N/A</v>
      </c>
      <c r="G145" s="10">
        <v>66259172</v>
      </c>
      <c r="H145" s="7" t="str">
        <f t="shared" si="25"/>
        <v>N/A</v>
      </c>
      <c r="I145" s="8">
        <v>-32.299999999999997</v>
      </c>
      <c r="J145" s="8">
        <v>-27.8</v>
      </c>
      <c r="K145" s="10" t="s">
        <v>213</v>
      </c>
      <c r="L145" s="105" t="str">
        <f t="shared" si="26"/>
        <v>N/A</v>
      </c>
    </row>
    <row r="146" spans="1:13" x14ac:dyDescent="0.2">
      <c r="A146" s="156" t="s">
        <v>1194</v>
      </c>
      <c r="B146" s="10" t="s">
        <v>213</v>
      </c>
      <c r="C146" s="10">
        <v>3044.6007724000001</v>
      </c>
      <c r="D146" s="7" t="str">
        <f t="shared" si="23"/>
        <v>N/A</v>
      </c>
      <c r="E146" s="10">
        <v>2148.5524042000002</v>
      </c>
      <c r="F146" s="7" t="str">
        <f t="shared" si="24"/>
        <v>N/A</v>
      </c>
      <c r="G146" s="10">
        <v>3459.6476607999998</v>
      </c>
      <c r="H146" s="7" t="str">
        <f t="shared" si="25"/>
        <v>N/A</v>
      </c>
      <c r="I146" s="8">
        <v>-29.4</v>
      </c>
      <c r="J146" s="8">
        <v>61.02</v>
      </c>
      <c r="K146" s="10" t="s">
        <v>213</v>
      </c>
      <c r="L146" s="105" t="str">
        <f t="shared" si="26"/>
        <v>N/A</v>
      </c>
    </row>
    <row r="147" spans="1:13" x14ac:dyDescent="0.2">
      <c r="A147" s="156" t="s">
        <v>408</v>
      </c>
      <c r="B147" s="10" t="s">
        <v>213</v>
      </c>
      <c r="C147" s="10">
        <v>49445598</v>
      </c>
      <c r="D147" s="7" t="str">
        <f t="shared" ref="D147:D160" si="27">IF($B147="N/A","N/A",IF(C147&gt;10,"No",IF(C147&lt;-10,"No","Yes")))</f>
        <v>N/A</v>
      </c>
      <c r="E147" s="10">
        <v>50569007</v>
      </c>
      <c r="F147" s="7" t="str">
        <f t="shared" ref="F147:F160" si="28">IF($B147="N/A","N/A",IF(E147&gt;10,"No",IF(E147&lt;-10,"No","Yes")))</f>
        <v>N/A</v>
      </c>
      <c r="G147" s="10">
        <v>61086350</v>
      </c>
      <c r="H147" s="7" t="str">
        <f t="shared" ref="H147:H160" si="29">IF($B147="N/A","N/A",IF(G147&gt;10,"No",IF(G147&lt;-10,"No","Yes")))</f>
        <v>N/A</v>
      </c>
      <c r="I147" s="8">
        <v>2.2719999999999998</v>
      </c>
      <c r="J147" s="8">
        <v>20.8</v>
      </c>
      <c r="K147" s="10" t="s">
        <v>213</v>
      </c>
      <c r="L147" s="105" t="str">
        <f t="shared" si="26"/>
        <v>N/A</v>
      </c>
    </row>
    <row r="148" spans="1:13" x14ac:dyDescent="0.2">
      <c r="A148" s="156" t="s">
        <v>1195</v>
      </c>
      <c r="B148" s="10" t="s">
        <v>213</v>
      </c>
      <c r="C148" s="10">
        <v>2156.7477100000001</v>
      </c>
      <c r="D148" s="7" t="str">
        <f t="shared" si="27"/>
        <v>N/A</v>
      </c>
      <c r="E148" s="10">
        <v>2299.2182868</v>
      </c>
      <c r="F148" s="7" t="str">
        <f t="shared" si="28"/>
        <v>N/A</v>
      </c>
      <c r="G148" s="10">
        <v>2678.9908780000001</v>
      </c>
      <c r="H148" s="7" t="str">
        <f t="shared" si="29"/>
        <v>N/A</v>
      </c>
      <c r="I148" s="8">
        <v>6.6059999999999999</v>
      </c>
      <c r="J148" s="8">
        <v>16.52</v>
      </c>
      <c r="K148" s="10" t="s">
        <v>213</v>
      </c>
      <c r="L148" s="105" t="str">
        <f t="shared" si="26"/>
        <v>N/A</v>
      </c>
    </row>
    <row r="149" spans="1:13" x14ac:dyDescent="0.2">
      <c r="A149" s="156" t="s">
        <v>409</v>
      </c>
      <c r="B149" s="10" t="s">
        <v>213</v>
      </c>
      <c r="C149" s="10">
        <v>0</v>
      </c>
      <c r="D149" s="7" t="str">
        <f t="shared" si="27"/>
        <v>N/A</v>
      </c>
      <c r="E149" s="10">
        <v>991805</v>
      </c>
      <c r="F149" s="7" t="str">
        <f t="shared" si="28"/>
        <v>N/A</v>
      </c>
      <c r="G149" s="10">
        <v>9649452</v>
      </c>
      <c r="H149" s="7" t="str">
        <f t="shared" si="29"/>
        <v>N/A</v>
      </c>
      <c r="I149" s="8" t="s">
        <v>1748</v>
      </c>
      <c r="J149" s="8">
        <v>872.9</v>
      </c>
      <c r="K149" s="10" t="s">
        <v>213</v>
      </c>
      <c r="L149" s="105" t="str">
        <f t="shared" si="26"/>
        <v>N/A</v>
      </c>
    </row>
    <row r="150" spans="1:13" x14ac:dyDescent="0.2">
      <c r="A150" s="156" t="s">
        <v>1196</v>
      </c>
      <c r="B150" s="10" t="s">
        <v>213</v>
      </c>
      <c r="C150" s="10" t="s">
        <v>1748</v>
      </c>
      <c r="D150" s="7" t="str">
        <f t="shared" si="27"/>
        <v>N/A</v>
      </c>
      <c r="E150" s="10">
        <v>73.976653987000006</v>
      </c>
      <c r="F150" s="7" t="str">
        <f t="shared" si="28"/>
        <v>N/A</v>
      </c>
      <c r="G150" s="10">
        <v>371.06141127000001</v>
      </c>
      <c r="H150" s="7" t="str">
        <f t="shared" si="29"/>
        <v>N/A</v>
      </c>
      <c r="I150" s="8" t="s">
        <v>1748</v>
      </c>
      <c r="J150" s="8">
        <v>401.6</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14108226</v>
      </c>
      <c r="D153" s="7" t="str">
        <f t="shared" si="27"/>
        <v>N/A</v>
      </c>
      <c r="E153" s="10">
        <v>17159733</v>
      </c>
      <c r="F153" s="7" t="str">
        <f t="shared" si="28"/>
        <v>N/A</v>
      </c>
      <c r="G153" s="10">
        <v>35535269</v>
      </c>
      <c r="H153" s="7" t="str">
        <f t="shared" si="29"/>
        <v>N/A</v>
      </c>
      <c r="I153" s="8">
        <v>21.63</v>
      </c>
      <c r="J153" s="8">
        <v>107.1</v>
      </c>
      <c r="K153" s="10" t="s">
        <v>213</v>
      </c>
      <c r="L153" s="105" t="str">
        <f t="shared" si="26"/>
        <v>N/A</v>
      </c>
      <c r="M153" s="41"/>
    </row>
    <row r="154" spans="1:13" x14ac:dyDescent="0.2">
      <c r="A154" s="156" t="s">
        <v>1198</v>
      </c>
      <c r="B154" s="10" t="s">
        <v>213</v>
      </c>
      <c r="C154" s="10">
        <v>24408.695501999999</v>
      </c>
      <c r="D154" s="7" t="str">
        <f t="shared" si="27"/>
        <v>N/A</v>
      </c>
      <c r="E154" s="10">
        <v>31660.023985</v>
      </c>
      <c r="F154" s="7" t="str">
        <f t="shared" si="28"/>
        <v>N/A</v>
      </c>
      <c r="G154" s="10">
        <v>56315.798732000003</v>
      </c>
      <c r="H154" s="7" t="str">
        <f t="shared" si="29"/>
        <v>N/A</v>
      </c>
      <c r="I154" s="8">
        <v>29.71</v>
      </c>
      <c r="J154" s="8">
        <v>77.88</v>
      </c>
      <c r="K154" s="10" t="s">
        <v>213</v>
      </c>
      <c r="L154" s="105" t="str">
        <f t="shared" si="26"/>
        <v>N/A</v>
      </c>
      <c r="M154" s="42"/>
    </row>
    <row r="155" spans="1:13" x14ac:dyDescent="0.2">
      <c r="A155" s="156" t="s">
        <v>412</v>
      </c>
      <c r="B155" s="10" t="s">
        <v>213</v>
      </c>
      <c r="C155" s="10">
        <v>29530873</v>
      </c>
      <c r="D155" s="7" t="str">
        <f t="shared" si="27"/>
        <v>N/A</v>
      </c>
      <c r="E155" s="10">
        <v>0</v>
      </c>
      <c r="F155" s="7" t="str">
        <f t="shared" si="28"/>
        <v>N/A</v>
      </c>
      <c r="G155" s="10">
        <v>0</v>
      </c>
      <c r="H155" s="7" t="str">
        <f t="shared" si="29"/>
        <v>N/A</v>
      </c>
      <c r="I155" s="8">
        <v>-100</v>
      </c>
      <c r="J155" s="8" t="s">
        <v>1748</v>
      </c>
      <c r="K155" s="10" t="s">
        <v>213</v>
      </c>
      <c r="L155" s="105" t="str">
        <f t="shared" si="26"/>
        <v>N/A</v>
      </c>
    </row>
    <row r="156" spans="1:13" x14ac:dyDescent="0.2">
      <c r="A156" s="156" t="s">
        <v>1199</v>
      </c>
      <c r="B156" s="10" t="s">
        <v>213</v>
      </c>
      <c r="C156" s="10">
        <v>31415.822339999999</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267159185</v>
      </c>
      <c r="D157" s="7" t="str">
        <f t="shared" si="27"/>
        <v>N/A</v>
      </c>
      <c r="E157" s="10">
        <v>237055253</v>
      </c>
      <c r="F157" s="7" t="str">
        <f t="shared" si="28"/>
        <v>N/A</v>
      </c>
      <c r="G157" s="10">
        <v>613013887</v>
      </c>
      <c r="H157" s="7" t="str">
        <f t="shared" si="29"/>
        <v>N/A</v>
      </c>
      <c r="I157" s="8">
        <v>-11.3</v>
      </c>
      <c r="J157" s="8">
        <v>158.6</v>
      </c>
      <c r="K157" s="10" t="s">
        <v>213</v>
      </c>
      <c r="L157" s="105" t="str">
        <f t="shared" si="26"/>
        <v>N/A</v>
      </c>
    </row>
    <row r="158" spans="1:13" x14ac:dyDescent="0.2">
      <c r="A158" s="156" t="s">
        <v>1200</v>
      </c>
      <c r="B158" s="10" t="s">
        <v>213</v>
      </c>
      <c r="C158" s="10">
        <v>4795.7059129999998</v>
      </c>
      <c r="D158" s="7" t="str">
        <f t="shared" si="27"/>
        <v>N/A</v>
      </c>
      <c r="E158" s="10">
        <v>4798.4950608999998</v>
      </c>
      <c r="F158" s="7" t="str">
        <f t="shared" si="28"/>
        <v>N/A</v>
      </c>
      <c r="G158" s="10">
        <v>8333.5221180000008</v>
      </c>
      <c r="H158" s="7" t="str">
        <f t="shared" si="29"/>
        <v>N/A</v>
      </c>
      <c r="I158" s="8">
        <v>5.8200000000000002E-2</v>
      </c>
      <c r="J158" s="8">
        <v>73.67</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1510.3733268000001</v>
      </c>
      <c r="D164" s="88" t="str">
        <f t="shared" ref="D164" si="31">IF($B164="N/A","N/A",IF(C164&gt;10,"No",IF(C164&lt;-10,"No","Yes")))</f>
        <v>N/A</v>
      </c>
      <c r="E164" s="87">
        <v>1524.5299328999999</v>
      </c>
      <c r="F164" s="88" t="str">
        <f t="shared" ref="F164" si="32">IF($B164="N/A","N/A",IF(E164&gt;10,"No",IF(E164&lt;-10,"No","Yes")))</f>
        <v>N/A</v>
      </c>
      <c r="G164" s="87">
        <v>1822.1181981</v>
      </c>
      <c r="H164" s="88" t="str">
        <f t="shared" ref="H164" si="33">IF($B164="N/A","N/A",IF(G164&gt;10,"No",IF(G164&lt;-10,"No","Yes")))</f>
        <v>N/A</v>
      </c>
      <c r="I164" s="89">
        <v>0.93730000000000002</v>
      </c>
      <c r="J164" s="89">
        <v>19.52</v>
      </c>
      <c r="K164" s="90" t="s">
        <v>734</v>
      </c>
      <c r="L164" s="107" t="str">
        <f>IF(J164="Div by 0", "N/A", IF(OR(J164="N/A",K164="N/A"),"N/A", IF(J164&gt;VALUE(MID(K164,1,2)), "No", IF(J164&lt;-1*VALUE(MID(K164,1,2)), "No", "Yes"))))</f>
        <v>Yes</v>
      </c>
      <c r="N164" s="42"/>
    </row>
    <row r="165" spans="1:16" x14ac:dyDescent="0.2">
      <c r="A165" s="156" t="s">
        <v>1203</v>
      </c>
      <c r="B165" s="10" t="s">
        <v>213</v>
      </c>
      <c r="C165" s="10">
        <v>1508.9316385</v>
      </c>
      <c r="D165" s="7" t="str">
        <f t="shared" ref="D165:D171" si="34">IF($B165="N/A","N/A",IF(C165&gt;10,"No",IF(C165&lt;-10,"No","Yes")))</f>
        <v>N/A</v>
      </c>
      <c r="E165" s="10">
        <v>1524.0302947</v>
      </c>
      <c r="F165" s="7" t="str">
        <f t="shared" ref="F165:F171" si="35">IF($B165="N/A","N/A",IF(E165&gt;10,"No",IF(E165&lt;-10,"No","Yes")))</f>
        <v>N/A</v>
      </c>
      <c r="G165" s="10">
        <v>1818.9415449000001</v>
      </c>
      <c r="H165" s="7" t="str">
        <f t="shared" ref="H165:H171" si="36">IF($B165="N/A","N/A",IF(G165&gt;10,"No",IF(G165&lt;-10,"No","Yes")))</f>
        <v>N/A</v>
      </c>
      <c r="I165" s="8">
        <v>1.0009999999999999</v>
      </c>
      <c r="J165" s="8">
        <v>19.350000000000001</v>
      </c>
      <c r="K165" s="28" t="s">
        <v>734</v>
      </c>
      <c r="L165" s="105" t="str">
        <f>IF(J165="Div by 0", "N/A", IF(OR(J165="N/A",K165="N/A"),"N/A", IF(J165&gt;VALUE(MID(K165,1,2)), "No", IF(J165&lt;-1*VALUE(MID(K165,1,2)), "No", "Yes"))))</f>
        <v>Yes</v>
      </c>
      <c r="N165" s="42"/>
    </row>
    <row r="166" spans="1:16" x14ac:dyDescent="0.2">
      <c r="A166" s="156" t="s">
        <v>1204</v>
      </c>
      <c r="B166" s="10" t="s">
        <v>213</v>
      </c>
      <c r="C166" s="10">
        <v>1602.0913915000001</v>
      </c>
      <c r="D166" s="7" t="str">
        <f t="shared" si="34"/>
        <v>N/A</v>
      </c>
      <c r="E166" s="10">
        <v>1555.9683393</v>
      </c>
      <c r="F166" s="7" t="str">
        <f t="shared" si="35"/>
        <v>N/A</v>
      </c>
      <c r="G166" s="10">
        <v>1974.4287440000001</v>
      </c>
      <c r="H166" s="7" t="str">
        <f t="shared" si="36"/>
        <v>N/A</v>
      </c>
      <c r="I166" s="8">
        <v>-2.88</v>
      </c>
      <c r="J166" s="8">
        <v>26.89</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1258266</v>
      </c>
      <c r="D6" s="7" t="str">
        <f t="shared" ref="D6:D11" si="0">IF($B6="N/A","N/A",IF(C6&gt;10,"No",IF(C6&lt;-10,"No","Yes")))</f>
        <v>N/A</v>
      </c>
      <c r="E6" s="1">
        <v>1253977</v>
      </c>
      <c r="F6" s="7" t="str">
        <f t="shared" ref="F6:F11" si="1">IF($B6="N/A","N/A",IF(E6&gt;10,"No",IF(E6&lt;-10,"No","Yes")))</f>
        <v>N/A</v>
      </c>
      <c r="G6" s="1">
        <v>1328666</v>
      </c>
      <c r="H6" s="7" t="str">
        <f t="shared" ref="H6:H11" si="2">IF($B6="N/A","N/A",IF(G6&gt;10,"No",IF(G6&lt;-10,"No","Yes")))</f>
        <v>N/A</v>
      </c>
      <c r="I6" s="8">
        <v>-0.34100000000000003</v>
      </c>
      <c r="J6" s="8">
        <v>5.9560000000000004</v>
      </c>
      <c r="K6" s="1" t="s">
        <v>734</v>
      </c>
      <c r="L6" s="105" t="str">
        <f t="shared" ref="L6:L14" si="3">IF(J6="Div by 0", "N/A", IF(K6="N/A","N/A", IF(J6&gt;VALUE(MID(K6,1,2)), "No", IF(J6&lt;-1*VALUE(MID(K6,1,2)), "No", "Yes"))))</f>
        <v>Yes</v>
      </c>
    </row>
    <row r="7" spans="1:12" x14ac:dyDescent="0.2">
      <c r="A7" s="138" t="s">
        <v>100</v>
      </c>
      <c r="B7" s="30" t="s">
        <v>213</v>
      </c>
      <c r="C7" s="1">
        <v>80023</v>
      </c>
      <c r="D7" s="7" t="str">
        <f t="shared" si="0"/>
        <v>N/A</v>
      </c>
      <c r="E7" s="1">
        <v>82075</v>
      </c>
      <c r="F7" s="7" t="str">
        <f t="shared" si="1"/>
        <v>N/A</v>
      </c>
      <c r="G7" s="1">
        <v>47634</v>
      </c>
      <c r="H7" s="7" t="str">
        <f t="shared" si="2"/>
        <v>N/A</v>
      </c>
      <c r="I7" s="8">
        <v>2.5640000000000001</v>
      </c>
      <c r="J7" s="8">
        <v>-42</v>
      </c>
      <c r="K7" s="30" t="s">
        <v>734</v>
      </c>
      <c r="L7" s="105" t="str">
        <f t="shared" si="3"/>
        <v>No</v>
      </c>
    </row>
    <row r="8" spans="1:12" x14ac:dyDescent="0.2">
      <c r="A8" s="138" t="s">
        <v>101</v>
      </c>
      <c r="B8" s="30" t="s">
        <v>213</v>
      </c>
      <c r="C8" s="1">
        <v>187500</v>
      </c>
      <c r="D8" s="7" t="str">
        <f t="shared" si="0"/>
        <v>N/A</v>
      </c>
      <c r="E8" s="1">
        <v>202434</v>
      </c>
      <c r="F8" s="7" t="str">
        <f t="shared" si="1"/>
        <v>N/A</v>
      </c>
      <c r="G8" s="1">
        <v>63734</v>
      </c>
      <c r="H8" s="7" t="str">
        <f t="shared" si="2"/>
        <v>N/A</v>
      </c>
      <c r="I8" s="8">
        <v>7.9649999999999999</v>
      </c>
      <c r="J8" s="8">
        <v>-68.5</v>
      </c>
      <c r="K8" s="30" t="s">
        <v>734</v>
      </c>
      <c r="L8" s="105" t="str">
        <f t="shared" si="3"/>
        <v>No</v>
      </c>
    </row>
    <row r="9" spans="1:12" x14ac:dyDescent="0.2">
      <c r="A9" s="138" t="s">
        <v>104</v>
      </c>
      <c r="B9" s="30" t="s">
        <v>213</v>
      </c>
      <c r="C9" s="1">
        <v>737892</v>
      </c>
      <c r="D9" s="7" t="str">
        <f t="shared" si="0"/>
        <v>N/A</v>
      </c>
      <c r="E9" s="1">
        <v>728226</v>
      </c>
      <c r="F9" s="7" t="str">
        <f t="shared" si="1"/>
        <v>N/A</v>
      </c>
      <c r="G9" s="1">
        <v>296224</v>
      </c>
      <c r="H9" s="7" t="str">
        <f t="shared" si="2"/>
        <v>N/A</v>
      </c>
      <c r="I9" s="8">
        <v>-1.31</v>
      </c>
      <c r="J9" s="8">
        <v>-59.3</v>
      </c>
      <c r="K9" s="30" t="s">
        <v>734</v>
      </c>
      <c r="L9" s="105" t="str">
        <f t="shared" si="3"/>
        <v>No</v>
      </c>
    </row>
    <row r="10" spans="1:12" x14ac:dyDescent="0.2">
      <c r="A10" s="138" t="s">
        <v>105</v>
      </c>
      <c r="B10" s="30" t="s">
        <v>213</v>
      </c>
      <c r="C10" s="1">
        <v>252851</v>
      </c>
      <c r="D10" s="7" t="str">
        <f t="shared" si="0"/>
        <v>N/A</v>
      </c>
      <c r="E10" s="1">
        <v>241242</v>
      </c>
      <c r="F10" s="7" t="str">
        <f t="shared" si="1"/>
        <v>N/A</v>
      </c>
      <c r="G10" s="1">
        <v>67667</v>
      </c>
      <c r="H10" s="7" t="str">
        <f t="shared" si="2"/>
        <v>N/A</v>
      </c>
      <c r="I10" s="8">
        <v>-4.59</v>
      </c>
      <c r="J10" s="8">
        <v>-72</v>
      </c>
      <c r="K10" s="30" t="s">
        <v>734</v>
      </c>
      <c r="L10" s="105" t="str">
        <f t="shared" si="3"/>
        <v>No</v>
      </c>
    </row>
    <row r="11" spans="1:12" x14ac:dyDescent="0.2">
      <c r="A11" s="138" t="s">
        <v>77</v>
      </c>
      <c r="B11" s="1" t="s">
        <v>213</v>
      </c>
      <c r="C11" s="1">
        <v>1032011.93</v>
      </c>
      <c r="D11" s="27" t="str">
        <f t="shared" si="0"/>
        <v>N/A</v>
      </c>
      <c r="E11" s="1">
        <v>1046175.18</v>
      </c>
      <c r="F11" s="7" t="str">
        <f t="shared" si="1"/>
        <v>N/A</v>
      </c>
      <c r="G11" s="1">
        <v>1033421.73</v>
      </c>
      <c r="H11" s="7" t="str">
        <f t="shared" si="2"/>
        <v>N/A</v>
      </c>
      <c r="I11" s="8">
        <v>1.3720000000000001</v>
      </c>
      <c r="J11" s="8">
        <v>-1.22</v>
      </c>
      <c r="K11" s="1" t="s">
        <v>735</v>
      </c>
      <c r="L11" s="105" t="str">
        <f t="shared" si="3"/>
        <v>Yes</v>
      </c>
    </row>
    <row r="12" spans="1:12" x14ac:dyDescent="0.2">
      <c r="A12" s="138" t="s">
        <v>115</v>
      </c>
      <c r="B12" s="1" t="s">
        <v>213</v>
      </c>
      <c r="C12" s="1">
        <v>156758</v>
      </c>
      <c r="D12" s="1" t="s">
        <v>213</v>
      </c>
      <c r="E12" s="1">
        <v>167089</v>
      </c>
      <c r="F12" s="1" t="s">
        <v>213</v>
      </c>
      <c r="G12" s="1">
        <v>185697</v>
      </c>
      <c r="H12" s="1" t="s">
        <v>213</v>
      </c>
      <c r="I12" s="8">
        <v>6.59</v>
      </c>
      <c r="J12" s="8">
        <v>11.14</v>
      </c>
      <c r="K12" s="1" t="s">
        <v>735</v>
      </c>
      <c r="L12" s="105" t="str">
        <f t="shared" si="3"/>
        <v>No</v>
      </c>
    </row>
    <row r="13" spans="1:12" x14ac:dyDescent="0.2">
      <c r="A13" s="138" t="s">
        <v>446</v>
      </c>
      <c r="B13" s="1" t="s">
        <v>213</v>
      </c>
      <c r="C13" s="1">
        <v>76087</v>
      </c>
      <c r="D13" s="1" t="s">
        <v>213</v>
      </c>
      <c r="E13" s="1">
        <v>77784</v>
      </c>
      <c r="F13" s="1" t="s">
        <v>213</v>
      </c>
      <c r="G13" s="1">
        <v>46443</v>
      </c>
      <c r="H13" s="1" t="s">
        <v>213</v>
      </c>
      <c r="I13" s="8">
        <v>2.23</v>
      </c>
      <c r="J13" s="8">
        <v>-40.299999999999997</v>
      </c>
      <c r="K13" s="1" t="s">
        <v>735</v>
      </c>
      <c r="L13" s="105" t="str">
        <f t="shared" si="3"/>
        <v>No</v>
      </c>
    </row>
    <row r="14" spans="1:12" x14ac:dyDescent="0.2">
      <c r="A14" s="138" t="s">
        <v>447</v>
      </c>
      <c r="B14" s="1" t="s">
        <v>213</v>
      </c>
      <c r="C14" s="1">
        <v>79393</v>
      </c>
      <c r="D14" s="1" t="s">
        <v>213</v>
      </c>
      <c r="E14" s="1">
        <v>88246</v>
      </c>
      <c r="F14" s="1" t="s">
        <v>213</v>
      </c>
      <c r="G14" s="1">
        <v>39500</v>
      </c>
      <c r="H14" s="1" t="s">
        <v>213</v>
      </c>
      <c r="I14" s="8">
        <v>11.15</v>
      </c>
      <c r="J14" s="8">
        <v>-55.2</v>
      </c>
      <c r="K14" s="1" t="s">
        <v>735</v>
      </c>
      <c r="L14" s="105" t="str">
        <f t="shared" si="3"/>
        <v>No</v>
      </c>
    </row>
    <row r="15" spans="1:12" x14ac:dyDescent="0.2">
      <c r="A15" s="137" t="s">
        <v>58</v>
      </c>
      <c r="B15" s="30" t="s">
        <v>213</v>
      </c>
      <c r="C15" s="10">
        <v>6346572556</v>
      </c>
      <c r="D15" s="7" t="str">
        <f t="shared" ref="D15:D20" si="4">IF($B15="N/A","N/A",IF(C15&gt;10,"No",IF(C15&lt;-10,"No","Yes")))</f>
        <v>N/A</v>
      </c>
      <c r="E15" s="10">
        <v>7273226506</v>
      </c>
      <c r="F15" s="7" t="str">
        <f t="shared" ref="F15:F20" si="5">IF($B15="N/A","N/A",IF(E15&gt;10,"No",IF(E15&lt;-10,"No","Yes")))</f>
        <v>N/A</v>
      </c>
      <c r="G15" s="10">
        <v>9961774481</v>
      </c>
      <c r="H15" s="7" t="str">
        <f t="shared" ref="H15:H20" si="6">IF($B15="N/A","N/A",IF(G15&gt;10,"No",IF(G15&lt;-10,"No","Yes")))</f>
        <v>N/A</v>
      </c>
      <c r="I15" s="8">
        <v>14.6</v>
      </c>
      <c r="J15" s="8">
        <v>36.96</v>
      </c>
      <c r="K15" s="30" t="s">
        <v>734</v>
      </c>
      <c r="L15" s="105" t="str">
        <f t="shared" ref="L15:L20" si="7">IF(J15="Div by 0", "N/A", IF(K15="N/A","N/A", IF(J15&gt;VALUE(MID(K15,1,2)), "No", IF(J15&lt;-1*VALUE(MID(K15,1,2)), "No", "Yes"))))</f>
        <v>No</v>
      </c>
    </row>
    <row r="16" spans="1:12" x14ac:dyDescent="0.2">
      <c r="A16" s="137" t="s">
        <v>1107</v>
      </c>
      <c r="B16" s="30" t="s">
        <v>213</v>
      </c>
      <c r="C16" s="10">
        <v>5043.9037183</v>
      </c>
      <c r="D16" s="7" t="str">
        <f t="shared" si="4"/>
        <v>N/A</v>
      </c>
      <c r="E16" s="10">
        <v>5800.1275191000004</v>
      </c>
      <c r="F16" s="7" t="str">
        <f t="shared" si="5"/>
        <v>N/A</v>
      </c>
      <c r="G16" s="10">
        <v>7497.5761259999999</v>
      </c>
      <c r="H16" s="7" t="str">
        <f t="shared" si="6"/>
        <v>N/A</v>
      </c>
      <c r="I16" s="8">
        <v>14.99</v>
      </c>
      <c r="J16" s="8">
        <v>29.27</v>
      </c>
      <c r="K16" s="30" t="s">
        <v>734</v>
      </c>
      <c r="L16" s="105" t="str">
        <f t="shared" si="7"/>
        <v>Yes</v>
      </c>
    </row>
    <row r="17" spans="1:12" x14ac:dyDescent="0.2">
      <c r="A17" s="137" t="s">
        <v>1207</v>
      </c>
      <c r="B17" s="30" t="s">
        <v>213</v>
      </c>
      <c r="C17" s="10">
        <v>13145.861989999999</v>
      </c>
      <c r="D17" s="7" t="str">
        <f t="shared" si="4"/>
        <v>N/A</v>
      </c>
      <c r="E17" s="10">
        <v>18921.072848</v>
      </c>
      <c r="F17" s="7" t="str">
        <f t="shared" si="5"/>
        <v>N/A</v>
      </c>
      <c r="G17" s="10">
        <v>39768.370429000002</v>
      </c>
      <c r="H17" s="7" t="str">
        <f t="shared" si="6"/>
        <v>N/A</v>
      </c>
      <c r="I17" s="8">
        <v>43.93</v>
      </c>
      <c r="J17" s="8">
        <v>110.2</v>
      </c>
      <c r="K17" s="30" t="s">
        <v>734</v>
      </c>
      <c r="L17" s="105" t="str">
        <f t="shared" si="7"/>
        <v>No</v>
      </c>
    </row>
    <row r="18" spans="1:12" x14ac:dyDescent="0.2">
      <c r="A18" s="137" t="s">
        <v>1208</v>
      </c>
      <c r="B18" s="30" t="s">
        <v>213</v>
      </c>
      <c r="C18" s="10">
        <v>17228.190875</v>
      </c>
      <c r="D18" s="7" t="str">
        <f t="shared" si="4"/>
        <v>N/A</v>
      </c>
      <c r="E18" s="10">
        <v>18012.620928</v>
      </c>
      <c r="F18" s="7" t="str">
        <f t="shared" si="5"/>
        <v>N/A</v>
      </c>
      <c r="G18" s="10">
        <v>21984.826606999999</v>
      </c>
      <c r="H18" s="7" t="str">
        <f t="shared" si="6"/>
        <v>N/A</v>
      </c>
      <c r="I18" s="8">
        <v>4.5529999999999999</v>
      </c>
      <c r="J18" s="8">
        <v>22.05</v>
      </c>
      <c r="K18" s="30" t="s">
        <v>734</v>
      </c>
      <c r="L18" s="105" t="str">
        <f t="shared" si="7"/>
        <v>Yes</v>
      </c>
    </row>
    <row r="19" spans="1:12" x14ac:dyDescent="0.2">
      <c r="A19" s="137" t="s">
        <v>1209</v>
      </c>
      <c r="B19" s="30" t="s">
        <v>213</v>
      </c>
      <c r="C19" s="10">
        <v>1710.3711166000001</v>
      </c>
      <c r="D19" s="7" t="str">
        <f t="shared" si="4"/>
        <v>N/A</v>
      </c>
      <c r="E19" s="10">
        <v>1792.5914071</v>
      </c>
      <c r="F19" s="7" t="str">
        <f t="shared" si="5"/>
        <v>N/A</v>
      </c>
      <c r="G19" s="10">
        <v>2055.3242749000001</v>
      </c>
      <c r="H19" s="7" t="str">
        <f t="shared" si="6"/>
        <v>N/A</v>
      </c>
      <c r="I19" s="8">
        <v>4.8070000000000004</v>
      </c>
      <c r="J19" s="8">
        <v>14.66</v>
      </c>
      <c r="K19" s="30" t="s">
        <v>734</v>
      </c>
      <c r="L19" s="105" t="str">
        <f t="shared" si="7"/>
        <v>Yes</v>
      </c>
    </row>
    <row r="20" spans="1:12" x14ac:dyDescent="0.2">
      <c r="A20" s="137" t="s">
        <v>1210</v>
      </c>
      <c r="B20" s="30" t="s">
        <v>213</v>
      </c>
      <c r="C20" s="10">
        <v>3172.8025161</v>
      </c>
      <c r="D20" s="7" t="str">
        <f t="shared" si="4"/>
        <v>N/A</v>
      </c>
      <c r="E20" s="10">
        <v>3185.6014997000002</v>
      </c>
      <c r="F20" s="7" t="str">
        <f t="shared" si="5"/>
        <v>N/A</v>
      </c>
      <c r="G20" s="10">
        <v>5515.4134512000001</v>
      </c>
      <c r="H20" s="7" t="str">
        <f t="shared" si="6"/>
        <v>N/A</v>
      </c>
      <c r="I20" s="8">
        <v>0.40339999999999998</v>
      </c>
      <c r="J20" s="8">
        <v>73.14</v>
      </c>
      <c r="K20" s="30" t="s">
        <v>734</v>
      </c>
      <c r="L20" s="105" t="str">
        <f t="shared" si="7"/>
        <v>No</v>
      </c>
    </row>
    <row r="21" spans="1:12" x14ac:dyDescent="0.2">
      <c r="A21" s="128" t="s">
        <v>1111</v>
      </c>
      <c r="B21" s="30" t="s">
        <v>213</v>
      </c>
      <c r="C21" s="10">
        <v>4990.1836692999996</v>
      </c>
      <c r="D21" s="7" t="str">
        <f t="shared" ref="D21:D22" si="8">IF($B21="N/A","N/A",IF(C21&gt;10,"No",IF(C21&lt;-10,"No","Yes")))</f>
        <v>N/A</v>
      </c>
      <c r="E21" s="10">
        <v>5783.0853999000001</v>
      </c>
      <c r="F21" s="7" t="str">
        <f t="shared" ref="F21:F22" si="9">IF($B21="N/A","N/A",IF(E21&gt;10,"No",IF(E21&lt;-10,"No","Yes")))</f>
        <v>N/A</v>
      </c>
      <c r="G21" s="10">
        <v>7734.9707128</v>
      </c>
      <c r="H21" s="7" t="str">
        <f t="shared" ref="H21:H22" si="10">IF($B21="N/A","N/A",IF(G21&gt;10,"No",IF(G21&lt;-10,"No","Yes")))</f>
        <v>N/A</v>
      </c>
      <c r="I21" s="8">
        <v>15.89</v>
      </c>
      <c r="J21" s="8">
        <v>33.75</v>
      </c>
      <c r="K21" s="30" t="s">
        <v>734</v>
      </c>
      <c r="L21" s="105" t="str">
        <f>IF(J21="Div by 0", "N/A", IF(OR(J21="N/A",K21="N/A"),"N/A", IF(J21&gt;VALUE(MID(K21,1,2)), "No", IF(J21&lt;-1*VALUE(MID(K21,1,2)), "No", "Yes"))))</f>
        <v>No</v>
      </c>
    </row>
    <row r="22" spans="1:12" x14ac:dyDescent="0.2">
      <c r="A22" s="128" t="s">
        <v>1112</v>
      </c>
      <c r="B22" s="30" t="s">
        <v>213</v>
      </c>
      <c r="C22" s="10">
        <v>5117.3655386</v>
      </c>
      <c r="D22" s="7" t="str">
        <f t="shared" si="8"/>
        <v>N/A</v>
      </c>
      <c r="E22" s="10">
        <v>5823.3273087999996</v>
      </c>
      <c r="F22" s="7" t="str">
        <f t="shared" si="9"/>
        <v>N/A</v>
      </c>
      <c r="G22" s="10">
        <v>7177.0038953000003</v>
      </c>
      <c r="H22" s="7" t="str">
        <f t="shared" si="10"/>
        <v>N/A</v>
      </c>
      <c r="I22" s="8">
        <v>13.8</v>
      </c>
      <c r="J22" s="8">
        <v>23.25</v>
      </c>
      <c r="K22" s="30" t="s">
        <v>734</v>
      </c>
      <c r="L22" s="105" t="str">
        <f>IF(J22="Div by 0", "N/A", IF(OR(J22="N/A",K22="N/A"),"N/A", IF(J22&gt;VALUE(MID(K22,1,2)), "No", IF(J22&lt;-1*VALUE(MID(K22,1,2)), "No", "Yes"))))</f>
        <v>Yes</v>
      </c>
    </row>
    <row r="23" spans="1:12" x14ac:dyDescent="0.2">
      <c r="A23" s="137" t="s">
        <v>1211</v>
      </c>
      <c r="B23" s="30" t="s">
        <v>213</v>
      </c>
      <c r="C23" s="10">
        <v>12797.431377999999</v>
      </c>
      <c r="D23" s="7" t="str">
        <f>IF($B23="N/A","N/A",IF(C23&gt;10,"No",IF(C23&lt;-10,"No","Yes")))</f>
        <v>N/A</v>
      </c>
      <c r="E23" s="10">
        <v>16145.835734</v>
      </c>
      <c r="F23" s="7" t="str">
        <f>IF($B23="N/A","N/A",IF(E23&gt;10,"No",IF(E23&lt;-10,"No","Yes")))</f>
        <v>N/A</v>
      </c>
      <c r="G23" s="10">
        <v>20161.612546</v>
      </c>
      <c r="H23" s="7" t="str">
        <f>IF($B23="N/A","N/A",IF(G23&gt;10,"No",IF(G23&lt;-10,"No","Yes")))</f>
        <v>N/A</v>
      </c>
      <c r="I23" s="8">
        <v>26.16</v>
      </c>
      <c r="J23" s="8">
        <v>24.87</v>
      </c>
      <c r="K23" s="30" t="s">
        <v>734</v>
      </c>
      <c r="L23" s="105" t="str">
        <f>IF(J23="Div by 0", "N/A", IF(K23="N/A","N/A", IF(J23&gt;VALUE(MID(K23,1,2)), "No", IF(J23&lt;-1*VALUE(MID(K23,1,2)), "No", "Yes"))))</f>
        <v>Yes</v>
      </c>
    </row>
    <row r="24" spans="1:12" x14ac:dyDescent="0.2">
      <c r="A24" s="137" t="s">
        <v>1212</v>
      </c>
      <c r="B24" s="30" t="s">
        <v>213</v>
      </c>
      <c r="C24" s="10">
        <v>13010.455203</v>
      </c>
      <c r="D24" s="7" t="str">
        <f>IF($B24="N/A","N/A",IF(C24&gt;10,"No",IF(C24&lt;-10,"No","Yes")))</f>
        <v>N/A</v>
      </c>
      <c r="E24" s="10">
        <v>18987.242659</v>
      </c>
      <c r="F24" s="7" t="str">
        <f>IF($B24="N/A","N/A",IF(E24&gt;10,"No",IF(E24&lt;-10,"No","Yes")))</f>
        <v>N/A</v>
      </c>
      <c r="G24" s="10">
        <v>40245.479727999998</v>
      </c>
      <c r="H24" s="7" t="str">
        <f>IF($B24="N/A","N/A",IF(G24&gt;10,"No",IF(G24&lt;-10,"No","Yes")))</f>
        <v>N/A</v>
      </c>
      <c r="I24" s="8">
        <v>45.94</v>
      </c>
      <c r="J24" s="8">
        <v>112</v>
      </c>
      <c r="K24" s="30" t="s">
        <v>734</v>
      </c>
      <c r="L24" s="105" t="str">
        <f>IF(J24="Div by 0", "N/A", IF(K24="N/A","N/A", IF(J24&gt;VALUE(MID(K24,1,2)), "No", IF(J24&lt;-1*VALUE(MID(K24,1,2)), "No", "Yes"))))</f>
        <v>No</v>
      </c>
    </row>
    <row r="25" spans="1:12" x14ac:dyDescent="0.2">
      <c r="A25" s="137" t="s">
        <v>1213</v>
      </c>
      <c r="B25" s="30" t="s">
        <v>213</v>
      </c>
      <c r="C25" s="10">
        <v>12717.266987999999</v>
      </c>
      <c r="D25" s="7" t="str">
        <f>IF($B25="N/A","N/A",IF(C25&gt;10,"No",IF(C25&lt;-10,"No","Yes")))</f>
        <v>N/A</v>
      </c>
      <c r="E25" s="10">
        <v>13762.917707000001</v>
      </c>
      <c r="F25" s="7" t="str">
        <f>IF($B25="N/A","N/A",IF(E25&gt;10,"No",IF(E25&lt;-10,"No","Yes")))</f>
        <v>N/A</v>
      </c>
      <c r="G25" s="10">
        <v>19081.502228000001</v>
      </c>
      <c r="H25" s="7" t="str">
        <f>IF($B25="N/A","N/A",IF(G25&gt;10,"No",IF(G25&lt;-10,"No","Yes")))</f>
        <v>N/A</v>
      </c>
      <c r="I25" s="8">
        <v>8.2219999999999995</v>
      </c>
      <c r="J25" s="8">
        <v>38.64</v>
      </c>
      <c r="K25" s="30" t="s">
        <v>734</v>
      </c>
      <c r="L25" s="105" t="str">
        <f>IF(J25="Div by 0", "N/A", IF(K25="N/A","N/A", IF(J25&gt;VALUE(MID(K25,1,2)), "No", IF(J25&lt;-1*VALUE(MID(K25,1,2)), "No", "Yes"))))</f>
        <v>No</v>
      </c>
    </row>
    <row r="26" spans="1:12" x14ac:dyDescent="0.2">
      <c r="A26" s="137" t="s">
        <v>1214</v>
      </c>
      <c r="B26" s="30" t="s">
        <v>213</v>
      </c>
      <c r="C26" s="10">
        <v>12700.743</v>
      </c>
      <c r="D26" s="7" t="str">
        <f t="shared" ref="D26:D27" si="11">IF($B26="N/A","N/A",IF(C26&gt;10,"No",IF(C26&lt;-10,"No","Yes")))</f>
        <v>N/A</v>
      </c>
      <c r="E26" s="10">
        <v>16456.405164</v>
      </c>
      <c r="F26" s="7" t="str">
        <f t="shared" ref="F26:F30" si="12">IF($B26="N/A","N/A",IF(E26&gt;10,"No",IF(E26&lt;-10,"No","Yes")))</f>
        <v>N/A</v>
      </c>
      <c r="G26" s="10">
        <v>21181.568214999999</v>
      </c>
      <c r="H26" s="7" t="str">
        <f t="shared" ref="H26:H27" si="13">IF($B26="N/A","N/A",IF(G26&gt;10,"No",IF(G26&lt;-10,"No","Yes")))</f>
        <v>N/A</v>
      </c>
      <c r="I26" s="8">
        <v>29.57</v>
      </c>
      <c r="J26" s="8">
        <v>28.71</v>
      </c>
      <c r="K26" s="30" t="s">
        <v>734</v>
      </c>
      <c r="L26" s="105" t="str">
        <f>IF(J26="Div by 0", "N/A", IF(OR(J26="N/A",K26="N/A"),"N/A", IF(J26&gt;VALUE(MID(K26,1,2)), "No", IF(J26&lt;-1*VALUE(MID(K26,1,2)), "No", "Yes"))))</f>
        <v>Yes</v>
      </c>
    </row>
    <row r="27" spans="1:12" x14ac:dyDescent="0.2">
      <c r="A27" s="137" t="s">
        <v>1215</v>
      </c>
      <c r="B27" s="30" t="s">
        <v>213</v>
      </c>
      <c r="C27" s="10">
        <v>12950.330117</v>
      </c>
      <c r="D27" s="7" t="str">
        <f t="shared" si="11"/>
        <v>N/A</v>
      </c>
      <c r="E27" s="10">
        <v>15664.693585000001</v>
      </c>
      <c r="F27" s="7" t="str">
        <f t="shared" si="12"/>
        <v>N/A</v>
      </c>
      <c r="G27" s="10">
        <v>18575.013279999999</v>
      </c>
      <c r="H27" s="7" t="str">
        <f t="shared" si="13"/>
        <v>N/A</v>
      </c>
      <c r="I27" s="8">
        <v>20.96</v>
      </c>
      <c r="J27" s="8">
        <v>18.579999999999998</v>
      </c>
      <c r="K27" s="30" t="s">
        <v>734</v>
      </c>
      <c r="L27" s="105" t="str">
        <f>IF(J27="Div by 0", "N/A", IF(OR(J27="N/A",K27="N/A"),"N/A", IF(J27&gt;VALUE(MID(K27,1,2)), "No", IF(J27&lt;-1*VALUE(MID(K27,1,2)), "No", "Yes"))))</f>
        <v>Yes</v>
      </c>
    </row>
    <row r="28" spans="1:12" x14ac:dyDescent="0.2">
      <c r="A28" s="156" t="s">
        <v>1216</v>
      </c>
      <c r="B28" s="10" t="s">
        <v>213</v>
      </c>
      <c r="C28" s="10">
        <v>1510.3733268000001</v>
      </c>
      <c r="D28" s="7" t="str">
        <f t="shared" ref="D28:D30" si="14">IF($B28="N/A","N/A",IF(C28&gt;10,"No",IF(C28&lt;-10,"No","Yes")))</f>
        <v>N/A</v>
      </c>
      <c r="E28" s="10">
        <v>1524.5299328999999</v>
      </c>
      <c r="F28" s="7" t="str">
        <f t="shared" si="12"/>
        <v>N/A</v>
      </c>
      <c r="G28" s="10">
        <v>1822.4779450000001</v>
      </c>
      <c r="H28" s="7" t="str">
        <f t="shared" ref="H28:H30" si="15">IF($B28="N/A","N/A",IF(G28&gt;10,"No",IF(G28&lt;-10,"No","Yes")))</f>
        <v>N/A</v>
      </c>
      <c r="I28" s="8">
        <v>0.93730000000000002</v>
      </c>
      <c r="J28" s="8">
        <v>19.54</v>
      </c>
      <c r="K28" s="28" t="s">
        <v>734</v>
      </c>
      <c r="L28" s="105" t="str">
        <f>IF(J28="Div by 0", "N/A", IF(OR(J28="N/A",K28="N/A"),"N/A", IF(J28&gt;VALUE(MID(K28,1,2)), "No", IF(J28&lt;-1*VALUE(MID(K28,1,2)), "No", "Yes"))))</f>
        <v>Yes</v>
      </c>
    </row>
    <row r="29" spans="1:12" x14ac:dyDescent="0.2">
      <c r="A29" s="156" t="s">
        <v>1217</v>
      </c>
      <c r="B29" s="10" t="s">
        <v>213</v>
      </c>
      <c r="C29" s="10">
        <v>1508.9316385</v>
      </c>
      <c r="D29" s="7" t="str">
        <f t="shared" si="14"/>
        <v>N/A</v>
      </c>
      <c r="E29" s="10">
        <v>1524.0302947</v>
      </c>
      <c r="F29" s="7" t="str">
        <f t="shared" si="12"/>
        <v>N/A</v>
      </c>
      <c r="G29" s="10">
        <v>1819.2928777</v>
      </c>
      <c r="H29" s="7" t="str">
        <f t="shared" si="15"/>
        <v>N/A</v>
      </c>
      <c r="I29" s="8">
        <v>1.0009999999999999</v>
      </c>
      <c r="J29" s="8">
        <v>19.37</v>
      </c>
      <c r="K29" s="28" t="s">
        <v>734</v>
      </c>
      <c r="L29" s="105" t="str">
        <f t="shared" ref="L29:L30" si="16">IF(J29="Div by 0", "N/A", IF(OR(J29="N/A",K29="N/A"),"N/A", IF(J29&gt;VALUE(MID(K29,1,2)), "No", IF(J29&lt;-1*VALUE(MID(K29,1,2)), "No", "Yes"))))</f>
        <v>Yes</v>
      </c>
    </row>
    <row r="30" spans="1:12" x14ac:dyDescent="0.2">
      <c r="A30" s="156" t="s">
        <v>1218</v>
      </c>
      <c r="B30" s="10" t="s">
        <v>213</v>
      </c>
      <c r="C30" s="10">
        <v>1602.0913915000001</v>
      </c>
      <c r="D30" s="7" t="str">
        <f t="shared" si="14"/>
        <v>N/A</v>
      </c>
      <c r="E30" s="10">
        <v>1555.9683393</v>
      </c>
      <c r="F30" s="7" t="str">
        <f t="shared" si="12"/>
        <v>N/A</v>
      </c>
      <c r="G30" s="10">
        <v>1975.2239227</v>
      </c>
      <c r="H30" s="7" t="str">
        <f t="shared" si="15"/>
        <v>N/A</v>
      </c>
      <c r="I30" s="8">
        <v>-2.88</v>
      </c>
      <c r="J30" s="8">
        <v>26.94</v>
      </c>
      <c r="K30" s="28" t="s">
        <v>734</v>
      </c>
      <c r="L30" s="105" t="str">
        <f t="shared" si="16"/>
        <v>Yes</v>
      </c>
    </row>
    <row r="31" spans="1:12" x14ac:dyDescent="0.2">
      <c r="A31" s="168" t="s">
        <v>2</v>
      </c>
      <c r="B31" s="22" t="s">
        <v>213</v>
      </c>
      <c r="C31" s="9">
        <v>77.978265327000003</v>
      </c>
      <c r="D31" s="27" t="str">
        <f t="shared" ref="D31:D69" si="17">IF($B31="N/A","N/A",IF(C31&gt;10,"No",IF(C31&lt;-10,"No","Yes")))</f>
        <v>N/A</v>
      </c>
      <c r="E31" s="9">
        <v>77.393365269</v>
      </c>
      <c r="F31" s="27" t="str">
        <f t="shared" ref="F31:F69" si="18">IF($B31="N/A","N/A",IF(E31&gt;10,"No",IF(E31&lt;-10,"No","Yes")))</f>
        <v>N/A</v>
      </c>
      <c r="G31" s="9">
        <v>75.440328871000006</v>
      </c>
      <c r="H31" s="27" t="str">
        <f t="shared" ref="H31:H69" si="19">IF($B31="N/A","N/A",IF(G31&gt;10,"No",IF(G31&lt;-10,"No","Yes")))</f>
        <v>N/A</v>
      </c>
      <c r="I31" s="8">
        <v>-0.75</v>
      </c>
      <c r="J31" s="8">
        <v>-2.52</v>
      </c>
      <c r="K31" s="28" t="s">
        <v>734</v>
      </c>
      <c r="L31" s="105" t="str">
        <f t="shared" ref="L31:L99" si="20">IF(J31="Div by 0", "N/A", IF(K31="N/A","N/A", IF(J31&gt;VALUE(MID(K31,1,2)), "No", IF(J31&lt;-1*VALUE(MID(K31,1,2)), "No", "Yes"))))</f>
        <v>Yes</v>
      </c>
    </row>
    <row r="32" spans="1:12" x14ac:dyDescent="0.2">
      <c r="A32" s="168" t="s">
        <v>22</v>
      </c>
      <c r="B32" s="22" t="s">
        <v>213</v>
      </c>
      <c r="C32" s="1">
        <v>981174</v>
      </c>
      <c r="D32" s="27" t="str">
        <f t="shared" si="17"/>
        <v>N/A</v>
      </c>
      <c r="E32" s="1">
        <v>970495</v>
      </c>
      <c r="F32" s="27" t="str">
        <f t="shared" si="18"/>
        <v>N/A</v>
      </c>
      <c r="G32" s="1">
        <v>1002350</v>
      </c>
      <c r="H32" s="27" t="str">
        <f t="shared" si="19"/>
        <v>N/A</v>
      </c>
      <c r="I32" s="8">
        <v>-1.0900000000000001</v>
      </c>
      <c r="J32" s="8">
        <v>3.282</v>
      </c>
      <c r="K32" s="28" t="s">
        <v>734</v>
      </c>
      <c r="L32" s="105" t="str">
        <f t="shared" si="20"/>
        <v>Yes</v>
      </c>
    </row>
    <row r="33" spans="1:12" x14ac:dyDescent="0.2">
      <c r="A33" s="168" t="s">
        <v>448</v>
      </c>
      <c r="B33" s="30" t="s">
        <v>213</v>
      </c>
      <c r="C33" s="1">
        <v>1802</v>
      </c>
      <c r="D33" s="1" t="str">
        <f t="shared" si="17"/>
        <v>N/A</v>
      </c>
      <c r="E33" s="1">
        <v>1865</v>
      </c>
      <c r="F33" s="1" t="str">
        <f t="shared" si="18"/>
        <v>N/A</v>
      </c>
      <c r="G33" s="1">
        <v>180</v>
      </c>
      <c r="H33" s="7" t="str">
        <f t="shared" si="19"/>
        <v>N/A</v>
      </c>
      <c r="I33" s="8">
        <v>3.496</v>
      </c>
      <c r="J33" s="8">
        <v>-90.3</v>
      </c>
      <c r="K33" s="30" t="s">
        <v>734</v>
      </c>
      <c r="L33" s="105" t="str">
        <f t="shared" si="20"/>
        <v>No</v>
      </c>
    </row>
    <row r="34" spans="1:12" x14ac:dyDescent="0.2">
      <c r="A34" s="168" t="s">
        <v>1219</v>
      </c>
      <c r="B34" s="3" t="s">
        <v>213</v>
      </c>
      <c r="C34" s="1">
        <v>1178</v>
      </c>
      <c r="D34" s="5" t="str">
        <f t="shared" ref="D34:D38" si="21">IF($B34="N/A","N/A",IF(C34&lt;0,"No","Yes"))</f>
        <v>N/A</v>
      </c>
      <c r="E34" s="1">
        <v>1205</v>
      </c>
      <c r="F34" s="5" t="str">
        <f t="shared" ref="F34:F38" si="22">IF($B34="N/A","N/A",IF(E34&lt;0,"No","Yes"))</f>
        <v>N/A</v>
      </c>
      <c r="G34" s="1">
        <v>45</v>
      </c>
      <c r="H34" s="5" t="str">
        <f t="shared" ref="H34:H38" si="23">IF($B34="N/A","N/A",IF(G34&lt;0,"No","Yes"))</f>
        <v>N/A</v>
      </c>
      <c r="I34" s="8">
        <v>2.2919999999999998</v>
      </c>
      <c r="J34" s="8">
        <v>-96.3</v>
      </c>
      <c r="K34" s="1" t="s">
        <v>734</v>
      </c>
      <c r="L34" s="105" t="str">
        <f t="shared" si="20"/>
        <v>No</v>
      </c>
    </row>
    <row r="35" spans="1:12" x14ac:dyDescent="0.2">
      <c r="A35" s="168" t="s">
        <v>1220</v>
      </c>
      <c r="B35" s="3" t="s">
        <v>213</v>
      </c>
      <c r="C35" s="1">
        <v>0</v>
      </c>
      <c r="D35" s="5" t="str">
        <f t="shared" si="21"/>
        <v>N/A</v>
      </c>
      <c r="E35" s="1">
        <v>0</v>
      </c>
      <c r="F35" s="5" t="str">
        <f t="shared" si="22"/>
        <v>N/A</v>
      </c>
      <c r="G35" s="1">
        <v>0</v>
      </c>
      <c r="H35" s="5" t="str">
        <f t="shared" si="23"/>
        <v>N/A</v>
      </c>
      <c r="I35" s="8" t="s">
        <v>1748</v>
      </c>
      <c r="J35" s="8" t="s">
        <v>1748</v>
      </c>
      <c r="K35" s="1" t="s">
        <v>734</v>
      </c>
      <c r="L35" s="105" t="str">
        <f t="shared" si="20"/>
        <v>N/A</v>
      </c>
    </row>
    <row r="36" spans="1:12" x14ac:dyDescent="0.2">
      <c r="A36" s="168" t="s">
        <v>1221</v>
      </c>
      <c r="B36" s="3" t="s">
        <v>213</v>
      </c>
      <c r="C36" s="1">
        <v>123</v>
      </c>
      <c r="D36" s="5" t="str">
        <f t="shared" si="21"/>
        <v>N/A</v>
      </c>
      <c r="E36" s="1">
        <v>102</v>
      </c>
      <c r="F36" s="5" t="str">
        <f t="shared" si="22"/>
        <v>N/A</v>
      </c>
      <c r="G36" s="1">
        <v>11</v>
      </c>
      <c r="H36" s="5" t="str">
        <f t="shared" si="23"/>
        <v>N/A</v>
      </c>
      <c r="I36" s="8">
        <v>-17.100000000000001</v>
      </c>
      <c r="J36" s="8">
        <v>-98</v>
      </c>
      <c r="K36" s="1" t="s">
        <v>734</v>
      </c>
      <c r="L36" s="105" t="str">
        <f t="shared" si="20"/>
        <v>No</v>
      </c>
    </row>
    <row r="37" spans="1:12" x14ac:dyDescent="0.2">
      <c r="A37" s="168" t="s">
        <v>1222</v>
      </c>
      <c r="B37" s="3" t="s">
        <v>213</v>
      </c>
      <c r="C37" s="1">
        <v>501</v>
      </c>
      <c r="D37" s="5" t="str">
        <f t="shared" si="21"/>
        <v>N/A</v>
      </c>
      <c r="E37" s="1">
        <v>558</v>
      </c>
      <c r="F37" s="5" t="str">
        <f t="shared" si="22"/>
        <v>N/A</v>
      </c>
      <c r="G37" s="1">
        <v>133</v>
      </c>
      <c r="H37" s="5" t="str">
        <f t="shared" si="23"/>
        <v>N/A</v>
      </c>
      <c r="I37" s="8">
        <v>11.38</v>
      </c>
      <c r="J37" s="8">
        <v>-76.2</v>
      </c>
      <c r="K37" s="1" t="s">
        <v>734</v>
      </c>
      <c r="L37" s="105" t="str">
        <f t="shared" si="20"/>
        <v>No</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55341</v>
      </c>
      <c r="D39" s="1" t="str">
        <f t="shared" si="17"/>
        <v>N/A</v>
      </c>
      <c r="E39" s="1">
        <v>57077</v>
      </c>
      <c r="F39" s="1" t="str">
        <f t="shared" si="18"/>
        <v>N/A</v>
      </c>
      <c r="G39" s="1">
        <v>6631</v>
      </c>
      <c r="H39" s="7" t="str">
        <f t="shared" si="19"/>
        <v>N/A</v>
      </c>
      <c r="I39" s="8">
        <v>3.137</v>
      </c>
      <c r="J39" s="8">
        <v>-88.4</v>
      </c>
      <c r="K39" s="30" t="s">
        <v>734</v>
      </c>
      <c r="L39" s="105" t="str">
        <f t="shared" si="20"/>
        <v>No</v>
      </c>
    </row>
    <row r="40" spans="1:12" x14ac:dyDescent="0.2">
      <c r="A40" s="168" t="s">
        <v>1224</v>
      </c>
      <c r="B40" s="3" t="s">
        <v>213</v>
      </c>
      <c r="C40" s="1">
        <v>43450</v>
      </c>
      <c r="D40" s="5" t="str">
        <f t="shared" ref="D40:D45" si="24">IF($B40="N/A","N/A",IF(C40&lt;0,"No","Yes"))</f>
        <v>N/A</v>
      </c>
      <c r="E40" s="1">
        <v>44979</v>
      </c>
      <c r="F40" s="5" t="str">
        <f t="shared" ref="F40:F45" si="25">IF($B40="N/A","N/A",IF(E40&lt;0,"No","Yes"))</f>
        <v>N/A</v>
      </c>
      <c r="G40" s="1">
        <v>2399</v>
      </c>
      <c r="H40" s="5" t="str">
        <f t="shared" ref="H40:H45" si="26">IF($B40="N/A","N/A",IF(G40&lt;0,"No","Yes"))</f>
        <v>N/A</v>
      </c>
      <c r="I40" s="8">
        <v>3.5190000000000001</v>
      </c>
      <c r="J40" s="8">
        <v>-94.7</v>
      </c>
      <c r="K40" s="1" t="s">
        <v>734</v>
      </c>
      <c r="L40" s="105" t="str">
        <f t="shared" si="20"/>
        <v>No</v>
      </c>
    </row>
    <row r="41" spans="1:12" x14ac:dyDescent="0.2">
      <c r="A41" s="168" t="s">
        <v>1225</v>
      </c>
      <c r="B41" s="3" t="s">
        <v>213</v>
      </c>
      <c r="C41" s="1">
        <v>0</v>
      </c>
      <c r="D41" s="5" t="str">
        <f t="shared" si="24"/>
        <v>N/A</v>
      </c>
      <c r="E41" s="1">
        <v>0</v>
      </c>
      <c r="F41" s="5" t="str">
        <f t="shared" si="25"/>
        <v>N/A</v>
      </c>
      <c r="G41" s="1">
        <v>0</v>
      </c>
      <c r="H41" s="5" t="str">
        <f t="shared" si="26"/>
        <v>N/A</v>
      </c>
      <c r="I41" s="8" t="s">
        <v>1748</v>
      </c>
      <c r="J41" s="8" t="s">
        <v>1748</v>
      </c>
      <c r="K41" s="1" t="s">
        <v>734</v>
      </c>
      <c r="L41" s="105" t="str">
        <f t="shared" si="20"/>
        <v>N/A</v>
      </c>
    </row>
    <row r="42" spans="1:12" x14ac:dyDescent="0.2">
      <c r="A42" s="168" t="s">
        <v>1226</v>
      </c>
      <c r="B42" s="3" t="s">
        <v>213</v>
      </c>
      <c r="C42" s="1">
        <v>560</v>
      </c>
      <c r="D42" s="5" t="str">
        <f t="shared" si="24"/>
        <v>N/A</v>
      </c>
      <c r="E42" s="1">
        <v>391</v>
      </c>
      <c r="F42" s="5" t="str">
        <f t="shared" si="25"/>
        <v>N/A</v>
      </c>
      <c r="G42" s="1">
        <v>11</v>
      </c>
      <c r="H42" s="5" t="str">
        <f t="shared" si="26"/>
        <v>N/A</v>
      </c>
      <c r="I42" s="8">
        <v>-30.2</v>
      </c>
      <c r="J42" s="8">
        <v>-97.4</v>
      </c>
      <c r="K42" s="1" t="s">
        <v>734</v>
      </c>
      <c r="L42" s="105" t="str">
        <f t="shared" si="20"/>
        <v>No</v>
      </c>
    </row>
    <row r="43" spans="1:12" x14ac:dyDescent="0.2">
      <c r="A43" s="168" t="s">
        <v>1227</v>
      </c>
      <c r="B43" s="3" t="s">
        <v>213</v>
      </c>
      <c r="C43" s="1">
        <v>17</v>
      </c>
      <c r="D43" s="5" t="str">
        <f t="shared" si="24"/>
        <v>N/A</v>
      </c>
      <c r="E43" s="1">
        <v>21</v>
      </c>
      <c r="F43" s="5" t="str">
        <f t="shared" si="25"/>
        <v>N/A</v>
      </c>
      <c r="G43" s="1">
        <v>11</v>
      </c>
      <c r="H43" s="5" t="str">
        <f t="shared" si="26"/>
        <v>N/A</v>
      </c>
      <c r="I43" s="8">
        <v>23.53</v>
      </c>
      <c r="J43" s="8">
        <v>-85.7</v>
      </c>
      <c r="K43" s="1" t="s">
        <v>734</v>
      </c>
      <c r="L43" s="105" t="str">
        <f t="shared" si="20"/>
        <v>No</v>
      </c>
    </row>
    <row r="44" spans="1:12" x14ac:dyDescent="0.2">
      <c r="A44" s="168" t="s">
        <v>1228</v>
      </c>
      <c r="B44" s="3" t="s">
        <v>213</v>
      </c>
      <c r="C44" s="1">
        <v>11314</v>
      </c>
      <c r="D44" s="5" t="str">
        <f t="shared" si="24"/>
        <v>N/A</v>
      </c>
      <c r="E44" s="1">
        <v>11686</v>
      </c>
      <c r="F44" s="5" t="str">
        <f t="shared" si="25"/>
        <v>N/A</v>
      </c>
      <c r="G44" s="1">
        <v>4219</v>
      </c>
      <c r="H44" s="5" t="str">
        <f t="shared" si="26"/>
        <v>N/A</v>
      </c>
      <c r="I44" s="8">
        <v>3.2879999999999998</v>
      </c>
      <c r="J44" s="8">
        <v>-63.9</v>
      </c>
      <c r="K44" s="1" t="s">
        <v>734</v>
      </c>
      <c r="L44" s="105" t="str">
        <f t="shared" si="20"/>
        <v>No</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698165</v>
      </c>
      <c r="D46" s="1" t="str">
        <f t="shared" si="17"/>
        <v>N/A</v>
      </c>
      <c r="E46" s="1">
        <v>692953</v>
      </c>
      <c r="F46" s="1" t="str">
        <f t="shared" si="18"/>
        <v>N/A</v>
      </c>
      <c r="G46" s="1">
        <v>279675</v>
      </c>
      <c r="H46" s="7" t="str">
        <f t="shared" si="19"/>
        <v>N/A</v>
      </c>
      <c r="I46" s="8">
        <v>-0.747</v>
      </c>
      <c r="J46" s="8">
        <v>-59.6</v>
      </c>
      <c r="K46" s="30" t="s">
        <v>734</v>
      </c>
      <c r="L46" s="105" t="str">
        <f t="shared" si="20"/>
        <v>No</v>
      </c>
    </row>
    <row r="47" spans="1:12" x14ac:dyDescent="0.2">
      <c r="A47" s="168" t="s">
        <v>1230</v>
      </c>
      <c r="B47" s="3" t="s">
        <v>213</v>
      </c>
      <c r="C47" s="1">
        <v>156610</v>
      </c>
      <c r="D47" s="5" t="str">
        <f t="shared" ref="D47:D53" si="27">IF($B47="N/A","N/A",IF(C47&lt;0,"No","Yes"))</f>
        <v>N/A</v>
      </c>
      <c r="E47" s="1">
        <v>149925</v>
      </c>
      <c r="F47" s="5" t="str">
        <f t="shared" ref="F47:F53" si="28">IF($B47="N/A","N/A",IF(E47&lt;0,"No","Yes"))</f>
        <v>N/A</v>
      </c>
      <c r="G47" s="1">
        <v>6621</v>
      </c>
      <c r="H47" s="5" t="str">
        <f t="shared" ref="H47:H53" si="29">IF($B47="N/A","N/A",IF(G47&lt;0,"No","Yes"))</f>
        <v>N/A</v>
      </c>
      <c r="I47" s="8">
        <v>-4.2699999999999996</v>
      </c>
      <c r="J47" s="8">
        <v>-95.6</v>
      </c>
      <c r="K47" s="1" t="s">
        <v>734</v>
      </c>
      <c r="L47" s="105" t="str">
        <f t="shared" si="20"/>
        <v>No</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0</v>
      </c>
      <c r="D49" s="5" t="str">
        <f t="shared" si="27"/>
        <v>N/A</v>
      </c>
      <c r="E49" s="1">
        <v>0</v>
      </c>
      <c r="F49" s="5" t="str">
        <f t="shared" si="28"/>
        <v>N/A</v>
      </c>
      <c r="G49" s="1">
        <v>0</v>
      </c>
      <c r="H49" s="5" t="str">
        <f t="shared" si="29"/>
        <v>N/A</v>
      </c>
      <c r="I49" s="8" t="s">
        <v>1748</v>
      </c>
      <c r="J49" s="8" t="s">
        <v>1748</v>
      </c>
      <c r="K49" s="1" t="s">
        <v>734</v>
      </c>
      <c r="L49" s="105" t="str">
        <f t="shared" si="20"/>
        <v>N/A</v>
      </c>
    </row>
    <row r="50" spans="1:12" x14ac:dyDescent="0.2">
      <c r="A50" s="168" t="s">
        <v>1233</v>
      </c>
      <c r="B50" s="3" t="s">
        <v>213</v>
      </c>
      <c r="C50" s="1">
        <v>428709</v>
      </c>
      <c r="D50" s="5" t="str">
        <f t="shared" si="27"/>
        <v>N/A</v>
      </c>
      <c r="E50" s="1">
        <v>426998</v>
      </c>
      <c r="F50" s="5" t="str">
        <f t="shared" si="28"/>
        <v>N/A</v>
      </c>
      <c r="G50" s="1">
        <v>243252</v>
      </c>
      <c r="H50" s="5" t="str">
        <f t="shared" si="29"/>
        <v>N/A</v>
      </c>
      <c r="I50" s="8">
        <v>-0.39900000000000002</v>
      </c>
      <c r="J50" s="8">
        <v>-43</v>
      </c>
      <c r="K50" s="1" t="s">
        <v>734</v>
      </c>
      <c r="L50" s="105" t="str">
        <f t="shared" si="20"/>
        <v>No</v>
      </c>
    </row>
    <row r="51" spans="1:12" x14ac:dyDescent="0.2">
      <c r="A51" s="168" t="s">
        <v>1234</v>
      </c>
      <c r="B51" s="3" t="s">
        <v>213</v>
      </c>
      <c r="C51" s="1">
        <v>101564</v>
      </c>
      <c r="D51" s="5" t="str">
        <f t="shared" si="27"/>
        <v>N/A</v>
      </c>
      <c r="E51" s="1">
        <v>104205</v>
      </c>
      <c r="F51" s="5" t="str">
        <f t="shared" si="28"/>
        <v>N/A</v>
      </c>
      <c r="G51" s="1">
        <v>22445</v>
      </c>
      <c r="H51" s="5" t="str">
        <f t="shared" si="29"/>
        <v>N/A</v>
      </c>
      <c r="I51" s="8">
        <v>2.6</v>
      </c>
      <c r="J51" s="8">
        <v>-78.5</v>
      </c>
      <c r="K51" s="1" t="s">
        <v>734</v>
      </c>
      <c r="L51" s="105" t="str">
        <f t="shared" si="20"/>
        <v>No</v>
      </c>
    </row>
    <row r="52" spans="1:12" x14ac:dyDescent="0.2">
      <c r="A52" s="168" t="s">
        <v>1235</v>
      </c>
      <c r="B52" s="3" t="s">
        <v>213</v>
      </c>
      <c r="C52" s="1">
        <v>11282</v>
      </c>
      <c r="D52" s="5" t="str">
        <f t="shared" si="27"/>
        <v>N/A</v>
      </c>
      <c r="E52" s="1">
        <v>11825</v>
      </c>
      <c r="F52" s="5" t="str">
        <f t="shared" si="28"/>
        <v>N/A</v>
      </c>
      <c r="G52" s="1">
        <v>7357</v>
      </c>
      <c r="H52" s="5" t="str">
        <f t="shared" si="29"/>
        <v>N/A</v>
      </c>
      <c r="I52" s="8">
        <v>4.8129999999999997</v>
      </c>
      <c r="J52" s="8">
        <v>-37.799999999999997</v>
      </c>
      <c r="K52" s="1" t="s">
        <v>734</v>
      </c>
      <c r="L52" s="105" t="str">
        <f t="shared" si="20"/>
        <v>No</v>
      </c>
    </row>
    <row r="53" spans="1:12" x14ac:dyDescent="0.2">
      <c r="A53" s="168" t="s">
        <v>1236</v>
      </c>
      <c r="B53" s="3" t="s">
        <v>213</v>
      </c>
      <c r="C53" s="1">
        <v>0</v>
      </c>
      <c r="D53" s="5" t="str">
        <f t="shared" si="27"/>
        <v>N/A</v>
      </c>
      <c r="E53" s="1">
        <v>0</v>
      </c>
      <c r="F53" s="5" t="str">
        <f t="shared" si="28"/>
        <v>N/A</v>
      </c>
      <c r="G53" s="1">
        <v>0</v>
      </c>
      <c r="H53" s="5" t="str">
        <f t="shared" si="29"/>
        <v>N/A</v>
      </c>
      <c r="I53" s="8" t="s">
        <v>1748</v>
      </c>
      <c r="J53" s="8" t="s">
        <v>1748</v>
      </c>
      <c r="K53" s="1" t="s">
        <v>734</v>
      </c>
      <c r="L53" s="105" t="str">
        <f t="shared" si="20"/>
        <v>N/A</v>
      </c>
    </row>
    <row r="54" spans="1:12" x14ac:dyDescent="0.2">
      <c r="A54" s="168" t="s">
        <v>451</v>
      </c>
      <c r="B54" s="30" t="s">
        <v>213</v>
      </c>
      <c r="C54" s="1">
        <v>225866</v>
      </c>
      <c r="D54" s="1" t="str">
        <f t="shared" si="17"/>
        <v>N/A</v>
      </c>
      <c r="E54" s="1">
        <v>218600</v>
      </c>
      <c r="F54" s="1" t="str">
        <f t="shared" si="18"/>
        <v>N/A</v>
      </c>
      <c r="G54" s="1">
        <v>64165</v>
      </c>
      <c r="H54" s="7" t="str">
        <f t="shared" si="19"/>
        <v>N/A</v>
      </c>
      <c r="I54" s="8">
        <v>-3.22</v>
      </c>
      <c r="J54" s="8">
        <v>-70.599999999999994</v>
      </c>
      <c r="K54" s="30" t="s">
        <v>734</v>
      </c>
      <c r="L54" s="105" t="str">
        <f t="shared" si="20"/>
        <v>No</v>
      </c>
    </row>
    <row r="55" spans="1:12" x14ac:dyDescent="0.2">
      <c r="A55" s="168" t="s">
        <v>1237</v>
      </c>
      <c r="B55" s="3" t="s">
        <v>213</v>
      </c>
      <c r="C55" s="1">
        <v>105519</v>
      </c>
      <c r="D55" s="5" t="str">
        <f t="shared" ref="D55:D60" si="30">IF($B55="N/A","N/A",IF(C55&lt;0,"No","Yes"))</f>
        <v>N/A</v>
      </c>
      <c r="E55" s="1">
        <v>98998</v>
      </c>
      <c r="F55" s="5" t="str">
        <f t="shared" ref="F55:F60" si="31">IF($B55="N/A","N/A",IF(E55&lt;0,"No","Yes"))</f>
        <v>N/A</v>
      </c>
      <c r="G55" s="1">
        <v>15579</v>
      </c>
      <c r="H55" s="5" t="str">
        <f t="shared" ref="H55:H60" si="32">IF($B55="N/A","N/A",IF(G55&lt;0,"No","Yes"))</f>
        <v>N/A</v>
      </c>
      <c r="I55" s="8">
        <v>-6.18</v>
      </c>
      <c r="J55" s="8">
        <v>-84.3</v>
      </c>
      <c r="K55" s="1" t="s">
        <v>734</v>
      </c>
      <c r="L55" s="105" t="str">
        <f t="shared" si="20"/>
        <v>No</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0</v>
      </c>
      <c r="D57" s="5" t="str">
        <f t="shared" si="30"/>
        <v>N/A</v>
      </c>
      <c r="E57" s="1">
        <v>0</v>
      </c>
      <c r="F57" s="5" t="str">
        <f t="shared" si="31"/>
        <v>N/A</v>
      </c>
      <c r="G57" s="1">
        <v>0</v>
      </c>
      <c r="H57" s="5" t="str">
        <f t="shared" si="32"/>
        <v>N/A</v>
      </c>
      <c r="I57" s="8" t="s">
        <v>1748</v>
      </c>
      <c r="J57" s="8" t="s">
        <v>1748</v>
      </c>
      <c r="K57" s="1" t="s">
        <v>734</v>
      </c>
      <c r="L57" s="105" t="str">
        <f t="shared" si="20"/>
        <v>N/A</v>
      </c>
    </row>
    <row r="58" spans="1:12" x14ac:dyDescent="0.2">
      <c r="A58" s="168" t="s">
        <v>1240</v>
      </c>
      <c r="B58" s="3" t="s">
        <v>213</v>
      </c>
      <c r="C58" s="1">
        <v>25546</v>
      </c>
      <c r="D58" s="5" t="str">
        <f t="shared" si="30"/>
        <v>N/A</v>
      </c>
      <c r="E58" s="1">
        <v>36789</v>
      </c>
      <c r="F58" s="5" t="str">
        <f t="shared" si="31"/>
        <v>N/A</v>
      </c>
      <c r="G58" s="1">
        <v>5375</v>
      </c>
      <c r="H58" s="5" t="str">
        <f t="shared" si="32"/>
        <v>N/A</v>
      </c>
      <c r="I58" s="8">
        <v>44.01</v>
      </c>
      <c r="J58" s="8">
        <v>-85.4</v>
      </c>
      <c r="K58" s="1" t="s">
        <v>734</v>
      </c>
      <c r="L58" s="105" t="str">
        <f t="shared" si="20"/>
        <v>No</v>
      </c>
    </row>
    <row r="59" spans="1:12" x14ac:dyDescent="0.2">
      <c r="A59" s="168" t="s">
        <v>1241</v>
      </c>
      <c r="B59" s="3" t="s">
        <v>213</v>
      </c>
      <c r="C59" s="1">
        <v>42305</v>
      </c>
      <c r="D59" s="5" t="str">
        <f t="shared" si="30"/>
        <v>N/A</v>
      </c>
      <c r="E59" s="1">
        <v>36330</v>
      </c>
      <c r="F59" s="5" t="str">
        <f t="shared" si="31"/>
        <v>N/A</v>
      </c>
      <c r="G59" s="1">
        <v>11524</v>
      </c>
      <c r="H59" s="5" t="str">
        <f t="shared" si="32"/>
        <v>N/A</v>
      </c>
      <c r="I59" s="8">
        <v>-14.1</v>
      </c>
      <c r="J59" s="8">
        <v>-68.3</v>
      </c>
      <c r="K59" s="1" t="s">
        <v>734</v>
      </c>
      <c r="L59" s="105" t="str">
        <f t="shared" si="20"/>
        <v>No</v>
      </c>
    </row>
    <row r="60" spans="1:12" x14ac:dyDescent="0.2">
      <c r="A60" s="168" t="s">
        <v>1242</v>
      </c>
      <c r="B60" s="3" t="s">
        <v>213</v>
      </c>
      <c r="C60" s="1">
        <v>52496</v>
      </c>
      <c r="D60" s="5" t="str">
        <f t="shared" si="30"/>
        <v>N/A</v>
      </c>
      <c r="E60" s="1">
        <v>46483</v>
      </c>
      <c r="F60" s="5" t="str">
        <f t="shared" si="31"/>
        <v>N/A</v>
      </c>
      <c r="G60" s="1">
        <v>31687</v>
      </c>
      <c r="H60" s="5" t="str">
        <f t="shared" si="32"/>
        <v>N/A</v>
      </c>
      <c r="I60" s="8">
        <v>-11.5</v>
      </c>
      <c r="J60" s="8">
        <v>-31.8</v>
      </c>
      <c r="K60" s="1" t="s">
        <v>734</v>
      </c>
      <c r="L60" s="105" t="str">
        <f t="shared" si="20"/>
        <v>No</v>
      </c>
    </row>
    <row r="61" spans="1:12" x14ac:dyDescent="0.2">
      <c r="A61" s="104" t="s">
        <v>186</v>
      </c>
      <c r="B61" s="22" t="s">
        <v>213</v>
      </c>
      <c r="C61" s="1">
        <v>937095</v>
      </c>
      <c r="D61" s="1" t="str">
        <f t="shared" si="17"/>
        <v>N/A</v>
      </c>
      <c r="E61" s="1">
        <v>923784</v>
      </c>
      <c r="F61" s="1" t="str">
        <f t="shared" si="18"/>
        <v>N/A</v>
      </c>
      <c r="G61" s="1">
        <v>955263</v>
      </c>
      <c r="H61" s="7" t="str">
        <f t="shared" si="19"/>
        <v>N/A</v>
      </c>
      <c r="I61" s="8">
        <v>-1.42</v>
      </c>
      <c r="J61" s="8">
        <v>3.4079999999999999</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0</v>
      </c>
      <c r="D66" s="1" t="str">
        <f t="shared" si="17"/>
        <v>N/A</v>
      </c>
      <c r="E66" s="1">
        <v>0</v>
      </c>
      <c r="F66" s="1" t="str">
        <f t="shared" si="18"/>
        <v>N/A</v>
      </c>
      <c r="G66" s="1">
        <v>0</v>
      </c>
      <c r="H66" s="7" t="str">
        <f t="shared" si="19"/>
        <v>N/A</v>
      </c>
      <c r="I66" s="8" t="s">
        <v>1748</v>
      </c>
      <c r="J66" s="8" t="s">
        <v>1748</v>
      </c>
      <c r="K66" s="28" t="s">
        <v>734</v>
      </c>
      <c r="L66" s="105" t="str">
        <f t="shared" si="33"/>
        <v>N/A</v>
      </c>
    </row>
    <row r="67" spans="1:12" x14ac:dyDescent="0.2">
      <c r="A67" s="104" t="s">
        <v>192</v>
      </c>
      <c r="B67" s="22" t="s">
        <v>213</v>
      </c>
      <c r="C67" s="1">
        <v>47236</v>
      </c>
      <c r="D67" s="1" t="str">
        <f t="shared" si="17"/>
        <v>N/A</v>
      </c>
      <c r="E67" s="1">
        <v>50397</v>
      </c>
      <c r="F67" s="1" t="str">
        <f t="shared" si="18"/>
        <v>N/A</v>
      </c>
      <c r="G67" s="1">
        <v>58147</v>
      </c>
      <c r="H67" s="7" t="str">
        <f t="shared" si="19"/>
        <v>N/A</v>
      </c>
      <c r="I67" s="8">
        <v>6.6920000000000002</v>
      </c>
      <c r="J67" s="8">
        <v>15.38</v>
      </c>
      <c r="K67" s="28" t="s">
        <v>734</v>
      </c>
      <c r="L67" s="105" t="str">
        <f t="shared" si="33"/>
        <v>Yes</v>
      </c>
    </row>
    <row r="68" spans="1:12" x14ac:dyDescent="0.2">
      <c r="A68" s="128" t="s">
        <v>193</v>
      </c>
      <c r="B68" s="30" t="s">
        <v>213</v>
      </c>
      <c r="C68" s="1">
        <v>0</v>
      </c>
      <c r="D68" s="1" t="str">
        <f t="shared" si="17"/>
        <v>N/A</v>
      </c>
      <c r="E68" s="1">
        <v>0</v>
      </c>
      <c r="F68" s="1" t="str">
        <f t="shared" si="18"/>
        <v>N/A</v>
      </c>
      <c r="G68" s="1">
        <v>0</v>
      </c>
      <c r="H68" s="7" t="str">
        <f t="shared" si="19"/>
        <v>N/A</v>
      </c>
      <c r="I68" s="36" t="s">
        <v>1748</v>
      </c>
      <c r="J68" s="36" t="s">
        <v>1748</v>
      </c>
      <c r="K68" s="30" t="s">
        <v>734</v>
      </c>
      <c r="L68" s="105" t="str">
        <f t="shared" si="33"/>
        <v>N/A</v>
      </c>
    </row>
    <row r="69" spans="1:12" x14ac:dyDescent="0.2">
      <c r="A69" s="128" t="s">
        <v>194</v>
      </c>
      <c r="B69" s="30" t="s">
        <v>213</v>
      </c>
      <c r="C69" s="1">
        <v>0</v>
      </c>
      <c r="D69" s="1" t="str">
        <f t="shared" si="17"/>
        <v>N/A</v>
      </c>
      <c r="E69" s="1">
        <v>0</v>
      </c>
      <c r="F69" s="1" t="str">
        <f t="shared" si="18"/>
        <v>N/A</v>
      </c>
      <c r="G69" s="1">
        <v>0</v>
      </c>
      <c r="H69" s="7" t="str">
        <f t="shared" si="19"/>
        <v>N/A</v>
      </c>
      <c r="I69" s="36" t="s">
        <v>1748</v>
      </c>
      <c r="J69" s="36" t="s">
        <v>1748</v>
      </c>
      <c r="K69" s="30" t="s">
        <v>734</v>
      </c>
      <c r="L69" s="105" t="str">
        <f t="shared" si="33"/>
        <v>N/A</v>
      </c>
    </row>
    <row r="70" spans="1:12" x14ac:dyDescent="0.2">
      <c r="A70" s="168" t="s">
        <v>78</v>
      </c>
      <c r="B70" s="30" t="s">
        <v>294</v>
      </c>
      <c r="C70" s="9">
        <v>1.6528662014</v>
      </c>
      <c r="D70" s="27" t="str">
        <f>IF($B70="N/A","N/A",IF(C70&gt;=20,"No",IF(C70&lt;0,"No","Yes")))</f>
        <v>Yes</v>
      </c>
      <c r="E70" s="9">
        <v>1.2807545679000001</v>
      </c>
      <c r="F70" s="27" t="str">
        <f>IF($B70="N/A","N/A",IF(E70&gt;=20,"No",IF(E70&lt;0,"No","Yes")))</f>
        <v>Yes</v>
      </c>
      <c r="G70" s="9">
        <v>1.2401923563999999</v>
      </c>
      <c r="H70" s="27" t="str">
        <f>IF($B70="N/A","N/A",IF(G70&gt;=20,"No",IF(G70&lt;0,"No","Yes")))</f>
        <v>Yes</v>
      </c>
      <c r="I70" s="8">
        <v>-22.5</v>
      </c>
      <c r="J70" s="8">
        <v>-3.17</v>
      </c>
      <c r="K70" s="28" t="s">
        <v>734</v>
      </c>
      <c r="L70" s="105" t="str">
        <f t="shared" si="20"/>
        <v>Yes</v>
      </c>
    </row>
    <row r="71" spans="1:12" x14ac:dyDescent="0.2">
      <c r="A71" s="168" t="s">
        <v>79</v>
      </c>
      <c r="B71" s="22" t="s">
        <v>213</v>
      </c>
      <c r="C71" s="9">
        <v>0</v>
      </c>
      <c r="D71" s="27" t="str">
        <f>IF($B71="N/A","N/A",IF(C71&gt;10,"No",IF(C71&lt;-10,"No","Yes")))</f>
        <v>N/A</v>
      </c>
      <c r="E71" s="9">
        <v>0</v>
      </c>
      <c r="F71" s="27" t="str">
        <f>IF($B71="N/A","N/A",IF(E71&gt;10,"No",IF(E71&lt;-10,"No","Yes")))</f>
        <v>N/A</v>
      </c>
      <c r="G71" s="9">
        <v>0</v>
      </c>
      <c r="H71" s="27" t="str">
        <f>IF($B71="N/A","N/A",IF(G71&gt;10,"No",IF(G71&lt;-10,"No","Yes")))</f>
        <v>N/A</v>
      </c>
      <c r="I71" s="8" t="s">
        <v>1748</v>
      </c>
      <c r="J71" s="8" t="s">
        <v>1748</v>
      </c>
      <c r="K71" s="28" t="s">
        <v>734</v>
      </c>
      <c r="L71" s="105" t="str">
        <f t="shared" si="20"/>
        <v>N/A</v>
      </c>
    </row>
    <row r="72" spans="1:12" x14ac:dyDescent="0.2">
      <c r="A72" s="168" t="s">
        <v>80</v>
      </c>
      <c r="B72" s="22" t="s">
        <v>213</v>
      </c>
      <c r="C72" s="9">
        <v>1.2873346177</v>
      </c>
      <c r="D72" s="27" t="str">
        <f>IF($B72="N/A","N/A",IF(C72&gt;10,"No",IF(C72&lt;-10,"No","Yes")))</f>
        <v>N/A</v>
      </c>
      <c r="E72" s="9">
        <v>1.0509369258000001</v>
      </c>
      <c r="F72" s="27" t="str">
        <f>IF($B72="N/A","N/A",IF(E72&gt;10,"No",IF(E72&lt;-10,"No","Yes")))</f>
        <v>N/A</v>
      </c>
      <c r="G72" s="9">
        <v>0.93862582589999999</v>
      </c>
      <c r="H72" s="27" t="str">
        <f>IF($B72="N/A","N/A",IF(G72&gt;10,"No",IF(G72&lt;-10,"No","Yes")))</f>
        <v>N/A</v>
      </c>
      <c r="I72" s="8">
        <v>-18.399999999999999</v>
      </c>
      <c r="J72" s="8">
        <v>-10.7</v>
      </c>
      <c r="K72" s="28" t="s">
        <v>734</v>
      </c>
      <c r="L72" s="105" t="str">
        <f t="shared" si="20"/>
        <v>Yes</v>
      </c>
    </row>
    <row r="73" spans="1:12" x14ac:dyDescent="0.2">
      <c r="A73" s="168" t="s">
        <v>81</v>
      </c>
      <c r="B73" s="22" t="s">
        <v>213</v>
      </c>
      <c r="C73" s="9">
        <v>1.6926227923999999</v>
      </c>
      <c r="D73" s="27" t="str">
        <f>IF($B73="N/A","N/A",IF(C73&gt;10,"No",IF(C73&lt;-10,"No","Yes")))</f>
        <v>N/A</v>
      </c>
      <c r="E73" s="9">
        <v>1.2845130107</v>
      </c>
      <c r="F73" s="27" t="str">
        <f>IF($B73="N/A","N/A",IF(E73&gt;10,"No",IF(E73&lt;-10,"No","Yes")))</f>
        <v>N/A</v>
      </c>
      <c r="G73" s="9">
        <v>2.2140539298999999</v>
      </c>
      <c r="H73" s="27" t="str">
        <f>IF($B73="N/A","N/A",IF(G73&gt;10,"No",IF(G73&lt;-10,"No","Yes")))</f>
        <v>N/A</v>
      </c>
      <c r="I73" s="8">
        <v>-24.1</v>
      </c>
      <c r="J73" s="8">
        <v>72.37</v>
      </c>
      <c r="K73" s="28" t="s">
        <v>734</v>
      </c>
      <c r="L73" s="105" t="str">
        <f t="shared" si="20"/>
        <v>No</v>
      </c>
    </row>
    <row r="74" spans="1:12" x14ac:dyDescent="0.2">
      <c r="A74" s="168" t="s">
        <v>121</v>
      </c>
      <c r="B74" s="22" t="s">
        <v>213</v>
      </c>
      <c r="C74" s="9">
        <v>0</v>
      </c>
      <c r="D74" s="27" t="str">
        <f>IF($B74="N/A","N/A",IF(C74&gt;10,"No",IF(C74&lt;-10,"No","Yes")))</f>
        <v>N/A</v>
      </c>
      <c r="E74" s="9">
        <v>0</v>
      </c>
      <c r="F74" s="27" t="str">
        <f>IF($B74="N/A","N/A",IF(E74&gt;10,"No",IF(E74&lt;-10,"No","Yes")))</f>
        <v>N/A</v>
      </c>
      <c r="G74" s="9">
        <v>0</v>
      </c>
      <c r="H74" s="27" t="str">
        <f>IF($B74="N/A","N/A",IF(G74&gt;10,"No",IF(G74&lt;-10,"No","Yes")))</f>
        <v>N/A</v>
      </c>
      <c r="I74" s="8" t="s">
        <v>1748</v>
      </c>
      <c r="J74" s="8" t="s">
        <v>1748</v>
      </c>
      <c r="K74" s="28" t="s">
        <v>734</v>
      </c>
      <c r="L74" s="105" t="str">
        <f t="shared" si="20"/>
        <v>N/A</v>
      </c>
    </row>
    <row r="75" spans="1:12" x14ac:dyDescent="0.2">
      <c r="A75" s="168" t="s">
        <v>82</v>
      </c>
      <c r="B75" s="22" t="s">
        <v>213</v>
      </c>
      <c r="C75" s="9">
        <v>1.7853692468</v>
      </c>
      <c r="D75" s="27" t="str">
        <f>IF($B75="N/A","N/A",IF(C75&gt;10,"No",IF(C75&lt;-10,"No","Yes")))</f>
        <v>N/A</v>
      </c>
      <c r="E75" s="9">
        <v>1.7148910812</v>
      </c>
      <c r="F75" s="27" t="str">
        <f>IF($B75="N/A","N/A",IF(E75&gt;10,"No",IF(E75&lt;-10,"No","Yes")))</f>
        <v>N/A</v>
      </c>
      <c r="G75" s="9">
        <v>1.8838124227999999</v>
      </c>
      <c r="H75" s="27" t="str">
        <f>IF($B75="N/A","N/A",IF(G75&gt;10,"No",IF(G75&lt;-10,"No","Yes")))</f>
        <v>N/A</v>
      </c>
      <c r="I75" s="8">
        <v>-3.95</v>
      </c>
      <c r="J75" s="8">
        <v>9.85</v>
      </c>
      <c r="K75" s="28" t="s">
        <v>734</v>
      </c>
      <c r="L75" s="105" t="str">
        <f t="shared" si="20"/>
        <v>Yes</v>
      </c>
    </row>
    <row r="76" spans="1:12" x14ac:dyDescent="0.2">
      <c r="A76" s="168" t="s">
        <v>195</v>
      </c>
      <c r="B76" s="22" t="s">
        <v>213</v>
      </c>
      <c r="C76" s="9">
        <v>97.213082847999999</v>
      </c>
      <c r="D76" s="27" t="str">
        <f t="shared" ref="D76:D98" si="34">IF($B76="N/A","N/A",IF(C76&gt;10,"No",IF(C76&lt;-10,"No","Yes")))</f>
        <v>N/A</v>
      </c>
      <c r="E76" s="9">
        <v>97.618007822999999</v>
      </c>
      <c r="F76" s="27" t="str">
        <f t="shared" ref="F76:F98" si="35">IF($B76="N/A","N/A",IF(E76&gt;10,"No",IF(E76&lt;-10,"No","Yes")))</f>
        <v>N/A</v>
      </c>
      <c r="G76" s="9">
        <v>96.390570807000003</v>
      </c>
      <c r="H76" s="27" t="str">
        <f t="shared" ref="H76:H98" si="36">IF($B76="N/A","N/A",IF(G76&gt;10,"No",IF(G76&lt;-10,"No","Yes")))</f>
        <v>N/A</v>
      </c>
      <c r="I76" s="8">
        <v>0.41649999999999998</v>
      </c>
      <c r="J76" s="8">
        <v>-1.26</v>
      </c>
      <c r="K76" s="28" t="s">
        <v>734</v>
      </c>
      <c r="L76" s="105" t="str">
        <f>IF(J76="Div by 0", "N/A", IF(OR(J76="N/A",K76="N/A"),"N/A", IF(J76&gt;VALUE(MID(K76,1,2)), "No", IF(J76&lt;-1*VALUE(MID(K76,1,2)), "No", "Yes"))))</f>
        <v>Yes</v>
      </c>
    </row>
    <row r="77" spans="1:12" x14ac:dyDescent="0.2">
      <c r="A77" s="168" t="s">
        <v>196</v>
      </c>
      <c r="B77" s="22" t="s">
        <v>213</v>
      </c>
      <c r="C77" s="9">
        <v>0</v>
      </c>
      <c r="D77" s="27" t="str">
        <f t="shared" si="34"/>
        <v>N/A</v>
      </c>
      <c r="E77" s="9">
        <v>0</v>
      </c>
      <c r="F77" s="27" t="str">
        <f t="shared" si="35"/>
        <v>N/A</v>
      </c>
      <c r="G77" s="9">
        <v>0</v>
      </c>
      <c r="H77" s="27" t="str">
        <f t="shared" si="36"/>
        <v>N/A</v>
      </c>
      <c r="I77" s="8" t="s">
        <v>1748</v>
      </c>
      <c r="J77" s="8" t="s">
        <v>1748</v>
      </c>
      <c r="K77" s="28" t="s">
        <v>734</v>
      </c>
      <c r="L77" s="105" t="str">
        <f t="shared" ref="L77:L81" si="37">IF(J77="Div by 0", "N/A", IF(OR(J77="N/A",K77="N/A"),"N/A", IF(J77&gt;VALUE(MID(K77,1,2)), "No", IF(J77&lt;-1*VALUE(MID(K77,1,2)), "No", "Yes"))))</f>
        <v>N/A</v>
      </c>
    </row>
    <row r="78" spans="1:12" x14ac:dyDescent="0.2">
      <c r="A78" s="168" t="s">
        <v>197</v>
      </c>
      <c r="B78" s="22" t="s">
        <v>213</v>
      </c>
      <c r="C78" s="9">
        <v>0.1603381002</v>
      </c>
      <c r="D78" s="27" t="str">
        <f t="shared" si="34"/>
        <v>N/A</v>
      </c>
      <c r="E78" s="9">
        <v>0.16424258529999999</v>
      </c>
      <c r="F78" s="27" t="str">
        <f t="shared" si="35"/>
        <v>N/A</v>
      </c>
      <c r="G78" s="9">
        <v>0.15284227850000001</v>
      </c>
      <c r="H78" s="27" t="str">
        <f t="shared" si="36"/>
        <v>N/A</v>
      </c>
      <c r="I78" s="8">
        <v>2.4350000000000001</v>
      </c>
      <c r="J78" s="8">
        <v>-6.94</v>
      </c>
      <c r="K78" s="28" t="s">
        <v>734</v>
      </c>
      <c r="L78" s="105" t="str">
        <f t="shared" si="37"/>
        <v>Yes</v>
      </c>
    </row>
    <row r="79" spans="1:12" x14ac:dyDescent="0.2">
      <c r="A79" s="168" t="s">
        <v>198</v>
      </c>
      <c r="B79" s="22" t="s">
        <v>213</v>
      </c>
      <c r="C79" s="9">
        <v>96.285377358000005</v>
      </c>
      <c r="D79" s="27" t="str">
        <f t="shared" si="34"/>
        <v>N/A</v>
      </c>
      <c r="E79" s="9">
        <v>96.236559139999997</v>
      </c>
      <c r="F79" s="27" t="str">
        <f t="shared" si="35"/>
        <v>N/A</v>
      </c>
      <c r="G79" s="9">
        <v>96.214256946999996</v>
      </c>
      <c r="H79" s="27" t="str">
        <f t="shared" si="36"/>
        <v>N/A</v>
      </c>
      <c r="I79" s="8">
        <v>-5.0999999999999997E-2</v>
      </c>
      <c r="J79" s="8">
        <v>-2.3E-2</v>
      </c>
      <c r="K79" s="28" t="s">
        <v>734</v>
      </c>
      <c r="L79" s="105" t="str">
        <f t="shared" si="37"/>
        <v>Yes</v>
      </c>
    </row>
    <row r="80" spans="1:12" x14ac:dyDescent="0.2">
      <c r="A80" s="168" t="s">
        <v>199</v>
      </c>
      <c r="B80" s="22" t="s">
        <v>213</v>
      </c>
      <c r="C80" s="9">
        <v>0</v>
      </c>
      <c r="D80" s="27" t="str">
        <f t="shared" si="34"/>
        <v>N/A</v>
      </c>
      <c r="E80" s="9">
        <v>0</v>
      </c>
      <c r="F80" s="27" t="str">
        <f t="shared" si="35"/>
        <v>N/A</v>
      </c>
      <c r="G80" s="9">
        <v>0</v>
      </c>
      <c r="H80" s="27" t="str">
        <f t="shared" si="36"/>
        <v>N/A</v>
      </c>
      <c r="I80" s="8" t="s">
        <v>1748</v>
      </c>
      <c r="J80" s="8" t="s">
        <v>1748</v>
      </c>
      <c r="K80" s="28" t="s">
        <v>734</v>
      </c>
      <c r="L80" s="105" t="str">
        <f t="shared" si="37"/>
        <v>N/A</v>
      </c>
    </row>
    <row r="81" spans="1:12" x14ac:dyDescent="0.2">
      <c r="A81" s="168" t="s">
        <v>200</v>
      </c>
      <c r="B81" s="30" t="s">
        <v>213</v>
      </c>
      <c r="C81" s="9">
        <v>0.53066037740000005</v>
      </c>
      <c r="D81" s="27" t="str">
        <f t="shared" si="34"/>
        <v>N/A</v>
      </c>
      <c r="E81" s="9">
        <v>0.4181600956</v>
      </c>
      <c r="F81" s="27" t="str">
        <f t="shared" si="35"/>
        <v>N/A</v>
      </c>
      <c r="G81" s="9">
        <v>0.36246476039999997</v>
      </c>
      <c r="H81" s="27" t="str">
        <f t="shared" si="36"/>
        <v>N/A</v>
      </c>
      <c r="I81" s="8">
        <v>-21.2</v>
      </c>
      <c r="J81" s="8">
        <v>-13.3</v>
      </c>
      <c r="K81" s="30" t="s">
        <v>734</v>
      </c>
      <c r="L81" s="105" t="str">
        <f t="shared" si="37"/>
        <v>Yes</v>
      </c>
    </row>
    <row r="82" spans="1:12" x14ac:dyDescent="0.2">
      <c r="A82" s="168" t="s">
        <v>73</v>
      </c>
      <c r="B82" s="22" t="s">
        <v>213</v>
      </c>
      <c r="C82" s="23">
        <v>1028523</v>
      </c>
      <c r="D82" s="27" t="str">
        <f t="shared" si="34"/>
        <v>N/A</v>
      </c>
      <c r="E82" s="23">
        <v>1046417</v>
      </c>
      <c r="F82" s="27" t="str">
        <f t="shared" si="35"/>
        <v>N/A</v>
      </c>
      <c r="G82" s="23">
        <v>988575</v>
      </c>
      <c r="H82" s="27" t="str">
        <f t="shared" si="36"/>
        <v>N/A</v>
      </c>
      <c r="I82" s="8">
        <v>1.74</v>
      </c>
      <c r="J82" s="8">
        <v>-5.53</v>
      </c>
      <c r="K82" s="28" t="s">
        <v>734</v>
      </c>
      <c r="L82" s="105" t="str">
        <f t="shared" si="20"/>
        <v>Yes</v>
      </c>
    </row>
    <row r="83" spans="1:12" x14ac:dyDescent="0.2">
      <c r="A83" s="168" t="s">
        <v>1243</v>
      </c>
      <c r="B83" s="22" t="s">
        <v>213</v>
      </c>
      <c r="C83" s="4">
        <v>69.566164295999997</v>
      </c>
      <c r="D83" s="27" t="str">
        <f t="shared" si="34"/>
        <v>N/A</v>
      </c>
      <c r="E83" s="4">
        <v>67.719561131000006</v>
      </c>
      <c r="F83" s="27" t="str">
        <f t="shared" si="35"/>
        <v>N/A</v>
      </c>
      <c r="G83" s="4">
        <v>64.071112459999995</v>
      </c>
      <c r="H83" s="27" t="str">
        <f t="shared" si="36"/>
        <v>N/A</v>
      </c>
      <c r="I83" s="8">
        <v>-2.65</v>
      </c>
      <c r="J83" s="8">
        <v>-5.39</v>
      </c>
      <c r="K83" s="28" t="s">
        <v>734</v>
      </c>
      <c r="L83" s="105" t="str">
        <f t="shared" si="20"/>
        <v>Yes</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3.3808675157999999</v>
      </c>
      <c r="D86" s="27" t="str">
        <f t="shared" si="34"/>
        <v>N/A</v>
      </c>
      <c r="E86" s="4">
        <v>3.2827257202000002</v>
      </c>
      <c r="F86" s="27" t="str">
        <f t="shared" si="35"/>
        <v>N/A</v>
      </c>
      <c r="G86" s="4">
        <v>3.6924866601000002</v>
      </c>
      <c r="H86" s="27" t="str">
        <f t="shared" si="36"/>
        <v>N/A</v>
      </c>
      <c r="I86" s="8">
        <v>-2.9</v>
      </c>
      <c r="J86" s="8">
        <v>12.48</v>
      </c>
      <c r="K86" s="28" t="s">
        <v>734</v>
      </c>
      <c r="L86" s="105" t="str">
        <f t="shared" si="20"/>
        <v>Yes</v>
      </c>
    </row>
    <row r="87" spans="1:12" x14ac:dyDescent="0.2">
      <c r="A87" s="168" t="s">
        <v>1247</v>
      </c>
      <c r="B87" s="22" t="s">
        <v>213</v>
      </c>
      <c r="C87" s="4">
        <v>0</v>
      </c>
      <c r="D87" s="27" t="str">
        <f t="shared" si="34"/>
        <v>N/A</v>
      </c>
      <c r="E87" s="4">
        <v>0</v>
      </c>
      <c r="F87" s="27" t="str">
        <f t="shared" si="35"/>
        <v>N/A</v>
      </c>
      <c r="G87" s="4">
        <v>0</v>
      </c>
      <c r="H87" s="27" t="str">
        <f t="shared" si="36"/>
        <v>N/A</v>
      </c>
      <c r="I87" s="8" t="s">
        <v>1748</v>
      </c>
      <c r="J87" s="8" t="s">
        <v>1748</v>
      </c>
      <c r="K87" s="28" t="s">
        <v>734</v>
      </c>
      <c r="L87" s="105" t="str">
        <f t="shared" si="20"/>
        <v>N/A</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7.7781439999999996E-4</v>
      </c>
      <c r="D97" s="27" t="str">
        <f t="shared" si="34"/>
        <v>N/A</v>
      </c>
      <c r="E97" s="4">
        <v>1.4334630000000001E-3</v>
      </c>
      <c r="F97" s="27" t="str">
        <f t="shared" si="35"/>
        <v>N/A</v>
      </c>
      <c r="G97" s="4">
        <v>1.1127127000000001E-3</v>
      </c>
      <c r="H97" s="27" t="str">
        <f t="shared" si="36"/>
        <v>N/A</v>
      </c>
      <c r="I97" s="8">
        <v>84.29</v>
      </c>
      <c r="J97" s="8">
        <v>-22.4</v>
      </c>
      <c r="K97" s="28" t="s">
        <v>734</v>
      </c>
      <c r="L97" s="105" t="str">
        <f t="shared" si="20"/>
        <v>Yes</v>
      </c>
    </row>
    <row r="98" spans="1:12" x14ac:dyDescent="0.2">
      <c r="A98" s="168" t="s">
        <v>1258</v>
      </c>
      <c r="B98" s="22" t="s">
        <v>213</v>
      </c>
      <c r="C98" s="4">
        <v>27.052190373999998</v>
      </c>
      <c r="D98" s="27" t="str">
        <f t="shared" si="34"/>
        <v>N/A</v>
      </c>
      <c r="E98" s="4">
        <v>28.996279686000001</v>
      </c>
      <c r="F98" s="27" t="str">
        <f t="shared" si="35"/>
        <v>N/A</v>
      </c>
      <c r="G98" s="4">
        <v>32.235288167</v>
      </c>
      <c r="H98" s="27" t="str">
        <f t="shared" si="36"/>
        <v>N/A</v>
      </c>
      <c r="I98" s="8">
        <v>7.1859999999999999</v>
      </c>
      <c r="J98" s="8">
        <v>11.17</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1178642407</v>
      </c>
      <c r="D100" s="27" t="str">
        <f>IF($B100="N/A","N/A",IF(C100&gt;10,"No",IF(C100&lt;-10,"No","Yes")))</f>
        <v>N/A</v>
      </c>
      <c r="E100" s="29">
        <v>1166698909</v>
      </c>
      <c r="F100" s="27" t="str">
        <f>IF($B100="N/A","N/A",IF(E100&gt;10,"No",IF(E100&lt;-10,"No","Yes")))</f>
        <v>N/A</v>
      </c>
      <c r="G100" s="29">
        <v>2103978881</v>
      </c>
      <c r="H100" s="27" t="str">
        <f>IF($B100="N/A","N/A",IF(G100&gt;10,"No",IF(G100&lt;-10,"No","Yes")))</f>
        <v>N/A</v>
      </c>
      <c r="I100" s="8">
        <v>-1.01</v>
      </c>
      <c r="J100" s="8">
        <v>80.34</v>
      </c>
      <c r="K100" s="28" t="s">
        <v>734</v>
      </c>
      <c r="L100" s="105" t="str">
        <f t="shared" ref="L100:L111" si="38">IF(J100="Div by 0", "N/A", IF(K100="N/A","N/A", IF(J100&gt;VALUE(MID(K100,1,2)), "No", IF(J100&lt;-1*VALUE(MID(K100,1,2)), "No", "Yes"))))</f>
        <v>No</v>
      </c>
    </row>
    <row r="101" spans="1:12" x14ac:dyDescent="0.2">
      <c r="A101" s="168" t="s">
        <v>452</v>
      </c>
      <c r="B101" s="22" t="s">
        <v>213</v>
      </c>
      <c r="C101" s="29">
        <v>1127602527</v>
      </c>
      <c r="D101" s="27" t="str">
        <f>IF($B101="N/A","N/A",IF(C101&gt;10,"No",IF(C101&lt;-10,"No","Yes")))</f>
        <v>N/A</v>
      </c>
      <c r="E101" s="29">
        <v>1126058319</v>
      </c>
      <c r="F101" s="27" t="str">
        <f>IF($B101="N/A","N/A",IF(E101&gt;10,"No",IF(E101&lt;-10,"No","Yes")))</f>
        <v>N/A</v>
      </c>
      <c r="G101" s="29">
        <v>2068685123</v>
      </c>
      <c r="H101" s="27" t="str">
        <f>IF($B101="N/A","N/A",IF(G101&gt;10,"No",IF(G101&lt;-10,"No","Yes")))</f>
        <v>N/A</v>
      </c>
      <c r="I101" s="8">
        <v>-0.13700000000000001</v>
      </c>
      <c r="J101" s="8">
        <v>83.71</v>
      </c>
      <c r="K101" s="28" t="s">
        <v>734</v>
      </c>
      <c r="L101" s="105" t="str">
        <f t="shared" si="38"/>
        <v>No</v>
      </c>
    </row>
    <row r="102" spans="1:12" x14ac:dyDescent="0.2">
      <c r="A102" s="168" t="s">
        <v>453</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734</v>
      </c>
      <c r="L102" s="105" t="str">
        <f t="shared" si="38"/>
        <v>N/A</v>
      </c>
    </row>
    <row r="103" spans="1:12" x14ac:dyDescent="0.2">
      <c r="A103" s="168" t="s">
        <v>454</v>
      </c>
      <c r="B103" s="22" t="s">
        <v>213</v>
      </c>
      <c r="C103" s="29">
        <v>51039880</v>
      </c>
      <c r="D103" s="27" t="str">
        <f>IF($B103="N/A","N/A",IF(C103&gt;10,"No",IF(C103&lt;-10,"No","Yes")))</f>
        <v>N/A</v>
      </c>
      <c r="E103" s="29">
        <v>40640590</v>
      </c>
      <c r="F103" s="27" t="str">
        <f>IF($B103="N/A","N/A",IF(E103&gt;10,"No",IF(E103&lt;-10,"No","Yes")))</f>
        <v>N/A</v>
      </c>
      <c r="G103" s="29">
        <v>35293758</v>
      </c>
      <c r="H103" s="27" t="str">
        <f>IF($B103="N/A","N/A",IF(G103&gt;10,"No",IF(G103&lt;-10,"No","Yes")))</f>
        <v>N/A</v>
      </c>
      <c r="I103" s="8">
        <v>-20.399999999999999</v>
      </c>
      <c r="J103" s="8">
        <v>-13.2</v>
      </c>
      <c r="K103" s="28" t="s">
        <v>734</v>
      </c>
      <c r="L103" s="105" t="str">
        <f t="shared" si="38"/>
        <v>Yes</v>
      </c>
    </row>
    <row r="104" spans="1:12" x14ac:dyDescent="0.2">
      <c r="A104" s="168" t="s">
        <v>108</v>
      </c>
      <c r="B104" s="39" t="s">
        <v>295</v>
      </c>
      <c r="C104" s="4">
        <v>1.0115400547</v>
      </c>
      <c r="D104" s="27" t="str">
        <f>IF($B104="N/A","N/A",IF(C104&gt;2,"No",IF(C104&lt;0.9,"No","Yes")))</f>
        <v>Yes</v>
      </c>
      <c r="E104" s="4">
        <v>1.0055585909</v>
      </c>
      <c r="F104" s="27" t="str">
        <f>IF($B104="N/A","N/A",IF(E104&gt;2,"No",IF(E104&lt;0.9,"No","Yes")))</f>
        <v>Yes</v>
      </c>
      <c r="G104" s="4">
        <v>1.6343908757000001</v>
      </c>
      <c r="H104" s="27" t="str">
        <f>IF($B104="N/A","N/A",IF(G104&gt;2,"No",IF(G104&lt;0.9,"No","Yes")))</f>
        <v>Yes</v>
      </c>
      <c r="I104" s="8">
        <v>-0.59099999999999997</v>
      </c>
      <c r="J104" s="8">
        <v>62.54</v>
      </c>
      <c r="K104" s="28" t="s">
        <v>734</v>
      </c>
      <c r="L104" s="105" t="str">
        <f t="shared" si="38"/>
        <v>No</v>
      </c>
    </row>
    <row r="105" spans="1:12" x14ac:dyDescent="0.2">
      <c r="A105" s="168" t="s">
        <v>455</v>
      </c>
      <c r="B105" s="39" t="s">
        <v>295</v>
      </c>
      <c r="C105" s="4">
        <v>0.97733746619999995</v>
      </c>
      <c r="D105" s="27" t="str">
        <f>IF($B105="N/A","N/A",IF(C105&gt;2,"No",IF(C105&lt;0.9,"No","Yes")))</f>
        <v>Yes</v>
      </c>
      <c r="E105" s="4">
        <v>0.97615775429999996</v>
      </c>
      <c r="F105" s="27" t="str">
        <f>IF($B105="N/A","N/A",IF(E105&gt;2,"No",IF(E105&lt;0.9,"No","Yes")))</f>
        <v>Yes</v>
      </c>
      <c r="G105" s="4">
        <v>1.6453981539</v>
      </c>
      <c r="H105" s="27" t="str">
        <f>IF($B105="N/A","N/A",IF(G105&gt;2,"No",IF(G105&lt;0.9,"No","Yes")))</f>
        <v>Yes</v>
      </c>
      <c r="I105" s="8">
        <v>-0.121</v>
      </c>
      <c r="J105" s="8">
        <v>68.56</v>
      </c>
      <c r="K105" s="28" t="s">
        <v>734</v>
      </c>
      <c r="L105" s="105" t="str">
        <f t="shared" si="38"/>
        <v>No</v>
      </c>
    </row>
    <row r="106" spans="1:12" x14ac:dyDescent="0.2">
      <c r="A106" s="168" t="s">
        <v>456</v>
      </c>
      <c r="B106" s="39" t="s">
        <v>295</v>
      </c>
      <c r="C106" s="4" t="s">
        <v>1748</v>
      </c>
      <c r="D106" s="27" t="str">
        <f>IF($B106="N/A","N/A",IF(C106&gt;2,"No",IF(C106&lt;0.9,"No","Yes")))</f>
        <v>No</v>
      </c>
      <c r="E106" s="4" t="s">
        <v>1748</v>
      </c>
      <c r="F106" s="27" t="str">
        <f>IF($B106="N/A","N/A",IF(E106&gt;2,"No",IF(E106&lt;0.9,"No","Yes")))</f>
        <v>No</v>
      </c>
      <c r="G106" s="4" t="s">
        <v>1748</v>
      </c>
      <c r="H106" s="27" t="str">
        <f>IF($B106="N/A","N/A",IF(G106&gt;2,"No",IF(G106&lt;0.9,"No","Yes")))</f>
        <v>No</v>
      </c>
      <c r="I106" s="8" t="s">
        <v>1748</v>
      </c>
      <c r="J106" s="8" t="s">
        <v>1748</v>
      </c>
      <c r="K106" s="28" t="s">
        <v>734</v>
      </c>
      <c r="L106" s="105" t="str">
        <f t="shared" si="38"/>
        <v>N/A</v>
      </c>
    </row>
    <row r="107" spans="1:12" x14ac:dyDescent="0.2">
      <c r="A107" s="168" t="s">
        <v>457</v>
      </c>
      <c r="B107" s="39" t="s">
        <v>295</v>
      </c>
      <c r="C107" s="4">
        <v>1.7502109619999999</v>
      </c>
      <c r="D107" s="27" t="str">
        <f>IF($B107="N/A","N/A",IF(C107&gt;2,"No",IF(C107&lt;0.9,"No","Yes")))</f>
        <v>Yes</v>
      </c>
      <c r="E107" s="4">
        <v>1.6401504275000001</v>
      </c>
      <c r="F107" s="27" t="str">
        <f>IF($B107="N/A","N/A",IF(E107&gt;2,"No",IF(E107&lt;0.9,"No","Yes")))</f>
        <v>Yes</v>
      </c>
      <c r="G107" s="4">
        <v>1.4033438606999999</v>
      </c>
      <c r="H107" s="27" t="str">
        <f>IF($B107="N/A","N/A",IF(G107&gt;2,"No",IF(G107&lt;0.9,"No","Yes")))</f>
        <v>Yes</v>
      </c>
      <c r="I107" s="8">
        <v>-6.29</v>
      </c>
      <c r="J107" s="8">
        <v>-14.4</v>
      </c>
      <c r="K107" s="28" t="s">
        <v>734</v>
      </c>
      <c r="L107" s="105" t="str">
        <f t="shared" si="38"/>
        <v>Yes</v>
      </c>
    </row>
    <row r="108" spans="1:12" x14ac:dyDescent="0.2">
      <c r="A108" s="168" t="s">
        <v>1260</v>
      </c>
      <c r="B108" s="22" t="s">
        <v>213</v>
      </c>
      <c r="C108" s="29">
        <v>130.96341057000001</v>
      </c>
      <c r="D108" s="27" t="str">
        <f>IF($B108="N/A","N/A",IF(C108&gt;10,"No",IF(C108&lt;-10,"No","Yes")))</f>
        <v>N/A</v>
      </c>
      <c r="E108" s="29">
        <v>131.21564361</v>
      </c>
      <c r="F108" s="27" t="str">
        <f>IF($B108="N/A","N/A",IF(E108&gt;10,"No",IF(E108&lt;-10,"No","Yes")))</f>
        <v>N/A</v>
      </c>
      <c r="G108" s="29">
        <v>247.20544376999999</v>
      </c>
      <c r="H108" s="27" t="str">
        <f>IF($B108="N/A","N/A",IF(G108&gt;10,"No",IF(G108&lt;-10,"No","Yes")))</f>
        <v>N/A</v>
      </c>
      <c r="I108" s="8">
        <v>0.19259999999999999</v>
      </c>
      <c r="J108" s="8">
        <v>88.4</v>
      </c>
      <c r="K108" s="28" t="s">
        <v>734</v>
      </c>
      <c r="L108" s="105" t="str">
        <f t="shared" si="38"/>
        <v>No</v>
      </c>
    </row>
    <row r="109" spans="1:12" x14ac:dyDescent="0.2">
      <c r="A109" s="168" t="s">
        <v>1261</v>
      </c>
      <c r="B109" s="22" t="s">
        <v>213</v>
      </c>
      <c r="C109" s="29">
        <v>131.09087299999999</v>
      </c>
      <c r="D109" s="27" t="str">
        <f>IF($B109="N/A","N/A",IF(C109&gt;10,"No",IF(C109&lt;-10,"No","Yes")))</f>
        <v>N/A</v>
      </c>
      <c r="E109" s="29">
        <v>132.50823797000001</v>
      </c>
      <c r="F109" s="27" t="str">
        <f>IF($B109="N/A","N/A",IF(E109&gt;10,"No",IF(E109&lt;-10,"No","Yes")))</f>
        <v>N/A</v>
      </c>
      <c r="G109" s="29">
        <v>255.38228461</v>
      </c>
      <c r="H109" s="27" t="str">
        <f>IF($B109="N/A","N/A",IF(G109&gt;10,"No",IF(G109&lt;-10,"No","Yes")))</f>
        <v>N/A</v>
      </c>
      <c r="I109" s="8">
        <v>1.081</v>
      </c>
      <c r="J109" s="8">
        <v>92.73</v>
      </c>
      <c r="K109" s="28" t="s">
        <v>734</v>
      </c>
      <c r="L109" s="105" t="str">
        <f t="shared" si="38"/>
        <v>No</v>
      </c>
    </row>
    <row r="110" spans="1:12" x14ac:dyDescent="0.2">
      <c r="A110" s="168" t="s">
        <v>1262</v>
      </c>
      <c r="B110" s="22" t="s">
        <v>213</v>
      </c>
      <c r="C110" s="29" t="s">
        <v>1748</v>
      </c>
      <c r="D110" s="27" t="str">
        <f>IF($B110="N/A","N/A",IF(C110&gt;10,"No",IF(C110&lt;-10,"No","Yes")))</f>
        <v>N/A</v>
      </c>
      <c r="E110" s="29" t="s">
        <v>1748</v>
      </c>
      <c r="F110" s="27" t="str">
        <f>IF($B110="N/A","N/A",IF(E110&gt;10,"No",IF(E110&lt;-10,"No","Yes")))</f>
        <v>N/A</v>
      </c>
      <c r="G110" s="29" t="s">
        <v>1748</v>
      </c>
      <c r="H110" s="27" t="str">
        <f>IF($B110="N/A","N/A",IF(G110&gt;10,"No",IF(G110&lt;-10,"No","Yes")))</f>
        <v>N/A</v>
      </c>
      <c r="I110" s="8" t="s">
        <v>1748</v>
      </c>
      <c r="J110" s="8" t="s">
        <v>1748</v>
      </c>
      <c r="K110" s="28" t="s">
        <v>734</v>
      </c>
      <c r="L110" s="105" t="str">
        <f t="shared" si="38"/>
        <v>N/A</v>
      </c>
    </row>
    <row r="111" spans="1:12" x14ac:dyDescent="0.2">
      <c r="A111" s="168" t="s">
        <v>1263</v>
      </c>
      <c r="B111" s="22" t="s">
        <v>213</v>
      </c>
      <c r="C111" s="29">
        <v>128.18422004000001</v>
      </c>
      <c r="D111" s="27" t="str">
        <f>IF($B111="N/A","N/A",IF(C111&gt;10,"No",IF(C111&lt;-10,"No","Yes")))</f>
        <v>N/A</v>
      </c>
      <c r="E111" s="29">
        <v>103.26796173</v>
      </c>
      <c r="F111" s="27" t="str">
        <f>IF($B111="N/A","N/A",IF(E111&gt;10,"No",IF(E111&lt;-10,"No","Yes")))</f>
        <v>N/A</v>
      </c>
      <c r="G111" s="29">
        <v>85.088256708000003</v>
      </c>
      <c r="H111" s="27" t="str">
        <f>IF($B111="N/A","N/A",IF(G111&gt;10,"No",IF(G111&lt;-10,"No","Yes")))</f>
        <v>N/A</v>
      </c>
      <c r="I111" s="8">
        <v>-19.399999999999999</v>
      </c>
      <c r="J111" s="8">
        <v>-17.600000000000001</v>
      </c>
      <c r="K111" s="28" t="s">
        <v>734</v>
      </c>
      <c r="L111" s="105" t="str">
        <f t="shared" si="38"/>
        <v>Yes</v>
      </c>
    </row>
    <row r="112" spans="1:12" x14ac:dyDescent="0.2">
      <c r="A112" s="168" t="s">
        <v>325</v>
      </c>
      <c r="B112" s="30" t="s">
        <v>296</v>
      </c>
      <c r="C112" s="4">
        <v>97.915660219000003</v>
      </c>
      <c r="D112" s="27" t="str">
        <f>IF(OR($B112="N/A",$C112="N/A"),"N/A",IF(C112&gt;98,"Yes","No"))</f>
        <v>No</v>
      </c>
      <c r="E112" s="4">
        <v>97.846871957000005</v>
      </c>
      <c r="F112" s="27" t="str">
        <f>IF(OR($B112="N/A",$E112="N/A"),"N/A",IF(E112&gt;98,"Yes","No"))</f>
        <v>No</v>
      </c>
      <c r="G112" s="4">
        <v>98.831745397999995</v>
      </c>
      <c r="H112" s="27" t="str">
        <f t="shared" ref="H112:H115" si="39">IF($B112="N/A","N/A",IF(G112&gt;98,"Yes","No"))</f>
        <v>Yes</v>
      </c>
      <c r="I112" s="8">
        <v>-7.0000000000000007E-2</v>
      </c>
      <c r="J112" s="8">
        <v>1.0069999999999999</v>
      </c>
      <c r="K112" s="28" t="s">
        <v>734</v>
      </c>
      <c r="L112" s="105" t="str">
        <f>IF(J112="Div by 0", "N/A", IF(OR(J112="N/A",K112="N/A"),"N/A", IF(J112&gt;VALUE(MID(K112,1,2)), "No", IF(J112&lt;-1*VALUE(MID(K112,1,2)), "No", "Yes"))))</f>
        <v>Yes</v>
      </c>
    </row>
    <row r="113" spans="1:12" x14ac:dyDescent="0.2">
      <c r="A113" s="168" t="s">
        <v>458</v>
      </c>
      <c r="B113" s="30" t="s">
        <v>296</v>
      </c>
      <c r="C113" s="4">
        <v>97.908963338999996</v>
      </c>
      <c r="D113" s="27" t="str">
        <f t="shared" ref="D113:D115" si="40">IF(OR($B113="N/A",$C113="N/A"),"N/A",IF(C113&gt;98,"Yes","No"))</f>
        <v>No</v>
      </c>
      <c r="E113" s="4">
        <v>97.901890484999996</v>
      </c>
      <c r="F113" s="27" t="str">
        <f t="shared" ref="F113:F115" si="41">IF(OR($B113="N/A",$E113="N/A"),"N/A",IF(E113&gt;98,"Yes","No"))</f>
        <v>No</v>
      </c>
      <c r="G113" s="4">
        <v>98.760341393000004</v>
      </c>
      <c r="H113" s="27" t="str">
        <f t="shared" si="39"/>
        <v>Yes</v>
      </c>
      <c r="I113" s="8">
        <v>-7.0000000000000001E-3</v>
      </c>
      <c r="J113" s="8">
        <v>0.87680000000000002</v>
      </c>
      <c r="K113" s="28" t="s">
        <v>734</v>
      </c>
      <c r="L113" s="105" t="str">
        <f t="shared" ref="L113:L115" si="42">IF(J113="Div by 0", "N/A", IF(OR(J113="N/A",K113="N/A"),"N/A", IF(J113&gt;VALUE(MID(K113,1,2)), "No", IF(J113&lt;-1*VALUE(MID(K113,1,2)), "No", "Yes"))))</f>
        <v>Yes</v>
      </c>
    </row>
    <row r="114" spans="1:12" x14ac:dyDescent="0.2">
      <c r="A114" s="168" t="s">
        <v>459</v>
      </c>
      <c r="B114" s="30" t="s">
        <v>296</v>
      </c>
      <c r="C114" s="4" t="s">
        <v>1748</v>
      </c>
      <c r="D114" s="27" t="str">
        <f t="shared" si="40"/>
        <v>Yes</v>
      </c>
      <c r="E114" s="4" t="s">
        <v>1748</v>
      </c>
      <c r="F114" s="27" t="str">
        <f t="shared" si="41"/>
        <v>Yes</v>
      </c>
      <c r="G114" s="4" t="s">
        <v>1748</v>
      </c>
      <c r="H114" s="27" t="str">
        <f t="shared" si="39"/>
        <v>Yes</v>
      </c>
      <c r="I114" s="8" t="s">
        <v>1748</v>
      </c>
      <c r="J114" s="8" t="s">
        <v>1748</v>
      </c>
      <c r="K114" s="28" t="s">
        <v>734</v>
      </c>
      <c r="L114" s="105" t="str">
        <f t="shared" si="42"/>
        <v>N/A</v>
      </c>
    </row>
    <row r="115" spans="1:12" x14ac:dyDescent="0.2">
      <c r="A115" s="168" t="s">
        <v>460</v>
      </c>
      <c r="B115" s="30" t="s">
        <v>296</v>
      </c>
      <c r="C115" s="4">
        <v>97.199170124000005</v>
      </c>
      <c r="D115" s="27" t="str">
        <f t="shared" si="40"/>
        <v>No</v>
      </c>
      <c r="E115" s="4">
        <v>96.202154890000003</v>
      </c>
      <c r="F115" s="27" t="str">
        <f t="shared" si="41"/>
        <v>No</v>
      </c>
      <c r="G115" s="4">
        <v>97.506320188000004</v>
      </c>
      <c r="H115" s="27" t="str">
        <f t="shared" si="39"/>
        <v>No</v>
      </c>
      <c r="I115" s="8">
        <v>-1.03</v>
      </c>
      <c r="J115" s="8">
        <v>1.3560000000000001</v>
      </c>
      <c r="K115" s="28" t="s">
        <v>734</v>
      </c>
      <c r="L115" s="105" t="str">
        <f t="shared" si="42"/>
        <v>Yes</v>
      </c>
    </row>
    <row r="116" spans="1:12" x14ac:dyDescent="0.2">
      <c r="A116" s="104" t="s">
        <v>461</v>
      </c>
      <c r="B116" s="30" t="s">
        <v>213</v>
      </c>
      <c r="C116" s="31">
        <v>937095</v>
      </c>
      <c r="D116" s="27" t="str">
        <f>IF($B116="N/A","N/A",IF(C116&gt;10,"No",IF(C116&lt;-10,"No","Yes")))</f>
        <v>N/A</v>
      </c>
      <c r="E116" s="31">
        <v>923784</v>
      </c>
      <c r="F116" s="27" t="str">
        <f>IF($B116="N/A","N/A",IF(E116&gt;10,"No",IF(E116&lt;-10,"No","Yes")))</f>
        <v>N/A</v>
      </c>
      <c r="G116" s="31">
        <v>955263</v>
      </c>
      <c r="H116" s="27" t="str">
        <f>IF($B116="N/A","N/A",IF(G116&gt;10,"No",IF(G116&lt;-10,"No","Yes")))</f>
        <v>N/A</v>
      </c>
      <c r="I116" s="8">
        <v>-1.42</v>
      </c>
      <c r="J116" s="8">
        <v>3.4079999999999999</v>
      </c>
      <c r="K116" s="30" t="s">
        <v>734</v>
      </c>
      <c r="L116" s="105" t="str">
        <f>IF(J116="Div by 0", "N/A", IF(OR(J116="N/A",K116="N/A"),"N/A", IF(J116&gt;VALUE(MID(K116,1,2)), "No", IF(J116&lt;-1*VALUE(MID(K116,1,2)), "No", "Yes"))))</f>
        <v>Yes</v>
      </c>
    </row>
    <row r="117" spans="1:12" x14ac:dyDescent="0.2">
      <c r="A117" s="104" t="s">
        <v>211</v>
      </c>
      <c r="B117" s="30" t="s">
        <v>213</v>
      </c>
      <c r="C117" s="4">
        <v>76.569718117999997</v>
      </c>
      <c r="D117" s="27" t="str">
        <f>IF($B117="N/A","N/A",IF(C117&gt;10,"No",IF(C117&lt;-10,"No","Yes")))</f>
        <v>N/A</v>
      </c>
      <c r="E117" s="4">
        <v>77.354229993000004</v>
      </c>
      <c r="F117" s="27" t="str">
        <f>IF($B117="N/A","N/A",IF(E117&gt;10,"No",IF(E117&lt;-10,"No","Yes")))</f>
        <v>N/A</v>
      </c>
      <c r="G117" s="4">
        <v>78.514084603000001</v>
      </c>
      <c r="H117" s="27" t="str">
        <f>IF($B117="N/A","N/A",IF(G117&gt;10,"No",IF(G117&lt;-10,"No","Yes")))</f>
        <v>N/A</v>
      </c>
      <c r="I117" s="8">
        <v>1.0249999999999999</v>
      </c>
      <c r="J117" s="8">
        <v>1.4990000000000001</v>
      </c>
      <c r="K117" s="30" t="s">
        <v>734</v>
      </c>
      <c r="L117" s="105" t="str">
        <f>IF(J117="Div by 0", "N/A", IF(OR(J117="N/A",K117="N/A"),"N/A", IF(J117&gt;VALUE(MID(K117,1,2)), "No", IF(J117&lt;-1*VALUE(MID(K117,1,2)), "No", "Yes"))))</f>
        <v>Yes</v>
      </c>
    </row>
    <row r="118" spans="1:12" x14ac:dyDescent="0.2">
      <c r="A118" s="137" t="s">
        <v>1602</v>
      </c>
      <c r="B118" s="30" t="s">
        <v>213</v>
      </c>
      <c r="C118" s="10">
        <v>0</v>
      </c>
      <c r="D118" s="7" t="str">
        <f>IF($B118="N/A","N/A",IF(C118&gt;10,"No",IF(C118&lt;-10,"No","Yes")))</f>
        <v>N/A</v>
      </c>
      <c r="E118" s="10">
        <v>0</v>
      </c>
      <c r="F118" s="7" t="str">
        <f>IF($B118="N/A","N/A",IF(E118&gt;10,"No",IF(E118&lt;-10,"No","Yes")))</f>
        <v>N/A</v>
      </c>
      <c r="G118" s="10">
        <v>0</v>
      </c>
      <c r="H118" s="7" t="str">
        <f>IF($B118="N/A","N/A",IF(G118&gt;10,"No",IF(G118&lt;-10,"No","Yes")))</f>
        <v>N/A</v>
      </c>
      <c r="I118" s="36" t="s">
        <v>1748</v>
      </c>
      <c r="J118" s="36" t="s">
        <v>1748</v>
      </c>
      <c r="K118" s="30" t="s">
        <v>734</v>
      </c>
      <c r="L118" s="105" t="str">
        <f>IF(J118="Div by 0", "N/A", IF(K118="N/A","N/A", IF(J118&gt;VALUE(MID(K118,1,2)), "No", IF(J118&lt;-1*VALUE(MID(K118,1,2)), "No", "Yes"))))</f>
        <v>N/A</v>
      </c>
    </row>
    <row r="119" spans="1:12" x14ac:dyDescent="0.2">
      <c r="A119" s="137" t="s">
        <v>1603</v>
      </c>
      <c r="B119" s="30" t="s">
        <v>213</v>
      </c>
      <c r="C119" s="10">
        <v>0</v>
      </c>
      <c r="D119" s="7" t="str">
        <f>IF($B119="N/A","N/A",IF(C119&gt;10,"No",IF(C119&lt;-10,"No","Yes")))</f>
        <v>N/A</v>
      </c>
      <c r="E119" s="10">
        <v>0</v>
      </c>
      <c r="F119" s="7" t="str">
        <f>IF($B119="N/A","N/A",IF(E119&gt;10,"No",IF(E119&lt;-10,"No","Yes")))</f>
        <v>N/A</v>
      </c>
      <c r="G119" s="10">
        <v>0</v>
      </c>
      <c r="H119" s="7" t="str">
        <f>IF($B119="N/A","N/A",IF(G119&gt;10,"No",IF(G119&lt;-10,"No","Yes")))</f>
        <v>N/A</v>
      </c>
      <c r="I119" s="36" t="s">
        <v>1748</v>
      </c>
      <c r="J119" s="36" t="s">
        <v>1748</v>
      </c>
      <c r="K119" s="30" t="s">
        <v>734</v>
      </c>
      <c r="L119" s="105" t="str">
        <f>IF(J119="Div by 0", "N/A", IF(K119="N/A","N/A", IF(J119&gt;VALUE(MID(K119,1,2)), "No", IF(J119&lt;-1*VALUE(MID(K119,1,2)), "No", "Yes"))))</f>
        <v>N/A</v>
      </c>
    </row>
    <row r="120" spans="1:12" x14ac:dyDescent="0.2">
      <c r="A120" s="137" t="s">
        <v>1604</v>
      </c>
      <c r="B120" s="30" t="s">
        <v>213</v>
      </c>
      <c r="C120" s="1">
        <v>0</v>
      </c>
      <c r="D120" s="7" t="str">
        <f>IF($B120="N/A","N/A",IF(C120&gt;10,"No",IF(C120&lt;-10,"No","Yes")))</f>
        <v>N/A</v>
      </c>
      <c r="E120" s="1">
        <v>0</v>
      </c>
      <c r="F120" s="7" t="str">
        <f>IF($B120="N/A","N/A",IF(E120&gt;10,"No",IF(E120&lt;-10,"No","Yes")))</f>
        <v>N/A</v>
      </c>
      <c r="G120" s="1">
        <v>0</v>
      </c>
      <c r="H120" s="7" t="str">
        <f>IF($B120="N/A","N/A",IF(G120&gt;10,"No",IF(G120&lt;-10,"No","Yes")))</f>
        <v>N/A</v>
      </c>
      <c r="I120" s="36" t="s">
        <v>1748</v>
      </c>
      <c r="J120" s="36" t="s">
        <v>1748</v>
      </c>
      <c r="K120" s="30" t="s">
        <v>734</v>
      </c>
      <c r="L120" s="105" t="str">
        <f>IF(J120="Div by 0", "N/A", IF(K120="N/A","N/A", IF(J120&gt;VALUE(MID(K120,1,2)), "No", IF(J120&lt;-1*VALUE(MID(K120,1,2)), "No", "Yes"))))</f>
        <v>N/A</v>
      </c>
    </row>
    <row r="121" spans="1:12" x14ac:dyDescent="0.2">
      <c r="A121" s="137" t="s">
        <v>1605</v>
      </c>
      <c r="B121" s="3" t="s">
        <v>213</v>
      </c>
      <c r="C121" s="1">
        <v>0</v>
      </c>
      <c r="D121" s="5" t="str">
        <f t="shared" ref="D121:H134" si="43">IF($B121="N/A","N/A",IF(C121&lt;0,"No","Yes"))</f>
        <v>N/A</v>
      </c>
      <c r="E121" s="1">
        <v>0</v>
      </c>
      <c r="F121" s="5" t="str">
        <f t="shared" si="43"/>
        <v>N/A</v>
      </c>
      <c r="G121" s="1">
        <v>0</v>
      </c>
      <c r="H121" s="5" t="str">
        <f t="shared" si="43"/>
        <v>N/A</v>
      </c>
      <c r="I121" s="36" t="s">
        <v>1748</v>
      </c>
      <c r="J121" s="36" t="s">
        <v>1748</v>
      </c>
      <c r="K121" s="3" t="s">
        <v>734</v>
      </c>
      <c r="L121" s="105" t="str">
        <f t="shared" ref="L121:L142" si="44">IF(J121="Div by 0", "N/A", IF(OR(J121="N/A",K121="N/A"),"N/A", IF(J121&gt;VALUE(MID(K121,1,2)), "No", IF(J121&lt;-1*VALUE(MID(K121,1,2)), "No", "Yes"))))</f>
        <v>N/A</v>
      </c>
    </row>
    <row r="122" spans="1:12" x14ac:dyDescent="0.2">
      <c r="A122" s="137" t="s">
        <v>1606</v>
      </c>
      <c r="B122" s="3" t="s">
        <v>213</v>
      </c>
      <c r="C122" s="1">
        <v>0</v>
      </c>
      <c r="D122" s="5" t="str">
        <f t="shared" si="43"/>
        <v>N/A</v>
      </c>
      <c r="E122" s="1">
        <v>0</v>
      </c>
      <c r="F122" s="5" t="str">
        <f t="shared" si="43"/>
        <v>N/A</v>
      </c>
      <c r="G122" s="1">
        <v>0</v>
      </c>
      <c r="H122" s="5" t="str">
        <f t="shared" si="43"/>
        <v>N/A</v>
      </c>
      <c r="I122" s="36" t="s">
        <v>1748</v>
      </c>
      <c r="J122" s="36" t="s">
        <v>1748</v>
      </c>
      <c r="K122" s="3" t="s">
        <v>734</v>
      </c>
      <c r="L122" s="105" t="str">
        <f t="shared" si="44"/>
        <v>N/A</v>
      </c>
    </row>
    <row r="123" spans="1:12" x14ac:dyDescent="0.2">
      <c r="A123" s="137" t="s">
        <v>1607</v>
      </c>
      <c r="B123" s="3" t="s">
        <v>213</v>
      </c>
      <c r="C123" s="1">
        <v>0</v>
      </c>
      <c r="D123" s="5" t="str">
        <f t="shared" si="43"/>
        <v>N/A</v>
      </c>
      <c r="E123" s="1">
        <v>0</v>
      </c>
      <c r="F123" s="5" t="str">
        <f t="shared" si="43"/>
        <v>N/A</v>
      </c>
      <c r="G123" s="1">
        <v>0</v>
      </c>
      <c r="H123" s="5" t="str">
        <f t="shared" si="43"/>
        <v>N/A</v>
      </c>
      <c r="I123" s="36" t="s">
        <v>1748</v>
      </c>
      <c r="J123" s="36" t="s">
        <v>1748</v>
      </c>
      <c r="K123" s="3" t="s">
        <v>734</v>
      </c>
      <c r="L123" s="105" t="str">
        <f t="shared" si="44"/>
        <v>N/A</v>
      </c>
    </row>
    <row r="124" spans="1:12" x14ac:dyDescent="0.2">
      <c r="A124" s="137" t="s">
        <v>1608</v>
      </c>
      <c r="B124" s="3" t="s">
        <v>213</v>
      </c>
      <c r="C124" s="1">
        <v>0</v>
      </c>
      <c r="D124" s="5" t="str">
        <f t="shared" si="43"/>
        <v>N/A</v>
      </c>
      <c r="E124" s="1">
        <v>0</v>
      </c>
      <c r="F124" s="5" t="str">
        <f t="shared" si="43"/>
        <v>N/A</v>
      </c>
      <c r="G124" s="1">
        <v>0</v>
      </c>
      <c r="H124" s="5" t="str">
        <f t="shared" si="43"/>
        <v>N/A</v>
      </c>
      <c r="I124" s="36" t="s">
        <v>1748</v>
      </c>
      <c r="J124" s="36" t="s">
        <v>1748</v>
      </c>
      <c r="K124" s="3" t="s">
        <v>734</v>
      </c>
      <c r="L124" s="105" t="str">
        <f t="shared" si="44"/>
        <v>N/A</v>
      </c>
    </row>
    <row r="125" spans="1:12" x14ac:dyDescent="0.2">
      <c r="A125" s="128" t="s">
        <v>1609</v>
      </c>
      <c r="B125" s="3" t="s">
        <v>213</v>
      </c>
      <c r="C125" s="40">
        <v>0</v>
      </c>
      <c r="D125" s="5" t="str">
        <f t="shared" si="43"/>
        <v>N/A</v>
      </c>
      <c r="E125" s="40">
        <v>0</v>
      </c>
      <c r="F125" s="5" t="str">
        <f t="shared" si="43"/>
        <v>N/A</v>
      </c>
      <c r="G125" s="40">
        <v>0</v>
      </c>
      <c r="H125" s="5" t="str">
        <f t="shared" si="43"/>
        <v>N/A</v>
      </c>
      <c r="I125" s="8" t="s">
        <v>1748</v>
      </c>
      <c r="J125" s="8" t="s">
        <v>1748</v>
      </c>
      <c r="K125" s="30" t="s">
        <v>734</v>
      </c>
      <c r="L125" s="105" t="str">
        <f>IF(J125="Div by 0", "N/A", IF(OR(J125="N/A",K125="N/A"),"N/A", IF(J125&gt;VALUE(MID(K125,1,2)), "No", IF(J125&lt;-1*VALUE(MID(K125,1,2)), "No", "Yes"))))</f>
        <v>N/A</v>
      </c>
    </row>
    <row r="126" spans="1:12" ht="25.5" x14ac:dyDescent="0.2">
      <c r="A126" s="128" t="s">
        <v>1610</v>
      </c>
      <c r="B126" s="3" t="s">
        <v>213</v>
      </c>
      <c r="C126" s="40">
        <v>0</v>
      </c>
      <c r="D126" s="5" t="str">
        <f t="shared" si="43"/>
        <v>N/A</v>
      </c>
      <c r="E126" s="40">
        <v>0</v>
      </c>
      <c r="F126" s="5" t="str">
        <f t="shared" si="43"/>
        <v>N/A</v>
      </c>
      <c r="G126" s="40">
        <v>0</v>
      </c>
      <c r="H126" s="5" t="str">
        <f t="shared" si="43"/>
        <v>N/A</v>
      </c>
      <c r="I126" s="8" t="s">
        <v>1748</v>
      </c>
      <c r="J126" s="8" t="s">
        <v>1748</v>
      </c>
      <c r="K126" s="3" t="s">
        <v>734</v>
      </c>
      <c r="L126" s="105" t="str">
        <f t="shared" ref="L126:L129" si="45">IF(J126="Div by 0", "N/A", IF(OR(J126="N/A",K126="N/A"),"N/A", IF(J126&gt;VALUE(MID(K126,1,2)), "No", IF(J126&lt;-1*VALUE(MID(K126,1,2)), "No", "Yes"))))</f>
        <v>N/A</v>
      </c>
    </row>
    <row r="127" spans="1:12" ht="25.5" x14ac:dyDescent="0.2">
      <c r="A127" s="128" t="s">
        <v>1611</v>
      </c>
      <c r="B127" s="3" t="s">
        <v>213</v>
      </c>
      <c r="C127" s="40">
        <v>0</v>
      </c>
      <c r="D127" s="5" t="str">
        <f t="shared" si="43"/>
        <v>N/A</v>
      </c>
      <c r="E127" s="40">
        <v>0</v>
      </c>
      <c r="F127" s="5" t="str">
        <f t="shared" si="43"/>
        <v>N/A</v>
      </c>
      <c r="G127" s="40">
        <v>0</v>
      </c>
      <c r="H127" s="5" t="str">
        <f t="shared" si="43"/>
        <v>N/A</v>
      </c>
      <c r="I127" s="8" t="s">
        <v>1748</v>
      </c>
      <c r="J127" s="8" t="s">
        <v>1748</v>
      </c>
      <c r="K127" s="3" t="s">
        <v>734</v>
      </c>
      <c r="L127" s="105" t="str">
        <f t="shared" si="45"/>
        <v>N/A</v>
      </c>
    </row>
    <row r="128" spans="1:12" ht="25.5" x14ac:dyDescent="0.2">
      <c r="A128" s="128" t="s">
        <v>1612</v>
      </c>
      <c r="B128" s="3" t="s">
        <v>213</v>
      </c>
      <c r="C128" s="40">
        <v>0</v>
      </c>
      <c r="D128" s="5" t="str">
        <f t="shared" si="43"/>
        <v>N/A</v>
      </c>
      <c r="E128" s="40">
        <v>0</v>
      </c>
      <c r="F128" s="5" t="str">
        <f t="shared" si="43"/>
        <v>N/A</v>
      </c>
      <c r="G128" s="40">
        <v>0</v>
      </c>
      <c r="H128" s="5" t="str">
        <f t="shared" si="43"/>
        <v>N/A</v>
      </c>
      <c r="I128" s="8" t="s">
        <v>1748</v>
      </c>
      <c r="J128" s="8" t="s">
        <v>1748</v>
      </c>
      <c r="K128" s="3" t="s">
        <v>734</v>
      </c>
      <c r="L128" s="105" t="str">
        <f t="shared" si="45"/>
        <v>N/A</v>
      </c>
    </row>
    <row r="129" spans="1:12" ht="25.5" x14ac:dyDescent="0.2">
      <c r="A129" s="128" t="s">
        <v>1613</v>
      </c>
      <c r="B129" s="3" t="s">
        <v>213</v>
      </c>
      <c r="C129" s="40">
        <v>0</v>
      </c>
      <c r="D129" s="5" t="str">
        <f t="shared" si="43"/>
        <v>N/A</v>
      </c>
      <c r="E129" s="40">
        <v>0</v>
      </c>
      <c r="F129" s="5" t="str">
        <f t="shared" si="43"/>
        <v>N/A</v>
      </c>
      <c r="G129" s="40">
        <v>0</v>
      </c>
      <c r="H129" s="5" t="str">
        <f t="shared" si="43"/>
        <v>N/A</v>
      </c>
      <c r="I129" s="8" t="s">
        <v>1748</v>
      </c>
      <c r="J129" s="8" t="s">
        <v>1748</v>
      </c>
      <c r="K129" s="3" t="s">
        <v>734</v>
      </c>
      <c r="L129" s="105" t="str">
        <f t="shared" si="45"/>
        <v>N/A</v>
      </c>
    </row>
    <row r="130" spans="1:12" ht="25.5" x14ac:dyDescent="0.2">
      <c r="A130" s="128" t="s">
        <v>1614</v>
      </c>
      <c r="B130" s="3" t="s">
        <v>213</v>
      </c>
      <c r="C130" s="40" t="s">
        <v>1748</v>
      </c>
      <c r="D130" s="5" t="str">
        <f t="shared" si="43"/>
        <v>N/A</v>
      </c>
      <c r="E130" s="40" t="s">
        <v>1748</v>
      </c>
      <c r="F130" s="5" t="str">
        <f t="shared" si="43"/>
        <v>N/A</v>
      </c>
      <c r="G130" s="40" t="s">
        <v>1748</v>
      </c>
      <c r="H130" s="5" t="str">
        <f t="shared" si="43"/>
        <v>N/A</v>
      </c>
      <c r="I130" s="8" t="s">
        <v>1748</v>
      </c>
      <c r="J130" s="8" t="s">
        <v>1748</v>
      </c>
      <c r="K130" s="30" t="s">
        <v>734</v>
      </c>
      <c r="L130" s="105" t="str">
        <f>IF(J130="Div by 0", "N/A", IF(OR(J130="N/A",K130="N/A"),"N/A", IF(J130&gt;VALUE(MID(K130,1,2)), "No", IF(J130&lt;-1*VALUE(MID(K130,1,2)), "No", "Yes"))))</f>
        <v>N/A</v>
      </c>
    </row>
    <row r="131" spans="1:12" ht="25.5" x14ac:dyDescent="0.2">
      <c r="A131" s="128" t="s">
        <v>1615</v>
      </c>
      <c r="B131" s="3" t="s">
        <v>213</v>
      </c>
      <c r="C131" s="40" t="s">
        <v>1748</v>
      </c>
      <c r="D131" s="5" t="str">
        <f t="shared" si="43"/>
        <v>N/A</v>
      </c>
      <c r="E131" s="40" t="s">
        <v>1748</v>
      </c>
      <c r="F131" s="5" t="str">
        <f t="shared" si="43"/>
        <v>N/A</v>
      </c>
      <c r="G131" s="40" t="s">
        <v>1748</v>
      </c>
      <c r="H131" s="5" t="str">
        <f t="shared" si="43"/>
        <v>N/A</v>
      </c>
      <c r="I131" s="8" t="s">
        <v>1748</v>
      </c>
      <c r="J131" s="8" t="s">
        <v>1748</v>
      </c>
      <c r="K131" s="3" t="s">
        <v>734</v>
      </c>
      <c r="L131" s="105" t="str">
        <f t="shared" si="44"/>
        <v>N/A</v>
      </c>
    </row>
    <row r="132" spans="1:12" ht="25.5" x14ac:dyDescent="0.2">
      <c r="A132" s="128" t="s">
        <v>493</v>
      </c>
      <c r="B132" s="3" t="s">
        <v>213</v>
      </c>
      <c r="C132" s="40" t="s">
        <v>1748</v>
      </c>
      <c r="D132" s="5" t="str">
        <f t="shared" si="43"/>
        <v>N/A</v>
      </c>
      <c r="E132" s="40" t="s">
        <v>1748</v>
      </c>
      <c r="F132" s="5" t="str">
        <f t="shared" si="43"/>
        <v>N/A</v>
      </c>
      <c r="G132" s="40" t="s">
        <v>1748</v>
      </c>
      <c r="H132" s="5" t="str">
        <f t="shared" si="43"/>
        <v>N/A</v>
      </c>
      <c r="I132" s="8" t="s">
        <v>1748</v>
      </c>
      <c r="J132" s="8" t="s">
        <v>1748</v>
      </c>
      <c r="K132" s="3" t="s">
        <v>734</v>
      </c>
      <c r="L132" s="105" t="str">
        <f t="shared" si="44"/>
        <v>N/A</v>
      </c>
    </row>
    <row r="133" spans="1:12" ht="25.5" x14ac:dyDescent="0.2">
      <c r="A133" s="128" t="s">
        <v>494</v>
      </c>
      <c r="B133" s="3" t="s">
        <v>213</v>
      </c>
      <c r="C133" s="40" t="s">
        <v>1748</v>
      </c>
      <c r="D133" s="5" t="str">
        <f t="shared" si="43"/>
        <v>N/A</v>
      </c>
      <c r="E133" s="40" t="s">
        <v>1748</v>
      </c>
      <c r="F133" s="5" t="str">
        <f t="shared" si="43"/>
        <v>N/A</v>
      </c>
      <c r="G133" s="40" t="s">
        <v>1748</v>
      </c>
      <c r="H133" s="5" t="str">
        <f t="shared" si="43"/>
        <v>N/A</v>
      </c>
      <c r="I133" s="8" t="s">
        <v>1748</v>
      </c>
      <c r="J133" s="8" t="s">
        <v>1748</v>
      </c>
      <c r="K133" s="3" t="s">
        <v>734</v>
      </c>
      <c r="L133" s="105" t="str">
        <f t="shared" si="44"/>
        <v>N/A</v>
      </c>
    </row>
    <row r="134" spans="1:12" ht="25.5" x14ac:dyDescent="0.2">
      <c r="A134" s="128" t="s">
        <v>495</v>
      </c>
      <c r="B134" s="3" t="s">
        <v>213</v>
      </c>
      <c r="C134" s="40" t="s">
        <v>1748</v>
      </c>
      <c r="D134" s="5" t="str">
        <f t="shared" si="43"/>
        <v>N/A</v>
      </c>
      <c r="E134" s="40" t="s">
        <v>1748</v>
      </c>
      <c r="F134" s="5" t="str">
        <f t="shared" si="43"/>
        <v>N/A</v>
      </c>
      <c r="G134" s="40" t="s">
        <v>1748</v>
      </c>
      <c r="H134" s="5" t="str">
        <f t="shared" si="43"/>
        <v>N/A</v>
      </c>
      <c r="I134" s="8" t="s">
        <v>1748</v>
      </c>
      <c r="J134" s="8" t="s">
        <v>1748</v>
      </c>
      <c r="K134" s="3" t="s">
        <v>734</v>
      </c>
      <c r="L134" s="105" t="str">
        <f t="shared" si="44"/>
        <v>N/A</v>
      </c>
    </row>
    <row r="135" spans="1:12" ht="25.5" x14ac:dyDescent="0.2">
      <c r="A135" s="128" t="s">
        <v>496</v>
      </c>
      <c r="B135" s="22" t="s">
        <v>213</v>
      </c>
      <c r="C135" s="40" t="s">
        <v>1748</v>
      </c>
      <c r="D135" s="27" t="str">
        <f t="shared" ref="D135:D141" si="46">IF($B135="N/A","N/A",IF(C135&gt;10,"No",IF(C135&lt;-10,"No","Yes")))</f>
        <v>N/A</v>
      </c>
      <c r="E135" s="40" t="s">
        <v>1748</v>
      </c>
      <c r="F135" s="27" t="str">
        <f t="shared" ref="F135:F141" si="47">IF($B135="N/A","N/A",IF(E135&gt;10,"No",IF(E135&lt;-10,"No","Yes")))</f>
        <v>N/A</v>
      </c>
      <c r="G135" s="40" t="s">
        <v>1748</v>
      </c>
      <c r="H135" s="27" t="str">
        <f t="shared" ref="H135:H141" si="48">IF($B135="N/A","N/A",IF(G135&gt;10,"No",IF(G135&lt;-10,"No","Yes")))</f>
        <v>N/A</v>
      </c>
      <c r="I135" s="8" t="s">
        <v>1748</v>
      </c>
      <c r="J135" s="8" t="s">
        <v>1748</v>
      </c>
      <c r="K135" s="3" t="s">
        <v>734</v>
      </c>
      <c r="L135" s="105" t="str">
        <f t="shared" si="44"/>
        <v>N/A</v>
      </c>
    </row>
    <row r="136" spans="1:12" ht="25.5" x14ac:dyDescent="0.2">
      <c r="A136" s="128" t="s">
        <v>497</v>
      </c>
      <c r="B136" s="22" t="s">
        <v>213</v>
      </c>
      <c r="C136" s="40" t="s">
        <v>1748</v>
      </c>
      <c r="D136" s="27" t="str">
        <f t="shared" si="46"/>
        <v>N/A</v>
      </c>
      <c r="E136" s="40" t="s">
        <v>1748</v>
      </c>
      <c r="F136" s="27" t="str">
        <f t="shared" si="47"/>
        <v>N/A</v>
      </c>
      <c r="G136" s="40" t="s">
        <v>1748</v>
      </c>
      <c r="H136" s="27" t="str">
        <f t="shared" si="48"/>
        <v>N/A</v>
      </c>
      <c r="I136" s="8" t="s">
        <v>1748</v>
      </c>
      <c r="J136" s="8" t="s">
        <v>1748</v>
      </c>
      <c r="K136" s="3" t="s">
        <v>734</v>
      </c>
      <c r="L136" s="105" t="str">
        <f t="shared" si="44"/>
        <v>N/A</v>
      </c>
    </row>
    <row r="137" spans="1:12" ht="25.5" x14ac:dyDescent="0.2">
      <c r="A137" s="128" t="s">
        <v>498</v>
      </c>
      <c r="B137" s="22" t="s">
        <v>213</v>
      </c>
      <c r="C137" s="40" t="s">
        <v>1748</v>
      </c>
      <c r="D137" s="27" t="str">
        <f t="shared" si="46"/>
        <v>N/A</v>
      </c>
      <c r="E137" s="40" t="s">
        <v>1748</v>
      </c>
      <c r="F137" s="27" t="str">
        <f t="shared" si="47"/>
        <v>N/A</v>
      </c>
      <c r="G137" s="40" t="s">
        <v>1748</v>
      </c>
      <c r="H137" s="27" t="str">
        <f t="shared" si="48"/>
        <v>N/A</v>
      </c>
      <c r="I137" s="8" t="s">
        <v>1748</v>
      </c>
      <c r="J137" s="8" t="s">
        <v>1748</v>
      </c>
      <c r="K137" s="3" t="s">
        <v>734</v>
      </c>
      <c r="L137" s="105" t="str">
        <f t="shared" si="44"/>
        <v>N/A</v>
      </c>
    </row>
    <row r="138" spans="1:12" ht="25.5" x14ac:dyDescent="0.2">
      <c r="A138" s="128" t="s">
        <v>499</v>
      </c>
      <c r="B138" s="22" t="s">
        <v>213</v>
      </c>
      <c r="C138" s="40" t="s">
        <v>1748</v>
      </c>
      <c r="D138" s="27" t="str">
        <f t="shared" si="46"/>
        <v>N/A</v>
      </c>
      <c r="E138" s="40" t="s">
        <v>1748</v>
      </c>
      <c r="F138" s="27" t="str">
        <f t="shared" si="47"/>
        <v>N/A</v>
      </c>
      <c r="G138" s="40" t="s">
        <v>1748</v>
      </c>
      <c r="H138" s="27" t="str">
        <f t="shared" si="48"/>
        <v>N/A</v>
      </c>
      <c r="I138" s="8" t="s">
        <v>1748</v>
      </c>
      <c r="J138" s="8" t="s">
        <v>1748</v>
      </c>
      <c r="K138" s="3" t="s">
        <v>734</v>
      </c>
      <c r="L138" s="105" t="str">
        <f t="shared" si="44"/>
        <v>N/A</v>
      </c>
    </row>
    <row r="139" spans="1:12" ht="25.5" x14ac:dyDescent="0.2">
      <c r="A139" s="128" t="s">
        <v>500</v>
      </c>
      <c r="B139" s="22" t="s">
        <v>213</v>
      </c>
      <c r="C139" s="40" t="s">
        <v>1748</v>
      </c>
      <c r="D139" s="27" t="str">
        <f t="shared" si="46"/>
        <v>N/A</v>
      </c>
      <c r="E139" s="40" t="s">
        <v>1748</v>
      </c>
      <c r="F139" s="27" t="str">
        <f t="shared" si="47"/>
        <v>N/A</v>
      </c>
      <c r="G139" s="40" t="s">
        <v>1748</v>
      </c>
      <c r="H139" s="27" t="str">
        <f t="shared" si="48"/>
        <v>N/A</v>
      </c>
      <c r="I139" s="8" t="s">
        <v>1748</v>
      </c>
      <c r="J139" s="8" t="s">
        <v>1748</v>
      </c>
      <c r="K139" s="3" t="s">
        <v>734</v>
      </c>
      <c r="L139" s="105" t="str">
        <f t="shared" si="44"/>
        <v>N/A</v>
      </c>
    </row>
    <row r="140" spans="1:12" ht="25.5" x14ac:dyDescent="0.2">
      <c r="A140" s="128" t="s">
        <v>501</v>
      </c>
      <c r="B140" s="22" t="s">
        <v>213</v>
      </c>
      <c r="C140" s="40" t="s">
        <v>1748</v>
      </c>
      <c r="D140" s="27" t="str">
        <f t="shared" si="46"/>
        <v>N/A</v>
      </c>
      <c r="E140" s="40" t="s">
        <v>1748</v>
      </c>
      <c r="F140" s="27" t="str">
        <f t="shared" si="47"/>
        <v>N/A</v>
      </c>
      <c r="G140" s="40" t="s">
        <v>1748</v>
      </c>
      <c r="H140" s="27" t="str">
        <f t="shared" si="48"/>
        <v>N/A</v>
      </c>
      <c r="I140" s="8" t="s">
        <v>1748</v>
      </c>
      <c r="J140" s="8" t="s">
        <v>1748</v>
      </c>
      <c r="K140" s="3" t="s">
        <v>734</v>
      </c>
      <c r="L140" s="105" t="str">
        <f t="shared" si="44"/>
        <v>N/A</v>
      </c>
    </row>
    <row r="141" spans="1:12" ht="25.5" x14ac:dyDescent="0.2">
      <c r="A141" s="128" t="s">
        <v>502</v>
      </c>
      <c r="B141" s="22" t="s">
        <v>213</v>
      </c>
      <c r="C141" s="40" t="s">
        <v>1748</v>
      </c>
      <c r="D141" s="27" t="str">
        <f t="shared" si="46"/>
        <v>N/A</v>
      </c>
      <c r="E141" s="40" t="s">
        <v>1748</v>
      </c>
      <c r="F141" s="27" t="str">
        <f t="shared" si="47"/>
        <v>N/A</v>
      </c>
      <c r="G141" s="40" t="s">
        <v>1748</v>
      </c>
      <c r="H141" s="27" t="str">
        <f t="shared" si="48"/>
        <v>N/A</v>
      </c>
      <c r="I141" s="8" t="s">
        <v>1748</v>
      </c>
      <c r="J141" s="8" t="s">
        <v>1748</v>
      </c>
      <c r="K141" s="3" t="s">
        <v>734</v>
      </c>
      <c r="L141" s="105" t="str">
        <f t="shared" si="44"/>
        <v>N/A</v>
      </c>
    </row>
    <row r="142" spans="1:12" ht="25.5" x14ac:dyDescent="0.2">
      <c r="A142" s="128" t="s">
        <v>503</v>
      </c>
      <c r="B142" s="22" t="s">
        <v>213</v>
      </c>
      <c r="C142" s="40" t="s">
        <v>1748</v>
      </c>
      <c r="D142" s="5" t="str">
        <f t="shared" ref="D142" si="49">IF($B142="N/A","N/A",IF(C142&lt;0,"No","Yes"))</f>
        <v>N/A</v>
      </c>
      <c r="E142" s="40" t="s">
        <v>1748</v>
      </c>
      <c r="F142" s="5" t="str">
        <f t="shared" ref="F142" si="50">IF($B142="N/A","N/A",IF(E142&lt;0,"No","Yes"))</f>
        <v>N/A</v>
      </c>
      <c r="G142" s="40" t="s">
        <v>1748</v>
      </c>
      <c r="H142" s="5" t="str">
        <f t="shared" ref="H142" si="51">IF($B142="N/A","N/A",IF(G142&lt;0,"No","Yes"))</f>
        <v>N/A</v>
      </c>
      <c r="I142" s="8" t="s">
        <v>1748</v>
      </c>
      <c r="J142" s="8" t="s">
        <v>1748</v>
      </c>
      <c r="K142" s="3" t="s">
        <v>734</v>
      </c>
      <c r="L142" s="105" t="str">
        <f t="shared" si="44"/>
        <v>N/A</v>
      </c>
    </row>
    <row r="143" spans="1:12" x14ac:dyDescent="0.2">
      <c r="A143" s="104" t="s">
        <v>731</v>
      </c>
      <c r="B143" s="22" t="s">
        <v>213</v>
      </c>
      <c r="C143" s="10">
        <v>5458502</v>
      </c>
      <c r="D143" s="27" t="str">
        <f>IF($B143="N/A","N/A",IF(C143&gt;10,"No",IF(C143&lt;-10,"No","Yes")))</f>
        <v>N/A</v>
      </c>
      <c r="E143" s="10">
        <v>5058006</v>
      </c>
      <c r="F143" s="27" t="str">
        <f>IF($B143="N/A","N/A",IF(E143&gt;10,"No",IF(E143&lt;-10,"No","Yes")))</f>
        <v>N/A</v>
      </c>
      <c r="G143" s="10">
        <v>4746089</v>
      </c>
      <c r="H143" s="27" t="str">
        <f>IF($B143="N/A","N/A",IF(G143&gt;10,"No",IF(G143&lt;-10,"No","Yes")))</f>
        <v>N/A</v>
      </c>
      <c r="I143" s="8">
        <v>-7.34</v>
      </c>
      <c r="J143" s="8">
        <v>-6.17</v>
      </c>
      <c r="K143" s="28" t="s">
        <v>734</v>
      </c>
      <c r="L143" s="105" t="str">
        <f>IF(J143="Div by 0", "N/A", IF(K143="N/A","N/A", IF(J143&gt;VALUE(MID(K143,1,2)), "No", IF(J143&lt;-1*VALUE(MID(K143,1,2)), "No", "Yes"))))</f>
        <v>Yes</v>
      </c>
    </row>
    <row r="144" spans="1:12" x14ac:dyDescent="0.2">
      <c r="A144" s="104" t="s">
        <v>732</v>
      </c>
      <c r="B144" s="22" t="s">
        <v>213</v>
      </c>
      <c r="C144" s="1">
        <v>44079</v>
      </c>
      <c r="D144" s="27" t="str">
        <f>IF($B144="N/A","N/A",IF(C144&gt;10,"No",IF(C144&lt;-10,"No","Yes")))</f>
        <v>N/A</v>
      </c>
      <c r="E144" s="1">
        <v>46711</v>
      </c>
      <c r="F144" s="27" t="str">
        <f>IF($B144="N/A","N/A",IF(E144&gt;10,"No",IF(E144&lt;-10,"No","Yes")))</f>
        <v>N/A</v>
      </c>
      <c r="G144" s="1">
        <v>47087</v>
      </c>
      <c r="H144" s="27" t="str">
        <f>IF($B144="N/A","N/A",IF(G144&gt;10,"No",IF(G144&lt;-10,"No","Yes")))</f>
        <v>N/A</v>
      </c>
      <c r="I144" s="8">
        <v>5.9710000000000001</v>
      </c>
      <c r="J144" s="8">
        <v>0.80489999999999995</v>
      </c>
      <c r="K144" s="28" t="s">
        <v>734</v>
      </c>
      <c r="L144" s="105" t="str">
        <f>IF(J144="Div by 0", "N/A", IF(K144="N/A","N/A", IF(J144&gt;VALUE(MID(K144,1,2)), "No", IF(J144&lt;-1*VALUE(MID(K144,1,2)), "No", "Yes"))))</f>
        <v>Yes</v>
      </c>
    </row>
    <row r="145" spans="1:12" x14ac:dyDescent="0.2">
      <c r="A145" s="128" t="s">
        <v>504</v>
      </c>
      <c r="B145" s="3" t="s">
        <v>213</v>
      </c>
      <c r="C145" s="40">
        <v>3.5031543410000001</v>
      </c>
      <c r="D145" s="5" t="str">
        <f t="shared" ref="D145:D149" si="52">IF($B145="N/A","N/A",IF(C145&lt;0,"No","Yes"))</f>
        <v>N/A</v>
      </c>
      <c r="E145" s="40">
        <v>3.7250284494999999</v>
      </c>
      <c r="F145" s="5" t="str">
        <f t="shared" ref="F145:F149" si="53">IF($B145="N/A","N/A",IF(E145&lt;0,"No","Yes"))</f>
        <v>N/A</v>
      </c>
      <c r="G145" s="40">
        <v>3.5439305287999998</v>
      </c>
      <c r="H145" s="5" t="str">
        <f t="shared" ref="H145:H149" si="54">IF($B145="N/A","N/A",IF(G145&lt;0,"No","Yes"))</f>
        <v>N/A</v>
      </c>
      <c r="I145" s="8">
        <v>6.3339999999999996</v>
      </c>
      <c r="J145" s="8">
        <v>-4.8600000000000003</v>
      </c>
      <c r="K145" s="30" t="s">
        <v>734</v>
      </c>
      <c r="L145" s="105" t="str">
        <f>IF(J145="Div by 0", "N/A", IF(OR(J145="N/A",K145="N/A"),"N/A", IF(J145&gt;VALUE(MID(K145,1,2)), "No", IF(J145&lt;-1*VALUE(MID(K145,1,2)), "No", "Yes"))))</f>
        <v>Yes</v>
      </c>
    </row>
    <row r="146" spans="1:12" x14ac:dyDescent="0.2">
      <c r="A146" s="128" t="s">
        <v>505</v>
      </c>
      <c r="B146" s="3" t="s">
        <v>213</v>
      </c>
      <c r="C146" s="40">
        <v>1.9569373805000001</v>
      </c>
      <c r="D146" s="5" t="str">
        <f t="shared" si="52"/>
        <v>N/A</v>
      </c>
      <c r="E146" s="40">
        <v>2.0115747792000001</v>
      </c>
      <c r="F146" s="5" t="str">
        <f t="shared" si="53"/>
        <v>N/A</v>
      </c>
      <c r="G146" s="40">
        <v>0.37368266360000002</v>
      </c>
      <c r="H146" s="5" t="str">
        <f t="shared" si="54"/>
        <v>N/A</v>
      </c>
      <c r="I146" s="8">
        <v>2.7919999999999998</v>
      </c>
      <c r="J146" s="8">
        <v>-81.400000000000006</v>
      </c>
      <c r="K146" s="3" t="s">
        <v>734</v>
      </c>
      <c r="L146" s="105" t="str">
        <f t="shared" ref="L146:L149" si="55">IF(J146="Div by 0", "N/A", IF(OR(J146="N/A",K146="N/A"),"N/A", IF(J146&gt;VALUE(MID(K146,1,2)), "No", IF(J146&lt;-1*VALUE(MID(K146,1,2)), "No", "Yes"))))</f>
        <v>No</v>
      </c>
    </row>
    <row r="147" spans="1:12" x14ac:dyDescent="0.2">
      <c r="A147" s="128" t="s">
        <v>506</v>
      </c>
      <c r="B147" s="3" t="s">
        <v>213</v>
      </c>
      <c r="C147" s="40">
        <v>16.099733333</v>
      </c>
      <c r="D147" s="5" t="str">
        <f t="shared" si="52"/>
        <v>N/A</v>
      </c>
      <c r="E147" s="40">
        <v>16.234427022999999</v>
      </c>
      <c r="F147" s="5" t="str">
        <f t="shared" si="53"/>
        <v>N/A</v>
      </c>
      <c r="G147" s="40">
        <v>8.9936297737000004</v>
      </c>
      <c r="H147" s="5" t="str">
        <f t="shared" si="54"/>
        <v>N/A</v>
      </c>
      <c r="I147" s="8">
        <v>0.83660000000000001</v>
      </c>
      <c r="J147" s="8">
        <v>-44.6</v>
      </c>
      <c r="K147" s="3" t="s">
        <v>734</v>
      </c>
      <c r="L147" s="105" t="str">
        <f t="shared" si="55"/>
        <v>No</v>
      </c>
    </row>
    <row r="148" spans="1:12" x14ac:dyDescent="0.2">
      <c r="A148" s="128" t="s">
        <v>507</v>
      </c>
      <c r="B148" s="3" t="s">
        <v>213</v>
      </c>
      <c r="C148" s="40">
        <v>1.6597279818999999</v>
      </c>
      <c r="D148" s="5" t="str">
        <f t="shared" si="52"/>
        <v>N/A</v>
      </c>
      <c r="E148" s="40">
        <v>1.6640438545</v>
      </c>
      <c r="F148" s="5" t="str">
        <f t="shared" si="53"/>
        <v>N/A</v>
      </c>
      <c r="G148" s="40">
        <v>2.7887679593999999</v>
      </c>
      <c r="H148" s="5" t="str">
        <f t="shared" si="54"/>
        <v>N/A</v>
      </c>
      <c r="I148" s="8">
        <v>0.26</v>
      </c>
      <c r="J148" s="8">
        <v>67.59</v>
      </c>
      <c r="K148" s="3" t="s">
        <v>734</v>
      </c>
      <c r="L148" s="105" t="str">
        <f t="shared" si="55"/>
        <v>No</v>
      </c>
    </row>
    <row r="149" spans="1:12" x14ac:dyDescent="0.2">
      <c r="A149" s="128" t="s">
        <v>508</v>
      </c>
      <c r="B149" s="3" t="s">
        <v>213</v>
      </c>
      <c r="C149" s="40">
        <v>3.1243696899999999E-2</v>
      </c>
      <c r="D149" s="5" t="str">
        <f t="shared" si="52"/>
        <v>N/A</v>
      </c>
      <c r="E149" s="40">
        <v>3.2332678400000002E-2</v>
      </c>
      <c r="F149" s="5" t="str">
        <f t="shared" si="53"/>
        <v>N/A</v>
      </c>
      <c r="G149" s="40">
        <v>1.0344776599999999E-2</v>
      </c>
      <c r="H149" s="5" t="str">
        <f t="shared" si="54"/>
        <v>N/A</v>
      </c>
      <c r="I149" s="8">
        <v>3.4849999999999999</v>
      </c>
      <c r="J149" s="8">
        <v>-68</v>
      </c>
      <c r="K149" s="3" t="s">
        <v>734</v>
      </c>
      <c r="L149" s="105" t="str">
        <f t="shared" si="55"/>
        <v>No</v>
      </c>
    </row>
    <row r="150" spans="1:12" x14ac:dyDescent="0.2">
      <c r="A150" s="137" t="s">
        <v>733</v>
      </c>
      <c r="B150" s="30" t="s">
        <v>213</v>
      </c>
      <c r="C150" s="1">
        <v>937095</v>
      </c>
      <c r="D150" s="7" t="str">
        <f t="shared" ref="D150:D172" si="56">IF($B150="N/A","N/A",IF(C150&gt;10,"No",IF(C150&lt;-10,"No","Yes")))</f>
        <v>N/A</v>
      </c>
      <c r="E150" s="1">
        <v>923784</v>
      </c>
      <c r="F150" s="7" t="str">
        <f t="shared" ref="F150:F172" si="57">IF($B150="N/A","N/A",IF(E150&gt;10,"No",IF(E150&lt;-10,"No","Yes")))</f>
        <v>N/A</v>
      </c>
      <c r="G150" s="1">
        <v>955254</v>
      </c>
      <c r="H150" s="7" t="str">
        <f t="shared" ref="H150:H172" si="58">IF($B150="N/A","N/A",IF(G150&gt;10,"No",IF(G150&lt;-10,"No","Yes")))</f>
        <v>N/A</v>
      </c>
      <c r="I150" s="8">
        <v>-1.42</v>
      </c>
      <c r="J150" s="8">
        <v>3.407</v>
      </c>
      <c r="K150" s="30" t="s">
        <v>734</v>
      </c>
      <c r="L150" s="105" t="str">
        <f t="shared" ref="L150:L172" si="59">IF(J150="Div by 0", "N/A", IF(K150="N/A","N/A", IF(J150&gt;VALUE(MID(K150,1,2)), "No", IF(J150&lt;-1*VALUE(MID(K150,1,2)), "No", "Yes"))))</f>
        <v>Yes</v>
      </c>
    </row>
    <row r="151" spans="1:12" x14ac:dyDescent="0.2">
      <c r="A151" s="137" t="s">
        <v>531</v>
      </c>
      <c r="B151" s="30" t="s">
        <v>213</v>
      </c>
      <c r="C151" s="1">
        <v>236</v>
      </c>
      <c r="D151" s="7" t="str">
        <f t="shared" si="56"/>
        <v>N/A</v>
      </c>
      <c r="E151" s="1">
        <v>214</v>
      </c>
      <c r="F151" s="7" t="str">
        <f t="shared" si="57"/>
        <v>N/A</v>
      </c>
      <c r="G151" s="1">
        <v>11</v>
      </c>
      <c r="H151" s="7" t="str">
        <f t="shared" si="58"/>
        <v>N/A</v>
      </c>
      <c r="I151" s="8">
        <v>-9.32</v>
      </c>
      <c r="J151" s="8">
        <v>-99.1</v>
      </c>
      <c r="K151" s="30" t="s">
        <v>734</v>
      </c>
      <c r="L151" s="105" t="str">
        <f t="shared" si="59"/>
        <v>No</v>
      </c>
    </row>
    <row r="152" spans="1:12" x14ac:dyDescent="0.2">
      <c r="A152" s="137" t="s">
        <v>532</v>
      </c>
      <c r="B152" s="30" t="s">
        <v>213</v>
      </c>
      <c r="C152" s="1">
        <v>25154</v>
      </c>
      <c r="D152" s="7" t="str">
        <f t="shared" si="56"/>
        <v>N/A</v>
      </c>
      <c r="E152" s="1">
        <v>24213</v>
      </c>
      <c r="F152" s="7" t="str">
        <f t="shared" si="57"/>
        <v>N/A</v>
      </c>
      <c r="G152" s="1">
        <v>899</v>
      </c>
      <c r="H152" s="7" t="str">
        <f t="shared" si="58"/>
        <v>N/A</v>
      </c>
      <c r="I152" s="8">
        <v>-3.74</v>
      </c>
      <c r="J152" s="8">
        <v>-96.3</v>
      </c>
      <c r="K152" s="30" t="s">
        <v>734</v>
      </c>
      <c r="L152" s="105" t="str">
        <f t="shared" si="59"/>
        <v>No</v>
      </c>
    </row>
    <row r="153" spans="1:12" x14ac:dyDescent="0.2">
      <c r="A153" s="137" t="s">
        <v>533</v>
      </c>
      <c r="B153" s="30" t="s">
        <v>213</v>
      </c>
      <c r="C153" s="1">
        <v>685918</v>
      </c>
      <c r="D153" s="7" t="str">
        <f t="shared" si="56"/>
        <v>N/A</v>
      </c>
      <c r="E153" s="1">
        <v>680835</v>
      </c>
      <c r="F153" s="7" t="str">
        <f t="shared" si="57"/>
        <v>N/A</v>
      </c>
      <c r="G153" s="1">
        <v>271414</v>
      </c>
      <c r="H153" s="7" t="str">
        <f t="shared" si="58"/>
        <v>N/A</v>
      </c>
      <c r="I153" s="8">
        <v>-0.74099999999999999</v>
      </c>
      <c r="J153" s="8">
        <v>-60.1</v>
      </c>
      <c r="K153" s="30" t="s">
        <v>734</v>
      </c>
      <c r="L153" s="105" t="str">
        <f t="shared" si="59"/>
        <v>No</v>
      </c>
    </row>
    <row r="154" spans="1:12" x14ac:dyDescent="0.2">
      <c r="A154" s="137" t="s">
        <v>534</v>
      </c>
      <c r="B154" s="30" t="s">
        <v>213</v>
      </c>
      <c r="C154" s="1">
        <v>225787</v>
      </c>
      <c r="D154" s="7" t="str">
        <f t="shared" si="56"/>
        <v>N/A</v>
      </c>
      <c r="E154" s="1">
        <v>218522</v>
      </c>
      <c r="F154" s="7" t="str">
        <f t="shared" si="57"/>
        <v>N/A</v>
      </c>
      <c r="G154" s="1">
        <v>64158</v>
      </c>
      <c r="H154" s="7" t="str">
        <f t="shared" si="58"/>
        <v>N/A</v>
      </c>
      <c r="I154" s="8">
        <v>-3.22</v>
      </c>
      <c r="J154" s="8">
        <v>-70.599999999999994</v>
      </c>
      <c r="K154" s="30" t="s">
        <v>734</v>
      </c>
      <c r="L154" s="105" t="str">
        <f t="shared" si="59"/>
        <v>No</v>
      </c>
    </row>
    <row r="155" spans="1:12" x14ac:dyDescent="0.2">
      <c r="A155" s="128" t="s">
        <v>535</v>
      </c>
      <c r="B155" s="3" t="s">
        <v>213</v>
      </c>
      <c r="C155" s="40">
        <v>74.475110986000004</v>
      </c>
      <c r="D155" s="5" t="str">
        <f t="shared" ref="D155:D159" si="60">IF($B155="N/A","N/A",IF(C155&lt;0,"No","Yes"))</f>
        <v>N/A</v>
      </c>
      <c r="E155" s="40">
        <v>73.668336819999993</v>
      </c>
      <c r="F155" s="5" t="str">
        <f t="shared" ref="F155:F159" si="61">IF($B155="N/A","N/A",IF(E155&lt;0,"No","Yes"))</f>
        <v>N/A</v>
      </c>
      <c r="G155" s="40">
        <v>71.896398341999998</v>
      </c>
      <c r="H155" s="5" t="str">
        <f t="shared" ref="H155:H159" si="62">IF($B155="N/A","N/A",IF(G155&lt;0,"No","Yes"))</f>
        <v>N/A</v>
      </c>
      <c r="I155" s="8">
        <v>-1.08</v>
      </c>
      <c r="J155" s="8">
        <v>-2.41</v>
      </c>
      <c r="K155" s="30" t="s">
        <v>734</v>
      </c>
      <c r="L155" s="105" t="str">
        <f>IF(J155="Div by 0", "N/A", IF(OR(J155="N/A",K155="N/A"),"N/A", IF(J155&gt;VALUE(MID(K155,1,2)), "No", IF(J155&lt;-1*VALUE(MID(K155,1,2)), "No", "Yes"))))</f>
        <v>Yes</v>
      </c>
    </row>
    <row r="156" spans="1:12" ht="25.5" x14ac:dyDescent="0.2">
      <c r="A156" s="128" t="s">
        <v>536</v>
      </c>
      <c r="B156" s="3" t="s">
        <v>213</v>
      </c>
      <c r="C156" s="40">
        <v>0.29491521189999997</v>
      </c>
      <c r="D156" s="5" t="str">
        <f t="shared" si="60"/>
        <v>N/A</v>
      </c>
      <c r="E156" s="40">
        <v>0.26073713069999999</v>
      </c>
      <c r="F156" s="5" t="str">
        <f t="shared" si="61"/>
        <v>N/A</v>
      </c>
      <c r="G156" s="40">
        <v>4.1986816000000003E-3</v>
      </c>
      <c r="H156" s="5" t="str">
        <f t="shared" si="62"/>
        <v>N/A</v>
      </c>
      <c r="I156" s="8">
        <v>-11.6</v>
      </c>
      <c r="J156" s="8">
        <v>-98.4</v>
      </c>
      <c r="K156" s="3" t="s">
        <v>734</v>
      </c>
      <c r="L156" s="105" t="str">
        <f t="shared" ref="L156:L159" si="63">IF(J156="Div by 0", "N/A", IF(OR(J156="N/A",K156="N/A"),"N/A", IF(J156&gt;VALUE(MID(K156,1,2)), "No", IF(J156&lt;-1*VALUE(MID(K156,1,2)), "No", "Yes"))))</f>
        <v>No</v>
      </c>
    </row>
    <row r="157" spans="1:12" ht="25.5" x14ac:dyDescent="0.2">
      <c r="A157" s="128" t="s">
        <v>537</v>
      </c>
      <c r="B157" s="3" t="s">
        <v>213</v>
      </c>
      <c r="C157" s="40">
        <v>13.415466667</v>
      </c>
      <c r="D157" s="5" t="str">
        <f t="shared" si="60"/>
        <v>N/A</v>
      </c>
      <c r="E157" s="40">
        <v>11.960935416</v>
      </c>
      <c r="F157" s="5" t="str">
        <f t="shared" si="61"/>
        <v>N/A</v>
      </c>
      <c r="G157" s="40">
        <v>1.4105500987999999</v>
      </c>
      <c r="H157" s="5" t="str">
        <f t="shared" si="62"/>
        <v>N/A</v>
      </c>
      <c r="I157" s="8">
        <v>-10.8</v>
      </c>
      <c r="J157" s="8">
        <v>-88.2</v>
      </c>
      <c r="K157" s="3" t="s">
        <v>734</v>
      </c>
      <c r="L157" s="105" t="str">
        <f t="shared" si="63"/>
        <v>No</v>
      </c>
    </row>
    <row r="158" spans="1:12" ht="25.5" x14ac:dyDescent="0.2">
      <c r="A158" s="128" t="s">
        <v>538</v>
      </c>
      <c r="B158" s="3" t="s">
        <v>213</v>
      </c>
      <c r="C158" s="40">
        <v>92.956421806999998</v>
      </c>
      <c r="D158" s="5" t="str">
        <f t="shared" si="60"/>
        <v>N/A</v>
      </c>
      <c r="E158" s="40">
        <v>93.492267510000005</v>
      </c>
      <c r="F158" s="5" t="str">
        <f t="shared" si="61"/>
        <v>N/A</v>
      </c>
      <c r="G158" s="40">
        <v>91.624581398000004</v>
      </c>
      <c r="H158" s="5" t="str">
        <f t="shared" si="62"/>
        <v>N/A</v>
      </c>
      <c r="I158" s="8">
        <v>0.57640000000000002</v>
      </c>
      <c r="J158" s="8">
        <v>-2</v>
      </c>
      <c r="K158" s="3" t="s">
        <v>734</v>
      </c>
      <c r="L158" s="105" t="str">
        <f t="shared" si="63"/>
        <v>Yes</v>
      </c>
    </row>
    <row r="159" spans="1:12" ht="25.5" x14ac:dyDescent="0.2">
      <c r="A159" s="128" t="s">
        <v>539</v>
      </c>
      <c r="B159" s="3" t="s">
        <v>213</v>
      </c>
      <c r="C159" s="40">
        <v>89.296463134000007</v>
      </c>
      <c r="D159" s="5" t="str">
        <f t="shared" si="60"/>
        <v>N/A</v>
      </c>
      <c r="E159" s="40">
        <v>90.582071115000005</v>
      </c>
      <c r="F159" s="5" t="str">
        <f t="shared" si="61"/>
        <v>N/A</v>
      </c>
      <c r="G159" s="40">
        <v>94.814311259999997</v>
      </c>
      <c r="H159" s="5" t="str">
        <f t="shared" si="62"/>
        <v>N/A</v>
      </c>
      <c r="I159" s="8">
        <v>1.44</v>
      </c>
      <c r="J159" s="8">
        <v>4.6719999999999997</v>
      </c>
      <c r="K159" s="3" t="s">
        <v>734</v>
      </c>
      <c r="L159" s="105" t="str">
        <f t="shared" si="63"/>
        <v>Yes</v>
      </c>
    </row>
    <row r="160" spans="1:12" ht="25.5" x14ac:dyDescent="0.2">
      <c r="A160" s="137" t="s">
        <v>540</v>
      </c>
      <c r="B160" s="30" t="s">
        <v>213</v>
      </c>
      <c r="C160" s="1">
        <v>716931.55</v>
      </c>
      <c r="D160" s="7" t="str">
        <f t="shared" si="56"/>
        <v>N/A</v>
      </c>
      <c r="E160" s="1">
        <v>708307.74</v>
      </c>
      <c r="F160" s="7" t="str">
        <f t="shared" si="57"/>
        <v>N/A</v>
      </c>
      <c r="G160" s="1">
        <v>675087.03</v>
      </c>
      <c r="H160" s="7" t="str">
        <f t="shared" si="58"/>
        <v>N/A</v>
      </c>
      <c r="I160" s="8">
        <v>-1.2</v>
      </c>
      <c r="J160" s="8">
        <v>-4.6900000000000004</v>
      </c>
      <c r="K160" s="30" t="s">
        <v>734</v>
      </c>
      <c r="L160" s="105" t="str">
        <f t="shared" si="59"/>
        <v>Yes</v>
      </c>
    </row>
    <row r="161" spans="1:12" x14ac:dyDescent="0.2">
      <c r="A161" s="137" t="s">
        <v>541</v>
      </c>
      <c r="B161" s="30" t="s">
        <v>213</v>
      </c>
      <c r="C161" s="10">
        <v>1173183905</v>
      </c>
      <c r="D161" s="7" t="str">
        <f t="shared" si="56"/>
        <v>N/A</v>
      </c>
      <c r="E161" s="10">
        <v>1161640903</v>
      </c>
      <c r="F161" s="7" t="str">
        <f t="shared" si="57"/>
        <v>N/A</v>
      </c>
      <c r="G161" s="10">
        <v>2099232792</v>
      </c>
      <c r="H161" s="7" t="str">
        <f t="shared" si="58"/>
        <v>N/A</v>
      </c>
      <c r="I161" s="8">
        <v>-0.98399999999999999</v>
      </c>
      <c r="J161" s="8">
        <v>80.709999999999994</v>
      </c>
      <c r="K161" s="30" t="s">
        <v>734</v>
      </c>
      <c r="L161" s="105" t="str">
        <f t="shared" si="59"/>
        <v>No</v>
      </c>
    </row>
    <row r="162" spans="1:12" x14ac:dyDescent="0.2">
      <c r="A162" s="137" t="s">
        <v>1264</v>
      </c>
      <c r="B162" s="30" t="s">
        <v>213</v>
      </c>
      <c r="C162" s="10">
        <v>1251.9370021</v>
      </c>
      <c r="D162" s="7" t="str">
        <f t="shared" si="56"/>
        <v>N/A</v>
      </c>
      <c r="E162" s="10">
        <v>1257.4810811</v>
      </c>
      <c r="F162" s="7" t="str">
        <f t="shared" si="57"/>
        <v>N/A</v>
      </c>
      <c r="G162" s="10">
        <v>2197.5650372</v>
      </c>
      <c r="H162" s="7" t="str">
        <f t="shared" si="58"/>
        <v>N/A</v>
      </c>
      <c r="I162" s="8">
        <v>0.44280000000000003</v>
      </c>
      <c r="J162" s="8">
        <v>74.760000000000005</v>
      </c>
      <c r="K162" s="30" t="s">
        <v>734</v>
      </c>
      <c r="L162" s="105" t="str">
        <f t="shared" si="59"/>
        <v>No</v>
      </c>
    </row>
    <row r="163" spans="1:12" ht="25.5" x14ac:dyDescent="0.2">
      <c r="A163" s="137" t="s">
        <v>1265</v>
      </c>
      <c r="B163" s="30" t="s">
        <v>213</v>
      </c>
      <c r="C163" s="10">
        <v>2605.4025424000001</v>
      </c>
      <c r="D163" s="7" t="str">
        <f t="shared" si="56"/>
        <v>N/A</v>
      </c>
      <c r="E163" s="10">
        <v>2330.6822430000002</v>
      </c>
      <c r="F163" s="7" t="str">
        <f t="shared" si="57"/>
        <v>N/A</v>
      </c>
      <c r="G163" s="10">
        <v>3</v>
      </c>
      <c r="H163" s="7" t="str">
        <f t="shared" si="58"/>
        <v>N/A</v>
      </c>
      <c r="I163" s="8">
        <v>-10.5</v>
      </c>
      <c r="J163" s="8">
        <v>-99.9</v>
      </c>
      <c r="K163" s="30" t="s">
        <v>734</v>
      </c>
      <c r="L163" s="105" t="str">
        <f t="shared" si="59"/>
        <v>No</v>
      </c>
    </row>
    <row r="164" spans="1:12" ht="25.5" x14ac:dyDescent="0.2">
      <c r="A164" s="137" t="s">
        <v>1266</v>
      </c>
      <c r="B164" s="30" t="s">
        <v>213</v>
      </c>
      <c r="C164" s="10">
        <v>2607.8392700999998</v>
      </c>
      <c r="D164" s="7" t="str">
        <f t="shared" si="56"/>
        <v>N/A</v>
      </c>
      <c r="E164" s="10">
        <v>2255.9749308</v>
      </c>
      <c r="F164" s="7" t="str">
        <f t="shared" si="57"/>
        <v>N/A</v>
      </c>
      <c r="G164" s="10">
        <v>1751.7241379</v>
      </c>
      <c r="H164" s="7" t="str">
        <f t="shared" si="58"/>
        <v>N/A</v>
      </c>
      <c r="I164" s="8">
        <v>-13.5</v>
      </c>
      <c r="J164" s="8">
        <v>-22.4</v>
      </c>
      <c r="K164" s="30" t="s">
        <v>734</v>
      </c>
      <c r="L164" s="105" t="str">
        <f t="shared" si="59"/>
        <v>Yes</v>
      </c>
    </row>
    <row r="165" spans="1:12" ht="25.5" x14ac:dyDescent="0.2">
      <c r="A165" s="137" t="s">
        <v>1267</v>
      </c>
      <c r="B165" s="30" t="s">
        <v>213</v>
      </c>
      <c r="C165" s="10">
        <v>876.74867257999995</v>
      </c>
      <c r="D165" s="7" t="str">
        <f t="shared" si="56"/>
        <v>N/A</v>
      </c>
      <c r="E165" s="10">
        <v>915.42069371000002</v>
      </c>
      <c r="F165" s="7" t="str">
        <f t="shared" si="57"/>
        <v>N/A</v>
      </c>
      <c r="G165" s="10">
        <v>1280.1274658</v>
      </c>
      <c r="H165" s="7" t="str">
        <f t="shared" si="58"/>
        <v>N/A</v>
      </c>
      <c r="I165" s="8">
        <v>4.4109999999999996</v>
      </c>
      <c r="J165" s="8">
        <v>39.840000000000003</v>
      </c>
      <c r="K165" s="30" t="s">
        <v>734</v>
      </c>
      <c r="L165" s="105" t="str">
        <f t="shared" si="59"/>
        <v>No</v>
      </c>
    </row>
    <row r="166" spans="1:12" ht="25.5" x14ac:dyDescent="0.2">
      <c r="A166" s="137" t="s">
        <v>1268</v>
      </c>
      <c r="B166" s="30" t="s">
        <v>213</v>
      </c>
      <c r="C166" s="10">
        <v>2239.2509089999999</v>
      </c>
      <c r="D166" s="7" t="str">
        <f t="shared" si="56"/>
        <v>N/A</v>
      </c>
      <c r="E166" s="10">
        <v>2211.5291275</v>
      </c>
      <c r="F166" s="7" t="str">
        <f t="shared" si="57"/>
        <v>N/A</v>
      </c>
      <c r="G166" s="10">
        <v>4539.6488356999998</v>
      </c>
      <c r="H166" s="7" t="str">
        <f t="shared" si="58"/>
        <v>N/A</v>
      </c>
      <c r="I166" s="8">
        <v>-1.24</v>
      </c>
      <c r="J166" s="8">
        <v>105.3</v>
      </c>
      <c r="K166" s="30" t="s">
        <v>734</v>
      </c>
      <c r="L166" s="105" t="str">
        <f t="shared" si="59"/>
        <v>No</v>
      </c>
    </row>
    <row r="167" spans="1:12" x14ac:dyDescent="0.2">
      <c r="A167" s="168" t="s">
        <v>542</v>
      </c>
      <c r="B167" s="22" t="s">
        <v>213</v>
      </c>
      <c r="C167" s="29">
        <v>898901608</v>
      </c>
      <c r="D167" s="27" t="str">
        <f t="shared" si="56"/>
        <v>N/A</v>
      </c>
      <c r="E167" s="29">
        <v>900111955</v>
      </c>
      <c r="F167" s="27" t="str">
        <f t="shared" si="57"/>
        <v>N/A</v>
      </c>
      <c r="G167" s="29">
        <v>1165922878</v>
      </c>
      <c r="H167" s="27" t="str">
        <f t="shared" si="58"/>
        <v>N/A</v>
      </c>
      <c r="I167" s="8">
        <v>0.1346</v>
      </c>
      <c r="J167" s="8">
        <v>29.53</v>
      </c>
      <c r="K167" s="28" t="s">
        <v>734</v>
      </c>
      <c r="L167" s="105" t="str">
        <f t="shared" si="59"/>
        <v>Yes</v>
      </c>
    </row>
    <row r="168" spans="1:12" x14ac:dyDescent="0.2">
      <c r="A168" s="168" t="s">
        <v>1269</v>
      </c>
      <c r="B168" s="22" t="s">
        <v>213</v>
      </c>
      <c r="C168" s="29">
        <v>959.24277474999997</v>
      </c>
      <c r="D168" s="27" t="str">
        <f t="shared" si="56"/>
        <v>N/A</v>
      </c>
      <c r="E168" s="29">
        <v>974.37491339999997</v>
      </c>
      <c r="F168" s="27" t="str">
        <f t="shared" si="57"/>
        <v>N/A</v>
      </c>
      <c r="G168" s="29">
        <v>1220.5370278</v>
      </c>
      <c r="H168" s="27" t="str">
        <f t="shared" si="58"/>
        <v>N/A</v>
      </c>
      <c r="I168" s="8">
        <v>1.5780000000000001</v>
      </c>
      <c r="J168" s="8">
        <v>25.26</v>
      </c>
      <c r="K168" s="28" t="s">
        <v>734</v>
      </c>
      <c r="L168" s="105" t="str">
        <f t="shared" si="59"/>
        <v>Yes</v>
      </c>
    </row>
    <row r="169" spans="1:12" ht="25.5" x14ac:dyDescent="0.2">
      <c r="A169" s="168" t="s">
        <v>1270</v>
      </c>
      <c r="B169" s="30" t="s">
        <v>213</v>
      </c>
      <c r="C169" s="10">
        <v>2943.4491524999999</v>
      </c>
      <c r="D169" s="7" t="str">
        <f t="shared" si="56"/>
        <v>N/A</v>
      </c>
      <c r="E169" s="10">
        <v>4915.1214952999999</v>
      </c>
      <c r="F169" s="7" t="str">
        <f t="shared" si="57"/>
        <v>N/A</v>
      </c>
      <c r="G169" s="10">
        <v>24386</v>
      </c>
      <c r="H169" s="7" t="str">
        <f t="shared" si="58"/>
        <v>N/A</v>
      </c>
      <c r="I169" s="8">
        <v>66.989999999999995</v>
      </c>
      <c r="J169" s="8">
        <v>396.1</v>
      </c>
      <c r="K169" s="30" t="s">
        <v>734</v>
      </c>
      <c r="L169" s="105" t="str">
        <f t="shared" si="59"/>
        <v>No</v>
      </c>
    </row>
    <row r="170" spans="1:12" ht="25.5" x14ac:dyDescent="0.2">
      <c r="A170" s="168" t="s">
        <v>1271</v>
      </c>
      <c r="B170" s="30" t="s">
        <v>213</v>
      </c>
      <c r="C170" s="10">
        <v>5267.6975033999997</v>
      </c>
      <c r="D170" s="7" t="str">
        <f t="shared" si="56"/>
        <v>N/A</v>
      </c>
      <c r="E170" s="10">
        <v>5725.5043985000002</v>
      </c>
      <c r="F170" s="7" t="str">
        <f t="shared" si="57"/>
        <v>N/A</v>
      </c>
      <c r="G170" s="10">
        <v>11843.804227000001</v>
      </c>
      <c r="H170" s="7" t="str">
        <f t="shared" si="58"/>
        <v>N/A</v>
      </c>
      <c r="I170" s="8">
        <v>8.6910000000000007</v>
      </c>
      <c r="J170" s="8">
        <v>106.9</v>
      </c>
      <c r="K170" s="30" t="s">
        <v>734</v>
      </c>
      <c r="L170" s="105" t="str">
        <f t="shared" si="59"/>
        <v>No</v>
      </c>
    </row>
    <row r="171" spans="1:12" ht="25.5" x14ac:dyDescent="0.2">
      <c r="A171" s="168" t="s">
        <v>1272</v>
      </c>
      <c r="B171" s="30" t="s">
        <v>213</v>
      </c>
      <c r="C171" s="10">
        <v>743.75988967000001</v>
      </c>
      <c r="D171" s="7" t="str">
        <f t="shared" si="56"/>
        <v>N/A</v>
      </c>
      <c r="E171" s="10">
        <v>755.90268274000005</v>
      </c>
      <c r="F171" s="7" t="str">
        <f t="shared" si="57"/>
        <v>N/A</v>
      </c>
      <c r="G171" s="10">
        <v>610.19137922000004</v>
      </c>
      <c r="H171" s="7" t="str">
        <f t="shared" si="58"/>
        <v>N/A</v>
      </c>
      <c r="I171" s="8">
        <v>1.633</v>
      </c>
      <c r="J171" s="8">
        <v>-19.3</v>
      </c>
      <c r="K171" s="30" t="s">
        <v>734</v>
      </c>
      <c r="L171" s="105" t="str">
        <f t="shared" si="59"/>
        <v>Yes</v>
      </c>
    </row>
    <row r="172" spans="1:12" ht="25.5" x14ac:dyDescent="0.2">
      <c r="A172" s="168" t="s">
        <v>1273</v>
      </c>
      <c r="B172" s="30" t="s">
        <v>213</v>
      </c>
      <c r="C172" s="10">
        <v>1131.7967598</v>
      </c>
      <c r="D172" s="7" t="str">
        <f t="shared" si="56"/>
        <v>N/A</v>
      </c>
      <c r="E172" s="10">
        <v>1124.7539287</v>
      </c>
      <c r="F172" s="7" t="str">
        <f t="shared" si="57"/>
        <v>N/A</v>
      </c>
      <c r="G172" s="10">
        <v>1152.1085289</v>
      </c>
      <c r="H172" s="7" t="str">
        <f t="shared" si="58"/>
        <v>N/A</v>
      </c>
      <c r="I172" s="8">
        <v>-0.622</v>
      </c>
      <c r="J172" s="8">
        <v>2.4319999999999999</v>
      </c>
      <c r="K172" s="30" t="s">
        <v>734</v>
      </c>
      <c r="L172" s="105" t="str">
        <f t="shared" si="59"/>
        <v>Yes</v>
      </c>
    </row>
    <row r="173" spans="1:12" ht="25.5" x14ac:dyDescent="0.2">
      <c r="A173" s="128" t="s">
        <v>543</v>
      </c>
      <c r="B173" s="92" t="s">
        <v>213</v>
      </c>
      <c r="C173" s="93">
        <v>119256074</v>
      </c>
      <c r="D173" s="94" t="str">
        <f>IF($B173="N/A","N/A",IF(C173&gt;10,"No",IF(C173&lt;-10,"No","Yes")))</f>
        <v>N/A</v>
      </c>
      <c r="E173" s="93">
        <v>122243325</v>
      </c>
      <c r="F173" s="94" t="str">
        <f>IF($B173="N/A","N/A",IF(E173&gt;10,"No",IF(E173&lt;-10,"No","Yes")))</f>
        <v>N/A</v>
      </c>
      <c r="G173" s="93">
        <v>148718728</v>
      </c>
      <c r="H173" s="94" t="str">
        <f>IF($B173="N/A","N/A",IF(G173&gt;10,"No",IF(G173&lt;-10,"No","Yes")))</f>
        <v>N/A</v>
      </c>
      <c r="I173" s="89">
        <v>2.5049999999999999</v>
      </c>
      <c r="J173" s="89">
        <v>21.66</v>
      </c>
      <c r="K173" s="90" t="s">
        <v>734</v>
      </c>
      <c r="L173" s="107" t="str">
        <f>IF(J173="Div by 0", "N/A", IF(K173="N/A","N/A", IF(J173&gt;VALUE(MID(K173,1,2)), "No", IF(J173&lt;-1*VALUE(MID(K173,1,2)), "No", "Yes"))))</f>
        <v>Yes</v>
      </c>
    </row>
    <row r="174" spans="1:12" ht="25.5" x14ac:dyDescent="0.2">
      <c r="A174" s="128" t="s">
        <v>1274</v>
      </c>
      <c r="B174" s="30" t="s">
        <v>213</v>
      </c>
      <c r="C174" s="10">
        <v>3617667</v>
      </c>
      <c r="D174" s="7" t="str">
        <f t="shared" ref="D174:D181" si="64">IF($B174="N/A","N/A",IF(C174&gt;10,"No",IF(C174&lt;-10,"No","Yes")))</f>
        <v>N/A</v>
      </c>
      <c r="E174" s="10">
        <v>6196779</v>
      </c>
      <c r="F174" s="7" t="str">
        <f t="shared" ref="F174:F181" si="65">IF($B174="N/A","N/A",IF(E174&gt;10,"No",IF(E174&lt;-10,"No","Yes")))</f>
        <v>N/A</v>
      </c>
      <c r="G174" s="10">
        <v>10263148</v>
      </c>
      <c r="H174" s="7" t="str">
        <f t="shared" ref="H174:H181" si="66">IF($B174="N/A","N/A",IF(G174&gt;10,"No",IF(G174&lt;-10,"No","Yes")))</f>
        <v>N/A</v>
      </c>
      <c r="I174" s="8">
        <v>71.290000000000006</v>
      </c>
      <c r="J174" s="8">
        <v>65.62</v>
      </c>
      <c r="K174" s="30" t="s">
        <v>734</v>
      </c>
      <c r="L174" s="105" t="str">
        <f t="shared" ref="L174:L181" si="67">IF(J174="Div by 0", "N/A", IF(K174="N/A","N/A", IF(J174&gt;VALUE(MID(K174,1,2)), "No", IF(J174&lt;-1*VALUE(MID(K174,1,2)), "No", "Yes"))))</f>
        <v>No</v>
      </c>
    </row>
    <row r="175" spans="1:12" ht="25.5" x14ac:dyDescent="0.2">
      <c r="A175" s="128" t="s">
        <v>544</v>
      </c>
      <c r="B175" s="30" t="s">
        <v>213</v>
      </c>
      <c r="C175" s="10">
        <v>410800259</v>
      </c>
      <c r="D175" s="7" t="str">
        <f t="shared" si="64"/>
        <v>N/A</v>
      </c>
      <c r="E175" s="10">
        <v>404798650</v>
      </c>
      <c r="F175" s="7" t="str">
        <f t="shared" si="65"/>
        <v>N/A</v>
      </c>
      <c r="G175" s="10">
        <v>524558067</v>
      </c>
      <c r="H175" s="7" t="str">
        <f t="shared" si="66"/>
        <v>N/A</v>
      </c>
      <c r="I175" s="8">
        <v>-1.46</v>
      </c>
      <c r="J175" s="8">
        <v>29.58</v>
      </c>
      <c r="K175" s="30" t="s">
        <v>734</v>
      </c>
      <c r="L175" s="105" t="str">
        <f t="shared" si="67"/>
        <v>Yes</v>
      </c>
    </row>
    <row r="176" spans="1:12" ht="25.5" x14ac:dyDescent="0.2">
      <c r="A176" s="128" t="s">
        <v>509</v>
      </c>
      <c r="B176" s="30" t="s">
        <v>213</v>
      </c>
      <c r="C176" s="10">
        <v>365227608</v>
      </c>
      <c r="D176" s="7" t="str">
        <f t="shared" si="64"/>
        <v>N/A</v>
      </c>
      <c r="E176" s="10">
        <v>366873201</v>
      </c>
      <c r="F176" s="7" t="str">
        <f t="shared" si="65"/>
        <v>N/A</v>
      </c>
      <c r="G176" s="10">
        <v>482382935</v>
      </c>
      <c r="H176" s="7" t="str">
        <f t="shared" si="66"/>
        <v>N/A</v>
      </c>
      <c r="I176" s="8">
        <v>0.4506</v>
      </c>
      <c r="J176" s="8">
        <v>31.48</v>
      </c>
      <c r="K176" s="30" t="s">
        <v>734</v>
      </c>
      <c r="L176" s="105" t="str">
        <f t="shared" si="67"/>
        <v>No</v>
      </c>
    </row>
    <row r="177" spans="1:12" ht="25.5" x14ac:dyDescent="0.2">
      <c r="A177" s="128" t="s">
        <v>510</v>
      </c>
      <c r="B177" s="30" t="s">
        <v>213</v>
      </c>
      <c r="C177" s="10">
        <v>127.26145588</v>
      </c>
      <c r="D177" s="7" t="str">
        <f t="shared" si="64"/>
        <v>N/A</v>
      </c>
      <c r="E177" s="10">
        <v>132.32890481000001</v>
      </c>
      <c r="F177" s="7" t="str">
        <f t="shared" si="65"/>
        <v>N/A</v>
      </c>
      <c r="G177" s="10">
        <v>155.68500943000001</v>
      </c>
      <c r="H177" s="7" t="str">
        <f t="shared" si="66"/>
        <v>N/A</v>
      </c>
      <c r="I177" s="8">
        <v>3.9820000000000002</v>
      </c>
      <c r="J177" s="8">
        <v>17.649999999999999</v>
      </c>
      <c r="K177" s="30" t="s">
        <v>734</v>
      </c>
      <c r="L177" s="105" t="str">
        <f t="shared" si="67"/>
        <v>Yes</v>
      </c>
    </row>
    <row r="178" spans="1:12" ht="25.5" x14ac:dyDescent="0.2">
      <c r="A178" s="128" t="s">
        <v>1275</v>
      </c>
      <c r="B178" s="22" t="s">
        <v>213</v>
      </c>
      <c r="C178" s="29">
        <v>3.8605125413999999</v>
      </c>
      <c r="D178" s="27" t="str">
        <f t="shared" si="64"/>
        <v>N/A</v>
      </c>
      <c r="E178" s="29">
        <v>6.7080388922000003</v>
      </c>
      <c r="F178" s="27" t="str">
        <f t="shared" si="65"/>
        <v>N/A</v>
      </c>
      <c r="G178" s="29">
        <v>10.743894294</v>
      </c>
      <c r="H178" s="27" t="str">
        <f t="shared" si="66"/>
        <v>N/A</v>
      </c>
      <c r="I178" s="8">
        <v>73.760000000000005</v>
      </c>
      <c r="J178" s="8">
        <v>60.16</v>
      </c>
      <c r="K178" s="28" t="s">
        <v>734</v>
      </c>
      <c r="L178" s="105" t="str">
        <f t="shared" si="67"/>
        <v>No</v>
      </c>
    </row>
    <row r="179" spans="1:12" ht="25.5" x14ac:dyDescent="0.2">
      <c r="A179" s="128" t="s">
        <v>511</v>
      </c>
      <c r="B179" s="22" t="s">
        <v>213</v>
      </c>
      <c r="C179" s="29">
        <v>438.37632150000002</v>
      </c>
      <c r="D179" s="27" t="str">
        <f t="shared" si="64"/>
        <v>N/A</v>
      </c>
      <c r="E179" s="29">
        <v>438.19621253000003</v>
      </c>
      <c r="F179" s="27" t="str">
        <f t="shared" si="65"/>
        <v>N/A</v>
      </c>
      <c r="G179" s="29">
        <v>549.12941164999995</v>
      </c>
      <c r="H179" s="27" t="str">
        <f t="shared" si="66"/>
        <v>N/A</v>
      </c>
      <c r="I179" s="8">
        <v>-4.1000000000000002E-2</v>
      </c>
      <c r="J179" s="8">
        <v>25.32</v>
      </c>
      <c r="K179" s="28" t="s">
        <v>734</v>
      </c>
      <c r="L179" s="105" t="str">
        <f t="shared" si="67"/>
        <v>Yes</v>
      </c>
    </row>
    <row r="180" spans="1:12" ht="25.5" x14ac:dyDescent="0.2">
      <c r="A180" s="128" t="s">
        <v>512</v>
      </c>
      <c r="B180" s="22" t="s">
        <v>213</v>
      </c>
      <c r="C180" s="29">
        <v>389.74448482000003</v>
      </c>
      <c r="D180" s="27" t="str">
        <f t="shared" si="64"/>
        <v>N/A</v>
      </c>
      <c r="E180" s="29">
        <v>397.14175716</v>
      </c>
      <c r="F180" s="27" t="str">
        <f t="shared" si="65"/>
        <v>N/A</v>
      </c>
      <c r="G180" s="29">
        <v>504.97871247</v>
      </c>
      <c r="H180" s="27" t="str">
        <f t="shared" si="66"/>
        <v>N/A</v>
      </c>
      <c r="I180" s="8">
        <v>1.8979999999999999</v>
      </c>
      <c r="J180" s="8">
        <v>27.15</v>
      </c>
      <c r="K180" s="28" t="s">
        <v>734</v>
      </c>
      <c r="L180" s="105" t="str">
        <f t="shared" si="67"/>
        <v>Yes</v>
      </c>
    </row>
    <row r="181" spans="1:12" ht="25.5" x14ac:dyDescent="0.2">
      <c r="A181" s="128" t="s">
        <v>1625</v>
      </c>
      <c r="B181" s="30" t="s">
        <v>213</v>
      </c>
      <c r="C181" s="9">
        <v>76.569718117999997</v>
      </c>
      <c r="D181" s="7" t="str">
        <f t="shared" si="64"/>
        <v>N/A</v>
      </c>
      <c r="E181" s="9">
        <v>77.354229993000004</v>
      </c>
      <c r="F181" s="7" t="str">
        <f t="shared" si="65"/>
        <v>N/A</v>
      </c>
      <c r="G181" s="9">
        <v>78.514084603000001</v>
      </c>
      <c r="H181" s="7" t="str">
        <f t="shared" si="66"/>
        <v>N/A</v>
      </c>
      <c r="I181" s="36">
        <v>1.0249999999999999</v>
      </c>
      <c r="J181" s="36">
        <v>1.4990000000000001</v>
      </c>
      <c r="K181" s="30" t="s">
        <v>734</v>
      </c>
      <c r="L181" s="105" t="str">
        <f t="shared" si="67"/>
        <v>Yes</v>
      </c>
    </row>
    <row r="182" spans="1:12" ht="25.5" x14ac:dyDescent="0.2">
      <c r="A182" s="128" t="s">
        <v>1626</v>
      </c>
      <c r="B182" s="95" t="s">
        <v>213</v>
      </c>
      <c r="C182" s="96">
        <v>18.644067797000002</v>
      </c>
      <c r="D182" s="91" t="str">
        <f t="shared" ref="D182" si="68">IF($B182="N/A","N/A",IF(C182&lt;0,"No","Yes"))</f>
        <v>N/A</v>
      </c>
      <c r="E182" s="96">
        <v>18.691588785</v>
      </c>
      <c r="F182" s="91" t="str">
        <f t="shared" ref="F182" si="69">IF($B182="N/A","N/A",IF(E182&lt;0,"No","Yes"))</f>
        <v>N/A</v>
      </c>
      <c r="G182" s="96">
        <v>0</v>
      </c>
      <c r="H182" s="91" t="str">
        <f t="shared" ref="H182" si="70">IF($B182="N/A","N/A",IF(G182&lt;0,"No","Yes"))</f>
        <v>N/A</v>
      </c>
      <c r="I182" s="97">
        <v>0.25490000000000002</v>
      </c>
      <c r="J182" s="97">
        <v>-100</v>
      </c>
      <c r="K182" s="95" t="s">
        <v>734</v>
      </c>
      <c r="L182" s="107" t="str">
        <f t="shared" ref="L182" si="71">IF(J182="Div by 0", "N/A", IF(OR(J182="N/A",K182="N/A"),"N/A", IF(J182&gt;VALUE(MID(K182,1,2)), "No", IF(J182&lt;-1*VALUE(MID(K182,1,2)), "No", "Yes"))))</f>
        <v>No</v>
      </c>
    </row>
    <row r="183" spans="1:12" ht="25.5" x14ac:dyDescent="0.2">
      <c r="A183" s="128" t="s">
        <v>1627</v>
      </c>
      <c r="B183" s="3" t="s">
        <v>213</v>
      </c>
      <c r="C183" s="9">
        <v>84.288781107999995</v>
      </c>
      <c r="D183" s="5" t="str">
        <f t="shared" ref="D183:D185" si="72">IF($B183="N/A","N/A",IF(C183&lt;0,"No","Yes"))</f>
        <v>N/A</v>
      </c>
      <c r="E183" s="9">
        <v>83.525378928999999</v>
      </c>
      <c r="F183" s="5" t="str">
        <f t="shared" ref="F183:F185" si="73">IF($B183="N/A","N/A",IF(E183&lt;0,"No","Yes"))</f>
        <v>N/A</v>
      </c>
      <c r="G183" s="9">
        <v>48.609566184999998</v>
      </c>
      <c r="H183" s="5" t="str">
        <f t="shared" ref="H183:H185" si="74">IF($B183="N/A","N/A",IF(G183&lt;0,"No","Yes"))</f>
        <v>N/A</v>
      </c>
      <c r="I183" s="36">
        <v>-0.90600000000000003</v>
      </c>
      <c r="J183" s="36">
        <v>-41.8</v>
      </c>
      <c r="K183" s="3" t="s">
        <v>734</v>
      </c>
      <c r="L183" s="105" t="str">
        <f t="shared" ref="L183:L213" si="75">IF(J183="Div by 0", "N/A", IF(OR(J183="N/A",K183="N/A"),"N/A", IF(J183&gt;VALUE(MID(K183,1,2)), "No", IF(J183&lt;-1*VALUE(MID(K183,1,2)), "No", "Yes"))))</f>
        <v>No</v>
      </c>
    </row>
    <row r="184" spans="1:12" ht="25.5" x14ac:dyDescent="0.2">
      <c r="A184" s="128" t="s">
        <v>1628</v>
      </c>
      <c r="B184" s="3" t="s">
        <v>213</v>
      </c>
      <c r="C184" s="9">
        <v>81.164075006000004</v>
      </c>
      <c r="D184" s="5" t="str">
        <f t="shared" si="72"/>
        <v>N/A</v>
      </c>
      <c r="E184" s="9">
        <v>81.583056099999993</v>
      </c>
      <c r="F184" s="5" t="str">
        <f t="shared" si="73"/>
        <v>N/A</v>
      </c>
      <c r="G184" s="9">
        <v>75.912075279999996</v>
      </c>
      <c r="H184" s="5" t="str">
        <f t="shared" si="74"/>
        <v>N/A</v>
      </c>
      <c r="I184" s="36">
        <v>0.51619999999999999</v>
      </c>
      <c r="J184" s="36">
        <v>-6.95</v>
      </c>
      <c r="K184" s="3" t="s">
        <v>734</v>
      </c>
      <c r="L184" s="105" t="str">
        <f t="shared" si="75"/>
        <v>Yes</v>
      </c>
    </row>
    <row r="185" spans="1:12" ht="25.5" x14ac:dyDescent="0.2">
      <c r="A185" s="128" t="s">
        <v>1629</v>
      </c>
      <c r="B185" s="3" t="s">
        <v>213</v>
      </c>
      <c r="C185" s="9">
        <v>61.813124758999997</v>
      </c>
      <c r="D185" s="5" t="str">
        <f t="shared" si="72"/>
        <v>N/A</v>
      </c>
      <c r="E185" s="9">
        <v>63.552411198999998</v>
      </c>
      <c r="F185" s="5" t="str">
        <f t="shared" si="73"/>
        <v>N/A</v>
      </c>
      <c r="G185" s="9">
        <v>59.283331775000001</v>
      </c>
      <c r="H185" s="5" t="str">
        <f t="shared" si="74"/>
        <v>N/A</v>
      </c>
      <c r="I185" s="36">
        <v>2.8140000000000001</v>
      </c>
      <c r="J185" s="36">
        <v>-6.72</v>
      </c>
      <c r="K185" s="3" t="s">
        <v>734</v>
      </c>
      <c r="L185" s="105" t="str">
        <f t="shared" si="75"/>
        <v>Yes</v>
      </c>
    </row>
    <row r="186" spans="1:12" ht="25.5" x14ac:dyDescent="0.2">
      <c r="A186" s="128" t="s">
        <v>1631</v>
      </c>
      <c r="B186" s="98" t="s">
        <v>213</v>
      </c>
      <c r="C186" s="96">
        <v>7.4921966289000004</v>
      </c>
      <c r="D186" s="88" t="str">
        <f>IF($B186="N/A","N/A",IF(C186&gt;10,"No",IF(C186&lt;-10,"No","Yes")))</f>
        <v>N/A</v>
      </c>
      <c r="E186" s="96">
        <v>7.5116044442999996</v>
      </c>
      <c r="F186" s="88" t="str">
        <f>IF($B186="N/A","N/A",IF(E186&gt;10,"No",IF(E186&lt;-10,"No","Yes")))</f>
        <v>N/A</v>
      </c>
      <c r="G186" s="96">
        <v>6.9205025213000004</v>
      </c>
      <c r="H186" s="88" t="str">
        <f>IF($B186="N/A","N/A",IF(G186&gt;10,"No",IF(G186&lt;-10,"No","Yes")))</f>
        <v>N/A</v>
      </c>
      <c r="I186" s="97">
        <v>0.25900000000000001</v>
      </c>
      <c r="J186" s="97">
        <v>-7.87</v>
      </c>
      <c r="K186" s="98" t="s">
        <v>734</v>
      </c>
      <c r="L186" s="105" t="str">
        <f t="shared" si="75"/>
        <v>Yes</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v>0.1511052775</v>
      </c>
      <c r="D188" s="27" t="str">
        <f t="shared" si="76"/>
        <v>N/A</v>
      </c>
      <c r="E188" s="9">
        <v>0.12838499040000001</v>
      </c>
      <c r="F188" s="27" t="str">
        <f t="shared" si="77"/>
        <v>N/A</v>
      </c>
      <c r="G188" s="9">
        <v>0.12582922190000001</v>
      </c>
      <c r="H188" s="27" t="str">
        <f t="shared" si="78"/>
        <v>N/A</v>
      </c>
      <c r="I188" s="36">
        <v>-15</v>
      </c>
      <c r="J188" s="36">
        <v>-1.99</v>
      </c>
      <c r="K188" s="28" t="s">
        <v>734</v>
      </c>
      <c r="L188" s="105" t="str">
        <f t="shared" si="75"/>
        <v>Yes</v>
      </c>
    </row>
    <row r="189" spans="1:12" ht="25.5" x14ac:dyDescent="0.2">
      <c r="A189" s="128" t="s">
        <v>1634</v>
      </c>
      <c r="B189" s="22" t="s">
        <v>213</v>
      </c>
      <c r="C189" s="9">
        <v>2.134255E-4</v>
      </c>
      <c r="D189" s="27" t="str">
        <f t="shared" si="76"/>
        <v>N/A</v>
      </c>
      <c r="E189" s="9">
        <v>2.1650080000000001E-4</v>
      </c>
      <c r="F189" s="27" t="str">
        <f t="shared" si="77"/>
        <v>N/A</v>
      </c>
      <c r="G189" s="9">
        <v>1.046832E-4</v>
      </c>
      <c r="H189" s="27" t="str">
        <f t="shared" si="78"/>
        <v>N/A</v>
      </c>
      <c r="I189" s="36">
        <v>1.4410000000000001</v>
      </c>
      <c r="J189" s="36">
        <v>-51.6</v>
      </c>
      <c r="K189" s="28" t="s">
        <v>734</v>
      </c>
      <c r="L189" s="105" t="str">
        <f t="shared" si="75"/>
        <v>No</v>
      </c>
    </row>
    <row r="190" spans="1:12" ht="25.5" x14ac:dyDescent="0.2">
      <c r="A190" s="128" t="s">
        <v>1635</v>
      </c>
      <c r="B190" s="22" t="s">
        <v>213</v>
      </c>
      <c r="C190" s="9">
        <v>8.0034575E-3</v>
      </c>
      <c r="D190" s="27" t="str">
        <f t="shared" si="76"/>
        <v>N/A</v>
      </c>
      <c r="E190" s="9">
        <v>1.7320065999999999E-3</v>
      </c>
      <c r="F190" s="27" t="str">
        <f t="shared" si="77"/>
        <v>N/A</v>
      </c>
      <c r="G190" s="9">
        <v>1.10964206E-2</v>
      </c>
      <c r="H190" s="27" t="str">
        <f t="shared" si="78"/>
        <v>N/A</v>
      </c>
      <c r="I190" s="36">
        <v>-78.400000000000006</v>
      </c>
      <c r="J190" s="36">
        <v>540.70000000000005</v>
      </c>
      <c r="K190" s="28" t="s">
        <v>734</v>
      </c>
      <c r="L190" s="105" t="str">
        <f t="shared" si="75"/>
        <v>No</v>
      </c>
    </row>
    <row r="191" spans="1:12" ht="25.5" x14ac:dyDescent="0.2">
      <c r="A191" s="128" t="s">
        <v>1636</v>
      </c>
      <c r="B191" s="22" t="s">
        <v>213</v>
      </c>
      <c r="C191" s="9">
        <v>56.541652661000001</v>
      </c>
      <c r="D191" s="27" t="str">
        <f t="shared" si="76"/>
        <v>N/A</v>
      </c>
      <c r="E191" s="9">
        <v>55.904735305999999</v>
      </c>
      <c r="F191" s="27" t="str">
        <f t="shared" si="77"/>
        <v>N/A</v>
      </c>
      <c r="G191" s="9">
        <v>55.441276381000002</v>
      </c>
      <c r="H191" s="27" t="str">
        <f t="shared" si="78"/>
        <v>N/A</v>
      </c>
      <c r="I191" s="36">
        <v>-1.1299999999999999</v>
      </c>
      <c r="J191" s="36">
        <v>-0.82899999999999996</v>
      </c>
      <c r="K191" s="28" t="s">
        <v>734</v>
      </c>
      <c r="L191" s="105" t="str">
        <f t="shared" si="75"/>
        <v>Yes</v>
      </c>
    </row>
    <row r="192" spans="1:12" ht="25.5" x14ac:dyDescent="0.2">
      <c r="A192" s="128" t="s">
        <v>1637</v>
      </c>
      <c r="B192" s="22" t="s">
        <v>213</v>
      </c>
      <c r="C192" s="9">
        <v>0</v>
      </c>
      <c r="D192" s="27" t="str">
        <f t="shared" si="76"/>
        <v>N/A</v>
      </c>
      <c r="E192" s="9">
        <v>0</v>
      </c>
      <c r="F192" s="27" t="str">
        <f t="shared" si="77"/>
        <v>N/A</v>
      </c>
      <c r="G192" s="9">
        <v>1.1515153E-3</v>
      </c>
      <c r="H192" s="27" t="str">
        <f t="shared" si="78"/>
        <v>N/A</v>
      </c>
      <c r="I192" s="36" t="s">
        <v>1748</v>
      </c>
      <c r="J192" s="36" t="s">
        <v>1748</v>
      </c>
      <c r="K192" s="28" t="s">
        <v>734</v>
      </c>
      <c r="L192" s="105" t="str">
        <f t="shared" si="75"/>
        <v>N/A</v>
      </c>
    </row>
    <row r="193" spans="1:12" ht="25.5" x14ac:dyDescent="0.2">
      <c r="A193" s="128" t="s">
        <v>1638</v>
      </c>
      <c r="B193" s="22" t="s">
        <v>213</v>
      </c>
      <c r="C193" s="9">
        <v>1.8042994574</v>
      </c>
      <c r="D193" s="27" t="str">
        <f t="shared" si="76"/>
        <v>N/A</v>
      </c>
      <c r="E193" s="9">
        <v>1.6298182259</v>
      </c>
      <c r="F193" s="27" t="str">
        <f t="shared" si="77"/>
        <v>N/A</v>
      </c>
      <c r="G193" s="9">
        <v>1.5053446014</v>
      </c>
      <c r="H193" s="27" t="str">
        <f t="shared" si="78"/>
        <v>N/A</v>
      </c>
      <c r="I193" s="36">
        <v>-9.67</v>
      </c>
      <c r="J193" s="36">
        <v>-7.64</v>
      </c>
      <c r="K193" s="28" t="s">
        <v>734</v>
      </c>
      <c r="L193" s="105" t="str">
        <f t="shared" si="75"/>
        <v>Yes</v>
      </c>
    </row>
    <row r="194" spans="1:12" ht="25.5" x14ac:dyDescent="0.2">
      <c r="A194" s="128" t="s">
        <v>1639</v>
      </c>
      <c r="B194" s="22" t="s">
        <v>213</v>
      </c>
      <c r="C194" s="9">
        <v>33.910115836999999</v>
      </c>
      <c r="D194" s="27" t="str">
        <f t="shared" si="76"/>
        <v>N/A</v>
      </c>
      <c r="E194" s="9">
        <v>32.406168542000003</v>
      </c>
      <c r="F194" s="27" t="str">
        <f t="shared" si="77"/>
        <v>N/A</v>
      </c>
      <c r="G194" s="9">
        <v>33.880617170000001</v>
      </c>
      <c r="H194" s="27" t="str">
        <f t="shared" si="78"/>
        <v>N/A</v>
      </c>
      <c r="I194" s="36">
        <v>-4.4400000000000004</v>
      </c>
      <c r="J194" s="36">
        <v>4.55</v>
      </c>
      <c r="K194" s="28" t="s">
        <v>734</v>
      </c>
      <c r="L194" s="105" t="str">
        <f t="shared" si="75"/>
        <v>Yes</v>
      </c>
    </row>
    <row r="195" spans="1:12" ht="25.5" x14ac:dyDescent="0.2">
      <c r="A195" s="128" t="s">
        <v>1640</v>
      </c>
      <c r="B195" s="22" t="s">
        <v>213</v>
      </c>
      <c r="C195" s="9">
        <v>37.176273483000003</v>
      </c>
      <c r="D195" s="27" t="str">
        <f t="shared" si="76"/>
        <v>N/A</v>
      </c>
      <c r="E195" s="9">
        <v>39.539437790999997</v>
      </c>
      <c r="F195" s="27" t="str">
        <f t="shared" si="77"/>
        <v>N/A</v>
      </c>
      <c r="G195" s="9">
        <v>50.260922907999998</v>
      </c>
      <c r="H195" s="27" t="str">
        <f t="shared" si="78"/>
        <v>N/A</v>
      </c>
      <c r="I195" s="36">
        <v>6.3570000000000002</v>
      </c>
      <c r="J195" s="36">
        <v>27.12</v>
      </c>
      <c r="K195" s="28" t="s">
        <v>734</v>
      </c>
      <c r="L195" s="105" t="str">
        <f t="shared" si="75"/>
        <v>Yes</v>
      </c>
    </row>
    <row r="196" spans="1:12" ht="25.5" x14ac:dyDescent="0.2">
      <c r="A196" s="128" t="s">
        <v>1641</v>
      </c>
      <c r="B196" s="22" t="s">
        <v>213</v>
      </c>
      <c r="C196" s="9">
        <v>0.233167395</v>
      </c>
      <c r="D196" s="27" t="str">
        <f t="shared" si="76"/>
        <v>N/A</v>
      </c>
      <c r="E196" s="9">
        <v>0.1972322534</v>
      </c>
      <c r="F196" s="27" t="str">
        <f t="shared" si="77"/>
        <v>N/A</v>
      </c>
      <c r="G196" s="9">
        <v>0.18099727509999999</v>
      </c>
      <c r="H196" s="27" t="str">
        <f t="shared" si="78"/>
        <v>N/A</v>
      </c>
      <c r="I196" s="36">
        <v>-15.4</v>
      </c>
      <c r="J196" s="36">
        <v>-8.23</v>
      </c>
      <c r="K196" s="28" t="s">
        <v>734</v>
      </c>
      <c r="L196" s="105" t="str">
        <f t="shared" si="75"/>
        <v>Yes</v>
      </c>
    </row>
    <row r="197" spans="1:12" ht="25.5" x14ac:dyDescent="0.2">
      <c r="A197" s="128" t="s">
        <v>1642</v>
      </c>
      <c r="B197" s="22" t="s">
        <v>213</v>
      </c>
      <c r="C197" s="9">
        <v>47.385377149999997</v>
      </c>
      <c r="D197" s="27" t="str">
        <f t="shared" si="76"/>
        <v>N/A</v>
      </c>
      <c r="E197" s="9">
        <v>47.690802179000002</v>
      </c>
      <c r="F197" s="27" t="str">
        <f t="shared" si="77"/>
        <v>N/A</v>
      </c>
      <c r="G197" s="9">
        <v>48.271837179999999</v>
      </c>
      <c r="H197" s="27" t="str">
        <f t="shared" si="78"/>
        <v>N/A</v>
      </c>
      <c r="I197" s="36">
        <v>0.64459999999999995</v>
      </c>
      <c r="J197" s="36">
        <v>1.218</v>
      </c>
      <c r="K197" s="28" t="s">
        <v>734</v>
      </c>
      <c r="L197" s="105" t="str">
        <f t="shared" si="75"/>
        <v>Yes</v>
      </c>
    </row>
    <row r="198" spans="1:12" ht="25.5" x14ac:dyDescent="0.2">
      <c r="A198" s="128" t="s">
        <v>1643</v>
      </c>
      <c r="B198" s="22" t="s">
        <v>213</v>
      </c>
      <c r="C198" s="9">
        <v>0</v>
      </c>
      <c r="D198" s="27" t="str">
        <f t="shared" si="76"/>
        <v>N/A</v>
      </c>
      <c r="E198" s="9">
        <v>0</v>
      </c>
      <c r="F198" s="27" t="str">
        <f t="shared" si="77"/>
        <v>N/A</v>
      </c>
      <c r="G198" s="9">
        <v>0</v>
      </c>
      <c r="H198" s="27" t="str">
        <f t="shared" si="78"/>
        <v>N/A</v>
      </c>
      <c r="I198" s="36" t="s">
        <v>1748</v>
      </c>
      <c r="J198" s="36" t="s">
        <v>1748</v>
      </c>
      <c r="K198" s="28" t="s">
        <v>734</v>
      </c>
      <c r="L198" s="105" t="str">
        <f t="shared" si="75"/>
        <v>N/A</v>
      </c>
    </row>
    <row r="199" spans="1:12" ht="25.5" x14ac:dyDescent="0.2">
      <c r="A199" s="128" t="s">
        <v>1644</v>
      </c>
      <c r="B199" s="22" t="s">
        <v>213</v>
      </c>
      <c r="C199" s="9">
        <v>17.210528281999999</v>
      </c>
      <c r="D199" s="27" t="str">
        <f t="shared" si="76"/>
        <v>N/A</v>
      </c>
      <c r="E199" s="9">
        <v>17.617971301000001</v>
      </c>
      <c r="F199" s="27" t="str">
        <f t="shared" si="77"/>
        <v>N/A</v>
      </c>
      <c r="G199" s="9">
        <v>11.643809086999999</v>
      </c>
      <c r="H199" s="27" t="str">
        <f t="shared" si="78"/>
        <v>N/A</v>
      </c>
      <c r="I199" s="36">
        <v>2.367</v>
      </c>
      <c r="J199" s="36">
        <v>-33.9</v>
      </c>
      <c r="K199" s="28" t="s">
        <v>734</v>
      </c>
      <c r="L199" s="105" t="str">
        <f t="shared" si="75"/>
        <v>No</v>
      </c>
    </row>
    <row r="200" spans="1:12" ht="25.5" x14ac:dyDescent="0.2">
      <c r="A200" s="128" t="s">
        <v>1645</v>
      </c>
      <c r="B200" s="22" t="s">
        <v>213</v>
      </c>
      <c r="C200" s="9">
        <v>7.2966988406000004</v>
      </c>
      <c r="D200" s="27" t="str">
        <f t="shared" si="76"/>
        <v>N/A</v>
      </c>
      <c r="E200" s="9">
        <v>7.1374910152000002</v>
      </c>
      <c r="F200" s="27" t="str">
        <f t="shared" si="77"/>
        <v>N/A</v>
      </c>
      <c r="G200" s="9">
        <v>6.6675878789</v>
      </c>
      <c r="H200" s="27" t="str">
        <f t="shared" si="78"/>
        <v>N/A</v>
      </c>
      <c r="I200" s="36">
        <v>-2.1800000000000002</v>
      </c>
      <c r="J200" s="36">
        <v>-6.58</v>
      </c>
      <c r="K200" s="28" t="s">
        <v>734</v>
      </c>
      <c r="L200" s="105" t="str">
        <f t="shared" si="75"/>
        <v>Yes</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1748</v>
      </c>
      <c r="J201" s="36" t="s">
        <v>1748</v>
      </c>
      <c r="K201" s="28" t="s">
        <v>734</v>
      </c>
      <c r="L201" s="105" t="str">
        <f t="shared" si="75"/>
        <v>N/A</v>
      </c>
    </row>
    <row r="202" spans="1:12" ht="25.5" x14ac:dyDescent="0.2">
      <c r="A202" s="128" t="s">
        <v>1647</v>
      </c>
      <c r="B202" s="22" t="s">
        <v>213</v>
      </c>
      <c r="C202" s="9">
        <v>0.29922259750000002</v>
      </c>
      <c r="D202" s="27" t="str">
        <f t="shared" si="76"/>
        <v>N/A</v>
      </c>
      <c r="E202" s="9">
        <v>0.30494141489999999</v>
      </c>
      <c r="F202" s="27" t="str">
        <f t="shared" si="77"/>
        <v>N/A</v>
      </c>
      <c r="G202" s="9">
        <v>0.3396970258</v>
      </c>
      <c r="H202" s="27" t="str">
        <f t="shared" si="78"/>
        <v>N/A</v>
      </c>
      <c r="I202" s="36">
        <v>1.911</v>
      </c>
      <c r="J202" s="36">
        <v>11.4</v>
      </c>
      <c r="K202" s="28" t="s">
        <v>734</v>
      </c>
      <c r="L202" s="105" t="str">
        <f t="shared" si="75"/>
        <v>Yes</v>
      </c>
    </row>
    <row r="203" spans="1:12" ht="25.5" x14ac:dyDescent="0.2">
      <c r="A203" s="128" t="s">
        <v>1648</v>
      </c>
      <c r="B203" s="22" t="s">
        <v>213</v>
      </c>
      <c r="C203" s="9">
        <v>5.3142957800000001E-2</v>
      </c>
      <c r="D203" s="27" t="str">
        <f t="shared" si="76"/>
        <v>N/A</v>
      </c>
      <c r="E203" s="9">
        <v>5.2609701000000002E-2</v>
      </c>
      <c r="F203" s="27" t="str">
        <f t="shared" si="77"/>
        <v>N/A</v>
      </c>
      <c r="G203" s="9">
        <v>2.2064080782</v>
      </c>
      <c r="H203" s="27" t="str">
        <f t="shared" si="78"/>
        <v>N/A</v>
      </c>
      <c r="I203" s="36">
        <v>-1</v>
      </c>
      <c r="J203" s="36">
        <v>4094</v>
      </c>
      <c r="K203" s="28" t="s">
        <v>734</v>
      </c>
      <c r="L203" s="105" t="str">
        <f t="shared" si="75"/>
        <v>No</v>
      </c>
    </row>
    <row r="204" spans="1:12" ht="25.5" x14ac:dyDescent="0.2">
      <c r="A204" s="128" t="s">
        <v>1649</v>
      </c>
      <c r="B204" s="22" t="s">
        <v>213</v>
      </c>
      <c r="C204" s="9">
        <v>3.8797560546000001</v>
      </c>
      <c r="D204" s="27" t="str">
        <f t="shared" si="76"/>
        <v>N/A</v>
      </c>
      <c r="E204" s="9">
        <v>4.0573337489999997</v>
      </c>
      <c r="F204" s="27" t="str">
        <f t="shared" si="77"/>
        <v>N/A</v>
      </c>
      <c r="G204" s="9">
        <v>3.9707389483000002</v>
      </c>
      <c r="H204" s="27" t="str">
        <f t="shared" si="78"/>
        <v>N/A</v>
      </c>
      <c r="I204" s="36">
        <v>4.577</v>
      </c>
      <c r="J204" s="36">
        <v>-2.13</v>
      </c>
      <c r="K204" s="28" t="s">
        <v>734</v>
      </c>
      <c r="L204" s="105" t="str">
        <f t="shared" si="75"/>
        <v>Yes</v>
      </c>
    </row>
    <row r="205" spans="1:12" ht="25.5" x14ac:dyDescent="0.2">
      <c r="A205" s="128" t="s">
        <v>1650</v>
      </c>
      <c r="B205" s="22" t="s">
        <v>213</v>
      </c>
      <c r="C205" s="9">
        <v>9.6041490000000002E-4</v>
      </c>
      <c r="D205" s="27" t="str">
        <f t="shared" si="76"/>
        <v>N/A</v>
      </c>
      <c r="E205" s="9">
        <v>1.082504E-4</v>
      </c>
      <c r="F205" s="27" t="str">
        <f t="shared" si="77"/>
        <v>N/A</v>
      </c>
      <c r="G205" s="9">
        <v>1.5702482000000001E-3</v>
      </c>
      <c r="H205" s="27" t="str">
        <f t="shared" si="78"/>
        <v>N/A</v>
      </c>
      <c r="I205" s="36">
        <v>-88.7</v>
      </c>
      <c r="J205" s="36">
        <v>1351</v>
      </c>
      <c r="K205" s="28" t="s">
        <v>734</v>
      </c>
      <c r="L205" s="105" t="str">
        <f t="shared" si="75"/>
        <v>No</v>
      </c>
    </row>
    <row r="206" spans="1:12" ht="25.5" x14ac:dyDescent="0.2">
      <c r="A206" s="128" t="s">
        <v>1651</v>
      </c>
      <c r="B206" s="22" t="s">
        <v>213</v>
      </c>
      <c r="C206" s="9">
        <v>0.30637235289999998</v>
      </c>
      <c r="D206" s="27" t="str">
        <f t="shared" si="76"/>
        <v>N/A</v>
      </c>
      <c r="E206" s="9">
        <v>0.40041827959999998</v>
      </c>
      <c r="F206" s="27" t="str">
        <f t="shared" si="77"/>
        <v>N/A</v>
      </c>
      <c r="G206" s="9">
        <v>0.37884854750000002</v>
      </c>
      <c r="H206" s="27" t="str">
        <f t="shared" si="78"/>
        <v>N/A</v>
      </c>
      <c r="I206" s="36">
        <v>30.7</v>
      </c>
      <c r="J206" s="36">
        <v>-5.39</v>
      </c>
      <c r="K206" s="28" t="s">
        <v>734</v>
      </c>
      <c r="L206" s="105" t="str">
        <f t="shared" si="75"/>
        <v>Yes</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1748</v>
      </c>
      <c r="J207" s="36" t="s">
        <v>1748</v>
      </c>
      <c r="K207" s="28" t="s">
        <v>734</v>
      </c>
      <c r="L207" s="105" t="str">
        <f t="shared" si="75"/>
        <v>N/A</v>
      </c>
    </row>
    <row r="208" spans="1:12" ht="25.5" x14ac:dyDescent="0.2">
      <c r="A208" s="128" t="s">
        <v>1653</v>
      </c>
      <c r="B208" s="22" t="s">
        <v>213</v>
      </c>
      <c r="C208" s="9">
        <v>18.593739161999999</v>
      </c>
      <c r="D208" s="27" t="str">
        <f t="shared" si="76"/>
        <v>N/A</v>
      </c>
      <c r="E208" s="9">
        <v>18.973915980000001</v>
      </c>
      <c r="F208" s="27" t="str">
        <f t="shared" si="77"/>
        <v>N/A</v>
      </c>
      <c r="G208" s="9">
        <v>18.282923132000001</v>
      </c>
      <c r="H208" s="27" t="str">
        <f t="shared" si="78"/>
        <v>N/A</v>
      </c>
      <c r="I208" s="36">
        <v>2.0449999999999999</v>
      </c>
      <c r="J208" s="36">
        <v>-3.64</v>
      </c>
      <c r="K208" s="28" t="s">
        <v>734</v>
      </c>
      <c r="L208" s="105" t="str">
        <f t="shared" si="75"/>
        <v>Yes</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1748</v>
      </c>
      <c r="J209" s="36" t="s">
        <v>1748</v>
      </c>
      <c r="K209" s="28" t="s">
        <v>734</v>
      </c>
      <c r="L209" s="105" t="str">
        <f t="shared" si="75"/>
        <v>N/A</v>
      </c>
    </row>
    <row r="210" spans="1:12" ht="25.5" x14ac:dyDescent="0.2">
      <c r="A210" s="128" t="s">
        <v>1655</v>
      </c>
      <c r="B210" s="22" t="s">
        <v>213</v>
      </c>
      <c r="C210" s="9">
        <v>9.9512856221000003</v>
      </c>
      <c r="D210" s="27" t="str">
        <f t="shared" si="76"/>
        <v>N/A</v>
      </c>
      <c r="E210" s="9">
        <v>9.6060334449999996</v>
      </c>
      <c r="F210" s="27" t="str">
        <f t="shared" si="77"/>
        <v>N/A</v>
      </c>
      <c r="G210" s="9">
        <v>9.7433900401999995</v>
      </c>
      <c r="H210" s="27" t="str">
        <f t="shared" si="78"/>
        <v>N/A</v>
      </c>
      <c r="I210" s="36">
        <v>-3.47</v>
      </c>
      <c r="J210" s="36">
        <v>1.43</v>
      </c>
      <c r="K210" s="28" t="s">
        <v>734</v>
      </c>
      <c r="L210" s="105" t="str">
        <f t="shared" si="75"/>
        <v>Yes</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1748</v>
      </c>
      <c r="J211" s="36" t="s">
        <v>1748</v>
      </c>
      <c r="K211" s="28" t="s">
        <v>734</v>
      </c>
      <c r="L211" s="105" t="str">
        <f t="shared" si="75"/>
        <v>N/A</v>
      </c>
    </row>
    <row r="212" spans="1:12" ht="25.5" x14ac:dyDescent="0.2">
      <c r="A212" s="128" t="s">
        <v>1657</v>
      </c>
      <c r="B212" s="22" t="s">
        <v>213</v>
      </c>
      <c r="C212" s="9">
        <v>1.18451171E-2</v>
      </c>
      <c r="D212" s="27" t="str">
        <f t="shared" si="76"/>
        <v>N/A</v>
      </c>
      <c r="E212" s="9">
        <v>7.0362769E-3</v>
      </c>
      <c r="F212" s="27" t="str">
        <f t="shared" si="77"/>
        <v>N/A</v>
      </c>
      <c r="G212" s="9">
        <v>1.4236917E-2</v>
      </c>
      <c r="H212" s="27" t="str">
        <f t="shared" si="78"/>
        <v>N/A</v>
      </c>
      <c r="I212" s="36">
        <v>-40.6</v>
      </c>
      <c r="J212" s="36">
        <v>102.3</v>
      </c>
      <c r="K212" s="28" t="s">
        <v>734</v>
      </c>
      <c r="L212" s="105" t="str">
        <f t="shared" si="75"/>
        <v>No</v>
      </c>
    </row>
    <row r="213" spans="1:12" ht="38.25" x14ac:dyDescent="0.2">
      <c r="A213" s="129" t="s">
        <v>1630</v>
      </c>
      <c r="B213" s="113" t="s">
        <v>213</v>
      </c>
      <c r="C213" s="169">
        <v>0.40561522579999998</v>
      </c>
      <c r="D213" s="145" t="str">
        <f t="shared" si="76"/>
        <v>N/A</v>
      </c>
      <c r="E213" s="169">
        <v>0.9775012341</v>
      </c>
      <c r="F213" s="145" t="str">
        <f t="shared" si="77"/>
        <v>N/A</v>
      </c>
      <c r="G213" s="169">
        <v>1.0537412209999999</v>
      </c>
      <c r="H213" s="145" t="str">
        <f t="shared" si="78"/>
        <v>N/A</v>
      </c>
      <c r="I213" s="170">
        <v>141</v>
      </c>
      <c r="J213" s="170">
        <v>7.7990000000000004</v>
      </c>
      <c r="K213" s="161" t="s">
        <v>734</v>
      </c>
      <c r="L213" s="116" t="str">
        <f t="shared" si="75"/>
        <v>Yes</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167004</v>
      </c>
      <c r="D6" s="7" t="str">
        <f t="shared" ref="D6:D39" si="0">IF($B6="N/A","N/A",IF(C6&gt;10,"No",IF(C6&lt;-10,"No","Yes")))</f>
        <v>N/A</v>
      </c>
      <c r="E6" s="1">
        <v>165244</v>
      </c>
      <c r="F6" s="7" t="str">
        <f t="shared" ref="F6:F39" si="1">IF($B6="N/A","N/A",IF(E6&gt;10,"No",IF(E6&lt;-10,"No","Yes")))</f>
        <v>N/A</v>
      </c>
      <c r="G6" s="1">
        <v>190009</v>
      </c>
      <c r="H6" s="7" t="str">
        <f t="shared" ref="H6:H39" si="2">IF($B6="N/A","N/A",IF(G6&gt;10,"No",IF(G6&lt;-10,"No","Yes")))</f>
        <v>N/A</v>
      </c>
      <c r="I6" s="36">
        <v>-1.05</v>
      </c>
      <c r="J6" s="36">
        <v>14.99</v>
      </c>
      <c r="K6" s="30" t="s">
        <v>734</v>
      </c>
      <c r="L6" s="105" t="str">
        <f t="shared" ref="L6:L39" si="3">IF(J6="Div by 0", "N/A", IF(K6="N/A","N/A", IF(J6&gt;VALUE(MID(K6,1,2)), "No", IF(J6&lt;-1*VALUE(MID(K6,1,2)), "No", "Yes"))))</f>
        <v>Yes</v>
      </c>
    </row>
    <row r="7" spans="1:12" x14ac:dyDescent="0.2">
      <c r="A7" s="138" t="s">
        <v>4</v>
      </c>
      <c r="B7" s="22" t="s">
        <v>213</v>
      </c>
      <c r="C7" s="23">
        <v>121596</v>
      </c>
      <c r="D7" s="27" t="str">
        <f t="shared" si="0"/>
        <v>N/A</v>
      </c>
      <c r="E7" s="23">
        <v>127413</v>
      </c>
      <c r="F7" s="27" t="str">
        <f t="shared" si="1"/>
        <v>N/A</v>
      </c>
      <c r="G7" s="23">
        <v>138062</v>
      </c>
      <c r="H7" s="27" t="str">
        <f t="shared" si="2"/>
        <v>N/A</v>
      </c>
      <c r="I7" s="8">
        <v>4.7839999999999998</v>
      </c>
      <c r="J7" s="8">
        <v>8.3580000000000005</v>
      </c>
      <c r="K7" s="28" t="s">
        <v>734</v>
      </c>
      <c r="L7" s="105" t="str">
        <f t="shared" si="3"/>
        <v>Yes</v>
      </c>
    </row>
    <row r="8" spans="1:12" x14ac:dyDescent="0.2">
      <c r="A8" s="138" t="s">
        <v>359</v>
      </c>
      <c r="B8" s="22" t="s">
        <v>213</v>
      </c>
      <c r="C8" s="4">
        <v>72.81023209</v>
      </c>
      <c r="D8" s="27" t="str">
        <f>IF($B8="N/A","N/A",IF(C8&gt;10,"No",IF(C8&lt;-10,"No","Yes")))</f>
        <v>N/A</v>
      </c>
      <c r="E8" s="4">
        <v>77.105976616000007</v>
      </c>
      <c r="F8" s="27" t="str">
        <f t="shared" si="1"/>
        <v>N/A</v>
      </c>
      <c r="G8" s="4">
        <v>72.660768700000006</v>
      </c>
      <c r="H8" s="27" t="str">
        <f t="shared" si="2"/>
        <v>N/A</v>
      </c>
      <c r="I8" s="8">
        <v>5.9</v>
      </c>
      <c r="J8" s="8">
        <v>-5.77</v>
      </c>
      <c r="K8" s="28" t="s">
        <v>734</v>
      </c>
      <c r="L8" s="105" t="str">
        <f t="shared" si="3"/>
        <v>Yes</v>
      </c>
    </row>
    <row r="9" spans="1:12" x14ac:dyDescent="0.2">
      <c r="A9" s="138" t="s">
        <v>83</v>
      </c>
      <c r="B9" s="22" t="s">
        <v>213</v>
      </c>
      <c r="C9" s="23">
        <v>120796.56</v>
      </c>
      <c r="D9" s="27" t="str">
        <f t="shared" si="0"/>
        <v>N/A</v>
      </c>
      <c r="E9" s="23">
        <v>128008.01</v>
      </c>
      <c r="F9" s="27" t="str">
        <f t="shared" si="1"/>
        <v>N/A</v>
      </c>
      <c r="G9" s="23">
        <v>131750.09</v>
      </c>
      <c r="H9" s="27" t="str">
        <f t="shared" si="2"/>
        <v>N/A</v>
      </c>
      <c r="I9" s="8">
        <v>5.97</v>
      </c>
      <c r="J9" s="8">
        <v>2.923</v>
      </c>
      <c r="K9" s="28" t="s">
        <v>734</v>
      </c>
      <c r="L9" s="105" t="str">
        <f t="shared" si="3"/>
        <v>Yes</v>
      </c>
    </row>
    <row r="10" spans="1:12" x14ac:dyDescent="0.2">
      <c r="A10" s="138" t="s">
        <v>100</v>
      </c>
      <c r="B10" s="22" t="s">
        <v>213</v>
      </c>
      <c r="C10" s="23">
        <v>3882</v>
      </c>
      <c r="D10" s="27" t="str">
        <f t="shared" si="0"/>
        <v>N/A</v>
      </c>
      <c r="E10" s="23">
        <v>4249</v>
      </c>
      <c r="F10" s="27" t="str">
        <f t="shared" si="1"/>
        <v>N/A</v>
      </c>
      <c r="G10" s="23">
        <v>1190</v>
      </c>
      <c r="H10" s="27" t="str">
        <f t="shared" si="2"/>
        <v>N/A</v>
      </c>
      <c r="I10" s="8">
        <v>9.4540000000000006</v>
      </c>
      <c r="J10" s="8">
        <v>-72</v>
      </c>
      <c r="K10" s="28" t="s">
        <v>734</v>
      </c>
      <c r="L10" s="105" t="str">
        <f t="shared" si="3"/>
        <v>No</v>
      </c>
    </row>
    <row r="11" spans="1:12" x14ac:dyDescent="0.2">
      <c r="A11" s="138" t="s">
        <v>975</v>
      </c>
      <c r="B11" s="22" t="s">
        <v>213</v>
      </c>
      <c r="C11" s="23">
        <v>1706</v>
      </c>
      <c r="D11" s="27" t="str">
        <f t="shared" si="0"/>
        <v>N/A</v>
      </c>
      <c r="E11" s="23">
        <v>1851</v>
      </c>
      <c r="F11" s="27" t="str">
        <f t="shared" si="1"/>
        <v>N/A</v>
      </c>
      <c r="G11" s="23">
        <v>105</v>
      </c>
      <c r="H11" s="27" t="str">
        <f t="shared" si="2"/>
        <v>N/A</v>
      </c>
      <c r="I11" s="8">
        <v>8.4990000000000006</v>
      </c>
      <c r="J11" s="8">
        <v>-94.3</v>
      </c>
      <c r="K11" s="28" t="s">
        <v>734</v>
      </c>
      <c r="L11" s="105" t="str">
        <f t="shared" si="3"/>
        <v>No</v>
      </c>
    </row>
    <row r="12" spans="1:12" x14ac:dyDescent="0.2">
      <c r="A12" s="138" t="s">
        <v>976</v>
      </c>
      <c r="B12" s="22" t="s">
        <v>213</v>
      </c>
      <c r="C12" s="23">
        <v>0</v>
      </c>
      <c r="D12" s="27" t="str">
        <f t="shared" si="0"/>
        <v>N/A</v>
      </c>
      <c r="E12" s="23">
        <v>0</v>
      </c>
      <c r="F12" s="27" t="str">
        <f t="shared" si="1"/>
        <v>N/A</v>
      </c>
      <c r="G12" s="23">
        <v>0</v>
      </c>
      <c r="H12" s="27" t="str">
        <f t="shared" si="2"/>
        <v>N/A</v>
      </c>
      <c r="I12" s="8" t="s">
        <v>1748</v>
      </c>
      <c r="J12" s="8" t="s">
        <v>1748</v>
      </c>
      <c r="K12" s="28" t="s">
        <v>734</v>
      </c>
      <c r="L12" s="105" t="str">
        <f t="shared" si="3"/>
        <v>N/A</v>
      </c>
    </row>
    <row r="13" spans="1:12" x14ac:dyDescent="0.2">
      <c r="A13" s="138" t="s">
        <v>977</v>
      </c>
      <c r="B13" s="22" t="s">
        <v>213</v>
      </c>
      <c r="C13" s="23">
        <v>14</v>
      </c>
      <c r="D13" s="27" t="str">
        <f t="shared" si="0"/>
        <v>N/A</v>
      </c>
      <c r="E13" s="23">
        <v>11</v>
      </c>
      <c r="F13" s="27" t="str">
        <f t="shared" si="1"/>
        <v>N/A</v>
      </c>
      <c r="G13" s="23">
        <v>11</v>
      </c>
      <c r="H13" s="27" t="str">
        <f t="shared" si="2"/>
        <v>N/A</v>
      </c>
      <c r="I13" s="8">
        <v>-35.700000000000003</v>
      </c>
      <c r="J13" s="8">
        <v>-55.6</v>
      </c>
      <c r="K13" s="28" t="s">
        <v>734</v>
      </c>
      <c r="L13" s="105" t="str">
        <f t="shared" si="3"/>
        <v>No</v>
      </c>
    </row>
    <row r="14" spans="1:12" x14ac:dyDescent="0.2">
      <c r="A14" s="138" t="s">
        <v>978</v>
      </c>
      <c r="B14" s="22" t="s">
        <v>213</v>
      </c>
      <c r="C14" s="23">
        <v>2162</v>
      </c>
      <c r="D14" s="27" t="str">
        <f t="shared" si="0"/>
        <v>N/A</v>
      </c>
      <c r="E14" s="23">
        <v>2389</v>
      </c>
      <c r="F14" s="27" t="str">
        <f t="shared" si="1"/>
        <v>N/A</v>
      </c>
      <c r="G14" s="23">
        <v>1081</v>
      </c>
      <c r="H14" s="27" t="str">
        <f t="shared" si="2"/>
        <v>N/A</v>
      </c>
      <c r="I14" s="8">
        <v>10.5</v>
      </c>
      <c r="J14" s="8">
        <v>-54.8</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84193</v>
      </c>
      <c r="D16" s="27" t="str">
        <f t="shared" si="0"/>
        <v>N/A</v>
      </c>
      <c r="E16" s="23">
        <v>90992</v>
      </c>
      <c r="F16" s="27" t="str">
        <f t="shared" si="1"/>
        <v>N/A</v>
      </c>
      <c r="G16" s="23">
        <v>23381</v>
      </c>
      <c r="H16" s="27" t="str">
        <f t="shared" si="2"/>
        <v>N/A</v>
      </c>
      <c r="I16" s="8">
        <v>8.0749999999999993</v>
      </c>
      <c r="J16" s="8">
        <v>-74.3</v>
      </c>
      <c r="K16" s="28" t="s">
        <v>734</v>
      </c>
      <c r="L16" s="105" t="str">
        <f t="shared" si="3"/>
        <v>No</v>
      </c>
    </row>
    <row r="17" spans="1:12" x14ac:dyDescent="0.2">
      <c r="A17" s="137" t="s">
        <v>980</v>
      </c>
      <c r="B17" s="22" t="s">
        <v>213</v>
      </c>
      <c r="C17" s="23">
        <v>46546</v>
      </c>
      <c r="D17" s="27" t="str">
        <f t="shared" si="0"/>
        <v>N/A</v>
      </c>
      <c r="E17" s="23">
        <v>51616</v>
      </c>
      <c r="F17" s="27" t="str">
        <f t="shared" si="1"/>
        <v>N/A</v>
      </c>
      <c r="G17" s="23">
        <v>5219</v>
      </c>
      <c r="H17" s="27" t="str">
        <f t="shared" si="2"/>
        <v>N/A</v>
      </c>
      <c r="I17" s="8">
        <v>10.89</v>
      </c>
      <c r="J17" s="8">
        <v>-89.9</v>
      </c>
      <c r="K17" s="28" t="s">
        <v>734</v>
      </c>
      <c r="L17" s="105" t="str">
        <f t="shared" si="3"/>
        <v>No</v>
      </c>
    </row>
    <row r="18" spans="1:12" x14ac:dyDescent="0.2">
      <c r="A18" s="137" t="s">
        <v>981</v>
      </c>
      <c r="B18" s="22" t="s">
        <v>213</v>
      </c>
      <c r="C18" s="23">
        <v>0</v>
      </c>
      <c r="D18" s="27" t="str">
        <f t="shared" si="0"/>
        <v>N/A</v>
      </c>
      <c r="E18" s="23">
        <v>0</v>
      </c>
      <c r="F18" s="27" t="str">
        <f t="shared" si="1"/>
        <v>N/A</v>
      </c>
      <c r="G18" s="23">
        <v>0</v>
      </c>
      <c r="H18" s="27" t="str">
        <f t="shared" si="2"/>
        <v>N/A</v>
      </c>
      <c r="I18" s="8" t="s">
        <v>1748</v>
      </c>
      <c r="J18" s="8" t="s">
        <v>1748</v>
      </c>
      <c r="K18" s="28" t="s">
        <v>734</v>
      </c>
      <c r="L18" s="105" t="str">
        <f t="shared" si="3"/>
        <v>N/A</v>
      </c>
    </row>
    <row r="19" spans="1:12" x14ac:dyDescent="0.2">
      <c r="A19" s="137" t="s">
        <v>982</v>
      </c>
      <c r="B19" s="22" t="s">
        <v>213</v>
      </c>
      <c r="C19" s="23">
        <v>864</v>
      </c>
      <c r="D19" s="27" t="str">
        <f t="shared" si="0"/>
        <v>N/A</v>
      </c>
      <c r="E19" s="23">
        <v>999</v>
      </c>
      <c r="F19" s="27" t="str">
        <f t="shared" si="1"/>
        <v>N/A</v>
      </c>
      <c r="G19" s="23">
        <v>694</v>
      </c>
      <c r="H19" s="27" t="str">
        <f t="shared" si="2"/>
        <v>N/A</v>
      </c>
      <c r="I19" s="8">
        <v>15.63</v>
      </c>
      <c r="J19" s="8">
        <v>-30.5</v>
      </c>
      <c r="K19" s="28" t="s">
        <v>734</v>
      </c>
      <c r="L19" s="105" t="str">
        <f t="shared" si="3"/>
        <v>No</v>
      </c>
    </row>
    <row r="20" spans="1:12" x14ac:dyDescent="0.2">
      <c r="A20" s="137" t="s">
        <v>983</v>
      </c>
      <c r="B20" s="22" t="s">
        <v>213</v>
      </c>
      <c r="C20" s="23">
        <v>36783</v>
      </c>
      <c r="D20" s="27" t="str">
        <f t="shared" si="0"/>
        <v>N/A</v>
      </c>
      <c r="E20" s="23">
        <v>38377</v>
      </c>
      <c r="F20" s="27" t="str">
        <f t="shared" si="1"/>
        <v>N/A</v>
      </c>
      <c r="G20" s="23">
        <v>17468</v>
      </c>
      <c r="H20" s="27" t="str">
        <f t="shared" si="2"/>
        <v>N/A</v>
      </c>
      <c r="I20" s="8">
        <v>4.3339999999999996</v>
      </c>
      <c r="J20" s="8">
        <v>-54.5</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51934</v>
      </c>
      <c r="D22" s="27" t="str">
        <f t="shared" si="0"/>
        <v>N/A</v>
      </c>
      <c r="E22" s="23">
        <v>47360</v>
      </c>
      <c r="F22" s="27" t="str">
        <f t="shared" si="1"/>
        <v>N/A</v>
      </c>
      <c r="G22" s="23">
        <v>24766</v>
      </c>
      <c r="H22" s="27" t="str">
        <f t="shared" si="2"/>
        <v>N/A</v>
      </c>
      <c r="I22" s="8">
        <v>-8.81</v>
      </c>
      <c r="J22" s="8">
        <v>-47.7</v>
      </c>
      <c r="K22" s="28" t="s">
        <v>734</v>
      </c>
      <c r="L22" s="105" t="str">
        <f t="shared" si="3"/>
        <v>No</v>
      </c>
    </row>
    <row r="23" spans="1:12" x14ac:dyDescent="0.2">
      <c r="A23" s="137" t="s">
        <v>985</v>
      </c>
      <c r="B23" s="22" t="s">
        <v>213</v>
      </c>
      <c r="C23" s="23">
        <v>6235</v>
      </c>
      <c r="D23" s="27" t="str">
        <f t="shared" si="0"/>
        <v>N/A</v>
      </c>
      <c r="E23" s="23">
        <v>4552</v>
      </c>
      <c r="F23" s="27" t="str">
        <f t="shared" si="1"/>
        <v>N/A</v>
      </c>
      <c r="G23" s="23">
        <v>207</v>
      </c>
      <c r="H23" s="27" t="str">
        <f t="shared" si="2"/>
        <v>N/A</v>
      </c>
      <c r="I23" s="8">
        <v>-27</v>
      </c>
      <c r="J23" s="8">
        <v>-95.5</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0</v>
      </c>
      <c r="D25" s="27" t="str">
        <f t="shared" si="0"/>
        <v>N/A</v>
      </c>
      <c r="E25" s="23">
        <v>0</v>
      </c>
      <c r="F25" s="27" t="str">
        <f t="shared" si="1"/>
        <v>N/A</v>
      </c>
      <c r="G25" s="23">
        <v>0</v>
      </c>
      <c r="H25" s="27" t="str">
        <f t="shared" si="2"/>
        <v>N/A</v>
      </c>
      <c r="I25" s="8" t="s">
        <v>1748</v>
      </c>
      <c r="J25" s="8" t="s">
        <v>1748</v>
      </c>
      <c r="K25" s="28" t="s">
        <v>734</v>
      </c>
      <c r="L25" s="105" t="str">
        <f t="shared" si="3"/>
        <v>N/A</v>
      </c>
    </row>
    <row r="26" spans="1:12" x14ac:dyDescent="0.2">
      <c r="A26" s="137" t="s">
        <v>988</v>
      </c>
      <c r="B26" s="22" t="s">
        <v>213</v>
      </c>
      <c r="C26" s="23">
        <v>22655</v>
      </c>
      <c r="D26" s="27" t="str">
        <f t="shared" si="0"/>
        <v>N/A</v>
      </c>
      <c r="E26" s="23">
        <v>19514</v>
      </c>
      <c r="F26" s="27" t="str">
        <f t="shared" si="1"/>
        <v>N/A</v>
      </c>
      <c r="G26" s="23">
        <v>6790</v>
      </c>
      <c r="H26" s="27" t="str">
        <f t="shared" si="2"/>
        <v>N/A</v>
      </c>
      <c r="I26" s="8">
        <v>-13.9</v>
      </c>
      <c r="J26" s="8">
        <v>-65.2</v>
      </c>
      <c r="K26" s="28" t="s">
        <v>734</v>
      </c>
      <c r="L26" s="105" t="str">
        <f t="shared" si="3"/>
        <v>No</v>
      </c>
    </row>
    <row r="27" spans="1:12" x14ac:dyDescent="0.2">
      <c r="A27" s="137" t="s">
        <v>989</v>
      </c>
      <c r="B27" s="22" t="s">
        <v>213</v>
      </c>
      <c r="C27" s="23">
        <v>2605</v>
      </c>
      <c r="D27" s="27" t="str">
        <f t="shared" si="0"/>
        <v>N/A</v>
      </c>
      <c r="E27" s="23">
        <v>2540</v>
      </c>
      <c r="F27" s="27" t="str">
        <f t="shared" si="1"/>
        <v>N/A</v>
      </c>
      <c r="G27" s="23">
        <v>551</v>
      </c>
      <c r="H27" s="27" t="str">
        <f t="shared" si="2"/>
        <v>N/A</v>
      </c>
      <c r="I27" s="8">
        <v>-2.5</v>
      </c>
      <c r="J27" s="8">
        <v>-78.3</v>
      </c>
      <c r="K27" s="28" t="s">
        <v>734</v>
      </c>
      <c r="L27" s="105" t="str">
        <f t="shared" si="3"/>
        <v>No</v>
      </c>
    </row>
    <row r="28" spans="1:12" x14ac:dyDescent="0.2">
      <c r="A28" s="156" t="s">
        <v>990</v>
      </c>
      <c r="B28" s="22" t="s">
        <v>213</v>
      </c>
      <c r="C28" s="23">
        <v>20439</v>
      </c>
      <c r="D28" s="27" t="str">
        <f t="shared" si="0"/>
        <v>N/A</v>
      </c>
      <c r="E28" s="23">
        <v>20754</v>
      </c>
      <c r="F28" s="27" t="str">
        <f t="shared" si="1"/>
        <v>N/A</v>
      </c>
      <c r="G28" s="23">
        <v>17218</v>
      </c>
      <c r="H28" s="27" t="str">
        <f t="shared" si="2"/>
        <v>N/A</v>
      </c>
      <c r="I28" s="8">
        <v>1.5409999999999999</v>
      </c>
      <c r="J28" s="8">
        <v>-17</v>
      </c>
      <c r="K28" s="28" t="s">
        <v>734</v>
      </c>
      <c r="L28" s="105" t="str">
        <f t="shared" si="3"/>
        <v>Yes</v>
      </c>
    </row>
    <row r="29" spans="1:12" x14ac:dyDescent="0.2">
      <c r="A29" s="156" t="s">
        <v>991</v>
      </c>
      <c r="B29" s="22" t="s">
        <v>213</v>
      </c>
      <c r="C29" s="23">
        <v>0</v>
      </c>
      <c r="D29" s="27" t="str">
        <f t="shared" si="0"/>
        <v>N/A</v>
      </c>
      <c r="E29" s="23">
        <v>0</v>
      </c>
      <c r="F29" s="27" t="str">
        <f t="shared" si="1"/>
        <v>N/A</v>
      </c>
      <c r="G29" s="23">
        <v>0</v>
      </c>
      <c r="H29" s="27" t="str">
        <f t="shared" si="2"/>
        <v>N/A</v>
      </c>
      <c r="I29" s="8" t="s">
        <v>1748</v>
      </c>
      <c r="J29" s="8" t="s">
        <v>1748</v>
      </c>
      <c r="K29" s="28" t="s">
        <v>734</v>
      </c>
      <c r="L29" s="105" t="str">
        <f t="shared" si="3"/>
        <v>N/A</v>
      </c>
    </row>
    <row r="30" spans="1:12" x14ac:dyDescent="0.2">
      <c r="A30" s="156" t="s">
        <v>106</v>
      </c>
      <c r="B30" s="22" t="s">
        <v>213</v>
      </c>
      <c r="C30" s="23">
        <v>26995</v>
      </c>
      <c r="D30" s="27" t="str">
        <f t="shared" si="0"/>
        <v>N/A</v>
      </c>
      <c r="E30" s="23">
        <v>22643</v>
      </c>
      <c r="F30" s="27" t="str">
        <f t="shared" si="1"/>
        <v>N/A</v>
      </c>
      <c r="G30" s="23">
        <v>3486</v>
      </c>
      <c r="H30" s="27" t="str">
        <f t="shared" si="2"/>
        <v>N/A</v>
      </c>
      <c r="I30" s="8">
        <v>-16.100000000000001</v>
      </c>
      <c r="J30" s="8">
        <v>-84.6</v>
      </c>
      <c r="K30" s="28" t="s">
        <v>734</v>
      </c>
      <c r="L30" s="105" t="str">
        <f t="shared" si="3"/>
        <v>No</v>
      </c>
    </row>
    <row r="31" spans="1:12" x14ac:dyDescent="0.2">
      <c r="A31" s="168" t="s">
        <v>992</v>
      </c>
      <c r="B31" s="22" t="s">
        <v>213</v>
      </c>
      <c r="C31" s="23">
        <v>14891</v>
      </c>
      <c r="D31" s="27" t="str">
        <f t="shared" si="0"/>
        <v>N/A</v>
      </c>
      <c r="E31" s="23">
        <v>12065</v>
      </c>
      <c r="F31" s="27" t="str">
        <f t="shared" si="1"/>
        <v>N/A</v>
      </c>
      <c r="G31" s="23">
        <v>1728</v>
      </c>
      <c r="H31" s="27" t="str">
        <f t="shared" si="2"/>
        <v>N/A</v>
      </c>
      <c r="I31" s="8">
        <v>-19</v>
      </c>
      <c r="J31" s="8">
        <v>-85.7</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995</v>
      </c>
      <c r="B34" s="22" t="s">
        <v>213</v>
      </c>
      <c r="C34" s="23">
        <v>9160</v>
      </c>
      <c r="D34" s="27" t="str">
        <f t="shared" si="0"/>
        <v>N/A</v>
      </c>
      <c r="E34" s="23">
        <v>8747</v>
      </c>
      <c r="F34" s="27" t="str">
        <f t="shared" si="1"/>
        <v>N/A</v>
      </c>
      <c r="G34" s="23">
        <v>1059</v>
      </c>
      <c r="H34" s="27" t="str">
        <f t="shared" si="2"/>
        <v>N/A</v>
      </c>
      <c r="I34" s="8">
        <v>-4.51</v>
      </c>
      <c r="J34" s="8">
        <v>-87.9</v>
      </c>
      <c r="K34" s="28" t="s">
        <v>734</v>
      </c>
      <c r="L34" s="105" t="str">
        <f t="shared" si="3"/>
        <v>No</v>
      </c>
    </row>
    <row r="35" spans="1:12" x14ac:dyDescent="0.2">
      <c r="A35" s="168" t="s">
        <v>996</v>
      </c>
      <c r="B35" s="22" t="s">
        <v>213</v>
      </c>
      <c r="C35" s="23">
        <v>2416</v>
      </c>
      <c r="D35" s="27" t="str">
        <f t="shared" si="0"/>
        <v>N/A</v>
      </c>
      <c r="E35" s="23">
        <v>1400</v>
      </c>
      <c r="F35" s="27" t="str">
        <f t="shared" si="1"/>
        <v>N/A</v>
      </c>
      <c r="G35" s="23">
        <v>492</v>
      </c>
      <c r="H35" s="27" t="str">
        <f t="shared" si="2"/>
        <v>N/A</v>
      </c>
      <c r="I35" s="8">
        <v>-42.1</v>
      </c>
      <c r="J35" s="8">
        <v>-64.900000000000006</v>
      </c>
      <c r="K35" s="28" t="s">
        <v>734</v>
      </c>
      <c r="L35" s="105" t="str">
        <f t="shared" si="3"/>
        <v>No</v>
      </c>
    </row>
    <row r="36" spans="1:12" x14ac:dyDescent="0.2">
      <c r="A36" s="168" t="s">
        <v>997</v>
      </c>
      <c r="B36" s="22" t="s">
        <v>213</v>
      </c>
      <c r="C36" s="23">
        <v>528</v>
      </c>
      <c r="D36" s="27" t="str">
        <f t="shared" si="0"/>
        <v>N/A</v>
      </c>
      <c r="E36" s="23">
        <v>431</v>
      </c>
      <c r="F36" s="27" t="str">
        <f t="shared" si="1"/>
        <v>N/A</v>
      </c>
      <c r="G36" s="23">
        <v>207</v>
      </c>
      <c r="H36" s="27" t="str">
        <f t="shared" si="2"/>
        <v>N/A</v>
      </c>
      <c r="I36" s="8">
        <v>-18.399999999999999</v>
      </c>
      <c r="J36" s="8">
        <v>-52</v>
      </c>
      <c r="K36" s="28" t="s">
        <v>734</v>
      </c>
      <c r="L36" s="105" t="str">
        <f t="shared" si="3"/>
        <v>No</v>
      </c>
    </row>
    <row r="37" spans="1:12" x14ac:dyDescent="0.2">
      <c r="A37" s="168" t="s">
        <v>122</v>
      </c>
      <c r="B37" s="22" t="s">
        <v>213</v>
      </c>
      <c r="C37" s="23">
        <v>515</v>
      </c>
      <c r="D37" s="27" t="str">
        <f t="shared" si="0"/>
        <v>N/A</v>
      </c>
      <c r="E37" s="23">
        <v>497</v>
      </c>
      <c r="F37" s="27" t="str">
        <f t="shared" si="1"/>
        <v>N/A</v>
      </c>
      <c r="G37" s="23">
        <v>10086</v>
      </c>
      <c r="H37" s="27" t="str">
        <f t="shared" si="2"/>
        <v>N/A</v>
      </c>
      <c r="I37" s="8">
        <v>-3.5</v>
      </c>
      <c r="J37" s="8">
        <v>1929</v>
      </c>
      <c r="K37" s="28" t="s">
        <v>734</v>
      </c>
      <c r="L37" s="105" t="str">
        <f t="shared" si="3"/>
        <v>No</v>
      </c>
    </row>
    <row r="38" spans="1:12" x14ac:dyDescent="0.2">
      <c r="A38" s="168" t="s">
        <v>84</v>
      </c>
      <c r="B38" s="22" t="s">
        <v>213</v>
      </c>
      <c r="C38" s="29">
        <v>2279060572</v>
      </c>
      <c r="D38" s="27" t="str">
        <f t="shared" si="0"/>
        <v>N/A</v>
      </c>
      <c r="E38" s="29">
        <v>2523642238</v>
      </c>
      <c r="F38" s="27" t="str">
        <f t="shared" si="1"/>
        <v>N/A</v>
      </c>
      <c r="G38" s="29">
        <v>2967390119</v>
      </c>
      <c r="H38" s="27" t="str">
        <f t="shared" si="2"/>
        <v>N/A</v>
      </c>
      <c r="I38" s="8">
        <v>10.73</v>
      </c>
      <c r="J38" s="8">
        <v>17.579999999999998</v>
      </c>
      <c r="K38" s="28" t="s">
        <v>734</v>
      </c>
      <c r="L38" s="105" t="str">
        <f t="shared" si="3"/>
        <v>Yes</v>
      </c>
    </row>
    <row r="39" spans="1:12" x14ac:dyDescent="0.2">
      <c r="A39" s="168" t="s">
        <v>1276</v>
      </c>
      <c r="B39" s="22" t="s">
        <v>213</v>
      </c>
      <c r="C39" s="29">
        <v>13646.742425</v>
      </c>
      <c r="D39" s="27" t="str">
        <f t="shared" si="0"/>
        <v>N/A</v>
      </c>
      <c r="E39" s="29">
        <v>15272.217073</v>
      </c>
      <c r="F39" s="27" t="str">
        <f t="shared" si="1"/>
        <v>N/A</v>
      </c>
      <c r="G39" s="29">
        <v>15617.102973999999</v>
      </c>
      <c r="H39" s="27" t="str">
        <f t="shared" si="2"/>
        <v>N/A</v>
      </c>
      <c r="I39" s="8">
        <v>11.91</v>
      </c>
      <c r="J39" s="8">
        <v>2.258</v>
      </c>
      <c r="K39" s="28" t="s">
        <v>734</v>
      </c>
      <c r="L39" s="105" t="str">
        <f t="shared" si="3"/>
        <v>Yes</v>
      </c>
    </row>
    <row r="40" spans="1:12" x14ac:dyDescent="0.2">
      <c r="A40" s="168" t="s">
        <v>1277</v>
      </c>
      <c r="B40" s="22" t="s">
        <v>213</v>
      </c>
      <c r="C40" s="29">
        <v>18742.890983000001</v>
      </c>
      <c r="D40" s="27" t="str">
        <f>IF($B40="N/A","N/A",IF(C40&gt;10,"No",IF(C40&lt;-10,"No","Yes")))</f>
        <v>N/A</v>
      </c>
      <c r="E40" s="29">
        <v>19806.787675</v>
      </c>
      <c r="F40" s="27" t="str">
        <f>IF($B40="N/A","N/A",IF(E40&gt;10,"No",IF(E40&lt;-10,"No","Yes")))</f>
        <v>N/A</v>
      </c>
      <c r="G40" s="29">
        <v>21493.170597</v>
      </c>
      <c r="H40" s="27" t="str">
        <f>IF($B40="N/A","N/A",IF(G40&gt;10,"No",IF(G40&lt;-10,"No","Yes")))</f>
        <v>N/A</v>
      </c>
      <c r="I40" s="8">
        <v>5.6760000000000002</v>
      </c>
      <c r="J40" s="8">
        <v>8.5139999999999993</v>
      </c>
      <c r="K40" s="28" t="s">
        <v>734</v>
      </c>
      <c r="L40" s="105" t="str">
        <f>IF(J40="Div by 0", "N/A", IF(K40="N/A","N/A", IF(J40&gt;VALUE(MID(K40,1,2)), "No", IF(J40&lt;-1*VALUE(MID(K40,1,2)), "No", "Yes"))))</f>
        <v>Yes</v>
      </c>
    </row>
    <row r="41" spans="1:12" x14ac:dyDescent="0.2">
      <c r="A41" s="168" t="s">
        <v>107</v>
      </c>
      <c r="B41" s="22" t="s">
        <v>213</v>
      </c>
      <c r="C41" s="29">
        <v>5411353</v>
      </c>
      <c r="D41" s="27" t="str">
        <f t="shared" ref="D41:D44" si="4">IF($B41="N/A","N/A",IF(C41&gt;10,"No",IF(C41&lt;-10,"No","Yes")))</f>
        <v>N/A</v>
      </c>
      <c r="E41" s="29">
        <v>4954034</v>
      </c>
      <c r="F41" s="27" t="str">
        <f t="shared" ref="F41:F44" si="5">IF($B41="N/A","N/A",IF(E41&gt;10,"No",IF(E41&lt;-10,"No","Yes")))</f>
        <v>N/A</v>
      </c>
      <c r="G41" s="29">
        <v>7032970</v>
      </c>
      <c r="H41" s="27" t="str">
        <f t="shared" ref="H41:H44" si="6">IF($B41="N/A","N/A",IF(G41&gt;10,"No",IF(G41&lt;-10,"No","Yes")))</f>
        <v>N/A</v>
      </c>
      <c r="I41" s="8">
        <v>-8.4499999999999993</v>
      </c>
      <c r="J41" s="8">
        <v>41.96</v>
      </c>
      <c r="K41" s="28" t="s">
        <v>734</v>
      </c>
      <c r="L41" s="105" t="str">
        <f t="shared" ref="L41:L43" si="7">IF(J41="Div by 0", "N/A", IF(K41="N/A","N/A", IF(J41&gt;VALUE(MID(K41,1,2)), "No", IF(J41&lt;-1*VALUE(MID(K41,1,2)), "No", "Yes"))))</f>
        <v>No</v>
      </c>
    </row>
    <row r="42" spans="1:12" x14ac:dyDescent="0.2">
      <c r="A42" s="168" t="s">
        <v>158</v>
      </c>
      <c r="B42" s="30" t="s">
        <v>217</v>
      </c>
      <c r="C42" s="1">
        <v>28</v>
      </c>
      <c r="D42" s="27" t="str">
        <f>IF($B42="N/A","N/A",IF(C42&gt;0,"No",IF(C42&lt;0,"No","Yes")))</f>
        <v>No</v>
      </c>
      <c r="E42" s="1">
        <v>83</v>
      </c>
      <c r="F42" s="27" t="str">
        <f>IF($B42="N/A","N/A",IF(E42&gt;0,"No",IF(E42&lt;0,"No","Yes")))</f>
        <v>No</v>
      </c>
      <c r="G42" s="1">
        <v>10539</v>
      </c>
      <c r="H42" s="27" t="str">
        <f>IF($B42="N/A","N/A",IF(G42&gt;0,"No",IF(G42&lt;0,"No","Yes")))</f>
        <v>No</v>
      </c>
      <c r="I42" s="8">
        <v>196.4</v>
      </c>
      <c r="J42" s="8">
        <v>12598</v>
      </c>
      <c r="K42" s="28" t="s">
        <v>734</v>
      </c>
      <c r="L42" s="105" t="str">
        <f t="shared" si="7"/>
        <v>No</v>
      </c>
    </row>
    <row r="43" spans="1:12" x14ac:dyDescent="0.2">
      <c r="A43" s="168" t="s">
        <v>156</v>
      </c>
      <c r="B43" s="22" t="s">
        <v>213</v>
      </c>
      <c r="C43" s="29">
        <v>10599</v>
      </c>
      <c r="D43" s="27" t="str">
        <f t="shared" si="4"/>
        <v>N/A</v>
      </c>
      <c r="E43" s="29">
        <v>3393</v>
      </c>
      <c r="F43" s="27" t="str">
        <f t="shared" si="5"/>
        <v>N/A</v>
      </c>
      <c r="G43" s="29">
        <v>3243472</v>
      </c>
      <c r="H43" s="27" t="str">
        <f t="shared" si="6"/>
        <v>N/A</v>
      </c>
      <c r="I43" s="8">
        <v>-68</v>
      </c>
      <c r="J43" s="8">
        <v>95493</v>
      </c>
      <c r="K43" s="28" t="s">
        <v>734</v>
      </c>
      <c r="L43" s="105" t="str">
        <f t="shared" si="7"/>
        <v>No</v>
      </c>
    </row>
    <row r="44" spans="1:12" x14ac:dyDescent="0.2">
      <c r="A44" s="168" t="s">
        <v>1278</v>
      </c>
      <c r="B44" s="22" t="s">
        <v>213</v>
      </c>
      <c r="C44" s="29">
        <v>378.53571428999999</v>
      </c>
      <c r="D44" s="27" t="str">
        <f t="shared" si="4"/>
        <v>N/A</v>
      </c>
      <c r="E44" s="29">
        <v>40.879518072000003</v>
      </c>
      <c r="F44" s="27" t="str">
        <f t="shared" si="5"/>
        <v>N/A</v>
      </c>
      <c r="G44" s="29">
        <v>307.75899041999998</v>
      </c>
      <c r="H44" s="27" t="str">
        <f t="shared" si="6"/>
        <v>N/A</v>
      </c>
      <c r="I44" s="8">
        <v>-89.2</v>
      </c>
      <c r="J44" s="8">
        <v>652.79999999999995</v>
      </c>
      <c r="K44" s="28" t="s">
        <v>734</v>
      </c>
      <c r="L44" s="105" t="str">
        <f>IF(J44="Div by 0", "N/A", IF(OR(J44="N/A",K44="N/A"),"N/A", IF(J44&gt;VALUE(MID(K44,1,2)), "No", IF(J44&lt;-1*VALUE(MID(K44,1,2)), "No", "Yes"))))</f>
        <v>No</v>
      </c>
    </row>
    <row r="45" spans="1:12" x14ac:dyDescent="0.2">
      <c r="A45" s="168" t="s">
        <v>1279</v>
      </c>
      <c r="B45" s="22" t="s">
        <v>213</v>
      </c>
      <c r="C45" s="29">
        <v>15832.086037999999</v>
      </c>
      <c r="D45" s="27" t="str">
        <f t="shared" ref="D45:D71" si="8">IF($B45="N/A","N/A",IF(C45&gt;10,"No",IF(C45&lt;-10,"No","Yes")))</f>
        <v>N/A</v>
      </c>
      <c r="E45" s="29">
        <v>17729.035773</v>
      </c>
      <c r="F45" s="27" t="str">
        <f t="shared" ref="F45:F71" si="9">IF($B45="N/A","N/A",IF(E45&gt;10,"No",IF(E45&lt;-10,"No","Yes")))</f>
        <v>N/A</v>
      </c>
      <c r="G45" s="29">
        <v>21132.431933</v>
      </c>
      <c r="H45" s="27" t="str">
        <f t="shared" ref="H45:H71" si="10">IF($B45="N/A","N/A",IF(G45&gt;10,"No",IF(G45&lt;-10,"No","Yes")))</f>
        <v>N/A</v>
      </c>
      <c r="I45" s="8">
        <v>11.98</v>
      </c>
      <c r="J45" s="8">
        <v>19.2</v>
      </c>
      <c r="K45" s="28" t="s">
        <v>734</v>
      </c>
      <c r="L45" s="105" t="str">
        <f t="shared" ref="L45:L71" si="11">IF(J45="Div by 0", "N/A", IF(K45="N/A","N/A", IF(J45&gt;VALUE(MID(K45,1,2)), "No", IF(J45&lt;-1*VALUE(MID(K45,1,2)), "No", "Yes"))))</f>
        <v>Yes</v>
      </c>
    </row>
    <row r="46" spans="1:12" x14ac:dyDescent="0.2">
      <c r="A46" s="168" t="s">
        <v>1280</v>
      </c>
      <c r="B46" s="22" t="s">
        <v>213</v>
      </c>
      <c r="C46" s="29">
        <v>21847.769637000001</v>
      </c>
      <c r="D46" s="27" t="str">
        <f t="shared" si="8"/>
        <v>N/A</v>
      </c>
      <c r="E46" s="29">
        <v>24359.519178999999</v>
      </c>
      <c r="F46" s="27" t="str">
        <f t="shared" si="9"/>
        <v>N/A</v>
      </c>
      <c r="G46" s="29">
        <v>26922.885714</v>
      </c>
      <c r="H46" s="27" t="str">
        <f t="shared" si="10"/>
        <v>N/A</v>
      </c>
      <c r="I46" s="8">
        <v>11.5</v>
      </c>
      <c r="J46" s="8">
        <v>10.52</v>
      </c>
      <c r="K46" s="28" t="s">
        <v>734</v>
      </c>
      <c r="L46" s="105" t="str">
        <f t="shared" si="11"/>
        <v>Yes</v>
      </c>
    </row>
    <row r="47" spans="1:12" x14ac:dyDescent="0.2">
      <c r="A47" s="168" t="s">
        <v>1281</v>
      </c>
      <c r="B47" s="22" t="s">
        <v>213</v>
      </c>
      <c r="C47" s="29" t="s">
        <v>1748</v>
      </c>
      <c r="D47" s="27" t="str">
        <f t="shared" si="8"/>
        <v>N/A</v>
      </c>
      <c r="E47" s="29" t="s">
        <v>1748</v>
      </c>
      <c r="F47" s="27" t="str">
        <f t="shared" si="9"/>
        <v>N/A</v>
      </c>
      <c r="G47" s="29" t="s">
        <v>1748</v>
      </c>
      <c r="H47" s="27" t="str">
        <f t="shared" si="10"/>
        <v>N/A</v>
      </c>
      <c r="I47" s="8" t="s">
        <v>1748</v>
      </c>
      <c r="J47" s="8" t="s">
        <v>1748</v>
      </c>
      <c r="K47" s="28" t="s">
        <v>734</v>
      </c>
      <c r="L47" s="105" t="str">
        <f t="shared" si="11"/>
        <v>N/A</v>
      </c>
    </row>
    <row r="48" spans="1:12" x14ac:dyDescent="0.2">
      <c r="A48" s="168" t="s">
        <v>1282</v>
      </c>
      <c r="B48" s="22" t="s">
        <v>213</v>
      </c>
      <c r="C48" s="29">
        <v>2123.5714286000002</v>
      </c>
      <c r="D48" s="27" t="str">
        <f t="shared" si="8"/>
        <v>N/A</v>
      </c>
      <c r="E48" s="29">
        <v>4742.1111111</v>
      </c>
      <c r="F48" s="27" t="str">
        <f t="shared" si="9"/>
        <v>N/A</v>
      </c>
      <c r="G48" s="29">
        <v>2653.25</v>
      </c>
      <c r="H48" s="27" t="str">
        <f t="shared" si="10"/>
        <v>N/A</v>
      </c>
      <c r="I48" s="8">
        <v>123.3</v>
      </c>
      <c r="J48" s="8">
        <v>-44</v>
      </c>
      <c r="K48" s="28" t="s">
        <v>734</v>
      </c>
      <c r="L48" s="105" t="str">
        <f t="shared" si="11"/>
        <v>No</v>
      </c>
    </row>
    <row r="49" spans="1:12" x14ac:dyDescent="0.2">
      <c r="A49" s="168" t="s">
        <v>1283</v>
      </c>
      <c r="B49" s="22" t="s">
        <v>213</v>
      </c>
      <c r="C49" s="29">
        <v>11173.974561000001</v>
      </c>
      <c r="D49" s="27" t="str">
        <f t="shared" si="8"/>
        <v>N/A</v>
      </c>
      <c r="E49" s="29">
        <v>12640.654667000001</v>
      </c>
      <c r="F49" s="27" t="str">
        <f t="shared" si="9"/>
        <v>N/A</v>
      </c>
      <c r="G49" s="29">
        <v>20638.370028000001</v>
      </c>
      <c r="H49" s="27" t="str">
        <f t="shared" si="10"/>
        <v>N/A</v>
      </c>
      <c r="I49" s="8">
        <v>13.13</v>
      </c>
      <c r="J49" s="8">
        <v>63.27</v>
      </c>
      <c r="K49" s="28" t="s">
        <v>734</v>
      </c>
      <c r="L49" s="105" t="str">
        <f t="shared" si="11"/>
        <v>No</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24086.046643000001</v>
      </c>
      <c r="D51" s="27" t="str">
        <f t="shared" si="8"/>
        <v>N/A</v>
      </c>
      <c r="E51" s="29">
        <v>24653.185544</v>
      </c>
      <c r="F51" s="27" t="str">
        <f t="shared" si="9"/>
        <v>N/A</v>
      </c>
      <c r="G51" s="29">
        <v>27172.824644</v>
      </c>
      <c r="H51" s="27" t="str">
        <f t="shared" si="10"/>
        <v>N/A</v>
      </c>
      <c r="I51" s="8">
        <v>2.355</v>
      </c>
      <c r="J51" s="8">
        <v>10.220000000000001</v>
      </c>
      <c r="K51" s="28" t="s">
        <v>734</v>
      </c>
      <c r="L51" s="105" t="str">
        <f t="shared" si="11"/>
        <v>Yes</v>
      </c>
    </row>
    <row r="52" spans="1:12" x14ac:dyDescent="0.2">
      <c r="A52" s="168" t="s">
        <v>1286</v>
      </c>
      <c r="B52" s="22" t="s">
        <v>213</v>
      </c>
      <c r="C52" s="29">
        <v>25000.005177999999</v>
      </c>
      <c r="D52" s="27" t="str">
        <f t="shared" si="8"/>
        <v>N/A</v>
      </c>
      <c r="E52" s="29">
        <v>24987.24134</v>
      </c>
      <c r="F52" s="27" t="str">
        <f t="shared" si="9"/>
        <v>N/A</v>
      </c>
      <c r="G52" s="29">
        <v>28746.319792999999</v>
      </c>
      <c r="H52" s="27" t="str">
        <f t="shared" si="10"/>
        <v>N/A</v>
      </c>
      <c r="I52" s="8">
        <v>-5.0999999999999997E-2</v>
      </c>
      <c r="J52" s="8">
        <v>15.04</v>
      </c>
      <c r="K52" s="28" t="s">
        <v>734</v>
      </c>
      <c r="L52" s="105" t="str">
        <f t="shared" si="11"/>
        <v>Yes</v>
      </c>
    </row>
    <row r="53" spans="1:12" x14ac:dyDescent="0.2">
      <c r="A53" s="168" t="s">
        <v>1287</v>
      </c>
      <c r="B53" s="22" t="s">
        <v>213</v>
      </c>
      <c r="C53" s="29" t="s">
        <v>1748</v>
      </c>
      <c r="D53" s="27" t="str">
        <f t="shared" si="8"/>
        <v>N/A</v>
      </c>
      <c r="E53" s="29" t="s">
        <v>1748</v>
      </c>
      <c r="F53" s="27" t="str">
        <f t="shared" si="9"/>
        <v>N/A</v>
      </c>
      <c r="G53" s="29" t="s">
        <v>1748</v>
      </c>
      <c r="H53" s="27" t="str">
        <f t="shared" si="10"/>
        <v>N/A</v>
      </c>
      <c r="I53" s="8" t="s">
        <v>1748</v>
      </c>
      <c r="J53" s="8" t="s">
        <v>1748</v>
      </c>
      <c r="K53" s="28" t="s">
        <v>734</v>
      </c>
      <c r="L53" s="105" t="str">
        <f t="shared" si="11"/>
        <v>N/A</v>
      </c>
    </row>
    <row r="54" spans="1:12" x14ac:dyDescent="0.2">
      <c r="A54" s="168" t="s">
        <v>1288</v>
      </c>
      <c r="B54" s="22" t="s">
        <v>213</v>
      </c>
      <c r="C54" s="29">
        <v>32940.956018999997</v>
      </c>
      <c r="D54" s="27" t="str">
        <f t="shared" si="8"/>
        <v>N/A</v>
      </c>
      <c r="E54" s="29">
        <v>30697.791792</v>
      </c>
      <c r="F54" s="27" t="str">
        <f t="shared" si="9"/>
        <v>N/A</v>
      </c>
      <c r="G54" s="29">
        <v>32887.139769000001</v>
      </c>
      <c r="H54" s="27" t="str">
        <f t="shared" si="10"/>
        <v>N/A</v>
      </c>
      <c r="I54" s="8">
        <v>-6.81</v>
      </c>
      <c r="J54" s="8">
        <v>7.1319999999999997</v>
      </c>
      <c r="K54" s="28" t="s">
        <v>734</v>
      </c>
      <c r="L54" s="105" t="str">
        <f t="shared" si="11"/>
        <v>Yes</v>
      </c>
    </row>
    <row r="55" spans="1:12" x14ac:dyDescent="0.2">
      <c r="A55" s="168" t="s">
        <v>1663</v>
      </c>
      <c r="B55" s="22" t="s">
        <v>213</v>
      </c>
      <c r="C55" s="29">
        <v>22721.509881999998</v>
      </c>
      <c r="D55" s="27" t="str">
        <f t="shared" si="8"/>
        <v>N/A</v>
      </c>
      <c r="E55" s="29">
        <v>24046.541313999998</v>
      </c>
      <c r="F55" s="27" t="str">
        <f t="shared" si="9"/>
        <v>N/A</v>
      </c>
      <c r="G55" s="29">
        <v>26475.675234999999</v>
      </c>
      <c r="H55" s="27" t="str">
        <f t="shared" si="10"/>
        <v>N/A</v>
      </c>
      <c r="I55" s="8">
        <v>5.8319999999999999</v>
      </c>
      <c r="J55" s="8">
        <v>10.1</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2863.7771594999999</v>
      </c>
      <c r="D57" s="27" t="str">
        <f t="shared" si="8"/>
        <v>N/A</v>
      </c>
      <c r="E57" s="29">
        <v>3500.4558910000001</v>
      </c>
      <c r="F57" s="27" t="str">
        <f t="shared" si="9"/>
        <v>N/A</v>
      </c>
      <c r="G57" s="29">
        <v>3812.2320519999998</v>
      </c>
      <c r="H57" s="27" t="str">
        <f t="shared" si="10"/>
        <v>N/A</v>
      </c>
      <c r="I57" s="8">
        <v>22.23</v>
      </c>
      <c r="J57" s="8">
        <v>8.907</v>
      </c>
      <c r="K57" s="28" t="s">
        <v>734</v>
      </c>
      <c r="L57" s="105" t="str">
        <f t="shared" si="11"/>
        <v>Yes</v>
      </c>
    </row>
    <row r="58" spans="1:12" x14ac:dyDescent="0.2">
      <c r="A58" s="168" t="s">
        <v>1290</v>
      </c>
      <c r="B58" s="22" t="s">
        <v>213</v>
      </c>
      <c r="C58" s="29">
        <v>978.98861266999995</v>
      </c>
      <c r="D58" s="27" t="str">
        <f t="shared" si="8"/>
        <v>N/A</v>
      </c>
      <c r="E58" s="29">
        <v>1343.538225</v>
      </c>
      <c r="F58" s="27" t="str">
        <f t="shared" si="9"/>
        <v>N/A</v>
      </c>
      <c r="G58" s="29">
        <v>269.65700483000001</v>
      </c>
      <c r="H58" s="27" t="str">
        <f t="shared" si="10"/>
        <v>N/A</v>
      </c>
      <c r="I58" s="8">
        <v>37.24</v>
      </c>
      <c r="J58" s="8">
        <v>-79.900000000000006</v>
      </c>
      <c r="K58" s="28" t="s">
        <v>734</v>
      </c>
      <c r="L58" s="105" t="str">
        <f t="shared" si="11"/>
        <v>No</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t="s">
        <v>1748</v>
      </c>
      <c r="D60" s="27" t="str">
        <f t="shared" si="8"/>
        <v>N/A</v>
      </c>
      <c r="E60" s="29" t="s">
        <v>1748</v>
      </c>
      <c r="F60" s="27" t="str">
        <f t="shared" si="9"/>
        <v>N/A</v>
      </c>
      <c r="G60" s="29" t="s">
        <v>1748</v>
      </c>
      <c r="H60" s="27" t="str">
        <f t="shared" si="10"/>
        <v>N/A</v>
      </c>
      <c r="I60" s="8" t="s">
        <v>1748</v>
      </c>
      <c r="J60" s="8" t="s">
        <v>1748</v>
      </c>
      <c r="K60" s="28" t="s">
        <v>734</v>
      </c>
      <c r="L60" s="105" t="str">
        <f t="shared" si="11"/>
        <v>N/A</v>
      </c>
    </row>
    <row r="61" spans="1:12" x14ac:dyDescent="0.2">
      <c r="A61" s="104" t="s">
        <v>1667</v>
      </c>
      <c r="B61" s="22" t="s">
        <v>213</v>
      </c>
      <c r="C61" s="29">
        <v>1991.811962</v>
      </c>
      <c r="D61" s="27" t="str">
        <f t="shared" si="8"/>
        <v>N/A</v>
      </c>
      <c r="E61" s="29">
        <v>2687.4605410999998</v>
      </c>
      <c r="F61" s="27" t="str">
        <f t="shared" si="9"/>
        <v>N/A</v>
      </c>
      <c r="G61" s="29">
        <v>3035.7661266999999</v>
      </c>
      <c r="H61" s="27" t="str">
        <f t="shared" si="10"/>
        <v>N/A</v>
      </c>
      <c r="I61" s="8">
        <v>34.93</v>
      </c>
      <c r="J61" s="8">
        <v>12.96</v>
      </c>
      <c r="K61" s="28" t="s">
        <v>734</v>
      </c>
      <c r="L61" s="105" t="str">
        <f t="shared" si="11"/>
        <v>Yes</v>
      </c>
    </row>
    <row r="62" spans="1:12" x14ac:dyDescent="0.2">
      <c r="A62" s="104" t="s">
        <v>1668</v>
      </c>
      <c r="B62" s="22" t="s">
        <v>213</v>
      </c>
      <c r="C62" s="29">
        <v>3115.137428</v>
      </c>
      <c r="D62" s="27" t="str">
        <f t="shared" si="8"/>
        <v>N/A</v>
      </c>
      <c r="E62" s="29">
        <v>4760.9559055</v>
      </c>
      <c r="F62" s="27" t="str">
        <f t="shared" si="9"/>
        <v>N/A</v>
      </c>
      <c r="G62" s="29">
        <v>6111.0762249999998</v>
      </c>
      <c r="H62" s="27" t="str">
        <f t="shared" si="10"/>
        <v>N/A</v>
      </c>
      <c r="I62" s="8">
        <v>52.83</v>
      </c>
      <c r="J62" s="8">
        <v>28.36</v>
      </c>
      <c r="K62" s="28" t="s">
        <v>734</v>
      </c>
      <c r="L62" s="105" t="str">
        <f t="shared" si="11"/>
        <v>Yes</v>
      </c>
    </row>
    <row r="63" spans="1:12" x14ac:dyDescent="0.2">
      <c r="A63" s="104" t="s">
        <v>1669</v>
      </c>
      <c r="B63" s="22" t="s">
        <v>213</v>
      </c>
      <c r="C63" s="29">
        <v>4373.2069084000004</v>
      </c>
      <c r="D63" s="27" t="str">
        <f t="shared" si="8"/>
        <v>N/A</v>
      </c>
      <c r="E63" s="29">
        <v>4583.6885419999999</v>
      </c>
      <c r="F63" s="27" t="str">
        <f t="shared" si="9"/>
        <v>N/A</v>
      </c>
      <c r="G63" s="29">
        <v>4087.4587640999998</v>
      </c>
      <c r="H63" s="27" t="str">
        <f t="shared" si="10"/>
        <v>N/A</v>
      </c>
      <c r="I63" s="8">
        <v>4.8129999999999997</v>
      </c>
      <c r="J63" s="8">
        <v>-10.8</v>
      </c>
      <c r="K63" s="28" t="s">
        <v>734</v>
      </c>
      <c r="L63" s="105" t="str">
        <f t="shared" si="11"/>
        <v>Yes</v>
      </c>
    </row>
    <row r="64" spans="1:12" x14ac:dyDescent="0.2">
      <c r="A64" s="104" t="s">
        <v>1670</v>
      </c>
      <c r="B64" s="22" t="s">
        <v>213</v>
      </c>
      <c r="C64" s="29" t="s">
        <v>1748</v>
      </c>
      <c r="D64" s="27" t="str">
        <f t="shared" si="8"/>
        <v>N/A</v>
      </c>
      <c r="E64" s="29" t="s">
        <v>1748</v>
      </c>
      <c r="F64" s="27" t="str">
        <f t="shared" si="9"/>
        <v>N/A</v>
      </c>
      <c r="G64" s="29" t="s">
        <v>1748</v>
      </c>
      <c r="H64" s="27" t="str">
        <f t="shared" si="10"/>
        <v>N/A</v>
      </c>
      <c r="I64" s="8" t="s">
        <v>1748</v>
      </c>
      <c r="J64" s="8" t="s">
        <v>1748</v>
      </c>
      <c r="K64" s="28" t="s">
        <v>734</v>
      </c>
      <c r="L64" s="105" t="str">
        <f t="shared" si="11"/>
        <v>N/A</v>
      </c>
    </row>
    <row r="65" spans="1:12" x14ac:dyDescent="0.2">
      <c r="A65" s="104" t="s">
        <v>1671</v>
      </c>
      <c r="B65" s="22" t="s">
        <v>213</v>
      </c>
      <c r="C65" s="29">
        <v>1518.6696055</v>
      </c>
      <c r="D65" s="27" t="str">
        <f t="shared" si="8"/>
        <v>N/A</v>
      </c>
      <c r="E65" s="29">
        <v>1735.0755200000001</v>
      </c>
      <c r="F65" s="27" t="str">
        <f t="shared" si="9"/>
        <v>N/A</v>
      </c>
      <c r="G65" s="29">
        <v>2153.9368903999998</v>
      </c>
      <c r="H65" s="27" t="str">
        <f t="shared" si="10"/>
        <v>N/A</v>
      </c>
      <c r="I65" s="8">
        <v>14.25</v>
      </c>
      <c r="J65" s="8">
        <v>24.14</v>
      </c>
      <c r="K65" s="28" t="s">
        <v>734</v>
      </c>
      <c r="L65" s="105" t="str">
        <f t="shared" si="11"/>
        <v>Yes</v>
      </c>
    </row>
    <row r="66" spans="1:12" x14ac:dyDescent="0.2">
      <c r="A66" s="104" t="s">
        <v>1672</v>
      </c>
      <c r="B66" s="22" t="s">
        <v>213</v>
      </c>
      <c r="C66" s="29">
        <v>1423.7626754</v>
      </c>
      <c r="D66" s="27" t="str">
        <f t="shared" si="8"/>
        <v>N/A</v>
      </c>
      <c r="E66" s="29">
        <v>1660.2845421</v>
      </c>
      <c r="F66" s="27" t="str">
        <f t="shared" si="9"/>
        <v>N/A</v>
      </c>
      <c r="G66" s="29">
        <v>762.16319443999998</v>
      </c>
      <c r="H66" s="27" t="str">
        <f t="shared" si="10"/>
        <v>N/A</v>
      </c>
      <c r="I66" s="8">
        <v>16.61</v>
      </c>
      <c r="J66" s="8">
        <v>-54.1</v>
      </c>
      <c r="K66" s="28" t="s">
        <v>734</v>
      </c>
      <c r="L66" s="105" t="str">
        <f t="shared" si="11"/>
        <v>No</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t="s">
        <v>1748</v>
      </c>
      <c r="D68" s="27" t="str">
        <f t="shared" si="8"/>
        <v>N/A</v>
      </c>
      <c r="E68" s="29" t="s">
        <v>1748</v>
      </c>
      <c r="F68" s="27" t="str">
        <f t="shared" si="9"/>
        <v>N/A</v>
      </c>
      <c r="G68" s="29" t="s">
        <v>1748</v>
      </c>
      <c r="H68" s="27" t="str">
        <f t="shared" si="10"/>
        <v>N/A</v>
      </c>
      <c r="I68" s="8" t="s">
        <v>1748</v>
      </c>
      <c r="J68" s="8" t="s">
        <v>1748</v>
      </c>
      <c r="K68" s="28" t="s">
        <v>734</v>
      </c>
      <c r="L68" s="105" t="str">
        <f t="shared" si="11"/>
        <v>N/A</v>
      </c>
    </row>
    <row r="69" spans="1:12" x14ac:dyDescent="0.2">
      <c r="A69" s="128" t="s">
        <v>1675</v>
      </c>
      <c r="B69" s="22" t="s">
        <v>213</v>
      </c>
      <c r="C69" s="29">
        <v>1452.9030568000001</v>
      </c>
      <c r="D69" s="27" t="str">
        <f t="shared" si="8"/>
        <v>N/A</v>
      </c>
      <c r="E69" s="29">
        <v>1956.9186007000001</v>
      </c>
      <c r="F69" s="27" t="str">
        <f t="shared" si="9"/>
        <v>N/A</v>
      </c>
      <c r="G69" s="29">
        <v>4191.1794145000003</v>
      </c>
      <c r="H69" s="27" t="str">
        <f t="shared" si="10"/>
        <v>N/A</v>
      </c>
      <c r="I69" s="8">
        <v>34.69</v>
      </c>
      <c r="J69" s="8">
        <v>114.2</v>
      </c>
      <c r="K69" s="28" t="s">
        <v>734</v>
      </c>
      <c r="L69" s="105" t="str">
        <f t="shared" si="11"/>
        <v>No</v>
      </c>
    </row>
    <row r="70" spans="1:12" x14ac:dyDescent="0.2">
      <c r="A70" s="168" t="s">
        <v>1676</v>
      </c>
      <c r="B70" s="22" t="s">
        <v>213</v>
      </c>
      <c r="C70" s="29">
        <v>2529.3787252000002</v>
      </c>
      <c r="D70" s="27" t="str">
        <f t="shared" si="8"/>
        <v>N/A</v>
      </c>
      <c r="E70" s="29">
        <v>1127.3214286</v>
      </c>
      <c r="F70" s="27" t="str">
        <f t="shared" si="9"/>
        <v>N/A</v>
      </c>
      <c r="G70" s="29">
        <v>3311.4512195000002</v>
      </c>
      <c r="H70" s="27" t="str">
        <f t="shared" si="10"/>
        <v>N/A</v>
      </c>
      <c r="I70" s="8">
        <v>-55.4</v>
      </c>
      <c r="J70" s="8">
        <v>193.7</v>
      </c>
      <c r="K70" s="28" t="s">
        <v>734</v>
      </c>
      <c r="L70" s="105" t="str">
        <f t="shared" si="11"/>
        <v>No</v>
      </c>
    </row>
    <row r="71" spans="1:12" x14ac:dyDescent="0.2">
      <c r="A71" s="168" t="s">
        <v>1677</v>
      </c>
      <c r="B71" s="22" t="s">
        <v>213</v>
      </c>
      <c r="C71" s="29">
        <v>711.48674242000004</v>
      </c>
      <c r="D71" s="27" t="str">
        <f t="shared" si="8"/>
        <v>N/A</v>
      </c>
      <c r="E71" s="29">
        <v>1300.6148492</v>
      </c>
      <c r="F71" s="27" t="str">
        <f t="shared" si="9"/>
        <v>N/A</v>
      </c>
      <c r="G71" s="29">
        <v>598.61352656999998</v>
      </c>
      <c r="H71" s="27" t="str">
        <f t="shared" si="10"/>
        <v>N/A</v>
      </c>
      <c r="I71" s="8">
        <v>82.8</v>
      </c>
      <c r="J71" s="8">
        <v>-54</v>
      </c>
      <c r="K71" s="28" t="s">
        <v>734</v>
      </c>
      <c r="L71" s="105" t="str">
        <f t="shared" si="11"/>
        <v>No</v>
      </c>
    </row>
    <row r="72" spans="1:12" x14ac:dyDescent="0.2">
      <c r="A72" s="168" t="s">
        <v>1597</v>
      </c>
      <c r="B72" s="22" t="s">
        <v>213</v>
      </c>
      <c r="C72" s="29">
        <v>749829893</v>
      </c>
      <c r="D72" s="27" t="str">
        <f t="shared" ref="D72:D135" si="12">IF($B72="N/A","N/A",IF(C72&gt;10,"No",IF(C72&lt;-10,"No","Yes")))</f>
        <v>N/A</v>
      </c>
      <c r="E72" s="29">
        <v>779641648</v>
      </c>
      <c r="F72" s="27" t="str">
        <f t="shared" ref="F72:F135" si="13">IF($B72="N/A","N/A",IF(E72&gt;10,"No",IF(E72&lt;-10,"No","Yes")))</f>
        <v>N/A</v>
      </c>
      <c r="G72" s="29">
        <v>749520634</v>
      </c>
      <c r="H72" s="27" t="str">
        <f t="shared" ref="H72:H135" si="14">IF($B72="N/A","N/A",IF(G72&gt;10,"No",IF(G72&lt;-10,"No","Yes")))</f>
        <v>N/A</v>
      </c>
      <c r="I72" s="8">
        <v>3.976</v>
      </c>
      <c r="J72" s="8">
        <v>-3.86</v>
      </c>
      <c r="K72" s="28" t="s">
        <v>734</v>
      </c>
      <c r="L72" s="105" t="str">
        <f t="shared" ref="L72:L132" si="15">IF(J72="Div by 0", "N/A", IF(K72="N/A","N/A", IF(J72&gt;VALUE(MID(K72,1,2)), "No", IF(J72&lt;-1*VALUE(MID(K72,1,2)), "No", "Yes"))))</f>
        <v>Yes</v>
      </c>
    </row>
    <row r="73" spans="1:12" x14ac:dyDescent="0.2">
      <c r="A73" s="168" t="s">
        <v>1598</v>
      </c>
      <c r="B73" s="22" t="s">
        <v>213</v>
      </c>
      <c r="C73" s="23">
        <v>26110</v>
      </c>
      <c r="D73" s="27" t="str">
        <f t="shared" si="12"/>
        <v>N/A</v>
      </c>
      <c r="E73" s="23">
        <v>26311</v>
      </c>
      <c r="F73" s="27" t="str">
        <f t="shared" si="13"/>
        <v>N/A</v>
      </c>
      <c r="G73" s="23">
        <v>25191</v>
      </c>
      <c r="H73" s="27" t="str">
        <f t="shared" si="14"/>
        <v>N/A</v>
      </c>
      <c r="I73" s="8">
        <v>0.76980000000000004</v>
      </c>
      <c r="J73" s="8">
        <v>-4.26</v>
      </c>
      <c r="K73" s="28" t="s">
        <v>734</v>
      </c>
      <c r="L73" s="105" t="str">
        <f t="shared" si="15"/>
        <v>Yes</v>
      </c>
    </row>
    <row r="74" spans="1:12" x14ac:dyDescent="0.2">
      <c r="A74" s="168" t="s">
        <v>1291</v>
      </c>
      <c r="B74" s="22" t="s">
        <v>213</v>
      </c>
      <c r="C74" s="29">
        <v>28718.111566</v>
      </c>
      <c r="D74" s="27" t="str">
        <f t="shared" si="12"/>
        <v>N/A</v>
      </c>
      <c r="E74" s="29">
        <v>29631.775607</v>
      </c>
      <c r="F74" s="27" t="str">
        <f t="shared" si="13"/>
        <v>N/A</v>
      </c>
      <c r="G74" s="29">
        <v>29753.508555</v>
      </c>
      <c r="H74" s="27" t="str">
        <f t="shared" si="14"/>
        <v>N/A</v>
      </c>
      <c r="I74" s="8">
        <v>3.181</v>
      </c>
      <c r="J74" s="8">
        <v>0.4108</v>
      </c>
      <c r="K74" s="28" t="s">
        <v>734</v>
      </c>
      <c r="L74" s="105" t="str">
        <f t="shared" si="15"/>
        <v>Yes</v>
      </c>
    </row>
    <row r="75" spans="1:12" ht="25.5" x14ac:dyDescent="0.2">
      <c r="A75" s="168" t="s">
        <v>1292</v>
      </c>
      <c r="B75" s="22" t="s">
        <v>213</v>
      </c>
      <c r="C75" s="23">
        <v>10.472156262</v>
      </c>
      <c r="D75" s="27" t="str">
        <f t="shared" si="12"/>
        <v>N/A</v>
      </c>
      <c r="E75" s="23">
        <v>10.538786059</v>
      </c>
      <c r="F75" s="27" t="str">
        <f t="shared" si="13"/>
        <v>N/A</v>
      </c>
      <c r="G75" s="23">
        <v>10.463657656000001</v>
      </c>
      <c r="H75" s="27" t="str">
        <f t="shared" si="14"/>
        <v>N/A</v>
      </c>
      <c r="I75" s="8">
        <v>0.63629999999999998</v>
      </c>
      <c r="J75" s="8">
        <v>-0.71299999999999997</v>
      </c>
      <c r="K75" s="28" t="s">
        <v>734</v>
      </c>
      <c r="L75" s="105" t="str">
        <f t="shared" si="15"/>
        <v>Yes</v>
      </c>
    </row>
    <row r="76" spans="1:12" ht="25.5" x14ac:dyDescent="0.2">
      <c r="A76" s="168" t="s">
        <v>545</v>
      </c>
      <c r="B76" s="22" t="s">
        <v>213</v>
      </c>
      <c r="C76" s="29">
        <v>610425</v>
      </c>
      <c r="D76" s="27" t="str">
        <f t="shared" si="12"/>
        <v>N/A</v>
      </c>
      <c r="E76" s="29">
        <v>1292413</v>
      </c>
      <c r="F76" s="27" t="str">
        <f t="shared" si="13"/>
        <v>N/A</v>
      </c>
      <c r="G76" s="29">
        <v>1738124</v>
      </c>
      <c r="H76" s="27" t="str">
        <f t="shared" si="14"/>
        <v>N/A</v>
      </c>
      <c r="I76" s="8">
        <v>111.7</v>
      </c>
      <c r="J76" s="8">
        <v>34.49</v>
      </c>
      <c r="K76" s="28" t="s">
        <v>734</v>
      </c>
      <c r="L76" s="105" t="str">
        <f t="shared" si="15"/>
        <v>No</v>
      </c>
    </row>
    <row r="77" spans="1:12" x14ac:dyDescent="0.2">
      <c r="A77" s="168" t="s">
        <v>546</v>
      </c>
      <c r="B77" s="22" t="s">
        <v>213</v>
      </c>
      <c r="C77" s="23">
        <v>12</v>
      </c>
      <c r="D77" s="27" t="str">
        <f t="shared" si="12"/>
        <v>N/A</v>
      </c>
      <c r="E77" s="23">
        <v>11</v>
      </c>
      <c r="F77" s="27" t="str">
        <f t="shared" si="13"/>
        <v>N/A</v>
      </c>
      <c r="G77" s="23">
        <v>13</v>
      </c>
      <c r="H77" s="27" t="str">
        <f t="shared" si="14"/>
        <v>N/A</v>
      </c>
      <c r="I77" s="8">
        <v>-8.33</v>
      </c>
      <c r="J77" s="8">
        <v>18.18</v>
      </c>
      <c r="K77" s="28" t="s">
        <v>734</v>
      </c>
      <c r="L77" s="105" t="str">
        <f t="shared" si="15"/>
        <v>Yes</v>
      </c>
    </row>
    <row r="78" spans="1:12" x14ac:dyDescent="0.2">
      <c r="A78" s="168" t="s">
        <v>1293</v>
      </c>
      <c r="B78" s="22" t="s">
        <v>213</v>
      </c>
      <c r="C78" s="29">
        <v>50868.75</v>
      </c>
      <c r="D78" s="27" t="str">
        <f t="shared" si="12"/>
        <v>N/A</v>
      </c>
      <c r="E78" s="29">
        <v>117492.09091</v>
      </c>
      <c r="F78" s="27" t="str">
        <f t="shared" si="13"/>
        <v>N/A</v>
      </c>
      <c r="G78" s="29">
        <v>133701.84615</v>
      </c>
      <c r="H78" s="27" t="str">
        <f t="shared" si="14"/>
        <v>N/A</v>
      </c>
      <c r="I78" s="8">
        <v>131</v>
      </c>
      <c r="J78" s="8">
        <v>13.8</v>
      </c>
      <c r="K78" s="28" t="s">
        <v>734</v>
      </c>
      <c r="L78" s="105" t="str">
        <f t="shared" si="15"/>
        <v>Yes</v>
      </c>
    </row>
    <row r="79" spans="1:12" ht="25.5" x14ac:dyDescent="0.2">
      <c r="A79" s="168" t="s">
        <v>547</v>
      </c>
      <c r="B79" s="22" t="s">
        <v>213</v>
      </c>
      <c r="C79" s="29">
        <v>10486290</v>
      </c>
      <c r="D79" s="27" t="str">
        <f t="shared" si="12"/>
        <v>N/A</v>
      </c>
      <c r="E79" s="29">
        <v>17519070</v>
      </c>
      <c r="F79" s="27" t="str">
        <f t="shared" si="13"/>
        <v>N/A</v>
      </c>
      <c r="G79" s="29">
        <v>28175462</v>
      </c>
      <c r="H79" s="27" t="str">
        <f t="shared" si="14"/>
        <v>N/A</v>
      </c>
      <c r="I79" s="8">
        <v>67.069999999999993</v>
      </c>
      <c r="J79" s="8">
        <v>60.83</v>
      </c>
      <c r="K79" s="28" t="s">
        <v>734</v>
      </c>
      <c r="L79" s="105" t="str">
        <f t="shared" si="15"/>
        <v>No</v>
      </c>
    </row>
    <row r="80" spans="1:12" x14ac:dyDescent="0.2">
      <c r="A80" s="168" t="s">
        <v>548</v>
      </c>
      <c r="B80" s="22" t="s">
        <v>213</v>
      </c>
      <c r="C80" s="23">
        <v>473</v>
      </c>
      <c r="D80" s="27" t="str">
        <f t="shared" si="12"/>
        <v>N/A</v>
      </c>
      <c r="E80" s="23">
        <v>668</v>
      </c>
      <c r="F80" s="27" t="str">
        <f t="shared" si="13"/>
        <v>N/A</v>
      </c>
      <c r="G80" s="23">
        <v>750</v>
      </c>
      <c r="H80" s="27" t="str">
        <f t="shared" si="14"/>
        <v>N/A</v>
      </c>
      <c r="I80" s="8">
        <v>41.23</v>
      </c>
      <c r="J80" s="8">
        <v>12.28</v>
      </c>
      <c r="K80" s="28" t="s">
        <v>734</v>
      </c>
      <c r="L80" s="105" t="str">
        <f t="shared" si="15"/>
        <v>Yes</v>
      </c>
    </row>
    <row r="81" spans="1:12" ht="25.5" x14ac:dyDescent="0.2">
      <c r="A81" s="168" t="s">
        <v>1294</v>
      </c>
      <c r="B81" s="22" t="s">
        <v>213</v>
      </c>
      <c r="C81" s="29">
        <v>22169.746299999999</v>
      </c>
      <c r="D81" s="27" t="str">
        <f t="shared" si="12"/>
        <v>N/A</v>
      </c>
      <c r="E81" s="29">
        <v>26226.152695000001</v>
      </c>
      <c r="F81" s="27" t="str">
        <f t="shared" si="13"/>
        <v>N/A</v>
      </c>
      <c r="G81" s="29">
        <v>37567.282666999999</v>
      </c>
      <c r="H81" s="27" t="str">
        <f t="shared" si="14"/>
        <v>N/A</v>
      </c>
      <c r="I81" s="8">
        <v>18.3</v>
      </c>
      <c r="J81" s="8">
        <v>43.24</v>
      </c>
      <c r="K81" s="28" t="s">
        <v>734</v>
      </c>
      <c r="L81" s="105" t="str">
        <f t="shared" si="15"/>
        <v>No</v>
      </c>
    </row>
    <row r="82" spans="1:12" ht="25.5" x14ac:dyDescent="0.2">
      <c r="A82" s="168" t="s">
        <v>549</v>
      </c>
      <c r="B82" s="22" t="s">
        <v>213</v>
      </c>
      <c r="C82" s="29">
        <v>55747252</v>
      </c>
      <c r="D82" s="27" t="str">
        <f t="shared" si="12"/>
        <v>N/A</v>
      </c>
      <c r="E82" s="29">
        <v>97061957</v>
      </c>
      <c r="F82" s="27" t="str">
        <f t="shared" si="13"/>
        <v>N/A</v>
      </c>
      <c r="G82" s="29">
        <v>114678254</v>
      </c>
      <c r="H82" s="27" t="str">
        <f t="shared" si="14"/>
        <v>N/A</v>
      </c>
      <c r="I82" s="8">
        <v>74.11</v>
      </c>
      <c r="J82" s="8">
        <v>18.149999999999999</v>
      </c>
      <c r="K82" s="28" t="s">
        <v>734</v>
      </c>
      <c r="L82" s="105" t="str">
        <f t="shared" si="15"/>
        <v>Yes</v>
      </c>
    </row>
    <row r="83" spans="1:12" x14ac:dyDescent="0.2">
      <c r="A83" s="168" t="s">
        <v>550</v>
      </c>
      <c r="B83" s="22" t="s">
        <v>213</v>
      </c>
      <c r="C83" s="23">
        <v>1264</v>
      </c>
      <c r="D83" s="27" t="str">
        <f t="shared" si="12"/>
        <v>N/A</v>
      </c>
      <c r="E83" s="23">
        <v>1231</v>
      </c>
      <c r="F83" s="27" t="str">
        <f t="shared" si="13"/>
        <v>N/A</v>
      </c>
      <c r="G83" s="23">
        <v>1137</v>
      </c>
      <c r="H83" s="27" t="str">
        <f t="shared" si="14"/>
        <v>N/A</v>
      </c>
      <c r="I83" s="8">
        <v>-2.61</v>
      </c>
      <c r="J83" s="8">
        <v>-7.64</v>
      </c>
      <c r="K83" s="28" t="s">
        <v>734</v>
      </c>
      <c r="L83" s="105" t="str">
        <f t="shared" si="15"/>
        <v>Yes</v>
      </c>
    </row>
    <row r="84" spans="1:12" x14ac:dyDescent="0.2">
      <c r="A84" s="168" t="s">
        <v>1295</v>
      </c>
      <c r="B84" s="22" t="s">
        <v>213</v>
      </c>
      <c r="C84" s="29">
        <v>44103.838607999998</v>
      </c>
      <c r="D84" s="27" t="str">
        <f t="shared" si="12"/>
        <v>N/A</v>
      </c>
      <c r="E84" s="29">
        <v>78848.056052</v>
      </c>
      <c r="F84" s="27" t="str">
        <f t="shared" si="13"/>
        <v>N/A</v>
      </c>
      <c r="G84" s="29">
        <v>100860.38171</v>
      </c>
      <c r="H84" s="27" t="str">
        <f t="shared" si="14"/>
        <v>N/A</v>
      </c>
      <c r="I84" s="8">
        <v>78.78</v>
      </c>
      <c r="J84" s="8">
        <v>27.92</v>
      </c>
      <c r="K84" s="28" t="s">
        <v>734</v>
      </c>
      <c r="L84" s="105" t="str">
        <f t="shared" si="15"/>
        <v>Yes</v>
      </c>
    </row>
    <row r="85" spans="1:12" x14ac:dyDescent="0.2">
      <c r="A85" s="168" t="s">
        <v>551</v>
      </c>
      <c r="B85" s="22" t="s">
        <v>213</v>
      </c>
      <c r="C85" s="29">
        <v>65771221</v>
      </c>
      <c r="D85" s="27" t="str">
        <f t="shared" si="12"/>
        <v>N/A</v>
      </c>
      <c r="E85" s="29">
        <v>122117167</v>
      </c>
      <c r="F85" s="27" t="str">
        <f t="shared" si="13"/>
        <v>N/A</v>
      </c>
      <c r="G85" s="29">
        <v>227617621</v>
      </c>
      <c r="H85" s="27" t="str">
        <f t="shared" si="14"/>
        <v>N/A</v>
      </c>
      <c r="I85" s="8">
        <v>85.67</v>
      </c>
      <c r="J85" s="8">
        <v>86.39</v>
      </c>
      <c r="K85" s="28" t="s">
        <v>734</v>
      </c>
      <c r="L85" s="105" t="str">
        <f t="shared" si="15"/>
        <v>No</v>
      </c>
    </row>
    <row r="86" spans="1:12" x14ac:dyDescent="0.2">
      <c r="A86" s="168" t="s">
        <v>552</v>
      </c>
      <c r="B86" s="22" t="s">
        <v>213</v>
      </c>
      <c r="C86" s="23">
        <v>3490</v>
      </c>
      <c r="D86" s="27" t="str">
        <f t="shared" si="12"/>
        <v>N/A</v>
      </c>
      <c r="E86" s="23">
        <v>4057</v>
      </c>
      <c r="F86" s="27" t="str">
        <f t="shared" si="13"/>
        <v>N/A</v>
      </c>
      <c r="G86" s="23">
        <v>4196</v>
      </c>
      <c r="H86" s="27" t="str">
        <f t="shared" si="14"/>
        <v>N/A</v>
      </c>
      <c r="I86" s="8">
        <v>16.25</v>
      </c>
      <c r="J86" s="8">
        <v>3.4260000000000002</v>
      </c>
      <c r="K86" s="28" t="s">
        <v>734</v>
      </c>
      <c r="L86" s="105" t="str">
        <f t="shared" si="15"/>
        <v>Yes</v>
      </c>
    </row>
    <row r="87" spans="1:12" x14ac:dyDescent="0.2">
      <c r="A87" s="168" t="s">
        <v>1296</v>
      </c>
      <c r="B87" s="22" t="s">
        <v>213</v>
      </c>
      <c r="C87" s="29">
        <v>18845.622062999999</v>
      </c>
      <c r="D87" s="27" t="str">
        <f t="shared" si="12"/>
        <v>N/A</v>
      </c>
      <c r="E87" s="29">
        <v>30100.361596999999</v>
      </c>
      <c r="F87" s="27" t="str">
        <f t="shared" si="13"/>
        <v>N/A</v>
      </c>
      <c r="G87" s="29">
        <v>54246.334842999997</v>
      </c>
      <c r="H87" s="27" t="str">
        <f t="shared" si="14"/>
        <v>N/A</v>
      </c>
      <c r="I87" s="8">
        <v>59.72</v>
      </c>
      <c r="J87" s="8">
        <v>80.22</v>
      </c>
      <c r="K87" s="28" t="s">
        <v>734</v>
      </c>
      <c r="L87" s="105" t="str">
        <f t="shared" si="15"/>
        <v>No</v>
      </c>
    </row>
    <row r="88" spans="1:12" ht="25.5" x14ac:dyDescent="0.2">
      <c r="A88" s="168" t="s">
        <v>553</v>
      </c>
      <c r="B88" s="22" t="s">
        <v>213</v>
      </c>
      <c r="C88" s="29">
        <v>99404347</v>
      </c>
      <c r="D88" s="27" t="str">
        <f t="shared" si="12"/>
        <v>N/A</v>
      </c>
      <c r="E88" s="29">
        <v>110544718</v>
      </c>
      <c r="F88" s="27" t="str">
        <f t="shared" si="13"/>
        <v>N/A</v>
      </c>
      <c r="G88" s="29">
        <v>133024370</v>
      </c>
      <c r="H88" s="27" t="str">
        <f t="shared" si="14"/>
        <v>N/A</v>
      </c>
      <c r="I88" s="8">
        <v>11.21</v>
      </c>
      <c r="J88" s="8">
        <v>20.34</v>
      </c>
      <c r="K88" s="28" t="s">
        <v>734</v>
      </c>
      <c r="L88" s="105" t="str">
        <f t="shared" si="15"/>
        <v>Yes</v>
      </c>
    </row>
    <row r="89" spans="1:12" x14ac:dyDescent="0.2">
      <c r="A89" s="168" t="s">
        <v>554</v>
      </c>
      <c r="B89" s="22" t="s">
        <v>213</v>
      </c>
      <c r="C89" s="23">
        <v>91851</v>
      </c>
      <c r="D89" s="27" t="str">
        <f t="shared" si="12"/>
        <v>N/A</v>
      </c>
      <c r="E89" s="23">
        <v>97760</v>
      </c>
      <c r="F89" s="27" t="str">
        <f t="shared" si="13"/>
        <v>N/A</v>
      </c>
      <c r="G89" s="23">
        <v>102766</v>
      </c>
      <c r="H89" s="27" t="str">
        <f t="shared" si="14"/>
        <v>N/A</v>
      </c>
      <c r="I89" s="8">
        <v>6.4329999999999998</v>
      </c>
      <c r="J89" s="8">
        <v>5.1210000000000004</v>
      </c>
      <c r="K89" s="28" t="s">
        <v>734</v>
      </c>
      <c r="L89" s="105" t="str">
        <f t="shared" si="15"/>
        <v>Yes</v>
      </c>
    </row>
    <row r="90" spans="1:12" x14ac:dyDescent="0.2">
      <c r="A90" s="168" t="s">
        <v>1297</v>
      </c>
      <c r="B90" s="22" t="s">
        <v>213</v>
      </c>
      <c r="C90" s="29">
        <v>1082.2347824000001</v>
      </c>
      <c r="D90" s="27" t="str">
        <f t="shared" si="12"/>
        <v>N/A</v>
      </c>
      <c r="E90" s="29">
        <v>1130.7765753000001</v>
      </c>
      <c r="F90" s="27" t="str">
        <f t="shared" si="13"/>
        <v>N/A</v>
      </c>
      <c r="G90" s="29">
        <v>1294.4395033000001</v>
      </c>
      <c r="H90" s="27" t="str">
        <f t="shared" si="14"/>
        <v>N/A</v>
      </c>
      <c r="I90" s="8">
        <v>4.4850000000000003</v>
      </c>
      <c r="J90" s="8">
        <v>14.47</v>
      </c>
      <c r="K90" s="28" t="s">
        <v>734</v>
      </c>
      <c r="L90" s="105" t="str">
        <f t="shared" si="15"/>
        <v>Yes</v>
      </c>
    </row>
    <row r="91" spans="1:12" x14ac:dyDescent="0.2">
      <c r="A91" s="168" t="s">
        <v>555</v>
      </c>
      <c r="B91" s="22" t="s">
        <v>213</v>
      </c>
      <c r="C91" s="29">
        <v>22803212</v>
      </c>
      <c r="D91" s="27" t="str">
        <f t="shared" si="12"/>
        <v>N/A</v>
      </c>
      <c r="E91" s="29">
        <v>24829945</v>
      </c>
      <c r="F91" s="27" t="str">
        <f t="shared" si="13"/>
        <v>N/A</v>
      </c>
      <c r="G91" s="29">
        <v>26850746</v>
      </c>
      <c r="H91" s="27" t="str">
        <f t="shared" si="14"/>
        <v>N/A</v>
      </c>
      <c r="I91" s="8">
        <v>8.8879999999999999</v>
      </c>
      <c r="J91" s="8">
        <v>8.1389999999999993</v>
      </c>
      <c r="K91" s="28" t="s">
        <v>734</v>
      </c>
      <c r="L91" s="105" t="str">
        <f t="shared" si="15"/>
        <v>Yes</v>
      </c>
    </row>
    <row r="92" spans="1:12" x14ac:dyDescent="0.2">
      <c r="A92" s="168" t="s">
        <v>556</v>
      </c>
      <c r="B92" s="22" t="s">
        <v>213</v>
      </c>
      <c r="C92" s="23">
        <v>43261</v>
      </c>
      <c r="D92" s="27" t="str">
        <f t="shared" si="12"/>
        <v>N/A</v>
      </c>
      <c r="E92" s="23">
        <v>46018</v>
      </c>
      <c r="F92" s="27" t="str">
        <f t="shared" si="13"/>
        <v>N/A</v>
      </c>
      <c r="G92" s="23">
        <v>48919</v>
      </c>
      <c r="H92" s="27" t="str">
        <f t="shared" si="14"/>
        <v>N/A</v>
      </c>
      <c r="I92" s="8">
        <v>6.3730000000000002</v>
      </c>
      <c r="J92" s="8">
        <v>6.3040000000000003</v>
      </c>
      <c r="K92" s="28" t="s">
        <v>734</v>
      </c>
      <c r="L92" s="105" t="str">
        <f t="shared" si="15"/>
        <v>Yes</v>
      </c>
    </row>
    <row r="93" spans="1:12" x14ac:dyDescent="0.2">
      <c r="A93" s="168" t="s">
        <v>1298</v>
      </c>
      <c r="B93" s="22" t="s">
        <v>213</v>
      </c>
      <c r="C93" s="29">
        <v>527.10783385000002</v>
      </c>
      <c r="D93" s="27" t="str">
        <f t="shared" si="12"/>
        <v>N/A</v>
      </c>
      <c r="E93" s="29">
        <v>539.57027685000003</v>
      </c>
      <c r="F93" s="27" t="str">
        <f t="shared" si="13"/>
        <v>N/A</v>
      </c>
      <c r="G93" s="29">
        <v>548.88174329000003</v>
      </c>
      <c r="H93" s="27" t="str">
        <f t="shared" si="14"/>
        <v>N/A</v>
      </c>
      <c r="I93" s="8">
        <v>2.3639999999999999</v>
      </c>
      <c r="J93" s="8">
        <v>1.726</v>
      </c>
      <c r="K93" s="28" t="s">
        <v>734</v>
      </c>
      <c r="L93" s="105" t="str">
        <f t="shared" si="15"/>
        <v>Yes</v>
      </c>
    </row>
    <row r="94" spans="1:12" ht="25.5" x14ac:dyDescent="0.2">
      <c r="A94" s="168" t="s">
        <v>557</v>
      </c>
      <c r="B94" s="22" t="s">
        <v>213</v>
      </c>
      <c r="C94" s="29">
        <v>2314908</v>
      </c>
      <c r="D94" s="27" t="str">
        <f t="shared" si="12"/>
        <v>N/A</v>
      </c>
      <c r="E94" s="29">
        <v>2060409</v>
      </c>
      <c r="F94" s="27" t="str">
        <f t="shared" si="13"/>
        <v>N/A</v>
      </c>
      <c r="G94" s="29">
        <v>2545009</v>
      </c>
      <c r="H94" s="27" t="str">
        <f t="shared" si="14"/>
        <v>N/A</v>
      </c>
      <c r="I94" s="8">
        <v>-11</v>
      </c>
      <c r="J94" s="8">
        <v>23.52</v>
      </c>
      <c r="K94" s="28" t="s">
        <v>734</v>
      </c>
      <c r="L94" s="105" t="str">
        <f t="shared" si="15"/>
        <v>Yes</v>
      </c>
    </row>
    <row r="95" spans="1:12" x14ac:dyDescent="0.2">
      <c r="A95" s="168" t="s">
        <v>558</v>
      </c>
      <c r="B95" s="22" t="s">
        <v>213</v>
      </c>
      <c r="C95" s="23">
        <v>8680</v>
      </c>
      <c r="D95" s="27" t="str">
        <f t="shared" si="12"/>
        <v>N/A</v>
      </c>
      <c r="E95" s="23">
        <v>8418</v>
      </c>
      <c r="F95" s="27" t="str">
        <f t="shared" si="13"/>
        <v>N/A</v>
      </c>
      <c r="G95" s="23">
        <v>8174</v>
      </c>
      <c r="H95" s="27" t="str">
        <f t="shared" si="14"/>
        <v>N/A</v>
      </c>
      <c r="I95" s="8">
        <v>-3.02</v>
      </c>
      <c r="J95" s="8">
        <v>-2.9</v>
      </c>
      <c r="K95" s="28" t="s">
        <v>734</v>
      </c>
      <c r="L95" s="105" t="str">
        <f t="shared" si="15"/>
        <v>Yes</v>
      </c>
    </row>
    <row r="96" spans="1:12" ht="25.5" x14ac:dyDescent="0.2">
      <c r="A96" s="168" t="s">
        <v>1299</v>
      </c>
      <c r="B96" s="22" t="s">
        <v>213</v>
      </c>
      <c r="C96" s="29">
        <v>266.69447005000001</v>
      </c>
      <c r="D96" s="27" t="str">
        <f t="shared" si="12"/>
        <v>N/A</v>
      </c>
      <c r="E96" s="29">
        <v>244.76229508</v>
      </c>
      <c r="F96" s="27" t="str">
        <f t="shared" si="13"/>
        <v>N/A</v>
      </c>
      <c r="G96" s="29">
        <v>311.35417175999999</v>
      </c>
      <c r="H96" s="27" t="str">
        <f t="shared" si="14"/>
        <v>N/A</v>
      </c>
      <c r="I96" s="8">
        <v>-8.2200000000000006</v>
      </c>
      <c r="J96" s="8">
        <v>27.21</v>
      </c>
      <c r="K96" s="28" t="s">
        <v>734</v>
      </c>
      <c r="L96" s="105" t="str">
        <f t="shared" si="15"/>
        <v>Yes</v>
      </c>
    </row>
    <row r="97" spans="1:12" ht="25.5" x14ac:dyDescent="0.2">
      <c r="A97" s="168" t="s">
        <v>559</v>
      </c>
      <c r="B97" s="22" t="s">
        <v>213</v>
      </c>
      <c r="C97" s="29">
        <v>194474655</v>
      </c>
      <c r="D97" s="27" t="str">
        <f t="shared" si="12"/>
        <v>N/A</v>
      </c>
      <c r="E97" s="29">
        <v>200602400</v>
      </c>
      <c r="F97" s="27" t="str">
        <f t="shared" si="13"/>
        <v>N/A</v>
      </c>
      <c r="G97" s="29">
        <v>287955362</v>
      </c>
      <c r="H97" s="27" t="str">
        <f t="shared" si="14"/>
        <v>N/A</v>
      </c>
      <c r="I97" s="8">
        <v>3.1509999999999998</v>
      </c>
      <c r="J97" s="8">
        <v>43.55</v>
      </c>
      <c r="K97" s="28" t="s">
        <v>734</v>
      </c>
      <c r="L97" s="105" t="str">
        <f t="shared" si="15"/>
        <v>No</v>
      </c>
    </row>
    <row r="98" spans="1:12" x14ac:dyDescent="0.2">
      <c r="A98" s="168" t="s">
        <v>560</v>
      </c>
      <c r="B98" s="22" t="s">
        <v>213</v>
      </c>
      <c r="C98" s="23">
        <v>70268</v>
      </c>
      <c r="D98" s="27" t="str">
        <f t="shared" si="12"/>
        <v>N/A</v>
      </c>
      <c r="E98" s="23">
        <v>73598</v>
      </c>
      <c r="F98" s="27" t="str">
        <f t="shared" si="13"/>
        <v>N/A</v>
      </c>
      <c r="G98" s="23">
        <v>82266</v>
      </c>
      <c r="H98" s="27" t="str">
        <f t="shared" si="14"/>
        <v>N/A</v>
      </c>
      <c r="I98" s="8">
        <v>4.7389999999999999</v>
      </c>
      <c r="J98" s="8">
        <v>11.78</v>
      </c>
      <c r="K98" s="28" t="s">
        <v>734</v>
      </c>
      <c r="L98" s="105" t="str">
        <f t="shared" si="15"/>
        <v>Yes</v>
      </c>
    </row>
    <row r="99" spans="1:12" x14ac:dyDescent="0.2">
      <c r="A99" s="168" t="s">
        <v>1300</v>
      </c>
      <c r="B99" s="22" t="s">
        <v>213</v>
      </c>
      <c r="C99" s="29">
        <v>2767.6133516999998</v>
      </c>
      <c r="D99" s="27" t="str">
        <f t="shared" si="12"/>
        <v>N/A</v>
      </c>
      <c r="E99" s="29">
        <v>2725.6501535000002</v>
      </c>
      <c r="F99" s="27" t="str">
        <f t="shared" si="13"/>
        <v>N/A</v>
      </c>
      <c r="G99" s="29">
        <v>3500.2961369</v>
      </c>
      <c r="H99" s="27" t="str">
        <f t="shared" si="14"/>
        <v>N/A</v>
      </c>
      <c r="I99" s="8">
        <v>-1.52</v>
      </c>
      <c r="J99" s="8">
        <v>28.42</v>
      </c>
      <c r="K99" s="28" t="s">
        <v>734</v>
      </c>
      <c r="L99" s="105" t="str">
        <f t="shared" si="15"/>
        <v>Yes</v>
      </c>
    </row>
    <row r="100" spans="1:12" x14ac:dyDescent="0.2">
      <c r="A100" s="168" t="s">
        <v>561</v>
      </c>
      <c r="B100" s="22" t="s">
        <v>213</v>
      </c>
      <c r="C100" s="29">
        <v>102563633</v>
      </c>
      <c r="D100" s="27" t="str">
        <f t="shared" si="12"/>
        <v>N/A</v>
      </c>
      <c r="E100" s="29">
        <v>121076690</v>
      </c>
      <c r="F100" s="27" t="str">
        <f t="shared" si="13"/>
        <v>N/A</v>
      </c>
      <c r="G100" s="29">
        <v>121759825</v>
      </c>
      <c r="H100" s="27" t="str">
        <f t="shared" si="14"/>
        <v>N/A</v>
      </c>
      <c r="I100" s="8">
        <v>18.05</v>
      </c>
      <c r="J100" s="8">
        <v>0.56420000000000003</v>
      </c>
      <c r="K100" s="28" t="s">
        <v>734</v>
      </c>
      <c r="L100" s="105" t="str">
        <f t="shared" si="15"/>
        <v>Yes</v>
      </c>
    </row>
    <row r="101" spans="1:12" x14ac:dyDescent="0.2">
      <c r="A101" s="168" t="s">
        <v>562</v>
      </c>
      <c r="B101" s="22" t="s">
        <v>213</v>
      </c>
      <c r="C101" s="23">
        <v>68280</v>
      </c>
      <c r="D101" s="27" t="str">
        <f t="shared" si="12"/>
        <v>N/A</v>
      </c>
      <c r="E101" s="23">
        <v>77484</v>
      </c>
      <c r="F101" s="27" t="str">
        <f t="shared" si="13"/>
        <v>N/A</v>
      </c>
      <c r="G101" s="23">
        <v>86362</v>
      </c>
      <c r="H101" s="27" t="str">
        <f t="shared" si="14"/>
        <v>N/A</v>
      </c>
      <c r="I101" s="8">
        <v>13.48</v>
      </c>
      <c r="J101" s="8">
        <v>11.46</v>
      </c>
      <c r="K101" s="28" t="s">
        <v>734</v>
      </c>
      <c r="L101" s="105" t="str">
        <f t="shared" si="15"/>
        <v>Yes</v>
      </c>
    </row>
    <row r="102" spans="1:12" x14ac:dyDescent="0.2">
      <c r="A102" s="168" t="s">
        <v>1301</v>
      </c>
      <c r="B102" s="22" t="s">
        <v>213</v>
      </c>
      <c r="C102" s="29">
        <v>1502.1035882000001</v>
      </c>
      <c r="D102" s="27" t="str">
        <f t="shared" si="12"/>
        <v>N/A</v>
      </c>
      <c r="E102" s="29">
        <v>1562.6024728</v>
      </c>
      <c r="F102" s="27" t="str">
        <f t="shared" si="13"/>
        <v>N/A</v>
      </c>
      <c r="G102" s="29">
        <v>1409.8773186999999</v>
      </c>
      <c r="H102" s="27" t="str">
        <f t="shared" si="14"/>
        <v>N/A</v>
      </c>
      <c r="I102" s="8">
        <v>4.0279999999999996</v>
      </c>
      <c r="J102" s="8">
        <v>-9.77</v>
      </c>
      <c r="K102" s="28" t="s">
        <v>734</v>
      </c>
      <c r="L102" s="105" t="str">
        <f t="shared" si="15"/>
        <v>Yes</v>
      </c>
    </row>
    <row r="103" spans="1:12" ht="25.5" x14ac:dyDescent="0.2">
      <c r="A103" s="168" t="s">
        <v>563</v>
      </c>
      <c r="B103" s="22" t="s">
        <v>213</v>
      </c>
      <c r="C103" s="29">
        <v>108036451</v>
      </c>
      <c r="D103" s="27" t="str">
        <f t="shared" si="12"/>
        <v>N/A</v>
      </c>
      <c r="E103" s="29">
        <v>116111917</v>
      </c>
      <c r="F103" s="27" t="str">
        <f t="shared" si="13"/>
        <v>N/A</v>
      </c>
      <c r="G103" s="29">
        <v>129233981</v>
      </c>
      <c r="H103" s="27" t="str">
        <f t="shared" si="14"/>
        <v>N/A</v>
      </c>
      <c r="I103" s="8">
        <v>7.4749999999999996</v>
      </c>
      <c r="J103" s="8">
        <v>11.3</v>
      </c>
      <c r="K103" s="28" t="s">
        <v>734</v>
      </c>
      <c r="L103" s="105" t="str">
        <f t="shared" si="15"/>
        <v>Yes</v>
      </c>
    </row>
    <row r="104" spans="1:12" x14ac:dyDescent="0.2">
      <c r="A104" s="168" t="s">
        <v>564</v>
      </c>
      <c r="B104" s="22" t="s">
        <v>213</v>
      </c>
      <c r="C104" s="23">
        <v>5987</v>
      </c>
      <c r="D104" s="27" t="str">
        <f t="shared" si="12"/>
        <v>N/A</v>
      </c>
      <c r="E104" s="23">
        <v>6507</v>
      </c>
      <c r="F104" s="27" t="str">
        <f t="shared" si="13"/>
        <v>N/A</v>
      </c>
      <c r="G104" s="23">
        <v>6611</v>
      </c>
      <c r="H104" s="27" t="str">
        <f t="shared" si="14"/>
        <v>N/A</v>
      </c>
      <c r="I104" s="8">
        <v>8.6850000000000005</v>
      </c>
      <c r="J104" s="8">
        <v>1.5980000000000001</v>
      </c>
      <c r="K104" s="28" t="s">
        <v>734</v>
      </c>
      <c r="L104" s="105" t="str">
        <f t="shared" si="15"/>
        <v>Yes</v>
      </c>
    </row>
    <row r="105" spans="1:12" ht="25.5" x14ac:dyDescent="0.2">
      <c r="A105" s="168" t="s">
        <v>1302</v>
      </c>
      <c r="B105" s="22" t="s">
        <v>213</v>
      </c>
      <c r="C105" s="29">
        <v>18045.173041999999</v>
      </c>
      <c r="D105" s="27" t="str">
        <f t="shared" si="12"/>
        <v>N/A</v>
      </c>
      <c r="E105" s="29">
        <v>17844.155063999999</v>
      </c>
      <c r="F105" s="27" t="str">
        <f t="shared" si="13"/>
        <v>N/A</v>
      </c>
      <c r="G105" s="29">
        <v>19548.325669000002</v>
      </c>
      <c r="H105" s="27" t="str">
        <f t="shared" si="14"/>
        <v>N/A</v>
      </c>
      <c r="I105" s="8">
        <v>-1.1100000000000001</v>
      </c>
      <c r="J105" s="8">
        <v>9.5500000000000007</v>
      </c>
      <c r="K105" s="28" t="s">
        <v>734</v>
      </c>
      <c r="L105" s="105" t="str">
        <f t="shared" si="15"/>
        <v>Yes</v>
      </c>
    </row>
    <row r="106" spans="1:12" ht="25.5" x14ac:dyDescent="0.2">
      <c r="A106" s="168" t="s">
        <v>565</v>
      </c>
      <c r="B106" s="22" t="s">
        <v>213</v>
      </c>
      <c r="C106" s="29">
        <v>170961975</v>
      </c>
      <c r="D106" s="27" t="str">
        <f t="shared" si="12"/>
        <v>N/A</v>
      </c>
      <c r="E106" s="29">
        <v>201221144</v>
      </c>
      <c r="F106" s="27" t="str">
        <f t="shared" si="13"/>
        <v>N/A</v>
      </c>
      <c r="G106" s="29">
        <v>225122088</v>
      </c>
      <c r="H106" s="27" t="str">
        <f t="shared" si="14"/>
        <v>N/A</v>
      </c>
      <c r="I106" s="8">
        <v>17.7</v>
      </c>
      <c r="J106" s="8">
        <v>11.88</v>
      </c>
      <c r="K106" s="28" t="s">
        <v>734</v>
      </c>
      <c r="L106" s="105" t="str">
        <f t="shared" si="15"/>
        <v>Yes</v>
      </c>
    </row>
    <row r="107" spans="1:12" x14ac:dyDescent="0.2">
      <c r="A107" s="168" t="s">
        <v>566</v>
      </c>
      <c r="B107" s="22" t="s">
        <v>213</v>
      </c>
      <c r="C107" s="23">
        <v>89984</v>
      </c>
      <c r="D107" s="27" t="str">
        <f t="shared" si="12"/>
        <v>N/A</v>
      </c>
      <c r="E107" s="23">
        <v>95034</v>
      </c>
      <c r="F107" s="27" t="str">
        <f t="shared" si="13"/>
        <v>N/A</v>
      </c>
      <c r="G107" s="23">
        <v>100073</v>
      </c>
      <c r="H107" s="27" t="str">
        <f t="shared" si="14"/>
        <v>N/A</v>
      </c>
      <c r="I107" s="8">
        <v>5.6120000000000001</v>
      </c>
      <c r="J107" s="8">
        <v>5.3019999999999996</v>
      </c>
      <c r="K107" s="28" t="s">
        <v>734</v>
      </c>
      <c r="L107" s="105" t="str">
        <f t="shared" si="15"/>
        <v>Yes</v>
      </c>
    </row>
    <row r="108" spans="1:12" x14ac:dyDescent="0.2">
      <c r="A108" s="168" t="s">
        <v>1303</v>
      </c>
      <c r="B108" s="22" t="s">
        <v>213</v>
      </c>
      <c r="C108" s="29">
        <v>1899.9152627000001</v>
      </c>
      <c r="D108" s="27" t="str">
        <f t="shared" si="12"/>
        <v>N/A</v>
      </c>
      <c r="E108" s="29">
        <v>2117.3595134000002</v>
      </c>
      <c r="F108" s="27" t="str">
        <f t="shared" si="13"/>
        <v>N/A</v>
      </c>
      <c r="G108" s="29">
        <v>2249.5786876000002</v>
      </c>
      <c r="H108" s="27" t="str">
        <f t="shared" si="14"/>
        <v>N/A</v>
      </c>
      <c r="I108" s="8">
        <v>11.44</v>
      </c>
      <c r="J108" s="8">
        <v>6.2450000000000001</v>
      </c>
      <c r="K108" s="28" t="s">
        <v>734</v>
      </c>
      <c r="L108" s="105" t="str">
        <f t="shared" si="15"/>
        <v>Yes</v>
      </c>
    </row>
    <row r="109" spans="1:12" x14ac:dyDescent="0.2">
      <c r="A109" s="168" t="s">
        <v>567</v>
      </c>
      <c r="B109" s="22" t="s">
        <v>213</v>
      </c>
      <c r="C109" s="29">
        <v>327951003</v>
      </c>
      <c r="D109" s="27" t="str">
        <f t="shared" si="12"/>
        <v>N/A</v>
      </c>
      <c r="E109" s="29">
        <v>340474039</v>
      </c>
      <c r="F109" s="27" t="str">
        <f t="shared" si="13"/>
        <v>N/A</v>
      </c>
      <c r="G109" s="29">
        <v>448173064</v>
      </c>
      <c r="H109" s="27" t="str">
        <f t="shared" si="14"/>
        <v>N/A</v>
      </c>
      <c r="I109" s="8">
        <v>3.819</v>
      </c>
      <c r="J109" s="8">
        <v>31.63</v>
      </c>
      <c r="K109" s="28" t="s">
        <v>734</v>
      </c>
      <c r="L109" s="105" t="str">
        <f t="shared" si="15"/>
        <v>No</v>
      </c>
    </row>
    <row r="110" spans="1:12" x14ac:dyDescent="0.2">
      <c r="A110" s="168" t="s">
        <v>568</v>
      </c>
      <c r="B110" s="22" t="s">
        <v>213</v>
      </c>
      <c r="C110" s="23">
        <v>90744</v>
      </c>
      <c r="D110" s="27" t="str">
        <f t="shared" si="12"/>
        <v>N/A</v>
      </c>
      <c r="E110" s="23">
        <v>97692</v>
      </c>
      <c r="F110" s="27" t="str">
        <f t="shared" si="13"/>
        <v>N/A</v>
      </c>
      <c r="G110" s="23">
        <v>107600</v>
      </c>
      <c r="H110" s="27" t="str">
        <f t="shared" si="14"/>
        <v>N/A</v>
      </c>
      <c r="I110" s="8">
        <v>7.657</v>
      </c>
      <c r="J110" s="8">
        <v>10.14</v>
      </c>
      <c r="K110" s="28" t="s">
        <v>734</v>
      </c>
      <c r="L110" s="105" t="str">
        <f t="shared" si="15"/>
        <v>Yes</v>
      </c>
    </row>
    <row r="111" spans="1:12" x14ac:dyDescent="0.2">
      <c r="A111" s="168" t="s">
        <v>1304</v>
      </c>
      <c r="B111" s="22" t="s">
        <v>213</v>
      </c>
      <c r="C111" s="29">
        <v>3614.0241007999998</v>
      </c>
      <c r="D111" s="27" t="str">
        <f t="shared" si="12"/>
        <v>N/A</v>
      </c>
      <c r="E111" s="29">
        <v>3485.1783052999999</v>
      </c>
      <c r="F111" s="27" t="str">
        <f t="shared" si="13"/>
        <v>N/A</v>
      </c>
      <c r="G111" s="29">
        <v>4165.1771747000003</v>
      </c>
      <c r="H111" s="27" t="str">
        <f t="shared" si="14"/>
        <v>N/A</v>
      </c>
      <c r="I111" s="8">
        <v>-3.57</v>
      </c>
      <c r="J111" s="8">
        <v>19.510000000000002</v>
      </c>
      <c r="K111" s="28" t="s">
        <v>734</v>
      </c>
      <c r="L111" s="105" t="str">
        <f t="shared" si="15"/>
        <v>Yes</v>
      </c>
    </row>
    <row r="112" spans="1:12" ht="25.5" x14ac:dyDescent="0.2">
      <c r="A112" s="168" t="s">
        <v>569</v>
      </c>
      <c r="B112" s="22" t="s">
        <v>213</v>
      </c>
      <c r="C112" s="29">
        <v>64973176</v>
      </c>
      <c r="D112" s="27" t="str">
        <f t="shared" si="12"/>
        <v>N/A</v>
      </c>
      <c r="E112" s="29">
        <v>77555139</v>
      </c>
      <c r="F112" s="27" t="str">
        <f t="shared" si="13"/>
        <v>N/A</v>
      </c>
      <c r="G112" s="29">
        <v>82780202</v>
      </c>
      <c r="H112" s="27" t="str">
        <f t="shared" si="14"/>
        <v>N/A</v>
      </c>
      <c r="I112" s="8">
        <v>19.36</v>
      </c>
      <c r="J112" s="8">
        <v>6.7370000000000001</v>
      </c>
      <c r="K112" s="28" t="s">
        <v>734</v>
      </c>
      <c r="L112" s="105" t="str">
        <f t="shared" si="15"/>
        <v>Yes</v>
      </c>
    </row>
    <row r="113" spans="1:12" x14ac:dyDescent="0.2">
      <c r="A113" s="168" t="s">
        <v>570</v>
      </c>
      <c r="B113" s="22" t="s">
        <v>213</v>
      </c>
      <c r="C113" s="23">
        <v>40146</v>
      </c>
      <c r="D113" s="27" t="str">
        <f t="shared" si="12"/>
        <v>N/A</v>
      </c>
      <c r="E113" s="23">
        <v>43564</v>
      </c>
      <c r="F113" s="27" t="str">
        <f t="shared" si="13"/>
        <v>N/A</v>
      </c>
      <c r="G113" s="23">
        <v>38784</v>
      </c>
      <c r="H113" s="27" t="str">
        <f t="shared" si="14"/>
        <v>N/A</v>
      </c>
      <c r="I113" s="8">
        <v>8.5139999999999993</v>
      </c>
      <c r="J113" s="8">
        <v>-11</v>
      </c>
      <c r="K113" s="28" t="s">
        <v>734</v>
      </c>
      <c r="L113" s="105" t="str">
        <f t="shared" si="15"/>
        <v>Yes</v>
      </c>
    </row>
    <row r="114" spans="1:12" ht="25.5" x14ac:dyDescent="0.2">
      <c r="A114" s="168" t="s">
        <v>1305</v>
      </c>
      <c r="B114" s="22" t="s">
        <v>213</v>
      </c>
      <c r="C114" s="29">
        <v>1618.4221591</v>
      </c>
      <c r="D114" s="27" t="str">
        <f t="shared" si="12"/>
        <v>N/A</v>
      </c>
      <c r="E114" s="29">
        <v>1780.2575291999999</v>
      </c>
      <c r="F114" s="27" t="str">
        <f t="shared" si="13"/>
        <v>N/A</v>
      </c>
      <c r="G114" s="29">
        <v>2134.3905218999998</v>
      </c>
      <c r="H114" s="27" t="str">
        <f t="shared" si="14"/>
        <v>N/A</v>
      </c>
      <c r="I114" s="8">
        <v>10</v>
      </c>
      <c r="J114" s="8">
        <v>19.89</v>
      </c>
      <c r="K114" s="28" t="s">
        <v>734</v>
      </c>
      <c r="L114" s="105" t="str">
        <f t="shared" si="15"/>
        <v>Yes</v>
      </c>
    </row>
    <row r="115" spans="1:12" ht="25.5" x14ac:dyDescent="0.2">
      <c r="A115" s="168" t="s">
        <v>571</v>
      </c>
      <c r="B115" s="22" t="s">
        <v>213</v>
      </c>
      <c r="C115" s="29">
        <v>21523499</v>
      </c>
      <c r="D115" s="27" t="str">
        <f t="shared" si="12"/>
        <v>N/A</v>
      </c>
      <c r="E115" s="29">
        <v>22605475</v>
      </c>
      <c r="F115" s="27" t="str">
        <f t="shared" si="13"/>
        <v>N/A</v>
      </c>
      <c r="G115" s="29">
        <v>24474643</v>
      </c>
      <c r="H115" s="27" t="str">
        <f t="shared" si="14"/>
        <v>N/A</v>
      </c>
      <c r="I115" s="8">
        <v>5.0270000000000001</v>
      </c>
      <c r="J115" s="8">
        <v>8.2690000000000001</v>
      </c>
      <c r="K115" s="28" t="s">
        <v>734</v>
      </c>
      <c r="L115" s="105" t="str">
        <f t="shared" si="15"/>
        <v>Yes</v>
      </c>
    </row>
    <row r="116" spans="1:12" x14ac:dyDescent="0.2">
      <c r="A116" s="104" t="s">
        <v>572</v>
      </c>
      <c r="B116" s="22" t="s">
        <v>213</v>
      </c>
      <c r="C116" s="23">
        <v>29289</v>
      </c>
      <c r="D116" s="27" t="str">
        <f t="shared" si="12"/>
        <v>N/A</v>
      </c>
      <c r="E116" s="23">
        <v>31834</v>
      </c>
      <c r="F116" s="27" t="str">
        <f t="shared" si="13"/>
        <v>N/A</v>
      </c>
      <c r="G116" s="23">
        <v>32787</v>
      </c>
      <c r="H116" s="27" t="str">
        <f t="shared" si="14"/>
        <v>N/A</v>
      </c>
      <c r="I116" s="8">
        <v>8.6890000000000001</v>
      </c>
      <c r="J116" s="8">
        <v>2.9940000000000002</v>
      </c>
      <c r="K116" s="28" t="s">
        <v>734</v>
      </c>
      <c r="L116" s="105" t="str">
        <f t="shared" si="15"/>
        <v>Yes</v>
      </c>
    </row>
    <row r="117" spans="1:12" ht="25.5" x14ac:dyDescent="0.2">
      <c r="A117" s="104" t="s">
        <v>1306</v>
      </c>
      <c r="B117" s="22" t="s">
        <v>213</v>
      </c>
      <c r="C117" s="29">
        <v>734.86629792999997</v>
      </c>
      <c r="D117" s="27" t="str">
        <f t="shared" si="12"/>
        <v>N/A</v>
      </c>
      <c r="E117" s="29">
        <v>710.10476219999998</v>
      </c>
      <c r="F117" s="27" t="str">
        <f t="shared" si="13"/>
        <v>N/A</v>
      </c>
      <c r="G117" s="29">
        <v>746.47399884000004</v>
      </c>
      <c r="H117" s="27" t="str">
        <f t="shared" si="14"/>
        <v>N/A</v>
      </c>
      <c r="I117" s="8">
        <v>-3.37</v>
      </c>
      <c r="J117" s="8">
        <v>5.1219999999999999</v>
      </c>
      <c r="K117" s="28" t="s">
        <v>734</v>
      </c>
      <c r="L117" s="105" t="str">
        <f t="shared" si="15"/>
        <v>Yes</v>
      </c>
    </row>
    <row r="118" spans="1:12" ht="25.5" x14ac:dyDescent="0.2">
      <c r="A118" s="137" t="s">
        <v>573</v>
      </c>
      <c r="B118" s="22" t="s">
        <v>213</v>
      </c>
      <c r="C118" s="29">
        <v>0</v>
      </c>
      <c r="D118" s="27" t="str">
        <f t="shared" si="12"/>
        <v>N/A</v>
      </c>
      <c r="E118" s="29">
        <v>0</v>
      </c>
      <c r="F118" s="27" t="str">
        <f t="shared" si="13"/>
        <v>N/A</v>
      </c>
      <c r="G118" s="29">
        <v>0</v>
      </c>
      <c r="H118" s="27" t="str">
        <f t="shared" si="14"/>
        <v>N/A</v>
      </c>
      <c r="I118" s="8" t="s">
        <v>1748</v>
      </c>
      <c r="J118" s="8" t="s">
        <v>1748</v>
      </c>
      <c r="K118" s="28" t="s">
        <v>734</v>
      </c>
      <c r="L118" s="105" t="str">
        <f t="shared" si="15"/>
        <v>N/A</v>
      </c>
    </row>
    <row r="119" spans="1:12" x14ac:dyDescent="0.2">
      <c r="A119" s="137" t="s">
        <v>574</v>
      </c>
      <c r="B119" s="22" t="s">
        <v>213</v>
      </c>
      <c r="C119" s="23">
        <v>0</v>
      </c>
      <c r="D119" s="27" t="str">
        <f t="shared" si="12"/>
        <v>N/A</v>
      </c>
      <c r="E119" s="23">
        <v>0</v>
      </c>
      <c r="F119" s="27" t="str">
        <f t="shared" si="13"/>
        <v>N/A</v>
      </c>
      <c r="G119" s="23">
        <v>0</v>
      </c>
      <c r="H119" s="27" t="str">
        <f t="shared" si="14"/>
        <v>N/A</v>
      </c>
      <c r="I119" s="8" t="s">
        <v>1748</v>
      </c>
      <c r="J119" s="8" t="s">
        <v>1748</v>
      </c>
      <c r="K119" s="28" t="s">
        <v>734</v>
      </c>
      <c r="L119" s="105" t="str">
        <f t="shared" si="15"/>
        <v>N/A</v>
      </c>
    </row>
    <row r="120" spans="1:12" ht="25.5" x14ac:dyDescent="0.2">
      <c r="A120" s="137" t="s">
        <v>1307</v>
      </c>
      <c r="B120" s="22" t="s">
        <v>213</v>
      </c>
      <c r="C120" s="29" t="s">
        <v>1748</v>
      </c>
      <c r="D120" s="27" t="str">
        <f t="shared" si="12"/>
        <v>N/A</v>
      </c>
      <c r="E120" s="29" t="s">
        <v>1748</v>
      </c>
      <c r="F120" s="27" t="str">
        <f t="shared" si="13"/>
        <v>N/A</v>
      </c>
      <c r="G120" s="29" t="s">
        <v>1748</v>
      </c>
      <c r="H120" s="27" t="str">
        <f t="shared" si="14"/>
        <v>N/A</v>
      </c>
      <c r="I120" s="8" t="s">
        <v>1748</v>
      </c>
      <c r="J120" s="8" t="s">
        <v>1748</v>
      </c>
      <c r="K120" s="28" t="s">
        <v>734</v>
      </c>
      <c r="L120" s="105" t="str">
        <f t="shared" si="15"/>
        <v>N/A</v>
      </c>
    </row>
    <row r="121" spans="1:12" ht="25.5" x14ac:dyDescent="0.2">
      <c r="A121" s="137" t="s">
        <v>575</v>
      </c>
      <c r="B121" s="22" t="s">
        <v>213</v>
      </c>
      <c r="C121" s="29">
        <v>523797</v>
      </c>
      <c r="D121" s="27" t="str">
        <f t="shared" si="12"/>
        <v>N/A</v>
      </c>
      <c r="E121" s="29">
        <v>539080</v>
      </c>
      <c r="F121" s="27" t="str">
        <f t="shared" si="13"/>
        <v>N/A</v>
      </c>
      <c r="G121" s="29">
        <v>5311672</v>
      </c>
      <c r="H121" s="27" t="str">
        <f t="shared" si="14"/>
        <v>N/A</v>
      </c>
      <c r="I121" s="8">
        <v>2.9180000000000001</v>
      </c>
      <c r="J121" s="8">
        <v>885.3</v>
      </c>
      <c r="K121" s="28" t="s">
        <v>734</v>
      </c>
      <c r="L121" s="105" t="str">
        <f t="shared" si="15"/>
        <v>No</v>
      </c>
    </row>
    <row r="122" spans="1:12" ht="25.5" x14ac:dyDescent="0.2">
      <c r="A122" s="137" t="s">
        <v>576</v>
      </c>
      <c r="B122" s="22" t="s">
        <v>213</v>
      </c>
      <c r="C122" s="23">
        <v>662</v>
      </c>
      <c r="D122" s="27" t="str">
        <f t="shared" si="12"/>
        <v>N/A</v>
      </c>
      <c r="E122" s="23">
        <v>626</v>
      </c>
      <c r="F122" s="27" t="str">
        <f t="shared" si="13"/>
        <v>N/A</v>
      </c>
      <c r="G122" s="23">
        <v>12416</v>
      </c>
      <c r="H122" s="27" t="str">
        <f t="shared" si="14"/>
        <v>N/A</v>
      </c>
      <c r="I122" s="8">
        <v>-5.44</v>
      </c>
      <c r="J122" s="8">
        <v>1883</v>
      </c>
      <c r="K122" s="28" t="s">
        <v>734</v>
      </c>
      <c r="L122" s="105" t="str">
        <f t="shared" si="15"/>
        <v>No</v>
      </c>
    </row>
    <row r="123" spans="1:12" ht="25.5" x14ac:dyDescent="0.2">
      <c r="A123" s="137" t="s">
        <v>1308</v>
      </c>
      <c r="B123" s="22" t="s">
        <v>213</v>
      </c>
      <c r="C123" s="29">
        <v>791.23413897</v>
      </c>
      <c r="D123" s="27" t="str">
        <f t="shared" si="12"/>
        <v>N/A</v>
      </c>
      <c r="E123" s="29">
        <v>861.15015974000005</v>
      </c>
      <c r="F123" s="27" t="str">
        <f t="shared" si="13"/>
        <v>N/A</v>
      </c>
      <c r="G123" s="29">
        <v>427.80863402</v>
      </c>
      <c r="H123" s="27" t="str">
        <f t="shared" si="14"/>
        <v>N/A</v>
      </c>
      <c r="I123" s="8">
        <v>8.8360000000000003</v>
      </c>
      <c r="J123" s="8">
        <v>-50.3</v>
      </c>
      <c r="K123" s="28" t="s">
        <v>734</v>
      </c>
      <c r="L123" s="105" t="str">
        <f t="shared" si="15"/>
        <v>No</v>
      </c>
    </row>
    <row r="124" spans="1:12" ht="25.5" x14ac:dyDescent="0.2">
      <c r="A124" s="137" t="s">
        <v>577</v>
      </c>
      <c r="B124" s="22" t="s">
        <v>213</v>
      </c>
      <c r="C124" s="29">
        <v>151877</v>
      </c>
      <c r="D124" s="27" t="str">
        <f t="shared" si="12"/>
        <v>N/A</v>
      </c>
      <c r="E124" s="29">
        <v>140519</v>
      </c>
      <c r="F124" s="27" t="str">
        <f t="shared" si="13"/>
        <v>N/A</v>
      </c>
      <c r="G124" s="29">
        <v>22510556</v>
      </c>
      <c r="H124" s="27" t="str">
        <f t="shared" si="14"/>
        <v>N/A</v>
      </c>
      <c r="I124" s="8">
        <v>-7.48</v>
      </c>
      <c r="J124" s="8">
        <v>15920</v>
      </c>
      <c r="K124" s="28" t="s">
        <v>734</v>
      </c>
      <c r="L124" s="105" t="str">
        <f t="shared" si="15"/>
        <v>No</v>
      </c>
    </row>
    <row r="125" spans="1:12" x14ac:dyDescent="0.2">
      <c r="A125" s="128" t="s">
        <v>578</v>
      </c>
      <c r="B125" s="22" t="s">
        <v>213</v>
      </c>
      <c r="C125" s="23">
        <v>288</v>
      </c>
      <c r="D125" s="27" t="str">
        <f t="shared" si="12"/>
        <v>N/A</v>
      </c>
      <c r="E125" s="23">
        <v>296</v>
      </c>
      <c r="F125" s="27" t="str">
        <f t="shared" si="13"/>
        <v>N/A</v>
      </c>
      <c r="G125" s="23">
        <v>22103</v>
      </c>
      <c r="H125" s="27" t="str">
        <f t="shared" si="14"/>
        <v>N/A</v>
      </c>
      <c r="I125" s="8">
        <v>2.778</v>
      </c>
      <c r="J125" s="8">
        <v>7367</v>
      </c>
      <c r="K125" s="28" t="s">
        <v>734</v>
      </c>
      <c r="L125" s="105" t="str">
        <f t="shared" si="15"/>
        <v>No</v>
      </c>
    </row>
    <row r="126" spans="1:12" ht="25.5" x14ac:dyDescent="0.2">
      <c r="A126" s="128" t="s">
        <v>1309</v>
      </c>
      <c r="B126" s="22" t="s">
        <v>213</v>
      </c>
      <c r="C126" s="29">
        <v>527.35069443999998</v>
      </c>
      <c r="D126" s="27" t="str">
        <f t="shared" si="12"/>
        <v>N/A</v>
      </c>
      <c r="E126" s="29">
        <v>474.72635135000002</v>
      </c>
      <c r="F126" s="27" t="str">
        <f t="shared" si="13"/>
        <v>N/A</v>
      </c>
      <c r="G126" s="29">
        <v>1018.4389449</v>
      </c>
      <c r="H126" s="27" t="str">
        <f t="shared" si="14"/>
        <v>N/A</v>
      </c>
      <c r="I126" s="8">
        <v>-9.98</v>
      </c>
      <c r="J126" s="8">
        <v>114.5</v>
      </c>
      <c r="K126" s="28" t="s">
        <v>734</v>
      </c>
      <c r="L126" s="105" t="str">
        <f t="shared" si="15"/>
        <v>No</v>
      </c>
    </row>
    <row r="127" spans="1:12" ht="25.5" x14ac:dyDescent="0.2">
      <c r="A127" s="128" t="s">
        <v>579</v>
      </c>
      <c r="B127" s="22" t="s">
        <v>213</v>
      </c>
      <c r="C127" s="29">
        <v>4912409</v>
      </c>
      <c r="D127" s="27" t="str">
        <f t="shared" si="12"/>
        <v>N/A</v>
      </c>
      <c r="E127" s="29">
        <v>5167160</v>
      </c>
      <c r="F127" s="27" t="str">
        <f t="shared" si="13"/>
        <v>N/A</v>
      </c>
      <c r="G127" s="29">
        <v>7221056</v>
      </c>
      <c r="H127" s="27" t="str">
        <f t="shared" si="14"/>
        <v>N/A</v>
      </c>
      <c r="I127" s="8">
        <v>5.1859999999999999</v>
      </c>
      <c r="J127" s="8">
        <v>39.75</v>
      </c>
      <c r="K127" s="28" t="s">
        <v>734</v>
      </c>
      <c r="L127" s="105" t="str">
        <f t="shared" si="15"/>
        <v>No</v>
      </c>
    </row>
    <row r="128" spans="1:12" x14ac:dyDescent="0.2">
      <c r="A128" s="128" t="s">
        <v>580</v>
      </c>
      <c r="B128" s="22" t="s">
        <v>213</v>
      </c>
      <c r="C128" s="23">
        <v>8570</v>
      </c>
      <c r="D128" s="27" t="str">
        <f t="shared" si="12"/>
        <v>N/A</v>
      </c>
      <c r="E128" s="23">
        <v>9781</v>
      </c>
      <c r="F128" s="27" t="str">
        <f t="shared" si="13"/>
        <v>N/A</v>
      </c>
      <c r="G128" s="23">
        <v>12189</v>
      </c>
      <c r="H128" s="27" t="str">
        <f t="shared" si="14"/>
        <v>N/A</v>
      </c>
      <c r="I128" s="8">
        <v>14.13</v>
      </c>
      <c r="J128" s="8">
        <v>24.62</v>
      </c>
      <c r="K128" s="28" t="s">
        <v>734</v>
      </c>
      <c r="L128" s="105" t="str">
        <f t="shared" si="15"/>
        <v>Yes</v>
      </c>
    </row>
    <row r="129" spans="1:12" ht="25.5" x14ac:dyDescent="0.2">
      <c r="A129" s="128" t="s">
        <v>1310</v>
      </c>
      <c r="B129" s="22" t="s">
        <v>213</v>
      </c>
      <c r="C129" s="29">
        <v>573.20991832000004</v>
      </c>
      <c r="D129" s="27" t="str">
        <f t="shared" si="12"/>
        <v>N/A</v>
      </c>
      <c r="E129" s="29">
        <v>528.28545139000005</v>
      </c>
      <c r="F129" s="27" t="str">
        <f t="shared" si="13"/>
        <v>N/A</v>
      </c>
      <c r="G129" s="29">
        <v>592.42398883999999</v>
      </c>
      <c r="H129" s="27" t="str">
        <f t="shared" si="14"/>
        <v>N/A</v>
      </c>
      <c r="I129" s="8">
        <v>-7.84</v>
      </c>
      <c r="J129" s="8">
        <v>12.14</v>
      </c>
      <c r="K129" s="28" t="s">
        <v>734</v>
      </c>
      <c r="L129" s="105" t="str">
        <f t="shared" si="15"/>
        <v>Yes</v>
      </c>
    </row>
    <row r="130" spans="1:12" ht="25.5" x14ac:dyDescent="0.2">
      <c r="A130" s="128" t="s">
        <v>581</v>
      </c>
      <c r="B130" s="22" t="s">
        <v>213</v>
      </c>
      <c r="C130" s="29">
        <v>10015434</v>
      </c>
      <c r="D130" s="27" t="str">
        <f t="shared" si="12"/>
        <v>N/A</v>
      </c>
      <c r="E130" s="29">
        <v>9775869</v>
      </c>
      <c r="F130" s="27" t="str">
        <f t="shared" si="13"/>
        <v>N/A</v>
      </c>
      <c r="G130" s="29">
        <v>15343831</v>
      </c>
      <c r="H130" s="27" t="str">
        <f t="shared" si="14"/>
        <v>N/A</v>
      </c>
      <c r="I130" s="8">
        <v>-2.39</v>
      </c>
      <c r="J130" s="8">
        <v>56.96</v>
      </c>
      <c r="K130" s="28" t="s">
        <v>734</v>
      </c>
      <c r="L130" s="105" t="str">
        <f t="shared" si="15"/>
        <v>No</v>
      </c>
    </row>
    <row r="131" spans="1:12" x14ac:dyDescent="0.2">
      <c r="A131" s="128" t="s">
        <v>582</v>
      </c>
      <c r="B131" s="22" t="s">
        <v>213</v>
      </c>
      <c r="C131" s="23">
        <v>1044</v>
      </c>
      <c r="D131" s="27" t="str">
        <f t="shared" si="12"/>
        <v>N/A</v>
      </c>
      <c r="E131" s="23">
        <v>1104</v>
      </c>
      <c r="F131" s="27" t="str">
        <f t="shared" si="13"/>
        <v>N/A</v>
      </c>
      <c r="G131" s="23">
        <v>1114</v>
      </c>
      <c r="H131" s="27" t="str">
        <f t="shared" si="14"/>
        <v>N/A</v>
      </c>
      <c r="I131" s="8">
        <v>5.7469999999999999</v>
      </c>
      <c r="J131" s="8">
        <v>0.90580000000000005</v>
      </c>
      <c r="K131" s="28" t="s">
        <v>734</v>
      </c>
      <c r="L131" s="105" t="str">
        <f t="shared" si="15"/>
        <v>Yes</v>
      </c>
    </row>
    <row r="132" spans="1:12" x14ac:dyDescent="0.2">
      <c r="A132" s="128" t="s">
        <v>1311</v>
      </c>
      <c r="B132" s="22" t="s">
        <v>213</v>
      </c>
      <c r="C132" s="29">
        <v>9593.3275861999991</v>
      </c>
      <c r="D132" s="27" t="str">
        <f t="shared" si="12"/>
        <v>N/A</v>
      </c>
      <c r="E132" s="29">
        <v>8854.9538042999993</v>
      </c>
      <c r="F132" s="27" t="str">
        <f t="shared" si="13"/>
        <v>N/A</v>
      </c>
      <c r="G132" s="29">
        <v>13773.636445</v>
      </c>
      <c r="H132" s="27" t="str">
        <f t="shared" si="14"/>
        <v>N/A</v>
      </c>
      <c r="I132" s="8">
        <v>-7.7</v>
      </c>
      <c r="J132" s="8">
        <v>55.55</v>
      </c>
      <c r="K132" s="28" t="s">
        <v>734</v>
      </c>
      <c r="L132" s="105" t="str">
        <f t="shared" si="15"/>
        <v>No</v>
      </c>
    </row>
    <row r="133" spans="1:12" ht="25.5" x14ac:dyDescent="0.2">
      <c r="A133" s="128" t="s">
        <v>583</v>
      </c>
      <c r="B133" s="22" t="s">
        <v>213</v>
      </c>
      <c r="C133" s="29">
        <v>112533</v>
      </c>
      <c r="D133" s="27" t="str">
        <f t="shared" si="12"/>
        <v>N/A</v>
      </c>
      <c r="E133" s="29">
        <v>200613</v>
      </c>
      <c r="F133" s="27" t="str">
        <f t="shared" si="13"/>
        <v>N/A</v>
      </c>
      <c r="G133" s="29">
        <v>318446</v>
      </c>
      <c r="H133" s="27" t="str">
        <f t="shared" si="14"/>
        <v>N/A</v>
      </c>
      <c r="I133" s="8">
        <v>78.27</v>
      </c>
      <c r="J133" s="8">
        <v>58.74</v>
      </c>
      <c r="K133" s="28" t="s">
        <v>734</v>
      </c>
      <c r="L133" s="105" t="str">
        <f>IF(J133="Div by 0", "N/A", IF(OR(J133="N/A",K133="N/A"),"N/A", IF(J133&gt;VALUE(MID(K133,1,2)), "No", IF(J133&lt;-1*VALUE(MID(K133,1,2)), "No", "Yes"))))</f>
        <v>No</v>
      </c>
    </row>
    <row r="134" spans="1:12" x14ac:dyDescent="0.2">
      <c r="A134" s="128" t="s">
        <v>584</v>
      </c>
      <c r="B134" s="22" t="s">
        <v>213</v>
      </c>
      <c r="C134" s="23">
        <v>890</v>
      </c>
      <c r="D134" s="27" t="str">
        <f t="shared" si="12"/>
        <v>N/A</v>
      </c>
      <c r="E134" s="23">
        <v>1578</v>
      </c>
      <c r="F134" s="27" t="str">
        <f t="shared" si="13"/>
        <v>N/A</v>
      </c>
      <c r="G134" s="23">
        <v>1880</v>
      </c>
      <c r="H134" s="27" t="str">
        <f t="shared" si="14"/>
        <v>N/A</v>
      </c>
      <c r="I134" s="8">
        <v>77.3</v>
      </c>
      <c r="J134" s="8">
        <v>19.14</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126.44157303</v>
      </c>
      <c r="D135" s="27" t="str">
        <f t="shared" si="12"/>
        <v>N/A</v>
      </c>
      <c r="E135" s="29">
        <v>127.13117871</v>
      </c>
      <c r="F135" s="27" t="str">
        <f t="shared" si="13"/>
        <v>N/A</v>
      </c>
      <c r="G135" s="29">
        <v>169.38617020999999</v>
      </c>
      <c r="H135" s="27" t="str">
        <f t="shared" si="14"/>
        <v>N/A</v>
      </c>
      <c r="I135" s="8">
        <v>0.5454</v>
      </c>
      <c r="J135" s="8">
        <v>33.24</v>
      </c>
      <c r="K135" s="28" t="s">
        <v>734</v>
      </c>
      <c r="L135" s="105" t="str">
        <f t="shared" si="16"/>
        <v>No</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0</v>
      </c>
      <c r="H137" s="27" t="str">
        <f t="shared" si="19"/>
        <v>N/A</v>
      </c>
      <c r="I137" s="8" t="s">
        <v>1748</v>
      </c>
      <c r="J137" s="8" t="s">
        <v>1748</v>
      </c>
      <c r="K137" s="28" t="s">
        <v>734</v>
      </c>
      <c r="L137" s="105" t="str">
        <f t="shared" si="16"/>
        <v>N/A</v>
      </c>
    </row>
    <row r="138" spans="1:12" ht="25.5" x14ac:dyDescent="0.2">
      <c r="A138" s="128" t="s">
        <v>1313</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734</v>
      </c>
      <c r="L138" s="105" t="str">
        <f t="shared" si="16"/>
        <v>N/A</v>
      </c>
    </row>
    <row r="139" spans="1:12" ht="25.5" x14ac:dyDescent="0.2">
      <c r="A139" s="128" t="s">
        <v>587</v>
      </c>
      <c r="B139" s="22" t="s">
        <v>213</v>
      </c>
      <c r="C139" s="29">
        <v>65076978</v>
      </c>
      <c r="D139" s="27" t="str">
        <f t="shared" si="17"/>
        <v>N/A</v>
      </c>
      <c r="E139" s="29">
        <v>70368698</v>
      </c>
      <c r="F139" s="27" t="str">
        <f t="shared" si="18"/>
        <v>N/A</v>
      </c>
      <c r="G139" s="29">
        <v>82607307</v>
      </c>
      <c r="H139" s="27" t="str">
        <f t="shared" si="19"/>
        <v>N/A</v>
      </c>
      <c r="I139" s="8">
        <v>8.1310000000000002</v>
      </c>
      <c r="J139" s="8">
        <v>17.39</v>
      </c>
      <c r="K139" s="28" t="s">
        <v>734</v>
      </c>
      <c r="L139" s="105" t="str">
        <f t="shared" ref="L139:L150" si="20">IF(J139="Div by 0", "N/A", IF(K139="N/A","N/A", IF(J139&gt;VALUE(MID(K139,1,2)), "No", IF(J139&lt;-1*VALUE(MID(K139,1,2)), "No", "Yes"))))</f>
        <v>Yes</v>
      </c>
    </row>
    <row r="140" spans="1:12" ht="25.5" x14ac:dyDescent="0.2">
      <c r="A140" s="128" t="s">
        <v>588</v>
      </c>
      <c r="B140" s="22" t="s">
        <v>213</v>
      </c>
      <c r="C140" s="23">
        <v>53720</v>
      </c>
      <c r="D140" s="27" t="str">
        <f t="shared" si="17"/>
        <v>N/A</v>
      </c>
      <c r="E140" s="23">
        <v>55506</v>
      </c>
      <c r="F140" s="27" t="str">
        <f t="shared" si="18"/>
        <v>N/A</v>
      </c>
      <c r="G140" s="23">
        <v>56662</v>
      </c>
      <c r="H140" s="27" t="str">
        <f t="shared" si="19"/>
        <v>N/A</v>
      </c>
      <c r="I140" s="8">
        <v>3.3250000000000002</v>
      </c>
      <c r="J140" s="8">
        <v>2.0830000000000002</v>
      </c>
      <c r="K140" s="28" t="s">
        <v>734</v>
      </c>
      <c r="L140" s="105" t="str">
        <f t="shared" si="20"/>
        <v>Yes</v>
      </c>
    </row>
    <row r="141" spans="1:12" ht="25.5" x14ac:dyDescent="0.2">
      <c r="A141" s="128" t="s">
        <v>1314</v>
      </c>
      <c r="B141" s="22" t="s">
        <v>213</v>
      </c>
      <c r="C141" s="29">
        <v>1211.4106105999999</v>
      </c>
      <c r="D141" s="27" t="str">
        <f t="shared" si="17"/>
        <v>N/A</v>
      </c>
      <c r="E141" s="29">
        <v>1267.7674125000001</v>
      </c>
      <c r="F141" s="27" t="str">
        <f t="shared" si="18"/>
        <v>N/A</v>
      </c>
      <c r="G141" s="29">
        <v>1457.8960678999999</v>
      </c>
      <c r="H141" s="27" t="str">
        <f t="shared" si="19"/>
        <v>N/A</v>
      </c>
      <c r="I141" s="8">
        <v>4.6520000000000001</v>
      </c>
      <c r="J141" s="8">
        <v>15</v>
      </c>
      <c r="K141" s="28" t="s">
        <v>734</v>
      </c>
      <c r="L141" s="105" t="str">
        <f t="shared" si="20"/>
        <v>Yes</v>
      </c>
    </row>
    <row r="142" spans="1:12" ht="25.5" x14ac:dyDescent="0.2">
      <c r="A142" s="128" t="s">
        <v>589</v>
      </c>
      <c r="B142" s="22" t="s">
        <v>213</v>
      </c>
      <c r="C142" s="29">
        <v>113395978</v>
      </c>
      <c r="D142" s="27" t="str">
        <f t="shared" si="17"/>
        <v>N/A</v>
      </c>
      <c r="E142" s="29">
        <v>116367299</v>
      </c>
      <c r="F142" s="27" t="str">
        <f t="shared" si="18"/>
        <v>N/A</v>
      </c>
      <c r="G142" s="29">
        <v>136952089</v>
      </c>
      <c r="H142" s="27" t="str">
        <f t="shared" si="19"/>
        <v>N/A</v>
      </c>
      <c r="I142" s="8">
        <v>2.62</v>
      </c>
      <c r="J142" s="8">
        <v>17.690000000000001</v>
      </c>
      <c r="K142" s="28" t="s">
        <v>734</v>
      </c>
      <c r="L142" s="105" t="str">
        <f t="shared" si="20"/>
        <v>Yes</v>
      </c>
    </row>
    <row r="143" spans="1:12" x14ac:dyDescent="0.2">
      <c r="A143" s="104" t="s">
        <v>590</v>
      </c>
      <c r="B143" s="22" t="s">
        <v>213</v>
      </c>
      <c r="C143" s="23">
        <v>2636</v>
      </c>
      <c r="D143" s="27" t="str">
        <f t="shared" si="17"/>
        <v>N/A</v>
      </c>
      <c r="E143" s="23">
        <v>3328</v>
      </c>
      <c r="F143" s="27" t="str">
        <f t="shared" si="18"/>
        <v>N/A</v>
      </c>
      <c r="G143" s="23">
        <v>4302</v>
      </c>
      <c r="H143" s="27" t="str">
        <f t="shared" si="19"/>
        <v>N/A</v>
      </c>
      <c r="I143" s="8">
        <v>26.25</v>
      </c>
      <c r="J143" s="8">
        <v>29.27</v>
      </c>
      <c r="K143" s="28" t="s">
        <v>734</v>
      </c>
      <c r="L143" s="105" t="str">
        <f t="shared" si="20"/>
        <v>Yes</v>
      </c>
    </row>
    <row r="144" spans="1:12" ht="25.5" x14ac:dyDescent="0.2">
      <c r="A144" s="104" t="s">
        <v>1315</v>
      </c>
      <c r="B144" s="22" t="s">
        <v>213</v>
      </c>
      <c r="C144" s="29">
        <v>43018.201062</v>
      </c>
      <c r="D144" s="27" t="str">
        <f t="shared" si="17"/>
        <v>N/A</v>
      </c>
      <c r="E144" s="29">
        <v>34966.135517000002</v>
      </c>
      <c r="F144" s="27" t="str">
        <f t="shared" si="18"/>
        <v>N/A</v>
      </c>
      <c r="G144" s="29">
        <v>31834.516272000001</v>
      </c>
      <c r="H144" s="27" t="str">
        <f t="shared" si="19"/>
        <v>N/A</v>
      </c>
      <c r="I144" s="8">
        <v>-18.7</v>
      </c>
      <c r="J144" s="8">
        <v>-8.9600000000000009</v>
      </c>
      <c r="K144" s="28" t="s">
        <v>734</v>
      </c>
      <c r="L144" s="105" t="str">
        <f t="shared" si="20"/>
        <v>Yes</v>
      </c>
    </row>
    <row r="145" spans="1:12" ht="25.5" x14ac:dyDescent="0.2">
      <c r="A145" s="128" t="s">
        <v>591</v>
      </c>
      <c r="B145" s="22" t="s">
        <v>213</v>
      </c>
      <c r="C145" s="29">
        <v>66484007</v>
      </c>
      <c r="D145" s="27" t="str">
        <f t="shared" si="17"/>
        <v>N/A</v>
      </c>
      <c r="E145" s="29">
        <v>64886873</v>
      </c>
      <c r="F145" s="27" t="str">
        <f t="shared" si="18"/>
        <v>N/A</v>
      </c>
      <c r="G145" s="29">
        <v>69723575</v>
      </c>
      <c r="H145" s="27" t="str">
        <f t="shared" si="19"/>
        <v>N/A</v>
      </c>
      <c r="I145" s="8">
        <v>-2.4</v>
      </c>
      <c r="J145" s="8">
        <v>7.4539999999999997</v>
      </c>
      <c r="K145" s="28" t="s">
        <v>734</v>
      </c>
      <c r="L145" s="105" t="str">
        <f t="shared" si="20"/>
        <v>Yes</v>
      </c>
    </row>
    <row r="146" spans="1:12" x14ac:dyDescent="0.2">
      <c r="A146" s="128" t="s">
        <v>592</v>
      </c>
      <c r="B146" s="22" t="s">
        <v>213</v>
      </c>
      <c r="C146" s="23">
        <v>36338</v>
      </c>
      <c r="D146" s="27" t="str">
        <f t="shared" si="17"/>
        <v>N/A</v>
      </c>
      <c r="E146" s="23">
        <v>34794</v>
      </c>
      <c r="F146" s="27" t="str">
        <f t="shared" si="18"/>
        <v>N/A</v>
      </c>
      <c r="G146" s="23">
        <v>36990</v>
      </c>
      <c r="H146" s="27" t="str">
        <f t="shared" si="19"/>
        <v>N/A</v>
      </c>
      <c r="I146" s="8">
        <v>-4.25</v>
      </c>
      <c r="J146" s="8">
        <v>6.3109999999999999</v>
      </c>
      <c r="K146" s="28" t="s">
        <v>734</v>
      </c>
      <c r="L146" s="105" t="str">
        <f t="shared" si="20"/>
        <v>Yes</v>
      </c>
    </row>
    <row r="147" spans="1:12" ht="25.5" x14ac:dyDescent="0.2">
      <c r="A147" s="128" t="s">
        <v>1316</v>
      </c>
      <c r="B147" s="22" t="s">
        <v>213</v>
      </c>
      <c r="C147" s="29">
        <v>1829.6000604999999</v>
      </c>
      <c r="D147" s="27" t="str">
        <f t="shared" si="17"/>
        <v>N/A</v>
      </c>
      <c r="E147" s="29">
        <v>1864.8868483000001</v>
      </c>
      <c r="F147" s="27" t="str">
        <f t="shared" si="18"/>
        <v>N/A</v>
      </c>
      <c r="G147" s="29">
        <v>1884.9303866</v>
      </c>
      <c r="H147" s="27" t="str">
        <f t="shared" si="19"/>
        <v>N/A</v>
      </c>
      <c r="I147" s="8">
        <v>1.929</v>
      </c>
      <c r="J147" s="8">
        <v>1.075</v>
      </c>
      <c r="K147" s="28" t="s">
        <v>734</v>
      </c>
      <c r="L147" s="105" t="str">
        <f t="shared" si="20"/>
        <v>Yes</v>
      </c>
    </row>
    <row r="148" spans="1:12" ht="25.5" x14ac:dyDescent="0.2">
      <c r="A148" s="128" t="s">
        <v>593</v>
      </c>
      <c r="B148" s="22" t="s">
        <v>213</v>
      </c>
      <c r="C148" s="29">
        <v>20894886</v>
      </c>
      <c r="D148" s="27" t="str">
        <f t="shared" si="17"/>
        <v>N/A</v>
      </c>
      <c r="E148" s="29">
        <v>21460706</v>
      </c>
      <c r="F148" s="27" t="str">
        <f t="shared" si="18"/>
        <v>N/A</v>
      </c>
      <c r="G148" s="29">
        <v>23125484</v>
      </c>
      <c r="H148" s="27" t="str">
        <f t="shared" si="19"/>
        <v>N/A</v>
      </c>
      <c r="I148" s="8">
        <v>2.7080000000000002</v>
      </c>
      <c r="J148" s="8">
        <v>7.7569999999999997</v>
      </c>
      <c r="K148" s="28" t="s">
        <v>734</v>
      </c>
      <c r="L148" s="105" t="str">
        <f t="shared" si="20"/>
        <v>Yes</v>
      </c>
    </row>
    <row r="149" spans="1:12" x14ac:dyDescent="0.2">
      <c r="A149" s="128" t="s">
        <v>594</v>
      </c>
      <c r="B149" s="22" t="s">
        <v>213</v>
      </c>
      <c r="C149" s="23">
        <v>3930</v>
      </c>
      <c r="D149" s="27" t="str">
        <f t="shared" si="17"/>
        <v>N/A</v>
      </c>
      <c r="E149" s="23">
        <v>3969</v>
      </c>
      <c r="F149" s="27" t="str">
        <f t="shared" si="18"/>
        <v>N/A</v>
      </c>
      <c r="G149" s="23">
        <v>4240</v>
      </c>
      <c r="H149" s="27" t="str">
        <f t="shared" si="19"/>
        <v>N/A</v>
      </c>
      <c r="I149" s="8">
        <v>0.99239999999999995</v>
      </c>
      <c r="J149" s="8">
        <v>6.8280000000000003</v>
      </c>
      <c r="K149" s="28" t="s">
        <v>734</v>
      </c>
      <c r="L149" s="105" t="str">
        <f t="shared" si="20"/>
        <v>Yes</v>
      </c>
    </row>
    <row r="150" spans="1:12" ht="25.5" x14ac:dyDescent="0.2">
      <c r="A150" s="137" t="s">
        <v>1317</v>
      </c>
      <c r="B150" s="22" t="s">
        <v>213</v>
      </c>
      <c r="C150" s="29">
        <v>5316.7648854999998</v>
      </c>
      <c r="D150" s="27" t="str">
        <f t="shared" si="17"/>
        <v>N/A</v>
      </c>
      <c r="E150" s="29">
        <v>5407.0813807000004</v>
      </c>
      <c r="F150" s="27" t="str">
        <f t="shared" si="18"/>
        <v>N/A</v>
      </c>
      <c r="G150" s="29">
        <v>5454.1235849000004</v>
      </c>
      <c r="H150" s="27" t="str">
        <f t="shared" si="19"/>
        <v>N/A</v>
      </c>
      <c r="I150" s="8">
        <v>1.6990000000000001</v>
      </c>
      <c r="J150" s="8">
        <v>0.87</v>
      </c>
      <c r="K150" s="28" t="s">
        <v>734</v>
      </c>
      <c r="L150" s="105" t="str">
        <f t="shared" si="20"/>
        <v>Yes</v>
      </c>
    </row>
    <row r="151" spans="1:12" ht="25.5" x14ac:dyDescent="0.2">
      <c r="A151" s="137" t="s">
        <v>1318</v>
      </c>
      <c r="B151" s="22" t="s">
        <v>213</v>
      </c>
      <c r="C151" s="29">
        <v>4489.8918169999997</v>
      </c>
      <c r="D151" s="27" t="str">
        <f t="shared" ref="D151:D170" si="21">IF($B151="N/A","N/A",IF(C151&gt;10,"No",IF(C151&lt;-10,"No","Yes")))</f>
        <v>N/A</v>
      </c>
      <c r="E151" s="29">
        <v>4718.1237927000002</v>
      </c>
      <c r="F151" s="27" t="str">
        <f t="shared" ref="F151:F170" si="22">IF($B151="N/A","N/A",IF(E151&gt;10,"No",IF(E151&lt;-10,"No","Yes")))</f>
        <v>N/A</v>
      </c>
      <c r="G151" s="29">
        <v>3944.6585899000002</v>
      </c>
      <c r="H151" s="27" t="str">
        <f t="shared" ref="H151:H170" si="23">IF($B151="N/A","N/A",IF(G151&gt;10,"No",IF(G151&lt;-10,"No","Yes")))</f>
        <v>N/A</v>
      </c>
      <c r="I151" s="8">
        <v>5.0830000000000002</v>
      </c>
      <c r="J151" s="8">
        <v>-16.399999999999999</v>
      </c>
      <c r="K151" s="28" t="s">
        <v>734</v>
      </c>
      <c r="L151" s="105" t="str">
        <f t="shared" ref="L151:L170" si="24">IF(J151="Div by 0", "N/A", IF(K151="N/A","N/A", IF(J151&gt;VALUE(MID(K151,1,2)), "No", IF(J151&lt;-1*VALUE(MID(K151,1,2)), "No", "Yes"))))</f>
        <v>Yes</v>
      </c>
    </row>
    <row r="152" spans="1:12" ht="25.5" x14ac:dyDescent="0.2">
      <c r="A152" s="137" t="s">
        <v>1319</v>
      </c>
      <c r="B152" s="22" t="s">
        <v>213</v>
      </c>
      <c r="C152" s="29">
        <v>6023.3446677000002</v>
      </c>
      <c r="D152" s="27" t="str">
        <f t="shared" si="21"/>
        <v>N/A</v>
      </c>
      <c r="E152" s="29">
        <v>6080.3017180999996</v>
      </c>
      <c r="F152" s="27" t="str">
        <f t="shared" si="22"/>
        <v>N/A</v>
      </c>
      <c r="G152" s="29">
        <v>5863.5521007999996</v>
      </c>
      <c r="H152" s="27" t="str">
        <f t="shared" si="23"/>
        <v>N/A</v>
      </c>
      <c r="I152" s="8">
        <v>0.9456</v>
      </c>
      <c r="J152" s="8">
        <v>-3.56</v>
      </c>
      <c r="K152" s="28" t="s">
        <v>734</v>
      </c>
      <c r="L152" s="105" t="str">
        <f t="shared" si="24"/>
        <v>Yes</v>
      </c>
    </row>
    <row r="153" spans="1:12" ht="25.5" x14ac:dyDescent="0.2">
      <c r="A153" s="137" t="s">
        <v>1320</v>
      </c>
      <c r="B153" s="22" t="s">
        <v>213</v>
      </c>
      <c r="C153" s="29">
        <v>8017.0322829999996</v>
      </c>
      <c r="D153" s="27" t="str">
        <f t="shared" si="21"/>
        <v>N/A</v>
      </c>
      <c r="E153" s="29">
        <v>7721.3884078000001</v>
      </c>
      <c r="F153" s="27" t="str">
        <f t="shared" si="22"/>
        <v>N/A</v>
      </c>
      <c r="G153" s="29">
        <v>9181.6901330000001</v>
      </c>
      <c r="H153" s="27" t="str">
        <f t="shared" si="23"/>
        <v>N/A</v>
      </c>
      <c r="I153" s="8">
        <v>-3.69</v>
      </c>
      <c r="J153" s="8">
        <v>18.91</v>
      </c>
      <c r="K153" s="28" t="s">
        <v>734</v>
      </c>
      <c r="L153" s="105" t="str">
        <f t="shared" si="24"/>
        <v>Yes</v>
      </c>
    </row>
    <row r="154" spans="1:12" ht="25.5" x14ac:dyDescent="0.2">
      <c r="A154" s="137" t="s">
        <v>1321</v>
      </c>
      <c r="B154" s="22" t="s">
        <v>213</v>
      </c>
      <c r="C154" s="29">
        <v>457.86492471000003</v>
      </c>
      <c r="D154" s="27" t="str">
        <f t="shared" si="21"/>
        <v>N/A</v>
      </c>
      <c r="E154" s="29">
        <v>520.03631757000005</v>
      </c>
      <c r="F154" s="27" t="str">
        <f t="shared" si="22"/>
        <v>N/A</v>
      </c>
      <c r="G154" s="29">
        <v>398.05325850000003</v>
      </c>
      <c r="H154" s="27" t="str">
        <f t="shared" si="23"/>
        <v>N/A</v>
      </c>
      <c r="I154" s="8">
        <v>13.58</v>
      </c>
      <c r="J154" s="8">
        <v>-23.5</v>
      </c>
      <c r="K154" s="28" t="s">
        <v>734</v>
      </c>
      <c r="L154" s="105" t="str">
        <f t="shared" si="24"/>
        <v>Yes</v>
      </c>
    </row>
    <row r="155" spans="1:12" ht="25.5" x14ac:dyDescent="0.2">
      <c r="A155" s="128" t="s">
        <v>1322</v>
      </c>
      <c r="B155" s="22" t="s">
        <v>213</v>
      </c>
      <c r="C155" s="29">
        <v>1025.7645118999999</v>
      </c>
      <c r="D155" s="27" t="str">
        <f t="shared" si="21"/>
        <v>N/A</v>
      </c>
      <c r="E155" s="29">
        <v>1174.4447290999999</v>
      </c>
      <c r="F155" s="27" t="str">
        <f t="shared" si="22"/>
        <v>N/A</v>
      </c>
      <c r="G155" s="29">
        <v>1207.3158347999999</v>
      </c>
      <c r="H155" s="27" t="str">
        <f t="shared" si="23"/>
        <v>N/A</v>
      </c>
      <c r="I155" s="8">
        <v>14.49</v>
      </c>
      <c r="J155" s="8">
        <v>2.7989999999999999</v>
      </c>
      <c r="K155" s="28" t="s">
        <v>734</v>
      </c>
      <c r="L155" s="105" t="str">
        <f t="shared" si="24"/>
        <v>Yes</v>
      </c>
    </row>
    <row r="156" spans="1:12" ht="25.5" x14ac:dyDescent="0.2">
      <c r="A156" s="128" t="s">
        <v>1323</v>
      </c>
      <c r="B156" s="22" t="s">
        <v>213</v>
      </c>
      <c r="C156" s="29">
        <v>794.08390218</v>
      </c>
      <c r="D156" s="27" t="str">
        <f t="shared" si="21"/>
        <v>N/A</v>
      </c>
      <c r="E156" s="29">
        <v>1440.2375093999999</v>
      </c>
      <c r="F156" s="27" t="str">
        <f t="shared" si="22"/>
        <v>N/A</v>
      </c>
      <c r="G156" s="29">
        <v>1958.9043730000001</v>
      </c>
      <c r="H156" s="27" t="str">
        <f t="shared" si="23"/>
        <v>N/A</v>
      </c>
      <c r="I156" s="8">
        <v>81.37</v>
      </c>
      <c r="J156" s="8">
        <v>36.01</v>
      </c>
      <c r="K156" s="28" t="s">
        <v>734</v>
      </c>
      <c r="L156" s="105" t="str">
        <f t="shared" si="24"/>
        <v>No</v>
      </c>
    </row>
    <row r="157" spans="1:12" ht="25.5" x14ac:dyDescent="0.2">
      <c r="A157" s="128" t="s">
        <v>1324</v>
      </c>
      <c r="B157" s="22" t="s">
        <v>213</v>
      </c>
      <c r="C157" s="29">
        <v>2979.1591963000001</v>
      </c>
      <c r="D157" s="27" t="str">
        <f t="shared" si="21"/>
        <v>N/A</v>
      </c>
      <c r="E157" s="29">
        <v>4984.3231348999998</v>
      </c>
      <c r="F157" s="27" t="str">
        <f t="shared" si="22"/>
        <v>N/A</v>
      </c>
      <c r="G157" s="29">
        <v>10086.22437</v>
      </c>
      <c r="H157" s="27" t="str">
        <f t="shared" si="23"/>
        <v>N/A</v>
      </c>
      <c r="I157" s="8">
        <v>67.31</v>
      </c>
      <c r="J157" s="8">
        <v>102.4</v>
      </c>
      <c r="K157" s="28" t="s">
        <v>734</v>
      </c>
      <c r="L157" s="105" t="str">
        <f t="shared" si="24"/>
        <v>No</v>
      </c>
    </row>
    <row r="158" spans="1:12" ht="25.5" x14ac:dyDescent="0.2">
      <c r="A158" s="128" t="s">
        <v>1325</v>
      </c>
      <c r="B158" s="22" t="s">
        <v>213</v>
      </c>
      <c r="C158" s="29">
        <v>1333.4683881000001</v>
      </c>
      <c r="D158" s="27" t="str">
        <f t="shared" si="21"/>
        <v>N/A</v>
      </c>
      <c r="E158" s="29">
        <v>2211.3360295000002</v>
      </c>
      <c r="F158" s="27" t="str">
        <f t="shared" si="22"/>
        <v>N/A</v>
      </c>
      <c r="G158" s="29">
        <v>2787.7842692999998</v>
      </c>
      <c r="H158" s="27" t="str">
        <f t="shared" si="23"/>
        <v>N/A</v>
      </c>
      <c r="I158" s="8">
        <v>65.83</v>
      </c>
      <c r="J158" s="8">
        <v>26.07</v>
      </c>
      <c r="K158" s="28" t="s">
        <v>734</v>
      </c>
      <c r="L158" s="105" t="str">
        <f t="shared" si="24"/>
        <v>Yes</v>
      </c>
    </row>
    <row r="159" spans="1:12" ht="25.5" x14ac:dyDescent="0.2">
      <c r="A159" s="128" t="s">
        <v>1326</v>
      </c>
      <c r="B159" s="22" t="s">
        <v>213</v>
      </c>
      <c r="C159" s="29">
        <v>169.08745716000001</v>
      </c>
      <c r="D159" s="27" t="str">
        <f t="shared" si="21"/>
        <v>N/A</v>
      </c>
      <c r="E159" s="29">
        <v>329.35663006999999</v>
      </c>
      <c r="F159" s="27" t="str">
        <f t="shared" si="22"/>
        <v>N/A</v>
      </c>
      <c r="G159" s="29">
        <v>533.01707986999998</v>
      </c>
      <c r="H159" s="27" t="str">
        <f t="shared" si="23"/>
        <v>N/A</v>
      </c>
      <c r="I159" s="8">
        <v>94.78</v>
      </c>
      <c r="J159" s="8">
        <v>61.84</v>
      </c>
      <c r="K159" s="28" t="s">
        <v>734</v>
      </c>
      <c r="L159" s="105" t="str">
        <f t="shared" si="24"/>
        <v>No</v>
      </c>
    </row>
    <row r="160" spans="1:12" ht="25.5" x14ac:dyDescent="0.2">
      <c r="A160" s="137" t="s">
        <v>1327</v>
      </c>
      <c r="B160" s="22" t="s">
        <v>213</v>
      </c>
      <c r="C160" s="29">
        <v>0</v>
      </c>
      <c r="D160" s="27" t="str">
        <f t="shared" si="21"/>
        <v>N/A</v>
      </c>
      <c r="E160" s="29">
        <v>0</v>
      </c>
      <c r="F160" s="27" t="str">
        <f t="shared" si="22"/>
        <v>N/A</v>
      </c>
      <c r="G160" s="29">
        <v>396.37607573000003</v>
      </c>
      <c r="H160" s="27" t="str">
        <f t="shared" si="23"/>
        <v>N/A</v>
      </c>
      <c r="I160" s="8" t="s">
        <v>1748</v>
      </c>
      <c r="J160" s="8" t="s">
        <v>1748</v>
      </c>
      <c r="K160" s="28" t="s">
        <v>734</v>
      </c>
      <c r="L160" s="105" t="str">
        <f t="shared" si="24"/>
        <v>N/A</v>
      </c>
    </row>
    <row r="161" spans="1:12" x14ac:dyDescent="0.2">
      <c r="A161" s="137" t="s">
        <v>1328</v>
      </c>
      <c r="B161" s="22" t="s">
        <v>213</v>
      </c>
      <c r="C161" s="29">
        <v>1963.7314256</v>
      </c>
      <c r="D161" s="27" t="str">
        <f t="shared" si="21"/>
        <v>N/A</v>
      </c>
      <c r="E161" s="29">
        <v>2060.4320822999998</v>
      </c>
      <c r="F161" s="27" t="str">
        <f t="shared" si="22"/>
        <v>N/A</v>
      </c>
      <c r="G161" s="29">
        <v>2358.6938724000001</v>
      </c>
      <c r="H161" s="27" t="str">
        <f t="shared" si="23"/>
        <v>N/A</v>
      </c>
      <c r="I161" s="8">
        <v>4.9240000000000004</v>
      </c>
      <c r="J161" s="8">
        <v>14.48</v>
      </c>
      <c r="K161" s="28" t="s">
        <v>734</v>
      </c>
      <c r="L161" s="105" t="str">
        <f t="shared" si="24"/>
        <v>Yes</v>
      </c>
    </row>
    <row r="162" spans="1:12" x14ac:dyDescent="0.2">
      <c r="A162" s="137" t="s">
        <v>1329</v>
      </c>
      <c r="B162" s="22" t="s">
        <v>213</v>
      </c>
      <c r="C162" s="29">
        <v>1682.0911900999999</v>
      </c>
      <c r="D162" s="27" t="str">
        <f t="shared" si="21"/>
        <v>N/A</v>
      </c>
      <c r="E162" s="29">
        <v>1613.1951047</v>
      </c>
      <c r="F162" s="27" t="str">
        <f t="shared" si="22"/>
        <v>N/A</v>
      </c>
      <c r="G162" s="29">
        <v>646.89663866000001</v>
      </c>
      <c r="H162" s="27" t="str">
        <f t="shared" si="23"/>
        <v>N/A</v>
      </c>
      <c r="I162" s="8">
        <v>-4.0999999999999996</v>
      </c>
      <c r="J162" s="8">
        <v>-59.9</v>
      </c>
      <c r="K162" s="28" t="s">
        <v>734</v>
      </c>
      <c r="L162" s="105" t="str">
        <f t="shared" si="24"/>
        <v>No</v>
      </c>
    </row>
    <row r="163" spans="1:12" ht="25.5" x14ac:dyDescent="0.2">
      <c r="A163" s="137" t="s">
        <v>1678</v>
      </c>
      <c r="B163" s="22" t="s">
        <v>213</v>
      </c>
      <c r="C163" s="29">
        <v>3405.9475253000001</v>
      </c>
      <c r="D163" s="27" t="str">
        <f t="shared" si="21"/>
        <v>N/A</v>
      </c>
      <c r="E163" s="29">
        <v>3289.7034904000002</v>
      </c>
      <c r="F163" s="27" t="str">
        <f t="shared" si="22"/>
        <v>N/A</v>
      </c>
      <c r="G163" s="29">
        <v>2827.9189084999998</v>
      </c>
      <c r="H163" s="27" t="str">
        <f t="shared" si="23"/>
        <v>N/A</v>
      </c>
      <c r="I163" s="8">
        <v>-3.41</v>
      </c>
      <c r="J163" s="8">
        <v>-14</v>
      </c>
      <c r="K163" s="28" t="s">
        <v>734</v>
      </c>
      <c r="L163" s="105" t="str">
        <f t="shared" si="24"/>
        <v>Yes</v>
      </c>
    </row>
    <row r="164" spans="1:12" x14ac:dyDescent="0.2">
      <c r="A164" s="137" t="s">
        <v>1330</v>
      </c>
      <c r="B164" s="22" t="s">
        <v>213</v>
      </c>
      <c r="C164" s="29">
        <v>660.53398544000004</v>
      </c>
      <c r="D164" s="27" t="str">
        <f t="shared" si="21"/>
        <v>N/A</v>
      </c>
      <c r="E164" s="29">
        <v>713.79535472999999</v>
      </c>
      <c r="F164" s="27" t="str">
        <f t="shared" si="22"/>
        <v>N/A</v>
      </c>
      <c r="G164" s="29">
        <v>907.86295728000005</v>
      </c>
      <c r="H164" s="27" t="str">
        <f t="shared" si="23"/>
        <v>N/A</v>
      </c>
      <c r="I164" s="8">
        <v>8.0630000000000006</v>
      </c>
      <c r="J164" s="8">
        <v>27.19</v>
      </c>
      <c r="K164" s="28" t="s">
        <v>734</v>
      </c>
      <c r="L164" s="105" t="str">
        <f t="shared" si="24"/>
        <v>Yes</v>
      </c>
    </row>
    <row r="165" spans="1:12" x14ac:dyDescent="0.2">
      <c r="A165" s="137" t="s">
        <v>1331</v>
      </c>
      <c r="B165" s="22" t="s">
        <v>213</v>
      </c>
      <c r="C165" s="29">
        <v>13.336284496999999</v>
      </c>
      <c r="D165" s="27" t="str">
        <f t="shared" si="21"/>
        <v>N/A</v>
      </c>
      <c r="E165" s="29">
        <v>21.089299121</v>
      </c>
      <c r="F165" s="27" t="str">
        <f t="shared" si="22"/>
        <v>N/A</v>
      </c>
      <c r="G165" s="29">
        <v>21.386689616000002</v>
      </c>
      <c r="H165" s="27" t="str">
        <f t="shared" si="23"/>
        <v>N/A</v>
      </c>
      <c r="I165" s="8">
        <v>58.13</v>
      </c>
      <c r="J165" s="8">
        <v>1.41</v>
      </c>
      <c r="K165" s="28" t="s">
        <v>734</v>
      </c>
      <c r="L165" s="105" t="str">
        <f t="shared" si="24"/>
        <v>Yes</v>
      </c>
    </row>
    <row r="166" spans="1:12" x14ac:dyDescent="0.2">
      <c r="A166" s="137" t="s">
        <v>1332</v>
      </c>
      <c r="B166" s="22" t="s">
        <v>213</v>
      </c>
      <c r="C166" s="29">
        <v>6399.0352806000001</v>
      </c>
      <c r="D166" s="27" t="str">
        <f t="shared" si="21"/>
        <v>N/A</v>
      </c>
      <c r="E166" s="29">
        <v>7053.4236885999999</v>
      </c>
      <c r="F166" s="27" t="str">
        <f t="shared" si="22"/>
        <v>N/A</v>
      </c>
      <c r="G166" s="29">
        <v>7354.8461389000004</v>
      </c>
      <c r="H166" s="27" t="str">
        <f t="shared" si="23"/>
        <v>N/A</v>
      </c>
      <c r="I166" s="8">
        <v>10.23</v>
      </c>
      <c r="J166" s="8">
        <v>4.2729999999999997</v>
      </c>
      <c r="K166" s="28" t="s">
        <v>734</v>
      </c>
      <c r="L166" s="105" t="str">
        <f t="shared" si="24"/>
        <v>Yes</v>
      </c>
    </row>
    <row r="167" spans="1:12" x14ac:dyDescent="0.2">
      <c r="A167" s="168" t="s">
        <v>1333</v>
      </c>
      <c r="B167" s="22" t="s">
        <v>213</v>
      </c>
      <c r="C167" s="29">
        <v>5147.490984</v>
      </c>
      <c r="D167" s="27" t="str">
        <f t="shared" si="21"/>
        <v>N/A</v>
      </c>
      <c r="E167" s="29">
        <v>5051.2158154999997</v>
      </c>
      <c r="F167" s="27" t="str">
        <f t="shared" si="22"/>
        <v>N/A</v>
      </c>
      <c r="G167" s="29">
        <v>4535.7588235000003</v>
      </c>
      <c r="H167" s="27" t="str">
        <f t="shared" si="23"/>
        <v>N/A</v>
      </c>
      <c r="I167" s="8">
        <v>-1.87</v>
      </c>
      <c r="J167" s="8">
        <v>-10.199999999999999</v>
      </c>
      <c r="K167" s="28" t="s">
        <v>734</v>
      </c>
      <c r="L167" s="105" t="str">
        <f t="shared" si="24"/>
        <v>Yes</v>
      </c>
    </row>
    <row r="168" spans="1:12" x14ac:dyDescent="0.2">
      <c r="A168" s="168" t="s">
        <v>1334</v>
      </c>
      <c r="B168" s="22" t="s">
        <v>213</v>
      </c>
      <c r="C168" s="29">
        <v>11329.598446</v>
      </c>
      <c r="D168" s="27" t="str">
        <f t="shared" si="21"/>
        <v>N/A</v>
      </c>
      <c r="E168" s="29">
        <v>11430.757616000001</v>
      </c>
      <c r="F168" s="27" t="str">
        <f t="shared" si="22"/>
        <v>N/A</v>
      </c>
      <c r="G168" s="29">
        <v>12375.431333</v>
      </c>
      <c r="H168" s="27" t="str">
        <f t="shared" si="23"/>
        <v>N/A</v>
      </c>
      <c r="I168" s="8">
        <v>0.89290000000000003</v>
      </c>
      <c r="J168" s="8">
        <v>8.2639999999999993</v>
      </c>
      <c r="K168" s="28" t="s">
        <v>734</v>
      </c>
      <c r="L168" s="105" t="str">
        <f t="shared" si="24"/>
        <v>Yes</v>
      </c>
    </row>
    <row r="169" spans="1:12" x14ac:dyDescent="0.2">
      <c r="A169" s="168" t="s">
        <v>1335</v>
      </c>
      <c r="B169" s="22" t="s">
        <v>213</v>
      </c>
      <c r="C169" s="29">
        <v>1576.2907921999999</v>
      </c>
      <c r="D169" s="27" t="str">
        <f t="shared" si="21"/>
        <v>N/A</v>
      </c>
      <c r="E169" s="29">
        <v>1937.2675887</v>
      </c>
      <c r="F169" s="27" t="str">
        <f t="shared" si="22"/>
        <v>N/A</v>
      </c>
      <c r="G169" s="29">
        <v>1973.2987564</v>
      </c>
      <c r="H169" s="27" t="str">
        <f t="shared" si="23"/>
        <v>N/A</v>
      </c>
      <c r="I169" s="8">
        <v>22.9</v>
      </c>
      <c r="J169" s="8">
        <v>1.86</v>
      </c>
      <c r="K169" s="28" t="s">
        <v>734</v>
      </c>
      <c r="L169" s="105" t="str">
        <f t="shared" si="24"/>
        <v>Yes</v>
      </c>
    </row>
    <row r="170" spans="1:12" x14ac:dyDescent="0.2">
      <c r="A170" s="168" t="s">
        <v>1336</v>
      </c>
      <c r="B170" s="22" t="s">
        <v>213</v>
      </c>
      <c r="C170" s="29">
        <v>479.56880904000002</v>
      </c>
      <c r="D170" s="27" t="str">
        <f t="shared" si="21"/>
        <v>N/A</v>
      </c>
      <c r="E170" s="29">
        <v>539.54149185000006</v>
      </c>
      <c r="F170" s="27" t="str">
        <f t="shared" si="22"/>
        <v>N/A</v>
      </c>
      <c r="G170" s="29">
        <v>528.85829030000002</v>
      </c>
      <c r="H170" s="27" t="str">
        <f t="shared" si="23"/>
        <v>N/A</v>
      </c>
      <c r="I170" s="8">
        <v>12.51</v>
      </c>
      <c r="J170" s="8">
        <v>-1.98</v>
      </c>
      <c r="K170" s="28" t="s">
        <v>734</v>
      </c>
      <c r="L170" s="105" t="str">
        <f t="shared" si="24"/>
        <v>Yes</v>
      </c>
    </row>
    <row r="171" spans="1:12" x14ac:dyDescent="0.2">
      <c r="A171" s="168" t="s">
        <v>85</v>
      </c>
      <c r="B171" s="22" t="s">
        <v>213</v>
      </c>
      <c r="C171" s="4">
        <v>15.634356063</v>
      </c>
      <c r="D171" s="27" t="str">
        <f t="shared" ref="D171:D202" si="25">IF($B171="N/A","N/A",IF(C171&gt;10,"No",IF(C171&lt;-10,"No","Yes")))</f>
        <v>N/A</v>
      </c>
      <c r="E171" s="4">
        <v>15.922514584</v>
      </c>
      <c r="F171" s="27" t="str">
        <f t="shared" ref="F171:F202" si="26">IF($B171="N/A","N/A",IF(E171&gt;10,"No",IF(E171&lt;-10,"No","Yes")))</f>
        <v>N/A</v>
      </c>
      <c r="G171" s="4">
        <v>13.257793052</v>
      </c>
      <c r="H171" s="27" t="str">
        <f t="shared" ref="H171:H202" si="27">IF($B171="N/A","N/A",IF(G171&gt;10,"No",IF(G171&lt;-10,"No","Yes")))</f>
        <v>N/A</v>
      </c>
      <c r="I171" s="8">
        <v>1.843</v>
      </c>
      <c r="J171" s="8">
        <v>-16.7</v>
      </c>
      <c r="K171" s="28" t="s">
        <v>734</v>
      </c>
      <c r="L171" s="105" t="str">
        <f t="shared" ref="L171:L202" si="28">IF(J171="Div by 0", "N/A", IF(K171="N/A","N/A", IF(J171&gt;VALUE(MID(K171,1,2)), "No", IF(J171&lt;-1*VALUE(MID(K171,1,2)), "No", "Yes"))))</f>
        <v>Yes</v>
      </c>
    </row>
    <row r="172" spans="1:12" x14ac:dyDescent="0.2">
      <c r="A172" s="168" t="s">
        <v>462</v>
      </c>
      <c r="B172" s="22" t="s">
        <v>213</v>
      </c>
      <c r="C172" s="4">
        <v>18.10922205</v>
      </c>
      <c r="D172" s="27" t="str">
        <f t="shared" si="25"/>
        <v>N/A</v>
      </c>
      <c r="E172" s="4">
        <v>18.757354672000002</v>
      </c>
      <c r="F172" s="27" t="str">
        <f t="shared" si="26"/>
        <v>N/A</v>
      </c>
      <c r="G172" s="4">
        <v>17.899159663999999</v>
      </c>
      <c r="H172" s="27" t="str">
        <f t="shared" si="27"/>
        <v>N/A</v>
      </c>
      <c r="I172" s="8">
        <v>3.5790000000000002</v>
      </c>
      <c r="J172" s="8">
        <v>-4.58</v>
      </c>
      <c r="K172" s="28" t="s">
        <v>734</v>
      </c>
      <c r="L172" s="105" t="str">
        <f t="shared" si="28"/>
        <v>Yes</v>
      </c>
    </row>
    <row r="173" spans="1:12" x14ac:dyDescent="0.2">
      <c r="A173" s="168" t="s">
        <v>463</v>
      </c>
      <c r="B173" s="22" t="s">
        <v>213</v>
      </c>
      <c r="C173" s="4">
        <v>22.539878611999999</v>
      </c>
      <c r="D173" s="27" t="str">
        <f t="shared" si="25"/>
        <v>N/A</v>
      </c>
      <c r="E173" s="4">
        <v>21.393089501999999</v>
      </c>
      <c r="F173" s="27" t="str">
        <f t="shared" si="26"/>
        <v>N/A</v>
      </c>
      <c r="G173" s="4">
        <v>20.486719986000001</v>
      </c>
      <c r="H173" s="27" t="str">
        <f t="shared" si="27"/>
        <v>N/A</v>
      </c>
      <c r="I173" s="8">
        <v>-5.09</v>
      </c>
      <c r="J173" s="8">
        <v>-4.24</v>
      </c>
      <c r="K173" s="28" t="s">
        <v>734</v>
      </c>
      <c r="L173" s="105" t="str">
        <f t="shared" si="28"/>
        <v>Yes</v>
      </c>
    </row>
    <row r="174" spans="1:12" x14ac:dyDescent="0.2">
      <c r="A174" s="128" t="s">
        <v>464</v>
      </c>
      <c r="B174" s="22" t="s">
        <v>213</v>
      </c>
      <c r="C174" s="4">
        <v>4.5788885894</v>
      </c>
      <c r="D174" s="27" t="str">
        <f t="shared" si="25"/>
        <v>N/A</v>
      </c>
      <c r="E174" s="4">
        <v>4.9197635135000004</v>
      </c>
      <c r="F174" s="27" t="str">
        <f t="shared" si="26"/>
        <v>N/A</v>
      </c>
      <c r="G174" s="4">
        <v>2.4872809497000001</v>
      </c>
      <c r="H174" s="27" t="str">
        <f t="shared" si="27"/>
        <v>N/A</v>
      </c>
      <c r="I174" s="8">
        <v>7.444</v>
      </c>
      <c r="J174" s="8">
        <v>-49.4</v>
      </c>
      <c r="K174" s="28" t="s">
        <v>734</v>
      </c>
      <c r="L174" s="105" t="str">
        <f t="shared" si="28"/>
        <v>No</v>
      </c>
    </row>
    <row r="175" spans="1:12" x14ac:dyDescent="0.2">
      <c r="A175" s="128" t="s">
        <v>465</v>
      </c>
      <c r="B175" s="22" t="s">
        <v>213</v>
      </c>
      <c r="C175" s="4">
        <v>15.010187072000001</v>
      </c>
      <c r="D175" s="27" t="str">
        <f t="shared" si="25"/>
        <v>N/A</v>
      </c>
      <c r="E175" s="4">
        <v>16.420085678</v>
      </c>
      <c r="F175" s="27" t="str">
        <f t="shared" si="26"/>
        <v>N/A</v>
      </c>
      <c r="G175" s="4">
        <v>16.437177281</v>
      </c>
      <c r="H175" s="27" t="str">
        <f t="shared" si="27"/>
        <v>N/A</v>
      </c>
      <c r="I175" s="8">
        <v>9.3930000000000007</v>
      </c>
      <c r="J175" s="8">
        <v>0.1041</v>
      </c>
      <c r="K175" s="28" t="s">
        <v>734</v>
      </c>
      <c r="L175" s="105" t="str">
        <f t="shared" si="28"/>
        <v>Yes</v>
      </c>
    </row>
    <row r="176" spans="1:12" x14ac:dyDescent="0.2">
      <c r="A176" s="128" t="s">
        <v>1337</v>
      </c>
      <c r="B176" s="22" t="s">
        <v>213</v>
      </c>
      <c r="C176" s="4">
        <v>3.1208833321</v>
      </c>
      <c r="D176" s="27" t="str">
        <f t="shared" si="25"/>
        <v>N/A</v>
      </c>
      <c r="E176" s="4">
        <v>3.5940790587999998</v>
      </c>
      <c r="F176" s="27" t="str">
        <f t="shared" si="26"/>
        <v>N/A</v>
      </c>
      <c r="G176" s="4">
        <v>3.1919540653</v>
      </c>
      <c r="H176" s="27" t="str">
        <f t="shared" si="27"/>
        <v>N/A</v>
      </c>
      <c r="I176" s="8">
        <v>15.16</v>
      </c>
      <c r="J176" s="8">
        <v>-11.2</v>
      </c>
      <c r="K176" s="28" t="s">
        <v>734</v>
      </c>
      <c r="L176" s="105" t="str">
        <f t="shared" si="28"/>
        <v>Yes</v>
      </c>
    </row>
    <row r="177" spans="1:12" x14ac:dyDescent="0.2">
      <c r="A177" s="128" t="s">
        <v>1338</v>
      </c>
      <c r="B177" s="22" t="s">
        <v>213</v>
      </c>
      <c r="C177" s="4">
        <v>12.699639360999999</v>
      </c>
      <c r="D177" s="27" t="str">
        <f t="shared" si="25"/>
        <v>N/A</v>
      </c>
      <c r="E177" s="4">
        <v>11.767474699999999</v>
      </c>
      <c r="F177" s="27" t="str">
        <f t="shared" si="26"/>
        <v>N/A</v>
      </c>
      <c r="G177" s="4">
        <v>13.529411765000001</v>
      </c>
      <c r="H177" s="27" t="str">
        <f t="shared" si="27"/>
        <v>N/A</v>
      </c>
      <c r="I177" s="8">
        <v>-7.34</v>
      </c>
      <c r="J177" s="8">
        <v>14.97</v>
      </c>
      <c r="K177" s="28" t="s">
        <v>734</v>
      </c>
      <c r="L177" s="105" t="str">
        <f t="shared" si="28"/>
        <v>Yes</v>
      </c>
    </row>
    <row r="178" spans="1:12" x14ac:dyDescent="0.2">
      <c r="A178" s="128" t="s">
        <v>1339</v>
      </c>
      <c r="B178" s="22" t="s">
        <v>213</v>
      </c>
      <c r="C178" s="4">
        <v>5.1275046618999998</v>
      </c>
      <c r="D178" s="27" t="str">
        <f t="shared" si="25"/>
        <v>N/A</v>
      </c>
      <c r="E178" s="4">
        <v>5.3806928082000001</v>
      </c>
      <c r="F178" s="27" t="str">
        <f t="shared" si="26"/>
        <v>N/A</v>
      </c>
      <c r="G178" s="4">
        <v>6.1246311107000002</v>
      </c>
      <c r="H178" s="27" t="str">
        <f t="shared" si="27"/>
        <v>N/A</v>
      </c>
      <c r="I178" s="8">
        <v>4.9379999999999997</v>
      </c>
      <c r="J178" s="8">
        <v>13.83</v>
      </c>
      <c r="K178" s="28" t="s">
        <v>734</v>
      </c>
      <c r="L178" s="105" t="str">
        <f t="shared" si="28"/>
        <v>Yes</v>
      </c>
    </row>
    <row r="179" spans="1:12" x14ac:dyDescent="0.2">
      <c r="A179" s="128" t="s">
        <v>1340</v>
      </c>
      <c r="B179" s="22" t="s">
        <v>213</v>
      </c>
      <c r="C179" s="4">
        <v>0.7740593831</v>
      </c>
      <c r="D179" s="27" t="str">
        <f t="shared" si="25"/>
        <v>N/A</v>
      </c>
      <c r="E179" s="4">
        <v>1.1465371622</v>
      </c>
      <c r="F179" s="27" t="str">
        <f t="shared" si="26"/>
        <v>N/A</v>
      </c>
      <c r="G179" s="4">
        <v>1.1144310748999999</v>
      </c>
      <c r="H179" s="27" t="str">
        <f t="shared" si="27"/>
        <v>N/A</v>
      </c>
      <c r="I179" s="8">
        <v>48.12</v>
      </c>
      <c r="J179" s="8">
        <v>-2.8</v>
      </c>
      <c r="K179" s="28" t="s">
        <v>734</v>
      </c>
      <c r="L179" s="105" t="str">
        <f t="shared" si="28"/>
        <v>Yes</v>
      </c>
    </row>
    <row r="180" spans="1:12" x14ac:dyDescent="0.2">
      <c r="A180" s="128" t="s">
        <v>1341</v>
      </c>
      <c r="B180" s="22" t="s">
        <v>213</v>
      </c>
      <c r="C180" s="4">
        <v>0</v>
      </c>
      <c r="D180" s="27" t="str">
        <f t="shared" si="25"/>
        <v>N/A</v>
      </c>
      <c r="E180" s="4">
        <v>0</v>
      </c>
      <c r="F180" s="27" t="str">
        <f t="shared" si="26"/>
        <v>N/A</v>
      </c>
      <c r="G180" s="4">
        <v>0.14343086629999999</v>
      </c>
      <c r="H180" s="27" t="str">
        <f t="shared" si="27"/>
        <v>N/A</v>
      </c>
      <c r="I180" s="8" t="s">
        <v>1748</v>
      </c>
      <c r="J180" s="8" t="s">
        <v>1748</v>
      </c>
      <c r="K180" s="28" t="s">
        <v>734</v>
      </c>
      <c r="L180" s="105" t="str">
        <f t="shared" si="28"/>
        <v>N/A</v>
      </c>
    </row>
    <row r="181" spans="1:12" x14ac:dyDescent="0.2">
      <c r="A181" s="128" t="s">
        <v>86</v>
      </c>
      <c r="B181" s="22" t="s">
        <v>213</v>
      </c>
      <c r="C181" s="4">
        <v>0.2494244052</v>
      </c>
      <c r="D181" s="27" t="str">
        <f t="shared" si="25"/>
        <v>N/A</v>
      </c>
      <c r="E181" s="4">
        <v>3.4854352584999999</v>
      </c>
      <c r="F181" s="27" t="str">
        <f t="shared" si="26"/>
        <v>N/A</v>
      </c>
      <c r="G181" s="4">
        <v>38.499587798999997</v>
      </c>
      <c r="H181" s="27" t="str">
        <f t="shared" si="27"/>
        <v>N/A</v>
      </c>
      <c r="I181" s="8">
        <v>1297</v>
      </c>
      <c r="J181" s="8">
        <v>1005</v>
      </c>
      <c r="K181" s="28" t="s">
        <v>734</v>
      </c>
      <c r="L181" s="105" t="str">
        <f t="shared" si="28"/>
        <v>No</v>
      </c>
    </row>
    <row r="182" spans="1:12" x14ac:dyDescent="0.2">
      <c r="A182" s="128" t="s">
        <v>87</v>
      </c>
      <c r="B182" s="22" t="s">
        <v>213</v>
      </c>
      <c r="C182" s="4">
        <v>54.336423080000003</v>
      </c>
      <c r="D182" s="27" t="str">
        <f t="shared" si="25"/>
        <v>N/A</v>
      </c>
      <c r="E182" s="4">
        <v>59.119847014000001</v>
      </c>
      <c r="F182" s="27" t="str">
        <f t="shared" si="26"/>
        <v>N/A</v>
      </c>
      <c r="G182" s="4">
        <v>56.628896525999998</v>
      </c>
      <c r="H182" s="27" t="str">
        <f t="shared" si="27"/>
        <v>N/A</v>
      </c>
      <c r="I182" s="8">
        <v>8.8030000000000008</v>
      </c>
      <c r="J182" s="8">
        <v>-4.21</v>
      </c>
      <c r="K182" s="28" t="s">
        <v>734</v>
      </c>
      <c r="L182" s="105" t="str">
        <f t="shared" si="28"/>
        <v>Yes</v>
      </c>
    </row>
    <row r="183" spans="1:12" x14ac:dyDescent="0.2">
      <c r="A183" s="128" t="s">
        <v>466</v>
      </c>
      <c r="B183" s="22" t="s">
        <v>213</v>
      </c>
      <c r="C183" s="4">
        <v>62.751159196000003</v>
      </c>
      <c r="D183" s="27" t="str">
        <f t="shared" si="25"/>
        <v>N/A</v>
      </c>
      <c r="E183" s="4">
        <v>62.861849847000002</v>
      </c>
      <c r="F183" s="27" t="str">
        <f t="shared" si="26"/>
        <v>N/A</v>
      </c>
      <c r="G183" s="4">
        <v>37.563025209999999</v>
      </c>
      <c r="H183" s="27" t="str">
        <f t="shared" si="27"/>
        <v>N/A</v>
      </c>
      <c r="I183" s="8">
        <v>0.1764</v>
      </c>
      <c r="J183" s="8">
        <v>-40.200000000000003</v>
      </c>
      <c r="K183" s="28" t="s">
        <v>734</v>
      </c>
      <c r="L183" s="105" t="str">
        <f t="shared" si="28"/>
        <v>No</v>
      </c>
    </row>
    <row r="184" spans="1:12" x14ac:dyDescent="0.2">
      <c r="A184" s="128" t="s">
        <v>467</v>
      </c>
      <c r="B184" s="22" t="s">
        <v>213</v>
      </c>
      <c r="C184" s="4">
        <v>79.640825246999995</v>
      </c>
      <c r="D184" s="27" t="str">
        <f t="shared" si="25"/>
        <v>N/A</v>
      </c>
      <c r="E184" s="4">
        <v>80.249912080000001</v>
      </c>
      <c r="F184" s="27" t="str">
        <f t="shared" si="26"/>
        <v>N/A</v>
      </c>
      <c r="G184" s="4">
        <v>70.908002224000001</v>
      </c>
      <c r="H184" s="27" t="str">
        <f t="shared" si="27"/>
        <v>N/A</v>
      </c>
      <c r="I184" s="8">
        <v>0.76480000000000004</v>
      </c>
      <c r="J184" s="8">
        <v>-11.6</v>
      </c>
      <c r="K184" s="28" t="s">
        <v>734</v>
      </c>
      <c r="L184" s="105" t="str">
        <f t="shared" si="28"/>
        <v>Yes</v>
      </c>
    </row>
    <row r="185" spans="1:12" x14ac:dyDescent="0.2">
      <c r="A185" s="128" t="s">
        <v>468</v>
      </c>
      <c r="B185" s="22" t="s">
        <v>213</v>
      </c>
      <c r="C185" s="4">
        <v>37.699772789000001</v>
      </c>
      <c r="D185" s="27" t="str">
        <f t="shared" si="25"/>
        <v>N/A</v>
      </c>
      <c r="E185" s="4">
        <v>41.934121621999999</v>
      </c>
      <c r="F185" s="27" t="str">
        <f t="shared" si="26"/>
        <v>N/A</v>
      </c>
      <c r="G185" s="4">
        <v>52.386336106000002</v>
      </c>
      <c r="H185" s="27" t="str">
        <f t="shared" si="27"/>
        <v>N/A</v>
      </c>
      <c r="I185" s="8">
        <v>11.23</v>
      </c>
      <c r="J185" s="8">
        <v>24.93</v>
      </c>
      <c r="K185" s="28" t="s">
        <v>734</v>
      </c>
      <c r="L185" s="105" t="str">
        <f t="shared" si="28"/>
        <v>Yes</v>
      </c>
    </row>
    <row r="186" spans="1:12" x14ac:dyDescent="0.2">
      <c r="A186" s="128" t="s">
        <v>469</v>
      </c>
      <c r="B186" s="22" t="s">
        <v>213</v>
      </c>
      <c r="C186" s="4">
        <v>6.2122615299000001</v>
      </c>
      <c r="D186" s="27" t="str">
        <f t="shared" si="25"/>
        <v>N/A</v>
      </c>
      <c r="E186" s="4">
        <v>9.4510444728999996</v>
      </c>
      <c r="F186" s="27" t="str">
        <f t="shared" si="26"/>
        <v>N/A</v>
      </c>
      <c r="G186" s="4">
        <v>14.142283419</v>
      </c>
      <c r="H186" s="27" t="str">
        <f t="shared" si="27"/>
        <v>N/A</v>
      </c>
      <c r="I186" s="8">
        <v>52.14</v>
      </c>
      <c r="J186" s="8">
        <v>49.64</v>
      </c>
      <c r="K186" s="28" t="s">
        <v>734</v>
      </c>
      <c r="L186" s="105" t="str">
        <f t="shared" si="28"/>
        <v>No</v>
      </c>
    </row>
    <row r="187" spans="1:12" x14ac:dyDescent="0.2">
      <c r="A187" s="128" t="s">
        <v>116</v>
      </c>
      <c r="B187" s="22" t="s">
        <v>213</v>
      </c>
      <c r="C187" s="4">
        <v>71.638403870999994</v>
      </c>
      <c r="D187" s="27" t="str">
        <f t="shared" si="25"/>
        <v>N/A</v>
      </c>
      <c r="E187" s="4">
        <v>75.823630510000001</v>
      </c>
      <c r="F187" s="27" t="str">
        <f t="shared" si="26"/>
        <v>N/A</v>
      </c>
      <c r="G187" s="4">
        <v>70.932955806999999</v>
      </c>
      <c r="H187" s="27" t="str">
        <f t="shared" si="27"/>
        <v>N/A</v>
      </c>
      <c r="I187" s="8">
        <v>5.8419999999999996</v>
      </c>
      <c r="J187" s="8">
        <v>-6.45</v>
      </c>
      <c r="K187" s="28" t="s">
        <v>734</v>
      </c>
      <c r="L187" s="105" t="str">
        <f t="shared" si="28"/>
        <v>Yes</v>
      </c>
    </row>
    <row r="188" spans="1:12" x14ac:dyDescent="0.2">
      <c r="A188" s="128" t="s">
        <v>470</v>
      </c>
      <c r="B188" s="22" t="s">
        <v>213</v>
      </c>
      <c r="C188" s="4">
        <v>74.909840289000002</v>
      </c>
      <c r="D188" s="27" t="str">
        <f t="shared" si="25"/>
        <v>N/A</v>
      </c>
      <c r="E188" s="4">
        <v>75.617792421999994</v>
      </c>
      <c r="F188" s="27" t="str">
        <f t="shared" si="26"/>
        <v>N/A</v>
      </c>
      <c r="G188" s="4">
        <v>59.075630252000003</v>
      </c>
      <c r="H188" s="27" t="str">
        <f t="shared" si="27"/>
        <v>N/A</v>
      </c>
      <c r="I188" s="8">
        <v>0.94510000000000005</v>
      </c>
      <c r="J188" s="8">
        <v>-21.9</v>
      </c>
      <c r="K188" s="28" t="s">
        <v>734</v>
      </c>
      <c r="L188" s="105" t="str">
        <f t="shared" si="28"/>
        <v>Yes</v>
      </c>
    </row>
    <row r="189" spans="1:12" x14ac:dyDescent="0.2">
      <c r="A189" s="128" t="s">
        <v>471</v>
      </c>
      <c r="B189" s="22" t="s">
        <v>213</v>
      </c>
      <c r="C189" s="4">
        <v>90.698751677999994</v>
      </c>
      <c r="D189" s="27" t="str">
        <f t="shared" si="25"/>
        <v>N/A</v>
      </c>
      <c r="E189" s="4">
        <v>90.943159838</v>
      </c>
      <c r="F189" s="27" t="str">
        <f t="shared" si="26"/>
        <v>N/A</v>
      </c>
      <c r="G189" s="4">
        <v>83.114494675000003</v>
      </c>
      <c r="H189" s="27" t="str">
        <f t="shared" si="27"/>
        <v>N/A</v>
      </c>
      <c r="I189" s="8">
        <v>0.26950000000000002</v>
      </c>
      <c r="J189" s="8">
        <v>-8.61</v>
      </c>
      <c r="K189" s="28" t="s">
        <v>734</v>
      </c>
      <c r="L189" s="105" t="str">
        <f t="shared" si="28"/>
        <v>Yes</v>
      </c>
    </row>
    <row r="190" spans="1:12" x14ac:dyDescent="0.2">
      <c r="A190" s="128" t="s">
        <v>472</v>
      </c>
      <c r="B190" s="22" t="s">
        <v>213</v>
      </c>
      <c r="C190" s="4">
        <v>56.294527670000001</v>
      </c>
      <c r="D190" s="27" t="str">
        <f t="shared" si="25"/>
        <v>N/A</v>
      </c>
      <c r="E190" s="4">
        <v>61.693412162000001</v>
      </c>
      <c r="F190" s="27" t="str">
        <f t="shared" si="26"/>
        <v>N/A</v>
      </c>
      <c r="G190" s="4">
        <v>70.592748122000003</v>
      </c>
      <c r="H190" s="27" t="str">
        <f t="shared" si="27"/>
        <v>N/A</v>
      </c>
      <c r="I190" s="8">
        <v>9.59</v>
      </c>
      <c r="J190" s="8">
        <v>14.43</v>
      </c>
      <c r="K190" s="28" t="s">
        <v>734</v>
      </c>
      <c r="L190" s="105" t="str">
        <f t="shared" si="28"/>
        <v>Yes</v>
      </c>
    </row>
    <row r="191" spans="1:12" x14ac:dyDescent="0.2">
      <c r="A191" s="128" t="s">
        <v>473</v>
      </c>
      <c r="B191" s="22" t="s">
        <v>213</v>
      </c>
      <c r="C191" s="4">
        <v>41.24097055</v>
      </c>
      <c r="D191" s="27" t="str">
        <f t="shared" si="25"/>
        <v>N/A</v>
      </c>
      <c r="E191" s="4">
        <v>44.658393322000002</v>
      </c>
      <c r="F191" s="27" t="str">
        <f t="shared" si="26"/>
        <v>N/A</v>
      </c>
      <c r="G191" s="4">
        <v>33.591508892999997</v>
      </c>
      <c r="H191" s="27" t="str">
        <f t="shared" si="27"/>
        <v>N/A</v>
      </c>
      <c r="I191" s="8">
        <v>8.2859999999999996</v>
      </c>
      <c r="J191" s="8">
        <v>-24.8</v>
      </c>
      <c r="K191" s="28" t="s">
        <v>734</v>
      </c>
      <c r="L191" s="105" t="str">
        <f t="shared" si="28"/>
        <v>Yes</v>
      </c>
    </row>
    <row r="192" spans="1:12" x14ac:dyDescent="0.2">
      <c r="A192" s="128" t="s">
        <v>1342</v>
      </c>
      <c r="B192" s="22" t="s">
        <v>213</v>
      </c>
      <c r="C192" s="23">
        <v>10.472156262</v>
      </c>
      <c r="D192" s="27" t="str">
        <f t="shared" si="25"/>
        <v>N/A</v>
      </c>
      <c r="E192" s="23">
        <v>10.538786059</v>
      </c>
      <c r="F192" s="27" t="str">
        <f t="shared" si="26"/>
        <v>N/A</v>
      </c>
      <c r="G192" s="23">
        <v>10.463657656000001</v>
      </c>
      <c r="H192" s="27" t="str">
        <f t="shared" si="27"/>
        <v>N/A</v>
      </c>
      <c r="I192" s="8">
        <v>0.63629999999999998</v>
      </c>
      <c r="J192" s="8">
        <v>-0.71299999999999997</v>
      </c>
      <c r="K192" s="28" t="s">
        <v>734</v>
      </c>
      <c r="L192" s="105" t="str">
        <f t="shared" si="28"/>
        <v>Yes</v>
      </c>
    </row>
    <row r="193" spans="1:12" x14ac:dyDescent="0.2">
      <c r="A193" s="128" t="s">
        <v>1343</v>
      </c>
      <c r="B193" s="22" t="s">
        <v>213</v>
      </c>
      <c r="C193" s="23">
        <v>11.320056899000001</v>
      </c>
      <c r="D193" s="27" t="str">
        <f t="shared" si="25"/>
        <v>N/A</v>
      </c>
      <c r="E193" s="23">
        <v>11.032622333999999</v>
      </c>
      <c r="F193" s="27" t="str">
        <f t="shared" si="26"/>
        <v>N/A</v>
      </c>
      <c r="G193" s="23">
        <v>9.6525821595999997</v>
      </c>
      <c r="H193" s="27" t="str">
        <f t="shared" si="27"/>
        <v>N/A</v>
      </c>
      <c r="I193" s="8">
        <v>-2.54</v>
      </c>
      <c r="J193" s="8">
        <v>-12.5</v>
      </c>
      <c r="K193" s="28" t="s">
        <v>734</v>
      </c>
      <c r="L193" s="105" t="str">
        <f t="shared" si="28"/>
        <v>Yes</v>
      </c>
    </row>
    <row r="194" spans="1:12" x14ac:dyDescent="0.2">
      <c r="A194" s="128" t="s">
        <v>1344</v>
      </c>
      <c r="B194" s="22" t="s">
        <v>213</v>
      </c>
      <c r="C194" s="23">
        <v>12.720292986</v>
      </c>
      <c r="D194" s="27" t="str">
        <f t="shared" si="25"/>
        <v>N/A</v>
      </c>
      <c r="E194" s="23">
        <v>12.587177643</v>
      </c>
      <c r="F194" s="27" t="str">
        <f t="shared" si="26"/>
        <v>N/A</v>
      </c>
      <c r="G194" s="23">
        <v>14.475574113</v>
      </c>
      <c r="H194" s="27" t="str">
        <f t="shared" si="27"/>
        <v>N/A</v>
      </c>
      <c r="I194" s="8">
        <v>-1.05</v>
      </c>
      <c r="J194" s="8">
        <v>15</v>
      </c>
      <c r="K194" s="28" t="s">
        <v>734</v>
      </c>
      <c r="L194" s="105" t="str">
        <f t="shared" si="28"/>
        <v>Yes</v>
      </c>
    </row>
    <row r="195" spans="1:12" x14ac:dyDescent="0.2">
      <c r="A195" s="128" t="s">
        <v>1345</v>
      </c>
      <c r="B195" s="22" t="s">
        <v>213</v>
      </c>
      <c r="C195" s="23">
        <v>5.3612279226000004</v>
      </c>
      <c r="D195" s="27" t="str">
        <f t="shared" si="25"/>
        <v>N/A</v>
      </c>
      <c r="E195" s="23">
        <v>5.3793991416000004</v>
      </c>
      <c r="F195" s="27" t="str">
        <f t="shared" si="26"/>
        <v>N/A</v>
      </c>
      <c r="G195" s="23">
        <v>5.8993506493999996</v>
      </c>
      <c r="H195" s="27" t="str">
        <f t="shared" si="27"/>
        <v>N/A</v>
      </c>
      <c r="I195" s="8">
        <v>0.33889999999999998</v>
      </c>
      <c r="J195" s="8">
        <v>9.6660000000000004</v>
      </c>
      <c r="K195" s="28" t="s">
        <v>734</v>
      </c>
      <c r="L195" s="105" t="str">
        <f t="shared" si="28"/>
        <v>Yes</v>
      </c>
    </row>
    <row r="196" spans="1:12" x14ac:dyDescent="0.2">
      <c r="A196" s="128" t="s">
        <v>1346</v>
      </c>
      <c r="B196" s="22" t="s">
        <v>213</v>
      </c>
      <c r="C196" s="23">
        <v>2.7956564659000001</v>
      </c>
      <c r="D196" s="27" t="str">
        <f t="shared" si="25"/>
        <v>N/A</v>
      </c>
      <c r="E196" s="23">
        <v>2.9416352878000001</v>
      </c>
      <c r="F196" s="27" t="str">
        <f t="shared" si="26"/>
        <v>N/A</v>
      </c>
      <c r="G196" s="23">
        <v>2.8638743455000002</v>
      </c>
      <c r="H196" s="27" t="str">
        <f t="shared" si="27"/>
        <v>N/A</v>
      </c>
      <c r="I196" s="8">
        <v>5.2220000000000004</v>
      </c>
      <c r="J196" s="8">
        <v>-2.64</v>
      </c>
      <c r="K196" s="28" t="s">
        <v>734</v>
      </c>
      <c r="L196" s="105" t="str">
        <f t="shared" si="28"/>
        <v>Yes</v>
      </c>
    </row>
    <row r="197" spans="1:12" x14ac:dyDescent="0.2">
      <c r="A197" s="128" t="s">
        <v>1347</v>
      </c>
      <c r="B197" s="22" t="s">
        <v>213</v>
      </c>
      <c r="C197" s="23">
        <v>116.91346892</v>
      </c>
      <c r="D197" s="27" t="str">
        <f t="shared" si="25"/>
        <v>N/A</v>
      </c>
      <c r="E197" s="23">
        <v>185.9451086</v>
      </c>
      <c r="F197" s="27" t="str">
        <f t="shared" si="26"/>
        <v>N/A</v>
      </c>
      <c r="G197" s="23">
        <v>275.26677659000001</v>
      </c>
      <c r="H197" s="27" t="str">
        <f t="shared" si="27"/>
        <v>N/A</v>
      </c>
      <c r="I197" s="8">
        <v>59.05</v>
      </c>
      <c r="J197" s="8">
        <v>48.04</v>
      </c>
      <c r="K197" s="28" t="s">
        <v>734</v>
      </c>
      <c r="L197" s="105" t="str">
        <f t="shared" si="28"/>
        <v>No</v>
      </c>
    </row>
    <row r="198" spans="1:12" x14ac:dyDescent="0.2">
      <c r="A198" s="128" t="s">
        <v>1348</v>
      </c>
      <c r="B198" s="22" t="s">
        <v>213</v>
      </c>
      <c r="C198" s="23">
        <v>139.49695740000001</v>
      </c>
      <c r="D198" s="27" t="str">
        <f t="shared" si="25"/>
        <v>N/A</v>
      </c>
      <c r="E198" s="23">
        <v>238.45</v>
      </c>
      <c r="F198" s="27" t="str">
        <f t="shared" si="26"/>
        <v>N/A</v>
      </c>
      <c r="G198" s="23">
        <v>410.06211180000003</v>
      </c>
      <c r="H198" s="27" t="str">
        <f t="shared" si="27"/>
        <v>N/A</v>
      </c>
      <c r="I198" s="8">
        <v>70.94</v>
      </c>
      <c r="J198" s="8">
        <v>71.97</v>
      </c>
      <c r="K198" s="28" t="s">
        <v>734</v>
      </c>
      <c r="L198" s="105" t="str">
        <f t="shared" si="28"/>
        <v>No</v>
      </c>
    </row>
    <row r="199" spans="1:12" x14ac:dyDescent="0.2">
      <c r="A199" s="128" t="s">
        <v>1349</v>
      </c>
      <c r="B199" s="22" t="s">
        <v>213</v>
      </c>
      <c r="C199" s="23">
        <v>121.18716701</v>
      </c>
      <c r="D199" s="27" t="str">
        <f t="shared" si="25"/>
        <v>N/A</v>
      </c>
      <c r="E199" s="23">
        <v>194.45649510000001</v>
      </c>
      <c r="F199" s="27" t="str">
        <f t="shared" si="26"/>
        <v>N/A</v>
      </c>
      <c r="G199" s="23">
        <v>231.46089384999999</v>
      </c>
      <c r="H199" s="27" t="str">
        <f t="shared" si="27"/>
        <v>N/A</v>
      </c>
      <c r="I199" s="8">
        <v>60.46</v>
      </c>
      <c r="J199" s="8">
        <v>19.03</v>
      </c>
      <c r="K199" s="28" t="s">
        <v>734</v>
      </c>
      <c r="L199" s="105" t="str">
        <f t="shared" si="28"/>
        <v>Yes</v>
      </c>
    </row>
    <row r="200" spans="1:12" x14ac:dyDescent="0.2">
      <c r="A200" s="128" t="s">
        <v>1350</v>
      </c>
      <c r="B200" s="22" t="s">
        <v>213</v>
      </c>
      <c r="C200" s="23">
        <v>43.323383085000003</v>
      </c>
      <c r="D200" s="27" t="str">
        <f t="shared" si="25"/>
        <v>N/A</v>
      </c>
      <c r="E200" s="23">
        <v>60.854511971000001</v>
      </c>
      <c r="F200" s="27" t="str">
        <f t="shared" si="26"/>
        <v>N/A</v>
      </c>
      <c r="G200" s="23">
        <v>99.536231884000003</v>
      </c>
      <c r="H200" s="27" t="str">
        <f t="shared" si="27"/>
        <v>N/A</v>
      </c>
      <c r="I200" s="8">
        <v>40.47</v>
      </c>
      <c r="J200" s="8">
        <v>63.56</v>
      </c>
      <c r="K200" s="28" t="s">
        <v>734</v>
      </c>
      <c r="L200" s="105" t="str">
        <f t="shared" si="28"/>
        <v>No</v>
      </c>
    </row>
    <row r="201" spans="1:12" x14ac:dyDescent="0.2">
      <c r="A201" s="128" t="s">
        <v>1351</v>
      </c>
      <c r="B201" s="22" t="s">
        <v>213</v>
      </c>
      <c r="C201" s="23" t="s">
        <v>1748</v>
      </c>
      <c r="D201" s="27" t="str">
        <f t="shared" si="25"/>
        <v>N/A</v>
      </c>
      <c r="E201" s="23" t="s">
        <v>1748</v>
      </c>
      <c r="F201" s="27" t="str">
        <f t="shared" si="26"/>
        <v>N/A</v>
      </c>
      <c r="G201" s="23">
        <v>437.2</v>
      </c>
      <c r="H201" s="27" t="str">
        <f t="shared" si="27"/>
        <v>N/A</v>
      </c>
      <c r="I201" s="8" t="s">
        <v>1748</v>
      </c>
      <c r="J201" s="8" t="s">
        <v>1748</v>
      </c>
      <c r="K201" s="28" t="s">
        <v>734</v>
      </c>
      <c r="L201" s="105" t="str">
        <f t="shared" si="28"/>
        <v>N/A</v>
      </c>
    </row>
    <row r="202" spans="1:12" x14ac:dyDescent="0.2">
      <c r="A202" s="128" t="s">
        <v>28</v>
      </c>
      <c r="B202" s="22" t="s">
        <v>213</v>
      </c>
      <c r="C202" s="4">
        <v>2.4867667839999998</v>
      </c>
      <c r="D202" s="27" t="str">
        <f t="shared" si="25"/>
        <v>N/A</v>
      </c>
      <c r="E202" s="4">
        <v>2.3595410423000001</v>
      </c>
      <c r="F202" s="27" t="str">
        <f t="shared" si="26"/>
        <v>N/A</v>
      </c>
      <c r="G202" s="4">
        <v>2.0288512649000001</v>
      </c>
      <c r="H202" s="27" t="str">
        <f t="shared" si="27"/>
        <v>N/A</v>
      </c>
      <c r="I202" s="8">
        <v>-5.12</v>
      </c>
      <c r="J202" s="8">
        <v>-14</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0</v>
      </c>
      <c r="J203" s="8">
        <v>0</v>
      </c>
      <c r="K203" s="10" t="s">
        <v>213</v>
      </c>
      <c r="L203" s="105" t="str">
        <f t="shared" ref="L203:L213" si="32">IF(J203="Div by 0", "N/A", IF(K203="N/A","N/A", IF(J203&gt;VALUE(MID(K203,1,2)), "No", IF(J203&lt;-1*VALUE(MID(K203,1,2)), "No", "Yes"))))</f>
        <v>N/A</v>
      </c>
    </row>
    <row r="204" spans="1:12" x14ac:dyDescent="0.2">
      <c r="A204" s="128" t="s">
        <v>124</v>
      </c>
      <c r="B204" s="22" t="s">
        <v>213</v>
      </c>
      <c r="C204" s="23">
        <v>55</v>
      </c>
      <c r="D204" s="27" t="str">
        <f t="shared" si="29"/>
        <v>N/A</v>
      </c>
      <c r="E204" s="23">
        <v>49</v>
      </c>
      <c r="F204" s="27" t="str">
        <f t="shared" si="30"/>
        <v>N/A</v>
      </c>
      <c r="G204" s="23">
        <v>90</v>
      </c>
      <c r="H204" s="27" t="str">
        <f t="shared" si="31"/>
        <v>N/A</v>
      </c>
      <c r="I204" s="8">
        <v>-10.9</v>
      </c>
      <c r="J204" s="8">
        <v>83.67</v>
      </c>
      <c r="K204" s="10" t="s">
        <v>213</v>
      </c>
      <c r="L204" s="105" t="str">
        <f t="shared" si="32"/>
        <v>N/A</v>
      </c>
    </row>
    <row r="205" spans="1:12" ht="25.5" x14ac:dyDescent="0.2">
      <c r="A205" s="128" t="s">
        <v>1599</v>
      </c>
      <c r="B205" s="22" t="s">
        <v>213</v>
      </c>
      <c r="C205" s="23">
        <v>13</v>
      </c>
      <c r="D205" s="27" t="str">
        <f t="shared" si="29"/>
        <v>N/A</v>
      </c>
      <c r="E205" s="23">
        <v>11</v>
      </c>
      <c r="F205" s="27" t="str">
        <f t="shared" si="30"/>
        <v>N/A</v>
      </c>
      <c r="G205" s="23">
        <v>20</v>
      </c>
      <c r="H205" s="27" t="str">
        <f t="shared" si="31"/>
        <v>N/A</v>
      </c>
      <c r="I205" s="8">
        <v>-15.4</v>
      </c>
      <c r="J205" s="8">
        <v>81.819999999999993</v>
      </c>
      <c r="K205" s="10" t="s">
        <v>213</v>
      </c>
      <c r="L205" s="105" t="str">
        <f t="shared" si="32"/>
        <v>N/A</v>
      </c>
    </row>
    <row r="206" spans="1:12" ht="25.5" x14ac:dyDescent="0.2">
      <c r="A206" s="128" t="s">
        <v>1352</v>
      </c>
      <c r="B206" s="22" t="s">
        <v>213</v>
      </c>
      <c r="C206" s="23">
        <v>0</v>
      </c>
      <c r="D206" s="27" t="str">
        <f t="shared" si="29"/>
        <v>N/A</v>
      </c>
      <c r="E206" s="23">
        <v>30</v>
      </c>
      <c r="F206" s="27" t="str">
        <f t="shared" si="30"/>
        <v>N/A</v>
      </c>
      <c r="G206" s="23">
        <v>177</v>
      </c>
      <c r="H206" s="27" t="str">
        <f t="shared" si="31"/>
        <v>N/A</v>
      </c>
      <c r="I206" s="8" t="s">
        <v>1748</v>
      </c>
      <c r="J206" s="8">
        <v>490</v>
      </c>
      <c r="K206" s="10" t="s">
        <v>213</v>
      </c>
      <c r="L206" s="105" t="str">
        <f t="shared" si="32"/>
        <v>N/A</v>
      </c>
    </row>
    <row r="207" spans="1:12" x14ac:dyDescent="0.2">
      <c r="A207" s="128" t="s">
        <v>1600</v>
      </c>
      <c r="B207" s="22" t="s">
        <v>213</v>
      </c>
      <c r="C207" s="23">
        <v>60</v>
      </c>
      <c r="D207" s="27" t="str">
        <f t="shared" si="29"/>
        <v>N/A</v>
      </c>
      <c r="E207" s="23">
        <v>50</v>
      </c>
      <c r="F207" s="27" t="str">
        <f t="shared" si="30"/>
        <v>N/A</v>
      </c>
      <c r="G207" s="23">
        <v>90</v>
      </c>
      <c r="H207" s="27" t="str">
        <f t="shared" si="31"/>
        <v>N/A</v>
      </c>
      <c r="I207" s="8">
        <v>-16.7</v>
      </c>
      <c r="J207" s="8">
        <v>80</v>
      </c>
      <c r="K207" s="10" t="s">
        <v>213</v>
      </c>
      <c r="L207" s="105" t="str">
        <f t="shared" si="32"/>
        <v>N/A</v>
      </c>
    </row>
    <row r="208" spans="1:12" x14ac:dyDescent="0.2">
      <c r="A208" s="128" t="s">
        <v>1601</v>
      </c>
      <c r="B208" s="22" t="s">
        <v>213</v>
      </c>
      <c r="C208" s="23">
        <v>182</v>
      </c>
      <c r="D208" s="27" t="str">
        <f t="shared" si="29"/>
        <v>N/A</v>
      </c>
      <c r="E208" s="23">
        <v>177</v>
      </c>
      <c r="F208" s="27" t="str">
        <f t="shared" si="30"/>
        <v>N/A</v>
      </c>
      <c r="G208" s="23">
        <v>357</v>
      </c>
      <c r="H208" s="27" t="str">
        <f t="shared" si="31"/>
        <v>N/A</v>
      </c>
      <c r="I208" s="8">
        <v>-2.75</v>
      </c>
      <c r="J208" s="8">
        <v>101.7</v>
      </c>
      <c r="K208" s="10" t="s">
        <v>213</v>
      </c>
      <c r="L208" s="105" t="str">
        <f t="shared" si="32"/>
        <v>N/A</v>
      </c>
    </row>
    <row r="209" spans="1:12" x14ac:dyDescent="0.2">
      <c r="A209" s="128" t="s">
        <v>125</v>
      </c>
      <c r="B209" s="22" t="s">
        <v>213</v>
      </c>
      <c r="C209" s="29">
        <v>4234326</v>
      </c>
      <c r="D209" s="27" t="str">
        <f t="shared" si="29"/>
        <v>N/A</v>
      </c>
      <c r="E209" s="29">
        <v>17688986</v>
      </c>
      <c r="F209" s="27" t="str">
        <f t="shared" si="30"/>
        <v>N/A</v>
      </c>
      <c r="G209" s="29">
        <v>7410660</v>
      </c>
      <c r="H209" s="27" t="str">
        <f t="shared" si="31"/>
        <v>N/A</v>
      </c>
      <c r="I209" s="8">
        <v>317.8</v>
      </c>
      <c r="J209" s="8">
        <v>-58.1</v>
      </c>
      <c r="K209" s="10" t="s">
        <v>213</v>
      </c>
      <c r="L209" s="105" t="str">
        <f t="shared" si="32"/>
        <v>N/A</v>
      </c>
    </row>
    <row r="210" spans="1:12" x14ac:dyDescent="0.2">
      <c r="A210" s="168" t="s">
        <v>1596</v>
      </c>
      <c r="B210" s="22" t="s">
        <v>213</v>
      </c>
      <c r="C210" s="29">
        <v>1617678</v>
      </c>
      <c r="D210" s="27" t="str">
        <f t="shared" si="29"/>
        <v>N/A</v>
      </c>
      <c r="E210" s="29">
        <v>1403184</v>
      </c>
      <c r="F210" s="27" t="str">
        <f t="shared" si="30"/>
        <v>N/A</v>
      </c>
      <c r="G210" s="29">
        <v>2186709</v>
      </c>
      <c r="H210" s="27" t="str">
        <f t="shared" si="31"/>
        <v>N/A</v>
      </c>
      <c r="I210" s="8">
        <v>-13.3</v>
      </c>
      <c r="J210" s="8">
        <v>55.84</v>
      </c>
      <c r="K210" s="10" t="s">
        <v>213</v>
      </c>
      <c r="L210" s="105" t="str">
        <f t="shared" si="32"/>
        <v>N/A</v>
      </c>
    </row>
    <row r="211" spans="1:12" x14ac:dyDescent="0.2">
      <c r="A211" s="168" t="s">
        <v>1353</v>
      </c>
      <c r="B211" s="22" t="s">
        <v>213</v>
      </c>
      <c r="C211" s="29">
        <v>152282</v>
      </c>
      <c r="D211" s="27" t="str">
        <f t="shared" si="29"/>
        <v>N/A</v>
      </c>
      <c r="E211" s="29">
        <v>253371</v>
      </c>
      <c r="F211" s="27" t="str">
        <f t="shared" si="30"/>
        <v>N/A</v>
      </c>
      <c r="G211" s="29">
        <v>395393</v>
      </c>
      <c r="H211" s="27" t="str">
        <f t="shared" si="31"/>
        <v>N/A</v>
      </c>
      <c r="I211" s="8">
        <v>66.38</v>
      </c>
      <c r="J211" s="8">
        <v>56.05</v>
      </c>
      <c r="K211" s="10" t="s">
        <v>213</v>
      </c>
      <c r="L211" s="105" t="str">
        <f t="shared" si="32"/>
        <v>N/A</v>
      </c>
    </row>
    <row r="212" spans="1:12" x14ac:dyDescent="0.2">
      <c r="A212" s="168" t="s">
        <v>1590</v>
      </c>
      <c r="B212" s="22" t="s">
        <v>213</v>
      </c>
      <c r="C212" s="29">
        <v>2755523</v>
      </c>
      <c r="D212" s="27" t="str">
        <f t="shared" si="29"/>
        <v>N/A</v>
      </c>
      <c r="E212" s="29">
        <v>4209475</v>
      </c>
      <c r="F212" s="27" t="str">
        <f t="shared" si="30"/>
        <v>N/A</v>
      </c>
      <c r="G212" s="29">
        <v>3000427</v>
      </c>
      <c r="H212" s="27" t="str">
        <f t="shared" si="31"/>
        <v>N/A</v>
      </c>
      <c r="I212" s="8">
        <v>52.77</v>
      </c>
      <c r="J212" s="8">
        <v>-28.7</v>
      </c>
      <c r="K212" s="10" t="s">
        <v>213</v>
      </c>
      <c r="L212" s="105" t="str">
        <f t="shared" si="32"/>
        <v>N/A</v>
      </c>
    </row>
    <row r="213" spans="1:12" x14ac:dyDescent="0.2">
      <c r="A213" s="168" t="s">
        <v>1591</v>
      </c>
      <c r="B213" s="22" t="s">
        <v>213</v>
      </c>
      <c r="C213" s="29">
        <v>1455796</v>
      </c>
      <c r="D213" s="27" t="str">
        <f t="shared" si="29"/>
        <v>N/A</v>
      </c>
      <c r="E213" s="29">
        <v>17645560</v>
      </c>
      <c r="F213" s="27" t="str">
        <f t="shared" si="30"/>
        <v>N/A</v>
      </c>
      <c r="G213" s="29">
        <v>4368788</v>
      </c>
      <c r="H213" s="27" t="str">
        <f t="shared" si="31"/>
        <v>N/A</v>
      </c>
      <c r="I213" s="8">
        <v>1112</v>
      </c>
      <c r="J213" s="8">
        <v>-75.2</v>
      </c>
      <c r="K213" s="10" t="s">
        <v>213</v>
      </c>
      <c r="L213" s="105" t="str">
        <f t="shared" si="32"/>
        <v>N/A</v>
      </c>
    </row>
    <row r="214" spans="1:12" ht="25.5" x14ac:dyDescent="0.2">
      <c r="A214" s="128" t="s">
        <v>1354</v>
      </c>
      <c r="B214" s="22" t="s">
        <v>213</v>
      </c>
      <c r="C214" s="29">
        <v>2017647</v>
      </c>
      <c r="D214" s="27" t="str">
        <f t="shared" ref="D214:D228" si="33">IF($B214="N/A","N/A",IF(C214&gt;10,"No",IF(C214&lt;-10,"No","Yes")))</f>
        <v>N/A</v>
      </c>
      <c r="E214" s="29">
        <v>1687850</v>
      </c>
      <c r="F214" s="27" t="str">
        <f t="shared" ref="F214:F228" si="34">IF($B214="N/A","N/A",IF(E214&gt;10,"No",IF(E214&lt;-10,"No","Yes")))</f>
        <v>N/A</v>
      </c>
      <c r="G214" s="29">
        <v>1016593</v>
      </c>
      <c r="H214" s="27" t="str">
        <f t="shared" ref="H214:H228" si="35">IF($B214="N/A","N/A",IF(G214&gt;10,"No",IF(G214&lt;-10,"No","Yes")))</f>
        <v>N/A</v>
      </c>
      <c r="I214" s="8">
        <v>-16.3</v>
      </c>
      <c r="J214" s="8">
        <v>-39.799999999999997</v>
      </c>
      <c r="K214" s="28" t="s">
        <v>734</v>
      </c>
      <c r="L214" s="105" t="str">
        <f t="shared" ref="L214:L228" si="36">IF(J214="Div by 0", "N/A", IF(K214="N/A","N/A", IF(J214&gt;VALUE(MID(K214,1,2)), "No", IF(J214&lt;-1*VALUE(MID(K214,1,2)), "No", "Yes"))))</f>
        <v>No</v>
      </c>
    </row>
    <row r="215" spans="1:12" x14ac:dyDescent="0.2">
      <c r="A215" s="136" t="s">
        <v>646</v>
      </c>
      <c r="B215" s="22" t="s">
        <v>213</v>
      </c>
      <c r="C215" s="23">
        <v>4928</v>
      </c>
      <c r="D215" s="27" t="str">
        <f t="shared" si="33"/>
        <v>N/A</v>
      </c>
      <c r="E215" s="23">
        <v>4235</v>
      </c>
      <c r="F215" s="27" t="str">
        <f t="shared" si="34"/>
        <v>N/A</v>
      </c>
      <c r="G215" s="23">
        <v>1343</v>
      </c>
      <c r="H215" s="27" t="str">
        <f t="shared" si="35"/>
        <v>N/A</v>
      </c>
      <c r="I215" s="8">
        <v>-14.1</v>
      </c>
      <c r="J215" s="8">
        <v>-68.3</v>
      </c>
      <c r="K215" s="28" t="s">
        <v>734</v>
      </c>
      <c r="L215" s="105" t="str">
        <f t="shared" si="36"/>
        <v>No</v>
      </c>
    </row>
    <row r="216" spans="1:12" ht="25.5" x14ac:dyDescent="0.2">
      <c r="A216" s="137" t="s">
        <v>1355</v>
      </c>
      <c r="B216" s="22" t="s">
        <v>213</v>
      </c>
      <c r="C216" s="29">
        <v>409.42512175000002</v>
      </c>
      <c r="D216" s="27" t="str">
        <f t="shared" si="33"/>
        <v>N/A</v>
      </c>
      <c r="E216" s="29">
        <v>398.54781581999998</v>
      </c>
      <c r="F216" s="27" t="str">
        <f t="shared" si="34"/>
        <v>N/A</v>
      </c>
      <c r="G216" s="29">
        <v>756.95681309999998</v>
      </c>
      <c r="H216" s="27" t="str">
        <f t="shared" si="35"/>
        <v>N/A</v>
      </c>
      <c r="I216" s="8">
        <v>-2.66</v>
      </c>
      <c r="J216" s="8">
        <v>89.93</v>
      </c>
      <c r="K216" s="28" t="s">
        <v>734</v>
      </c>
      <c r="L216" s="105" t="str">
        <f t="shared" si="36"/>
        <v>No</v>
      </c>
    </row>
    <row r="217" spans="1:12" ht="25.5" x14ac:dyDescent="0.2">
      <c r="A217" s="128" t="s">
        <v>1356</v>
      </c>
      <c r="B217" s="22" t="s">
        <v>213</v>
      </c>
      <c r="C217" s="29">
        <v>2192034</v>
      </c>
      <c r="D217" s="27" t="str">
        <f t="shared" si="33"/>
        <v>N/A</v>
      </c>
      <c r="E217" s="29">
        <v>2102689</v>
      </c>
      <c r="F217" s="27" t="str">
        <f t="shared" si="34"/>
        <v>N/A</v>
      </c>
      <c r="G217" s="29">
        <v>6000829</v>
      </c>
      <c r="H217" s="27" t="str">
        <f t="shared" si="35"/>
        <v>N/A</v>
      </c>
      <c r="I217" s="8">
        <v>-4.08</v>
      </c>
      <c r="J217" s="8">
        <v>185.4</v>
      </c>
      <c r="K217" s="28" t="s">
        <v>734</v>
      </c>
      <c r="L217" s="105" t="str">
        <f t="shared" si="36"/>
        <v>No</v>
      </c>
    </row>
    <row r="218" spans="1:12" x14ac:dyDescent="0.2">
      <c r="A218" s="137" t="s">
        <v>513</v>
      </c>
      <c r="B218" s="22" t="s">
        <v>213</v>
      </c>
      <c r="C218" s="23">
        <v>6074</v>
      </c>
      <c r="D218" s="27" t="str">
        <f t="shared" si="33"/>
        <v>N/A</v>
      </c>
      <c r="E218" s="23">
        <v>6022</v>
      </c>
      <c r="F218" s="27" t="str">
        <f t="shared" si="34"/>
        <v>N/A</v>
      </c>
      <c r="G218" s="23">
        <v>15841</v>
      </c>
      <c r="H218" s="27" t="str">
        <f t="shared" si="35"/>
        <v>N/A</v>
      </c>
      <c r="I218" s="8">
        <v>-0.85599999999999998</v>
      </c>
      <c r="J218" s="8">
        <v>163.1</v>
      </c>
      <c r="K218" s="28" t="s">
        <v>734</v>
      </c>
      <c r="L218" s="105" t="str">
        <f t="shared" si="36"/>
        <v>No</v>
      </c>
    </row>
    <row r="219" spans="1:12" ht="25.5" x14ac:dyDescent="0.2">
      <c r="A219" s="128" t="s">
        <v>1357</v>
      </c>
      <c r="B219" s="22" t="s">
        <v>213</v>
      </c>
      <c r="C219" s="29">
        <v>360.88804742000002</v>
      </c>
      <c r="D219" s="27" t="str">
        <f t="shared" si="33"/>
        <v>N/A</v>
      </c>
      <c r="E219" s="29">
        <v>349.16788442000001</v>
      </c>
      <c r="F219" s="27" t="str">
        <f t="shared" si="34"/>
        <v>N/A</v>
      </c>
      <c r="G219" s="29">
        <v>378.81629948</v>
      </c>
      <c r="H219" s="27" t="str">
        <f t="shared" si="35"/>
        <v>N/A</v>
      </c>
      <c r="I219" s="8">
        <v>-3.25</v>
      </c>
      <c r="J219" s="8">
        <v>8.4909999999999997</v>
      </c>
      <c r="K219" s="28" t="s">
        <v>734</v>
      </c>
      <c r="L219" s="105" t="str">
        <f t="shared" si="36"/>
        <v>Yes</v>
      </c>
    </row>
    <row r="220" spans="1:12" ht="25.5" x14ac:dyDescent="0.2">
      <c r="A220" s="128" t="s">
        <v>1358</v>
      </c>
      <c r="B220" s="22" t="s">
        <v>213</v>
      </c>
      <c r="C220" s="29">
        <v>8157632</v>
      </c>
      <c r="D220" s="27" t="str">
        <f t="shared" si="33"/>
        <v>N/A</v>
      </c>
      <c r="E220" s="29">
        <v>10775569</v>
      </c>
      <c r="F220" s="27" t="str">
        <f t="shared" si="34"/>
        <v>N/A</v>
      </c>
      <c r="G220" s="29">
        <v>12805293</v>
      </c>
      <c r="H220" s="27" t="str">
        <f t="shared" si="35"/>
        <v>N/A</v>
      </c>
      <c r="I220" s="8">
        <v>32.090000000000003</v>
      </c>
      <c r="J220" s="8">
        <v>18.84</v>
      </c>
      <c r="K220" s="28" t="s">
        <v>734</v>
      </c>
      <c r="L220" s="105" t="str">
        <f t="shared" si="36"/>
        <v>Yes</v>
      </c>
    </row>
    <row r="221" spans="1:12" x14ac:dyDescent="0.2">
      <c r="A221" s="137" t="s">
        <v>514</v>
      </c>
      <c r="B221" s="22" t="s">
        <v>213</v>
      </c>
      <c r="C221" s="23">
        <v>12852</v>
      </c>
      <c r="D221" s="27" t="str">
        <f t="shared" si="33"/>
        <v>N/A</v>
      </c>
      <c r="E221" s="23">
        <v>17522</v>
      </c>
      <c r="F221" s="27" t="str">
        <f t="shared" si="34"/>
        <v>N/A</v>
      </c>
      <c r="G221" s="23">
        <v>19827</v>
      </c>
      <c r="H221" s="27" t="str">
        <f t="shared" si="35"/>
        <v>N/A</v>
      </c>
      <c r="I221" s="8">
        <v>36.340000000000003</v>
      </c>
      <c r="J221" s="8">
        <v>13.15</v>
      </c>
      <c r="K221" s="28" t="s">
        <v>734</v>
      </c>
      <c r="L221" s="105" t="str">
        <f t="shared" si="36"/>
        <v>Yes</v>
      </c>
    </row>
    <row r="222" spans="1:12" ht="25.5" x14ac:dyDescent="0.2">
      <c r="A222" s="128" t="s">
        <v>1359</v>
      </c>
      <c r="B222" s="22" t="s">
        <v>213</v>
      </c>
      <c r="C222" s="29">
        <v>634.73638344000005</v>
      </c>
      <c r="D222" s="27" t="str">
        <f t="shared" si="33"/>
        <v>N/A</v>
      </c>
      <c r="E222" s="29">
        <v>614.97369021999998</v>
      </c>
      <c r="F222" s="27" t="str">
        <f t="shared" si="34"/>
        <v>N/A</v>
      </c>
      <c r="G222" s="29">
        <v>645.85126343000002</v>
      </c>
      <c r="H222" s="27" t="str">
        <f t="shared" si="35"/>
        <v>N/A</v>
      </c>
      <c r="I222" s="8">
        <v>-3.11</v>
      </c>
      <c r="J222" s="8">
        <v>5.0209999999999999</v>
      </c>
      <c r="K222" s="28" t="s">
        <v>734</v>
      </c>
      <c r="L222" s="105" t="str">
        <f t="shared" si="36"/>
        <v>Yes</v>
      </c>
    </row>
    <row r="223" spans="1:12" ht="25.5" x14ac:dyDescent="0.2">
      <c r="A223" s="128" t="s">
        <v>1360</v>
      </c>
      <c r="B223" s="22" t="s">
        <v>213</v>
      </c>
      <c r="C223" s="29">
        <v>0</v>
      </c>
      <c r="D223" s="27" t="str">
        <f t="shared" si="33"/>
        <v>N/A</v>
      </c>
      <c r="E223" s="29">
        <v>0</v>
      </c>
      <c r="F223" s="27" t="str">
        <f t="shared" si="34"/>
        <v>N/A</v>
      </c>
      <c r="G223" s="29">
        <v>0</v>
      </c>
      <c r="H223" s="27" t="str">
        <f t="shared" si="35"/>
        <v>N/A</v>
      </c>
      <c r="I223" s="8" t="s">
        <v>1748</v>
      </c>
      <c r="J223" s="8" t="s">
        <v>1748</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1748</v>
      </c>
      <c r="J224" s="8" t="s">
        <v>1748</v>
      </c>
      <c r="K224" s="28" t="s">
        <v>734</v>
      </c>
      <c r="L224" s="105" t="str">
        <f t="shared" si="36"/>
        <v>N/A</v>
      </c>
    </row>
    <row r="225" spans="1:12" ht="25.5" x14ac:dyDescent="0.2">
      <c r="A225" s="128" t="s">
        <v>1361</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734</v>
      </c>
      <c r="L225" s="105" t="str">
        <f t="shared" si="36"/>
        <v>N/A</v>
      </c>
    </row>
    <row r="226" spans="1:12" ht="25.5" x14ac:dyDescent="0.2">
      <c r="A226" s="128" t="s">
        <v>1362</v>
      </c>
      <c r="B226" s="22" t="s">
        <v>213</v>
      </c>
      <c r="C226" s="29">
        <v>211473956</v>
      </c>
      <c r="D226" s="27" t="str">
        <f t="shared" si="33"/>
        <v>N/A</v>
      </c>
      <c r="E226" s="29">
        <v>230174108</v>
      </c>
      <c r="F226" s="27" t="str">
        <f t="shared" si="34"/>
        <v>N/A</v>
      </c>
      <c r="G226" s="29">
        <v>171633413</v>
      </c>
      <c r="H226" s="27" t="str">
        <f t="shared" si="35"/>
        <v>N/A</v>
      </c>
      <c r="I226" s="8">
        <v>8.843</v>
      </c>
      <c r="J226" s="8">
        <v>-25.4</v>
      </c>
      <c r="K226" s="28" t="s">
        <v>734</v>
      </c>
      <c r="L226" s="105" t="str">
        <f t="shared" si="36"/>
        <v>Yes</v>
      </c>
    </row>
    <row r="227" spans="1:12" ht="25.5" x14ac:dyDescent="0.2">
      <c r="A227" s="128" t="s">
        <v>516</v>
      </c>
      <c r="B227" s="22" t="s">
        <v>213</v>
      </c>
      <c r="C227" s="23">
        <v>9085</v>
      </c>
      <c r="D227" s="27" t="str">
        <f t="shared" si="33"/>
        <v>N/A</v>
      </c>
      <c r="E227" s="23">
        <v>10482</v>
      </c>
      <c r="F227" s="27" t="str">
        <f t="shared" si="34"/>
        <v>N/A</v>
      </c>
      <c r="G227" s="23">
        <v>11742</v>
      </c>
      <c r="H227" s="27" t="str">
        <f t="shared" si="35"/>
        <v>N/A</v>
      </c>
      <c r="I227" s="8">
        <v>15.38</v>
      </c>
      <c r="J227" s="8">
        <v>12.02</v>
      </c>
      <c r="K227" s="28" t="s">
        <v>734</v>
      </c>
      <c r="L227" s="105" t="str">
        <f t="shared" si="36"/>
        <v>Yes</v>
      </c>
    </row>
    <row r="228" spans="1:12" ht="25.5" x14ac:dyDescent="0.2">
      <c r="A228" s="128" t="s">
        <v>1363</v>
      </c>
      <c r="B228" s="22" t="s">
        <v>213</v>
      </c>
      <c r="C228" s="29">
        <v>23277.265382000001</v>
      </c>
      <c r="D228" s="27" t="str">
        <f t="shared" si="33"/>
        <v>N/A</v>
      </c>
      <c r="E228" s="29">
        <v>21958.987598</v>
      </c>
      <c r="F228" s="27" t="str">
        <f t="shared" si="34"/>
        <v>N/A</v>
      </c>
      <c r="G228" s="29">
        <v>14617.051013</v>
      </c>
      <c r="H228" s="27" t="str">
        <f t="shared" si="35"/>
        <v>N/A</v>
      </c>
      <c r="I228" s="8">
        <v>-5.66</v>
      </c>
      <c r="J228" s="8">
        <v>-33.4</v>
      </c>
      <c r="K228" s="28" t="s">
        <v>734</v>
      </c>
      <c r="L228" s="105" t="str">
        <f t="shared" si="36"/>
        <v>No</v>
      </c>
    </row>
    <row r="229" spans="1:12" x14ac:dyDescent="0.2">
      <c r="A229" s="128" t="s">
        <v>1364</v>
      </c>
      <c r="B229" s="22" t="s">
        <v>213</v>
      </c>
      <c r="C229" s="32">
        <v>319510407</v>
      </c>
      <c r="D229" s="27" t="str">
        <f t="shared" ref="D229:D252" si="37">IF($B229="N/A","N/A",IF(C229&gt;10,"No",IF(C229&lt;-10,"No","Yes")))</f>
        <v>N/A</v>
      </c>
      <c r="E229" s="32">
        <v>346286025</v>
      </c>
      <c r="F229" s="27" t="str">
        <f t="shared" ref="F229:F252" si="38">IF($B229="N/A","N/A",IF(E229&gt;10,"No",IF(E229&lt;-10,"No","Yes")))</f>
        <v>N/A</v>
      </c>
      <c r="G229" s="32">
        <v>356039024</v>
      </c>
      <c r="H229" s="27" t="str">
        <f t="shared" ref="H229:H252" si="39">IF($B229="N/A","N/A",IF(G229&gt;10,"No",IF(G229&lt;-10,"No","Yes")))</f>
        <v>N/A</v>
      </c>
      <c r="I229" s="8">
        <v>8.3800000000000008</v>
      </c>
      <c r="J229" s="8">
        <v>2.8159999999999998</v>
      </c>
      <c r="K229" s="28" t="s">
        <v>734</v>
      </c>
      <c r="L229" s="105" t="str">
        <f t="shared" ref="L229:L252" si="40">IF(J229="Div by 0", "N/A", IF(K229="N/A","N/A", IF(J229&gt;VALUE(MID(K229,1,2)), "No", IF(J229&lt;-1*VALUE(MID(K229,1,2)), "No", "Yes"))))</f>
        <v>Yes</v>
      </c>
    </row>
    <row r="230" spans="1:12" x14ac:dyDescent="0.2">
      <c r="A230" s="137" t="s">
        <v>1365</v>
      </c>
      <c r="B230" s="22" t="s">
        <v>213</v>
      </c>
      <c r="C230" s="31">
        <v>12754</v>
      </c>
      <c r="D230" s="27" t="str">
        <f t="shared" si="37"/>
        <v>N/A</v>
      </c>
      <c r="E230" s="31">
        <v>14262</v>
      </c>
      <c r="F230" s="27" t="str">
        <f t="shared" si="38"/>
        <v>N/A</v>
      </c>
      <c r="G230" s="31">
        <v>15487</v>
      </c>
      <c r="H230" s="27" t="str">
        <f t="shared" si="39"/>
        <v>N/A</v>
      </c>
      <c r="I230" s="8">
        <v>11.82</v>
      </c>
      <c r="J230" s="8">
        <v>8.5890000000000004</v>
      </c>
      <c r="K230" s="28" t="s">
        <v>734</v>
      </c>
      <c r="L230" s="105" t="str">
        <f t="shared" si="40"/>
        <v>Yes</v>
      </c>
    </row>
    <row r="231" spans="1:12" x14ac:dyDescent="0.2">
      <c r="A231" s="137" t="s">
        <v>1366</v>
      </c>
      <c r="B231" s="22" t="s">
        <v>213</v>
      </c>
      <c r="C231" s="32">
        <v>25051.780383000001</v>
      </c>
      <c r="D231" s="27" t="str">
        <f t="shared" si="37"/>
        <v>N/A</v>
      </c>
      <c r="E231" s="32">
        <v>24280.327093</v>
      </c>
      <c r="F231" s="27" t="str">
        <f t="shared" si="38"/>
        <v>N/A</v>
      </c>
      <c r="G231" s="32">
        <v>22989.541163999998</v>
      </c>
      <c r="H231" s="27" t="str">
        <f t="shared" si="39"/>
        <v>N/A</v>
      </c>
      <c r="I231" s="8">
        <v>-3.08</v>
      </c>
      <c r="J231" s="8">
        <v>-5.32</v>
      </c>
      <c r="K231" s="28" t="s">
        <v>734</v>
      </c>
      <c r="L231" s="105" t="str">
        <f t="shared" si="40"/>
        <v>Yes</v>
      </c>
    </row>
    <row r="232" spans="1:12" ht="25.5" x14ac:dyDescent="0.2">
      <c r="A232" s="137" t="s">
        <v>1367</v>
      </c>
      <c r="B232" s="22" t="s">
        <v>213</v>
      </c>
      <c r="C232" s="32">
        <v>10586.307971</v>
      </c>
      <c r="D232" s="27" t="str">
        <f t="shared" si="37"/>
        <v>N/A</v>
      </c>
      <c r="E232" s="32">
        <v>10246.403029999999</v>
      </c>
      <c r="F232" s="27" t="str">
        <f t="shared" si="38"/>
        <v>N/A</v>
      </c>
      <c r="G232" s="32">
        <v>15091.058824</v>
      </c>
      <c r="H232" s="27" t="str">
        <f t="shared" si="39"/>
        <v>N/A</v>
      </c>
      <c r="I232" s="8">
        <v>-3.21</v>
      </c>
      <c r="J232" s="8">
        <v>47.28</v>
      </c>
      <c r="K232" s="28" t="s">
        <v>734</v>
      </c>
      <c r="L232" s="105" t="str">
        <f t="shared" si="40"/>
        <v>No</v>
      </c>
    </row>
    <row r="233" spans="1:12" ht="25.5" x14ac:dyDescent="0.2">
      <c r="A233" s="137" t="s">
        <v>1368</v>
      </c>
      <c r="B233" s="22" t="s">
        <v>213</v>
      </c>
      <c r="C233" s="32">
        <v>25636.969730000001</v>
      </c>
      <c r="D233" s="27" t="str">
        <f t="shared" si="37"/>
        <v>N/A</v>
      </c>
      <c r="E233" s="32">
        <v>24812.418332000001</v>
      </c>
      <c r="F233" s="27" t="str">
        <f t="shared" si="38"/>
        <v>N/A</v>
      </c>
      <c r="G233" s="32">
        <v>17348.602986999998</v>
      </c>
      <c r="H233" s="27" t="str">
        <f t="shared" si="39"/>
        <v>N/A</v>
      </c>
      <c r="I233" s="8">
        <v>-3.22</v>
      </c>
      <c r="J233" s="8">
        <v>-30.1</v>
      </c>
      <c r="K233" s="28" t="s">
        <v>734</v>
      </c>
      <c r="L233" s="105" t="str">
        <f t="shared" si="40"/>
        <v>No</v>
      </c>
    </row>
    <row r="234" spans="1:12" x14ac:dyDescent="0.2">
      <c r="A234" s="137" t="s">
        <v>1369</v>
      </c>
      <c r="B234" s="22" t="s">
        <v>213</v>
      </c>
      <c r="C234" s="32">
        <v>20595.614497999999</v>
      </c>
      <c r="D234" s="27" t="str">
        <f t="shared" si="37"/>
        <v>N/A</v>
      </c>
      <c r="E234" s="32">
        <v>21184.245762999999</v>
      </c>
      <c r="F234" s="27" t="str">
        <f t="shared" si="38"/>
        <v>N/A</v>
      </c>
      <c r="G234" s="32">
        <v>17255.947826</v>
      </c>
      <c r="H234" s="27" t="str">
        <f t="shared" si="39"/>
        <v>N/A</v>
      </c>
      <c r="I234" s="8">
        <v>2.8580000000000001</v>
      </c>
      <c r="J234" s="8">
        <v>-18.5</v>
      </c>
      <c r="K234" s="28" t="s">
        <v>734</v>
      </c>
      <c r="L234" s="105" t="str">
        <f t="shared" si="40"/>
        <v>Yes</v>
      </c>
    </row>
    <row r="235" spans="1:12" ht="25.5" x14ac:dyDescent="0.2">
      <c r="A235" s="137" t="s">
        <v>1370</v>
      </c>
      <c r="B235" s="22" t="s">
        <v>213</v>
      </c>
      <c r="C235" s="32">
        <v>2962.4545455000002</v>
      </c>
      <c r="D235" s="27" t="str">
        <f t="shared" si="37"/>
        <v>N/A</v>
      </c>
      <c r="E235" s="32">
        <v>7049.5833333</v>
      </c>
      <c r="F235" s="27" t="str">
        <f t="shared" si="38"/>
        <v>N/A</v>
      </c>
      <c r="G235" s="32">
        <v>743.5</v>
      </c>
      <c r="H235" s="27" t="str">
        <f t="shared" si="39"/>
        <v>N/A</v>
      </c>
      <c r="I235" s="8">
        <v>138</v>
      </c>
      <c r="J235" s="8">
        <v>-89.5</v>
      </c>
      <c r="K235" s="28" t="s">
        <v>734</v>
      </c>
      <c r="L235" s="105" t="str">
        <f t="shared" si="40"/>
        <v>No</v>
      </c>
    </row>
    <row r="236" spans="1:12" x14ac:dyDescent="0.2">
      <c r="A236" s="137" t="s">
        <v>1371</v>
      </c>
      <c r="B236" s="22" t="s">
        <v>213</v>
      </c>
      <c r="C236" s="27">
        <v>7.6369428277000004</v>
      </c>
      <c r="D236" s="27" t="str">
        <f t="shared" si="37"/>
        <v>N/A</v>
      </c>
      <c r="E236" s="27">
        <v>8.6308731330999997</v>
      </c>
      <c r="F236" s="27" t="str">
        <f t="shared" si="38"/>
        <v>N/A</v>
      </c>
      <c r="G236" s="27">
        <v>8.1506665474000002</v>
      </c>
      <c r="H236" s="27" t="str">
        <f t="shared" si="39"/>
        <v>N/A</v>
      </c>
      <c r="I236" s="8">
        <v>13.01</v>
      </c>
      <c r="J236" s="8">
        <v>-5.56</v>
      </c>
      <c r="K236" s="28" t="s">
        <v>734</v>
      </c>
      <c r="L236" s="105" t="str">
        <f t="shared" si="40"/>
        <v>Yes</v>
      </c>
    </row>
    <row r="237" spans="1:12" x14ac:dyDescent="0.2">
      <c r="A237" s="137" t="s">
        <v>1372</v>
      </c>
      <c r="B237" s="22" t="s">
        <v>213</v>
      </c>
      <c r="C237" s="27">
        <v>7.1097372488000001</v>
      </c>
      <c r="D237" s="27" t="str">
        <f t="shared" si="37"/>
        <v>N/A</v>
      </c>
      <c r="E237" s="27">
        <v>7.766533302</v>
      </c>
      <c r="F237" s="27" t="str">
        <f t="shared" si="38"/>
        <v>N/A</v>
      </c>
      <c r="G237" s="27">
        <v>4.2857142857000001</v>
      </c>
      <c r="H237" s="27" t="str">
        <f t="shared" si="39"/>
        <v>N/A</v>
      </c>
      <c r="I237" s="8">
        <v>9.2379999999999995</v>
      </c>
      <c r="J237" s="8">
        <v>-44.8</v>
      </c>
      <c r="K237" s="28" t="s">
        <v>734</v>
      </c>
      <c r="L237" s="105" t="str">
        <f t="shared" si="40"/>
        <v>No</v>
      </c>
    </row>
    <row r="238" spans="1:12" x14ac:dyDescent="0.2">
      <c r="A238" s="136" t="s">
        <v>1373</v>
      </c>
      <c r="B238" s="22" t="s">
        <v>213</v>
      </c>
      <c r="C238" s="27">
        <v>14.086681791</v>
      </c>
      <c r="D238" s="27" t="str">
        <f t="shared" si="37"/>
        <v>N/A</v>
      </c>
      <c r="E238" s="27">
        <v>14.519957798</v>
      </c>
      <c r="F238" s="27" t="str">
        <f t="shared" si="38"/>
        <v>N/A</v>
      </c>
      <c r="G238" s="27">
        <v>16.320944356999998</v>
      </c>
      <c r="H238" s="27" t="str">
        <f t="shared" si="39"/>
        <v>N/A</v>
      </c>
      <c r="I238" s="8">
        <v>3.0760000000000001</v>
      </c>
      <c r="J238" s="8">
        <v>12.4</v>
      </c>
      <c r="K238" s="28" t="s">
        <v>734</v>
      </c>
      <c r="L238" s="105" t="str">
        <f t="shared" si="40"/>
        <v>Yes</v>
      </c>
    </row>
    <row r="239" spans="1:12" x14ac:dyDescent="0.2">
      <c r="A239" s="136" t="s">
        <v>1374</v>
      </c>
      <c r="B239" s="22" t="s">
        <v>213</v>
      </c>
      <c r="C239" s="27">
        <v>1.1687911580000001</v>
      </c>
      <c r="D239" s="27" t="str">
        <f t="shared" si="37"/>
        <v>N/A</v>
      </c>
      <c r="E239" s="27">
        <v>1.4949324324</v>
      </c>
      <c r="F239" s="27" t="str">
        <f t="shared" si="38"/>
        <v>N/A</v>
      </c>
      <c r="G239" s="27">
        <v>1.3930388436000001</v>
      </c>
      <c r="H239" s="27" t="str">
        <f t="shared" si="39"/>
        <v>N/A</v>
      </c>
      <c r="I239" s="8">
        <v>27.9</v>
      </c>
      <c r="J239" s="8">
        <v>-6.82</v>
      </c>
      <c r="K239" s="28" t="s">
        <v>734</v>
      </c>
      <c r="L239" s="105" t="str">
        <f t="shared" si="40"/>
        <v>Yes</v>
      </c>
    </row>
    <row r="240" spans="1:12" x14ac:dyDescent="0.2">
      <c r="A240" s="136" t="s">
        <v>1375</v>
      </c>
      <c r="B240" s="22" t="s">
        <v>213</v>
      </c>
      <c r="C240" s="27">
        <v>4.0748286699999997E-2</v>
      </c>
      <c r="D240" s="27" t="str">
        <f t="shared" si="37"/>
        <v>N/A</v>
      </c>
      <c r="E240" s="27">
        <v>5.2996511099999997E-2</v>
      </c>
      <c r="F240" s="27" t="str">
        <f t="shared" si="38"/>
        <v>N/A</v>
      </c>
      <c r="G240" s="27">
        <v>0.1147446931</v>
      </c>
      <c r="H240" s="27" t="str">
        <f t="shared" si="39"/>
        <v>N/A</v>
      </c>
      <c r="I240" s="8">
        <v>30.06</v>
      </c>
      <c r="J240" s="8">
        <v>116.5</v>
      </c>
      <c r="K240" s="28" t="s">
        <v>734</v>
      </c>
      <c r="L240" s="105" t="str">
        <f t="shared" si="40"/>
        <v>No</v>
      </c>
    </row>
    <row r="241" spans="1:12" ht="25.5" x14ac:dyDescent="0.2">
      <c r="A241" s="136" t="s">
        <v>1376</v>
      </c>
      <c r="B241" s="22" t="s">
        <v>213</v>
      </c>
      <c r="C241" s="32">
        <v>211473956</v>
      </c>
      <c r="D241" s="27" t="str">
        <f t="shared" si="37"/>
        <v>N/A</v>
      </c>
      <c r="E241" s="32">
        <v>230174108</v>
      </c>
      <c r="F241" s="27" t="str">
        <f t="shared" si="38"/>
        <v>N/A</v>
      </c>
      <c r="G241" s="32">
        <v>171633413</v>
      </c>
      <c r="H241" s="27" t="str">
        <f t="shared" si="39"/>
        <v>N/A</v>
      </c>
      <c r="I241" s="8">
        <v>8.843</v>
      </c>
      <c r="J241" s="8">
        <v>-25.4</v>
      </c>
      <c r="K241" s="28" t="s">
        <v>734</v>
      </c>
      <c r="L241" s="105" t="str">
        <f t="shared" si="40"/>
        <v>Yes</v>
      </c>
    </row>
    <row r="242" spans="1:12" x14ac:dyDescent="0.2">
      <c r="A242" s="136" t="s">
        <v>1377</v>
      </c>
      <c r="B242" s="22" t="s">
        <v>213</v>
      </c>
      <c r="C242" s="31">
        <v>9085</v>
      </c>
      <c r="D242" s="27" t="str">
        <f t="shared" si="37"/>
        <v>N/A</v>
      </c>
      <c r="E242" s="31">
        <v>10482</v>
      </c>
      <c r="F242" s="27" t="str">
        <f t="shared" si="38"/>
        <v>N/A</v>
      </c>
      <c r="G242" s="31">
        <v>11742</v>
      </c>
      <c r="H242" s="27" t="str">
        <f t="shared" si="39"/>
        <v>N/A</v>
      </c>
      <c r="I242" s="8">
        <v>15.38</v>
      </c>
      <c r="J242" s="8">
        <v>12.02</v>
      </c>
      <c r="K242" s="28" t="s">
        <v>734</v>
      </c>
      <c r="L242" s="105" t="str">
        <f t="shared" si="40"/>
        <v>Yes</v>
      </c>
    </row>
    <row r="243" spans="1:12" ht="25.5" x14ac:dyDescent="0.2">
      <c r="A243" s="136" t="s">
        <v>1378</v>
      </c>
      <c r="B243" s="22" t="s">
        <v>213</v>
      </c>
      <c r="C243" s="32">
        <v>23277.265382000001</v>
      </c>
      <c r="D243" s="27" t="str">
        <f t="shared" si="37"/>
        <v>N/A</v>
      </c>
      <c r="E243" s="32">
        <v>21958.987598</v>
      </c>
      <c r="F243" s="27" t="str">
        <f t="shared" si="38"/>
        <v>N/A</v>
      </c>
      <c r="G243" s="32">
        <v>14617.051013</v>
      </c>
      <c r="H243" s="27" t="str">
        <f t="shared" si="39"/>
        <v>N/A</v>
      </c>
      <c r="I243" s="8">
        <v>-5.66</v>
      </c>
      <c r="J243" s="8">
        <v>-33.4</v>
      </c>
      <c r="K243" s="28" t="s">
        <v>734</v>
      </c>
      <c r="L243" s="105" t="str">
        <f t="shared" si="40"/>
        <v>No</v>
      </c>
    </row>
    <row r="244" spans="1:12" ht="25.5" x14ac:dyDescent="0.2">
      <c r="A244" s="136" t="s">
        <v>1379</v>
      </c>
      <c r="B244" s="22" t="s">
        <v>213</v>
      </c>
      <c r="C244" s="32">
        <v>14604.891304000001</v>
      </c>
      <c r="D244" s="27" t="str">
        <f t="shared" si="37"/>
        <v>N/A</v>
      </c>
      <c r="E244" s="32">
        <v>12364.850393999999</v>
      </c>
      <c r="F244" s="27" t="str">
        <f t="shared" si="38"/>
        <v>N/A</v>
      </c>
      <c r="G244" s="32">
        <v>10313.32</v>
      </c>
      <c r="H244" s="27" t="str">
        <f t="shared" si="39"/>
        <v>N/A</v>
      </c>
      <c r="I244" s="8">
        <v>-15.3</v>
      </c>
      <c r="J244" s="8">
        <v>-16.600000000000001</v>
      </c>
      <c r="K244" s="28" t="s">
        <v>734</v>
      </c>
      <c r="L244" s="105" t="str">
        <f t="shared" si="40"/>
        <v>Yes</v>
      </c>
    </row>
    <row r="245" spans="1:12" ht="25.5" x14ac:dyDescent="0.2">
      <c r="A245" s="136" t="s">
        <v>1380</v>
      </c>
      <c r="B245" s="22" t="s">
        <v>213</v>
      </c>
      <c r="C245" s="32">
        <v>23826.581134</v>
      </c>
      <c r="D245" s="27" t="str">
        <f t="shared" si="37"/>
        <v>N/A</v>
      </c>
      <c r="E245" s="32">
        <v>22552.968649999999</v>
      </c>
      <c r="F245" s="27" t="str">
        <f t="shared" si="38"/>
        <v>N/A</v>
      </c>
      <c r="G245" s="32">
        <v>8244.8391167000009</v>
      </c>
      <c r="H245" s="27" t="str">
        <f t="shared" si="39"/>
        <v>N/A</v>
      </c>
      <c r="I245" s="8">
        <v>-5.35</v>
      </c>
      <c r="J245" s="8">
        <v>-63.4</v>
      </c>
      <c r="K245" s="28" t="s">
        <v>734</v>
      </c>
      <c r="L245" s="105" t="str">
        <f t="shared" si="40"/>
        <v>No</v>
      </c>
    </row>
    <row r="246" spans="1:12" ht="25.5" x14ac:dyDescent="0.2">
      <c r="A246" s="136" t="s">
        <v>1381</v>
      </c>
      <c r="B246" s="22" t="s">
        <v>213</v>
      </c>
      <c r="C246" s="32">
        <v>16347.061338</v>
      </c>
      <c r="D246" s="27" t="str">
        <f t="shared" si="37"/>
        <v>N/A</v>
      </c>
      <c r="E246" s="32">
        <v>15071.465544000001</v>
      </c>
      <c r="F246" s="27" t="str">
        <f t="shared" si="38"/>
        <v>N/A</v>
      </c>
      <c r="G246" s="32">
        <v>6371.6590163999999</v>
      </c>
      <c r="H246" s="27" t="str">
        <f t="shared" si="39"/>
        <v>N/A</v>
      </c>
      <c r="I246" s="8">
        <v>-7.8</v>
      </c>
      <c r="J246" s="8">
        <v>-57.7</v>
      </c>
      <c r="K246" s="28" t="s">
        <v>734</v>
      </c>
      <c r="L246" s="105" t="str">
        <f t="shared" si="40"/>
        <v>No</v>
      </c>
    </row>
    <row r="247" spans="1:12" ht="25.5" x14ac:dyDescent="0.2">
      <c r="A247" s="136" t="s">
        <v>1382</v>
      </c>
      <c r="B247" s="22" t="s">
        <v>213</v>
      </c>
      <c r="C247" s="32">
        <v>4133.8333333</v>
      </c>
      <c r="D247" s="27" t="str">
        <f t="shared" si="37"/>
        <v>N/A</v>
      </c>
      <c r="E247" s="32">
        <v>13193.6</v>
      </c>
      <c r="F247" s="27" t="str">
        <f t="shared" si="38"/>
        <v>N/A</v>
      </c>
      <c r="G247" s="32" t="s">
        <v>1748</v>
      </c>
      <c r="H247" s="27" t="str">
        <f t="shared" si="39"/>
        <v>N/A</v>
      </c>
      <c r="I247" s="8">
        <v>219.2</v>
      </c>
      <c r="J247" s="8" t="s">
        <v>1748</v>
      </c>
      <c r="K247" s="28" t="s">
        <v>734</v>
      </c>
      <c r="L247" s="105" t="str">
        <f t="shared" si="40"/>
        <v>N/A</v>
      </c>
    </row>
    <row r="248" spans="1:12" ht="25.5" x14ac:dyDescent="0.2">
      <c r="A248" s="136" t="s">
        <v>1383</v>
      </c>
      <c r="B248" s="22" t="s">
        <v>213</v>
      </c>
      <c r="C248" s="27">
        <v>5.4399894612999997</v>
      </c>
      <c r="D248" s="27" t="str">
        <f t="shared" si="37"/>
        <v>N/A</v>
      </c>
      <c r="E248" s="27">
        <v>6.3433468083999998</v>
      </c>
      <c r="F248" s="27" t="str">
        <f t="shared" si="38"/>
        <v>N/A</v>
      </c>
      <c r="G248" s="27">
        <v>6.1797072770000003</v>
      </c>
      <c r="H248" s="27" t="str">
        <f t="shared" si="39"/>
        <v>N/A</v>
      </c>
      <c r="I248" s="8">
        <v>16.61</v>
      </c>
      <c r="J248" s="8">
        <v>-2.58</v>
      </c>
      <c r="K248" s="28" t="s">
        <v>734</v>
      </c>
      <c r="L248" s="105" t="str">
        <f t="shared" si="40"/>
        <v>Yes</v>
      </c>
    </row>
    <row r="249" spans="1:12" ht="25.5" x14ac:dyDescent="0.2">
      <c r="A249" s="136" t="s">
        <v>1384</v>
      </c>
      <c r="B249" s="22" t="s">
        <v>213</v>
      </c>
      <c r="C249" s="27">
        <v>2.3699124163</v>
      </c>
      <c r="D249" s="27" t="str">
        <f t="shared" si="37"/>
        <v>N/A</v>
      </c>
      <c r="E249" s="27">
        <v>2.9889385738000001</v>
      </c>
      <c r="F249" s="27" t="str">
        <f t="shared" si="38"/>
        <v>N/A</v>
      </c>
      <c r="G249" s="27">
        <v>2.1008403361000001</v>
      </c>
      <c r="H249" s="27" t="str">
        <f t="shared" si="39"/>
        <v>N/A</v>
      </c>
      <c r="I249" s="8">
        <v>26.12</v>
      </c>
      <c r="J249" s="8">
        <v>-29.7</v>
      </c>
      <c r="K249" s="28" t="s">
        <v>734</v>
      </c>
      <c r="L249" s="105" t="str">
        <f t="shared" si="40"/>
        <v>Yes</v>
      </c>
    </row>
    <row r="250" spans="1:12" ht="25.5" x14ac:dyDescent="0.2">
      <c r="A250" s="136" t="s">
        <v>1385</v>
      </c>
      <c r="B250" s="22" t="s">
        <v>213</v>
      </c>
      <c r="C250" s="27">
        <v>10.035276092</v>
      </c>
      <c r="D250" s="27" t="str">
        <f t="shared" si="37"/>
        <v>N/A</v>
      </c>
      <c r="E250" s="27">
        <v>10.656980833</v>
      </c>
      <c r="F250" s="27" t="str">
        <f t="shared" si="38"/>
        <v>N/A</v>
      </c>
      <c r="G250" s="27">
        <v>12.202215474000001</v>
      </c>
      <c r="H250" s="27" t="str">
        <f t="shared" si="39"/>
        <v>N/A</v>
      </c>
      <c r="I250" s="8">
        <v>6.1950000000000003</v>
      </c>
      <c r="J250" s="8">
        <v>14.5</v>
      </c>
      <c r="K250" s="28" t="s">
        <v>734</v>
      </c>
      <c r="L250" s="105" t="str">
        <f t="shared" si="40"/>
        <v>Yes</v>
      </c>
    </row>
    <row r="251" spans="1:12" ht="25.5" x14ac:dyDescent="0.2">
      <c r="A251" s="136" t="s">
        <v>1386</v>
      </c>
      <c r="B251" s="22" t="s">
        <v>213</v>
      </c>
      <c r="C251" s="27">
        <v>1.0359302190999999</v>
      </c>
      <c r="D251" s="27" t="str">
        <f t="shared" si="37"/>
        <v>N/A</v>
      </c>
      <c r="E251" s="27">
        <v>1.3788006757</v>
      </c>
      <c r="F251" s="27" t="str">
        <f t="shared" si="38"/>
        <v>N/A</v>
      </c>
      <c r="G251" s="27">
        <v>1.2315270936</v>
      </c>
      <c r="H251" s="27" t="str">
        <f t="shared" si="39"/>
        <v>N/A</v>
      </c>
      <c r="I251" s="8">
        <v>33.1</v>
      </c>
      <c r="J251" s="8">
        <v>-10.7</v>
      </c>
      <c r="K251" s="28" t="s">
        <v>734</v>
      </c>
      <c r="L251" s="105" t="str">
        <f t="shared" si="40"/>
        <v>Yes</v>
      </c>
    </row>
    <row r="252" spans="1:12" ht="25.5" x14ac:dyDescent="0.2">
      <c r="A252" s="171" t="s">
        <v>1387</v>
      </c>
      <c r="B252" s="113" t="s">
        <v>213</v>
      </c>
      <c r="C252" s="145">
        <v>2.2226338200000001E-2</v>
      </c>
      <c r="D252" s="145" t="str">
        <f t="shared" si="37"/>
        <v>N/A</v>
      </c>
      <c r="E252" s="145">
        <v>2.20818796E-2</v>
      </c>
      <c r="F252" s="145" t="str">
        <f t="shared" si="38"/>
        <v>N/A</v>
      </c>
      <c r="G252" s="145">
        <v>0</v>
      </c>
      <c r="H252" s="145" t="str">
        <f t="shared" si="39"/>
        <v>N/A</v>
      </c>
      <c r="I252" s="146">
        <v>-0.65</v>
      </c>
      <c r="J252" s="146">
        <v>-100</v>
      </c>
      <c r="K252" s="161" t="s">
        <v>734</v>
      </c>
      <c r="L252" s="116" t="str">
        <f t="shared" si="40"/>
        <v>No</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154167</v>
      </c>
      <c r="D6" s="27" t="str">
        <f t="shared" ref="D6:D37" si="0">IF($B6="N/A","N/A",IF(C6&gt;10,"No",IF(C6&lt;-10,"No","Yes")))</f>
        <v>N/A</v>
      </c>
      <c r="E6" s="23">
        <v>164949</v>
      </c>
      <c r="F6" s="27" t="str">
        <f t="shared" ref="F6:F37" si="1">IF($B6="N/A","N/A",IF(E6&gt;10,"No",IF(E6&lt;-10,"No","Yes")))</f>
        <v>N/A</v>
      </c>
      <c r="G6" s="23">
        <v>183394</v>
      </c>
      <c r="H6" s="27" t="str">
        <f t="shared" ref="H6:H37" si="2">IF($B6="N/A","N/A",IF(G6&gt;10,"No",IF(G6&lt;-10,"No","Yes")))</f>
        <v>N/A</v>
      </c>
      <c r="I6" s="8">
        <v>6.9939999999999998</v>
      </c>
      <c r="J6" s="8">
        <v>11.18</v>
      </c>
      <c r="K6" s="28" t="s">
        <v>734</v>
      </c>
      <c r="L6" s="105" t="str">
        <f t="shared" ref="L6:L39" si="3">IF(J6="Div by 0", "N/A", IF(K6="N/A","N/A", IF(J6&gt;VALUE(MID(K6,1,2)), "No", IF(J6&lt;-1*VALUE(MID(K6,1,2)), "No", "Yes"))))</f>
        <v>Yes</v>
      </c>
    </row>
    <row r="7" spans="1:12" x14ac:dyDescent="0.2">
      <c r="A7" s="168" t="s">
        <v>6</v>
      </c>
      <c r="B7" s="22" t="s">
        <v>213</v>
      </c>
      <c r="C7" s="23">
        <v>130883</v>
      </c>
      <c r="D7" s="27" t="str">
        <f t="shared" si="0"/>
        <v>N/A</v>
      </c>
      <c r="E7" s="23">
        <v>138590</v>
      </c>
      <c r="F7" s="27" t="str">
        <f t="shared" si="1"/>
        <v>N/A</v>
      </c>
      <c r="G7" s="23">
        <v>160439</v>
      </c>
      <c r="H7" s="27" t="str">
        <f t="shared" si="2"/>
        <v>N/A</v>
      </c>
      <c r="I7" s="8">
        <v>5.8879999999999999</v>
      </c>
      <c r="J7" s="8">
        <v>15.77</v>
      </c>
      <c r="K7" s="28" t="s">
        <v>734</v>
      </c>
      <c r="L7" s="105" t="str">
        <f t="shared" si="3"/>
        <v>Yes</v>
      </c>
    </row>
    <row r="8" spans="1:12" x14ac:dyDescent="0.2">
      <c r="A8" s="168" t="s">
        <v>360</v>
      </c>
      <c r="B8" s="22" t="s">
        <v>213</v>
      </c>
      <c r="C8" s="4">
        <v>84.896897519999996</v>
      </c>
      <c r="D8" s="27" t="str">
        <f t="shared" si="0"/>
        <v>N/A</v>
      </c>
      <c r="E8" s="4">
        <v>84.019909183999999</v>
      </c>
      <c r="F8" s="27" t="str">
        <f t="shared" si="1"/>
        <v>N/A</v>
      </c>
      <c r="G8" s="4">
        <v>87.483232821000001</v>
      </c>
      <c r="H8" s="27" t="str">
        <f t="shared" si="2"/>
        <v>N/A</v>
      </c>
      <c r="I8" s="8">
        <v>-1.03</v>
      </c>
      <c r="J8" s="8">
        <v>4.1219999999999999</v>
      </c>
      <c r="K8" s="28" t="s">
        <v>734</v>
      </c>
      <c r="L8" s="105" t="str">
        <f t="shared" si="3"/>
        <v>Yes</v>
      </c>
    </row>
    <row r="9" spans="1:12" x14ac:dyDescent="0.2">
      <c r="A9" s="137" t="s">
        <v>88</v>
      </c>
      <c r="B9" s="30" t="s">
        <v>213</v>
      </c>
      <c r="C9" s="1">
        <v>135080.29999999999</v>
      </c>
      <c r="D9" s="7" t="str">
        <f t="shared" si="0"/>
        <v>N/A</v>
      </c>
      <c r="E9" s="1">
        <v>145451.32999999999</v>
      </c>
      <c r="F9" s="7" t="str">
        <f t="shared" si="1"/>
        <v>N/A</v>
      </c>
      <c r="G9" s="1">
        <v>160043.38</v>
      </c>
      <c r="H9" s="7" t="str">
        <f t="shared" si="2"/>
        <v>N/A</v>
      </c>
      <c r="I9" s="8">
        <v>7.6779999999999999</v>
      </c>
      <c r="J9" s="8">
        <v>10.029999999999999</v>
      </c>
      <c r="K9" s="30" t="s">
        <v>734</v>
      </c>
      <c r="L9" s="105" t="str">
        <f t="shared" si="3"/>
        <v>Yes</v>
      </c>
    </row>
    <row r="10" spans="1:12" x14ac:dyDescent="0.2">
      <c r="A10" s="137" t="s">
        <v>1388</v>
      </c>
      <c r="B10" s="22" t="s">
        <v>213</v>
      </c>
      <c r="C10" s="4">
        <v>10.085816031</v>
      </c>
      <c r="D10" s="27" t="str">
        <f t="shared" si="0"/>
        <v>N/A</v>
      </c>
      <c r="E10" s="4">
        <v>11.09433825</v>
      </c>
      <c r="F10" s="27" t="str">
        <f t="shared" si="1"/>
        <v>N/A</v>
      </c>
      <c r="G10" s="4">
        <v>3.1467768846999999</v>
      </c>
      <c r="H10" s="27" t="str">
        <f t="shared" si="2"/>
        <v>N/A</v>
      </c>
      <c r="I10" s="8">
        <v>9.9990000000000006</v>
      </c>
      <c r="J10" s="8">
        <v>-71.599999999999994</v>
      </c>
      <c r="K10" s="28" t="s">
        <v>734</v>
      </c>
      <c r="L10" s="105" t="str">
        <f t="shared" si="3"/>
        <v>No</v>
      </c>
    </row>
    <row r="11" spans="1:12" x14ac:dyDescent="0.2">
      <c r="A11" s="137" t="s">
        <v>1389</v>
      </c>
      <c r="B11" s="22" t="s">
        <v>213</v>
      </c>
      <c r="C11" s="4">
        <v>7.9718746553999997</v>
      </c>
      <c r="D11" s="27" t="str">
        <f t="shared" si="0"/>
        <v>N/A</v>
      </c>
      <c r="E11" s="4">
        <v>8.3450036072000007</v>
      </c>
      <c r="F11" s="27" t="str">
        <f t="shared" si="1"/>
        <v>N/A</v>
      </c>
      <c r="G11" s="4">
        <v>13.481902352000001</v>
      </c>
      <c r="H11" s="27" t="str">
        <f t="shared" si="2"/>
        <v>N/A</v>
      </c>
      <c r="I11" s="8">
        <v>4.681</v>
      </c>
      <c r="J11" s="8">
        <v>61.56</v>
      </c>
      <c r="K11" s="28" t="s">
        <v>734</v>
      </c>
      <c r="L11" s="105" t="str">
        <f t="shared" si="3"/>
        <v>No</v>
      </c>
    </row>
    <row r="12" spans="1:12" x14ac:dyDescent="0.2">
      <c r="A12" s="137" t="s">
        <v>1390</v>
      </c>
      <c r="B12" s="22" t="s">
        <v>213</v>
      </c>
      <c r="C12" s="4">
        <v>40.264129158999999</v>
      </c>
      <c r="D12" s="27" t="str">
        <f t="shared" si="0"/>
        <v>N/A</v>
      </c>
      <c r="E12" s="4">
        <v>39.745012095</v>
      </c>
      <c r="F12" s="27" t="str">
        <f t="shared" si="1"/>
        <v>N/A</v>
      </c>
      <c r="G12" s="4">
        <v>60.769163659</v>
      </c>
      <c r="H12" s="27" t="str">
        <f t="shared" si="2"/>
        <v>N/A</v>
      </c>
      <c r="I12" s="8">
        <v>-1.29</v>
      </c>
      <c r="J12" s="8">
        <v>52.9</v>
      </c>
      <c r="K12" s="28" t="s">
        <v>734</v>
      </c>
      <c r="L12" s="105" t="str">
        <f t="shared" si="3"/>
        <v>No</v>
      </c>
    </row>
    <row r="13" spans="1:12" x14ac:dyDescent="0.2">
      <c r="A13" s="137" t="s">
        <v>1391</v>
      </c>
      <c r="B13" s="22" t="s">
        <v>213</v>
      </c>
      <c r="C13" s="4">
        <v>6.0415004508000001</v>
      </c>
      <c r="D13" s="27" t="str">
        <f t="shared" si="0"/>
        <v>N/A</v>
      </c>
      <c r="E13" s="4">
        <v>6.2958853949</v>
      </c>
      <c r="F13" s="27" t="str">
        <f t="shared" si="1"/>
        <v>N/A</v>
      </c>
      <c r="G13" s="4">
        <v>2.3997513549999998</v>
      </c>
      <c r="H13" s="27" t="str">
        <f t="shared" si="2"/>
        <v>N/A</v>
      </c>
      <c r="I13" s="8">
        <v>4.2110000000000003</v>
      </c>
      <c r="J13" s="8">
        <v>-61.9</v>
      </c>
      <c r="K13" s="28" t="s">
        <v>734</v>
      </c>
      <c r="L13" s="105" t="str">
        <f t="shared" si="3"/>
        <v>No</v>
      </c>
    </row>
    <row r="14" spans="1:12" x14ac:dyDescent="0.2">
      <c r="A14" s="137" t="s">
        <v>1392</v>
      </c>
      <c r="B14" s="22" t="s">
        <v>213</v>
      </c>
      <c r="C14" s="4">
        <v>7.2914436941999998</v>
      </c>
      <c r="D14" s="27" t="str">
        <f t="shared" si="0"/>
        <v>N/A</v>
      </c>
      <c r="E14" s="4">
        <v>6.9639706818000002</v>
      </c>
      <c r="F14" s="27" t="str">
        <f t="shared" si="1"/>
        <v>N/A</v>
      </c>
      <c r="G14" s="4">
        <v>3.5295593095000002</v>
      </c>
      <c r="H14" s="27" t="str">
        <f t="shared" si="2"/>
        <v>N/A</v>
      </c>
      <c r="I14" s="8">
        <v>-4.49</v>
      </c>
      <c r="J14" s="8">
        <v>-49.3</v>
      </c>
      <c r="K14" s="28" t="s">
        <v>734</v>
      </c>
      <c r="L14" s="105" t="str">
        <f t="shared" si="3"/>
        <v>No</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0.4787016677</v>
      </c>
      <c r="D16" s="27" t="str">
        <f t="shared" si="0"/>
        <v>N/A</v>
      </c>
      <c r="E16" s="4">
        <v>0.41103613839999997</v>
      </c>
      <c r="F16" s="27" t="str">
        <f t="shared" si="1"/>
        <v>N/A</v>
      </c>
      <c r="G16" s="4">
        <v>1.1352606956</v>
      </c>
      <c r="H16" s="27" t="str">
        <f t="shared" si="2"/>
        <v>N/A</v>
      </c>
      <c r="I16" s="8">
        <v>-14.1</v>
      </c>
      <c r="J16" s="8">
        <v>176.2</v>
      </c>
      <c r="K16" s="28" t="s">
        <v>734</v>
      </c>
      <c r="L16" s="105" t="str">
        <f t="shared" si="3"/>
        <v>No</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27.866534343000001</v>
      </c>
      <c r="D18" s="27" t="str">
        <f t="shared" si="0"/>
        <v>N/A</v>
      </c>
      <c r="E18" s="4">
        <v>27.144753832999999</v>
      </c>
      <c r="F18" s="27" t="str">
        <f t="shared" si="1"/>
        <v>N/A</v>
      </c>
      <c r="G18" s="4">
        <v>15.537585743999999</v>
      </c>
      <c r="H18" s="27" t="str">
        <f t="shared" si="2"/>
        <v>N/A</v>
      </c>
      <c r="I18" s="8">
        <v>-2.59</v>
      </c>
      <c r="J18" s="8">
        <v>-42.8</v>
      </c>
      <c r="K18" s="28" t="s">
        <v>734</v>
      </c>
      <c r="L18" s="105" t="str">
        <f t="shared" si="3"/>
        <v>No</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85.507923226000003</v>
      </c>
      <c r="D20" s="27" t="str">
        <f t="shared" si="0"/>
        <v>N/A</v>
      </c>
      <c r="E20" s="4">
        <v>84.948074860000006</v>
      </c>
      <c r="F20" s="27" t="str">
        <f t="shared" si="1"/>
        <v>N/A</v>
      </c>
      <c r="G20" s="4">
        <v>82.983085596999999</v>
      </c>
      <c r="H20" s="27" t="str">
        <f t="shared" si="2"/>
        <v>N/A</v>
      </c>
      <c r="I20" s="8">
        <v>-0.65500000000000003</v>
      </c>
      <c r="J20" s="8">
        <v>-2.31</v>
      </c>
      <c r="K20" s="28" t="s">
        <v>734</v>
      </c>
      <c r="L20" s="105" t="str">
        <f t="shared" si="3"/>
        <v>Yes</v>
      </c>
    </row>
    <row r="21" spans="1:12" x14ac:dyDescent="0.2">
      <c r="A21" s="128" t="s">
        <v>960</v>
      </c>
      <c r="B21" s="22" t="s">
        <v>213</v>
      </c>
      <c r="C21" s="4">
        <v>14.492076773999999</v>
      </c>
      <c r="D21" s="27" t="str">
        <f t="shared" si="0"/>
        <v>N/A</v>
      </c>
      <c r="E21" s="4">
        <v>15.05192514</v>
      </c>
      <c r="F21" s="27" t="str">
        <f t="shared" si="1"/>
        <v>N/A</v>
      </c>
      <c r="G21" s="4">
        <v>17.016914403000001</v>
      </c>
      <c r="H21" s="27" t="str">
        <f t="shared" si="2"/>
        <v>N/A</v>
      </c>
      <c r="I21" s="8">
        <v>3.863</v>
      </c>
      <c r="J21" s="8">
        <v>13.05</v>
      </c>
      <c r="K21" s="28" t="s">
        <v>734</v>
      </c>
      <c r="L21" s="105" t="str">
        <f t="shared" si="3"/>
        <v>Yes</v>
      </c>
    </row>
    <row r="22" spans="1:12" x14ac:dyDescent="0.2">
      <c r="A22" s="104" t="s">
        <v>1691</v>
      </c>
      <c r="B22" s="22" t="s">
        <v>213</v>
      </c>
      <c r="C22" s="23">
        <v>75905</v>
      </c>
      <c r="D22" s="27" t="str">
        <f t="shared" si="0"/>
        <v>N/A</v>
      </c>
      <c r="E22" s="23">
        <v>77612</v>
      </c>
      <c r="F22" s="27" t="str">
        <f t="shared" si="1"/>
        <v>N/A</v>
      </c>
      <c r="G22" s="23">
        <v>46442</v>
      </c>
      <c r="H22" s="27" t="str">
        <f t="shared" si="2"/>
        <v>N/A</v>
      </c>
      <c r="I22" s="8">
        <v>2.2490000000000001</v>
      </c>
      <c r="J22" s="8">
        <v>-40.200000000000003</v>
      </c>
      <c r="K22" s="28" t="s">
        <v>734</v>
      </c>
      <c r="L22" s="105" t="str">
        <f t="shared" si="3"/>
        <v>No</v>
      </c>
    </row>
    <row r="23" spans="1:12" x14ac:dyDescent="0.2">
      <c r="A23" s="104" t="s">
        <v>975</v>
      </c>
      <c r="B23" s="22" t="s">
        <v>213</v>
      </c>
      <c r="C23" s="23">
        <v>11561</v>
      </c>
      <c r="D23" s="27" t="str">
        <f t="shared" si="0"/>
        <v>N/A</v>
      </c>
      <c r="E23" s="23">
        <v>11422</v>
      </c>
      <c r="F23" s="27" t="str">
        <f t="shared" si="1"/>
        <v>N/A</v>
      </c>
      <c r="G23" s="23">
        <v>1079</v>
      </c>
      <c r="H23" s="27" t="str">
        <f t="shared" si="2"/>
        <v>N/A</v>
      </c>
      <c r="I23" s="8">
        <v>-1.2</v>
      </c>
      <c r="J23" s="8">
        <v>-90.6</v>
      </c>
      <c r="K23" s="28" t="s">
        <v>734</v>
      </c>
      <c r="L23" s="105" t="str">
        <f t="shared" si="3"/>
        <v>No</v>
      </c>
    </row>
    <row r="24" spans="1:12" x14ac:dyDescent="0.2">
      <c r="A24" s="104" t="s">
        <v>976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04" t="s">
        <v>977</v>
      </c>
      <c r="B25" s="22" t="s">
        <v>213</v>
      </c>
      <c r="C25" s="23">
        <v>7544</v>
      </c>
      <c r="D25" s="27" t="str">
        <f t="shared" si="0"/>
        <v>N/A</v>
      </c>
      <c r="E25" s="23">
        <v>7680</v>
      </c>
      <c r="F25" s="27" t="str">
        <f t="shared" si="1"/>
        <v>N/A</v>
      </c>
      <c r="G25" s="23">
        <v>2874</v>
      </c>
      <c r="H25" s="27" t="str">
        <f t="shared" si="2"/>
        <v>N/A</v>
      </c>
      <c r="I25" s="8">
        <v>1.8029999999999999</v>
      </c>
      <c r="J25" s="8">
        <v>-62.6</v>
      </c>
      <c r="K25" s="28" t="s">
        <v>734</v>
      </c>
      <c r="L25" s="105" t="str">
        <f t="shared" si="3"/>
        <v>No</v>
      </c>
    </row>
    <row r="26" spans="1:12" x14ac:dyDescent="0.2">
      <c r="A26" s="104" t="s">
        <v>978</v>
      </c>
      <c r="B26" s="22" t="s">
        <v>213</v>
      </c>
      <c r="C26" s="23">
        <v>56800</v>
      </c>
      <c r="D26" s="27" t="str">
        <f t="shared" si="0"/>
        <v>N/A</v>
      </c>
      <c r="E26" s="23">
        <v>58510</v>
      </c>
      <c r="F26" s="27" t="str">
        <f t="shared" si="1"/>
        <v>N/A</v>
      </c>
      <c r="G26" s="23">
        <v>42489</v>
      </c>
      <c r="H26" s="27" t="str">
        <f t="shared" si="2"/>
        <v>N/A</v>
      </c>
      <c r="I26" s="8">
        <v>3.0110000000000001</v>
      </c>
      <c r="J26" s="8">
        <v>-27.4</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78153</v>
      </c>
      <c r="D28" s="27" t="str">
        <f t="shared" si="0"/>
        <v>N/A</v>
      </c>
      <c r="E28" s="23">
        <v>87229</v>
      </c>
      <c r="F28" s="27" t="str">
        <f t="shared" si="1"/>
        <v>N/A</v>
      </c>
      <c r="G28" s="23">
        <v>39454</v>
      </c>
      <c r="H28" s="27" t="str">
        <f t="shared" si="2"/>
        <v>N/A</v>
      </c>
      <c r="I28" s="8">
        <v>11.61</v>
      </c>
      <c r="J28" s="8">
        <v>-54.8</v>
      </c>
      <c r="K28" s="28" t="s">
        <v>734</v>
      </c>
      <c r="L28" s="105" t="str">
        <f t="shared" si="3"/>
        <v>No</v>
      </c>
    </row>
    <row r="29" spans="1:12" x14ac:dyDescent="0.2">
      <c r="A29" s="104" t="s">
        <v>980</v>
      </c>
      <c r="B29" s="22" t="s">
        <v>213</v>
      </c>
      <c r="C29" s="23">
        <v>22662</v>
      </c>
      <c r="D29" s="27" t="str">
        <f t="shared" si="0"/>
        <v>N/A</v>
      </c>
      <c r="E29" s="23">
        <v>24282</v>
      </c>
      <c r="F29" s="27" t="str">
        <f t="shared" si="1"/>
        <v>N/A</v>
      </c>
      <c r="G29" s="23">
        <v>2333</v>
      </c>
      <c r="H29" s="27" t="str">
        <f t="shared" si="2"/>
        <v>N/A</v>
      </c>
      <c r="I29" s="8">
        <v>7.149</v>
      </c>
      <c r="J29" s="8">
        <v>-90.4</v>
      </c>
      <c r="K29" s="28" t="s">
        <v>734</v>
      </c>
      <c r="L29" s="105" t="str">
        <f t="shared" si="3"/>
        <v>No</v>
      </c>
    </row>
    <row r="30" spans="1:12" x14ac:dyDescent="0.2">
      <c r="A30" s="104" t="s">
        <v>981</v>
      </c>
      <c r="B30" s="22" t="s">
        <v>213</v>
      </c>
      <c r="C30" s="23">
        <v>0</v>
      </c>
      <c r="D30" s="27" t="str">
        <f t="shared" si="0"/>
        <v>N/A</v>
      </c>
      <c r="E30" s="23">
        <v>0</v>
      </c>
      <c r="F30" s="27" t="str">
        <f t="shared" si="1"/>
        <v>N/A</v>
      </c>
      <c r="G30" s="23">
        <v>0</v>
      </c>
      <c r="H30" s="27" t="str">
        <f t="shared" si="2"/>
        <v>N/A</v>
      </c>
      <c r="I30" s="8" t="s">
        <v>1748</v>
      </c>
      <c r="J30" s="8" t="s">
        <v>1748</v>
      </c>
      <c r="K30" s="28" t="s">
        <v>734</v>
      </c>
      <c r="L30" s="105" t="str">
        <f t="shared" si="3"/>
        <v>N/A</v>
      </c>
    </row>
    <row r="31" spans="1:12" x14ac:dyDescent="0.2">
      <c r="A31" s="104" t="s">
        <v>982</v>
      </c>
      <c r="B31" s="22" t="s">
        <v>213</v>
      </c>
      <c r="C31" s="23">
        <v>12529</v>
      </c>
      <c r="D31" s="27" t="str">
        <f t="shared" si="0"/>
        <v>N/A</v>
      </c>
      <c r="E31" s="23">
        <v>14935</v>
      </c>
      <c r="F31" s="27" t="str">
        <f t="shared" si="1"/>
        <v>N/A</v>
      </c>
      <c r="G31" s="23">
        <v>6006</v>
      </c>
      <c r="H31" s="27" t="str">
        <f t="shared" si="2"/>
        <v>N/A</v>
      </c>
      <c r="I31" s="8">
        <v>19.2</v>
      </c>
      <c r="J31" s="8">
        <v>-59.8</v>
      </c>
      <c r="K31" s="28" t="s">
        <v>734</v>
      </c>
      <c r="L31" s="105" t="str">
        <f t="shared" si="3"/>
        <v>No</v>
      </c>
    </row>
    <row r="32" spans="1:12" x14ac:dyDescent="0.2">
      <c r="A32" s="104" t="s">
        <v>983</v>
      </c>
      <c r="B32" s="22" t="s">
        <v>213</v>
      </c>
      <c r="C32" s="23">
        <v>42962</v>
      </c>
      <c r="D32" s="27" t="str">
        <f t="shared" si="0"/>
        <v>N/A</v>
      </c>
      <c r="E32" s="23">
        <v>48012</v>
      </c>
      <c r="F32" s="27" t="str">
        <f t="shared" si="1"/>
        <v>N/A</v>
      </c>
      <c r="G32" s="23">
        <v>31115</v>
      </c>
      <c r="H32" s="27" t="str">
        <f t="shared" si="2"/>
        <v>N/A</v>
      </c>
      <c r="I32" s="8">
        <v>11.75</v>
      </c>
      <c r="J32" s="8">
        <v>-35.200000000000003</v>
      </c>
      <c r="K32" s="28" t="s">
        <v>734</v>
      </c>
      <c r="L32" s="105" t="str">
        <f t="shared" si="3"/>
        <v>No</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1989764493</v>
      </c>
      <c r="D34" s="27" t="str">
        <f t="shared" si="0"/>
        <v>N/A</v>
      </c>
      <c r="E34" s="29">
        <v>2682759215</v>
      </c>
      <c r="F34" s="27" t="str">
        <f t="shared" si="1"/>
        <v>N/A</v>
      </c>
      <c r="G34" s="29">
        <v>3721987140</v>
      </c>
      <c r="H34" s="27" t="str">
        <f t="shared" si="2"/>
        <v>N/A</v>
      </c>
      <c r="I34" s="8">
        <v>34.83</v>
      </c>
      <c r="J34" s="8">
        <v>38.74</v>
      </c>
      <c r="K34" s="28" t="s">
        <v>734</v>
      </c>
      <c r="L34" s="105" t="str">
        <f t="shared" si="3"/>
        <v>No</v>
      </c>
    </row>
    <row r="35" spans="1:12" x14ac:dyDescent="0.2">
      <c r="A35" s="168" t="s">
        <v>1398</v>
      </c>
      <c r="B35" s="22" t="s">
        <v>213</v>
      </c>
      <c r="C35" s="29">
        <v>12906.552589000001</v>
      </c>
      <c r="D35" s="27" t="str">
        <f t="shared" si="0"/>
        <v>N/A</v>
      </c>
      <c r="E35" s="29">
        <v>16264.173865999999</v>
      </c>
      <c r="F35" s="27" t="str">
        <f t="shared" si="1"/>
        <v>N/A</v>
      </c>
      <c r="G35" s="29">
        <v>20295.032225999999</v>
      </c>
      <c r="H35" s="27" t="str">
        <f t="shared" si="2"/>
        <v>N/A</v>
      </c>
      <c r="I35" s="8">
        <v>26.01</v>
      </c>
      <c r="J35" s="8">
        <v>24.78</v>
      </c>
      <c r="K35" s="28" t="s">
        <v>734</v>
      </c>
      <c r="L35" s="105" t="str">
        <f t="shared" si="3"/>
        <v>Yes</v>
      </c>
    </row>
    <row r="36" spans="1:12" x14ac:dyDescent="0.2">
      <c r="A36" s="168" t="s">
        <v>1399</v>
      </c>
      <c r="B36" s="22" t="s">
        <v>213</v>
      </c>
      <c r="C36" s="29">
        <v>15202.619844000001</v>
      </c>
      <c r="D36" s="27" t="str">
        <f t="shared" si="0"/>
        <v>N/A</v>
      </c>
      <c r="E36" s="29">
        <v>19357.523739</v>
      </c>
      <c r="F36" s="27" t="str">
        <f t="shared" si="1"/>
        <v>N/A</v>
      </c>
      <c r="G36" s="29">
        <v>23198.768005000002</v>
      </c>
      <c r="H36" s="27" t="str">
        <f t="shared" si="2"/>
        <v>N/A</v>
      </c>
      <c r="I36" s="8">
        <v>27.33</v>
      </c>
      <c r="J36" s="8">
        <v>19.84</v>
      </c>
      <c r="K36" s="28" t="s">
        <v>734</v>
      </c>
      <c r="L36" s="105" t="str">
        <f t="shared" si="3"/>
        <v>Yes</v>
      </c>
    </row>
    <row r="37" spans="1:12" x14ac:dyDescent="0.2">
      <c r="A37" s="137" t="s">
        <v>107</v>
      </c>
      <c r="B37" s="22" t="s">
        <v>213</v>
      </c>
      <c r="C37" s="29">
        <v>250625</v>
      </c>
      <c r="D37" s="27" t="str">
        <f t="shared" si="0"/>
        <v>N/A</v>
      </c>
      <c r="E37" s="29">
        <v>118161</v>
      </c>
      <c r="F37" s="27" t="str">
        <f t="shared" si="1"/>
        <v>N/A</v>
      </c>
      <c r="G37" s="29">
        <v>204773</v>
      </c>
      <c r="H37" s="27" t="str">
        <f t="shared" si="2"/>
        <v>N/A</v>
      </c>
      <c r="I37" s="8">
        <v>-52.9</v>
      </c>
      <c r="J37" s="8">
        <v>73.3</v>
      </c>
      <c r="K37" s="28" t="s">
        <v>734</v>
      </c>
      <c r="L37" s="105" t="str">
        <f t="shared" si="3"/>
        <v>No</v>
      </c>
    </row>
    <row r="38" spans="1:12" x14ac:dyDescent="0.2">
      <c r="A38" s="168" t="s">
        <v>158</v>
      </c>
      <c r="B38" s="30" t="s">
        <v>217</v>
      </c>
      <c r="C38" s="1">
        <v>0</v>
      </c>
      <c r="D38" s="27" t="str">
        <f>IF($B38="N/A","N/A",IF(C38&gt;0,"No",IF(C38&lt;0,"No","Yes")))</f>
        <v>Yes</v>
      </c>
      <c r="E38" s="1">
        <v>0</v>
      </c>
      <c r="F38" s="27" t="str">
        <f>IF($B38="N/A","N/A",IF(E38&gt;0,"No",IF(E38&lt;0,"No","Yes")))</f>
        <v>Yes</v>
      </c>
      <c r="G38" s="1">
        <v>438</v>
      </c>
      <c r="H38" s="27" t="str">
        <f>IF($B38="N/A","N/A",IF(G38&gt;0,"No",IF(G38&lt;0,"No","Yes")))</f>
        <v>No</v>
      </c>
      <c r="I38" s="8" t="s">
        <v>1748</v>
      </c>
      <c r="J38" s="8" t="s">
        <v>1748</v>
      </c>
      <c r="K38" s="28" t="s">
        <v>734</v>
      </c>
      <c r="L38" s="105" t="str">
        <f t="shared" si="3"/>
        <v>N/A</v>
      </c>
    </row>
    <row r="39" spans="1:12" x14ac:dyDescent="0.2">
      <c r="A39" s="168" t="s">
        <v>156</v>
      </c>
      <c r="B39" s="22" t="s">
        <v>213</v>
      </c>
      <c r="C39" s="29">
        <v>0</v>
      </c>
      <c r="D39" s="27" t="str">
        <f t="shared" ref="D39:D40" si="4">IF($B39="N/A","N/A",IF(C39&gt;10,"No",IF(C39&lt;-10,"No","Yes")))</f>
        <v>N/A</v>
      </c>
      <c r="E39" s="29">
        <v>0</v>
      </c>
      <c r="F39" s="27" t="str">
        <f t="shared" ref="F39:F40" si="5">IF($B39="N/A","N/A",IF(E39&gt;10,"No",IF(E39&lt;-10,"No","Yes")))</f>
        <v>N/A</v>
      </c>
      <c r="G39" s="29">
        <v>105030</v>
      </c>
      <c r="H39" s="27" t="str">
        <f t="shared" ref="H39:H40" si="6">IF($B39="N/A","N/A",IF(G39&gt;10,"No",IF(G39&lt;-10,"No","Yes")))</f>
        <v>N/A</v>
      </c>
      <c r="I39" s="8" t="s">
        <v>1748</v>
      </c>
      <c r="J39" s="8" t="s">
        <v>1748</v>
      </c>
      <c r="K39" s="28" t="s">
        <v>734</v>
      </c>
      <c r="L39" s="105" t="str">
        <f t="shared" si="3"/>
        <v>N/A</v>
      </c>
    </row>
    <row r="40" spans="1:12" x14ac:dyDescent="0.2">
      <c r="A40" s="168" t="s">
        <v>1278</v>
      </c>
      <c r="B40" s="22" t="s">
        <v>213</v>
      </c>
      <c r="C40" s="29" t="s">
        <v>1748</v>
      </c>
      <c r="D40" s="27" t="str">
        <f t="shared" si="4"/>
        <v>N/A</v>
      </c>
      <c r="E40" s="29" t="s">
        <v>1748</v>
      </c>
      <c r="F40" s="27" t="str">
        <f t="shared" si="5"/>
        <v>N/A</v>
      </c>
      <c r="G40" s="29">
        <v>239.79452054999999</v>
      </c>
      <c r="H40" s="27" t="str">
        <f t="shared" si="6"/>
        <v>N/A</v>
      </c>
      <c r="I40" s="8" t="s">
        <v>1748</v>
      </c>
      <c r="J40" s="8" t="s">
        <v>1748</v>
      </c>
      <c r="K40" s="28" t="s">
        <v>734</v>
      </c>
      <c r="L40" s="105" t="str">
        <f>IF(J40="Div by 0", "N/A", IF(OR(J40="N/A",K40="N/A"),"N/A", IF(J40&gt;VALUE(MID(K40,1,2)), "No", IF(J40&lt;-1*VALUE(MID(K40,1,2)), "No", "Yes"))))</f>
        <v>N/A</v>
      </c>
    </row>
    <row r="41" spans="1:12" x14ac:dyDescent="0.2">
      <c r="A41" s="104" t="s">
        <v>1400</v>
      </c>
      <c r="B41" s="22" t="s">
        <v>213</v>
      </c>
      <c r="C41" s="29">
        <v>13029.222186000001</v>
      </c>
      <c r="D41" s="27" t="str">
        <f t="shared" ref="D41:D52" si="7">IF($B41="N/A","N/A",IF(C41&gt;10,"No",IF(C41&lt;-10,"No","Yes")))</f>
        <v>N/A</v>
      </c>
      <c r="E41" s="29">
        <v>19016.102523000001</v>
      </c>
      <c r="F41" s="27" t="str">
        <f t="shared" ref="F41:F52" si="8">IF($B41="N/A","N/A",IF(E41&gt;10,"No",IF(E41&lt;-10,"No","Yes")))</f>
        <v>N/A</v>
      </c>
      <c r="G41" s="29">
        <v>40246.269411000001</v>
      </c>
      <c r="H41" s="27" t="str">
        <f t="shared" ref="H41:H52" si="9">IF($B41="N/A","N/A",IF(G41&gt;10,"No",IF(G41&lt;-10,"No","Yes")))</f>
        <v>N/A</v>
      </c>
      <c r="I41" s="8">
        <v>45.95</v>
      </c>
      <c r="J41" s="8">
        <v>111.6</v>
      </c>
      <c r="K41" s="28" t="s">
        <v>734</v>
      </c>
      <c r="L41" s="105" t="str">
        <f t="shared" ref="L41:L52" si="10">IF(J41="Div by 0", "N/A", IF(K41="N/A","N/A", IF(J41&gt;VALUE(MID(K41,1,2)), "No", IF(J41&lt;-1*VALUE(MID(K41,1,2)), "No", "Yes"))))</f>
        <v>No</v>
      </c>
    </row>
    <row r="42" spans="1:12" x14ac:dyDescent="0.2">
      <c r="A42" s="104" t="s">
        <v>1401</v>
      </c>
      <c r="B42" s="22" t="s">
        <v>213</v>
      </c>
      <c r="C42" s="29">
        <v>9379.4062797000006</v>
      </c>
      <c r="D42" s="27" t="str">
        <f t="shared" si="7"/>
        <v>N/A</v>
      </c>
      <c r="E42" s="29">
        <v>11721.063561999999</v>
      </c>
      <c r="F42" s="27" t="str">
        <f t="shared" si="8"/>
        <v>N/A</v>
      </c>
      <c r="G42" s="29">
        <v>20083.988879</v>
      </c>
      <c r="H42" s="27" t="str">
        <f t="shared" si="9"/>
        <v>N/A</v>
      </c>
      <c r="I42" s="8">
        <v>24.97</v>
      </c>
      <c r="J42" s="8">
        <v>71.349999999999994</v>
      </c>
      <c r="K42" s="28" t="s">
        <v>734</v>
      </c>
      <c r="L42" s="105" t="str">
        <f t="shared" si="10"/>
        <v>No</v>
      </c>
    </row>
    <row r="43" spans="1:12" x14ac:dyDescent="0.2">
      <c r="A43" s="104" t="s">
        <v>1402</v>
      </c>
      <c r="B43" s="22" t="s">
        <v>213</v>
      </c>
      <c r="C43" s="29" t="s">
        <v>1748</v>
      </c>
      <c r="D43" s="27" t="str">
        <f t="shared" si="7"/>
        <v>N/A</v>
      </c>
      <c r="E43" s="29" t="s">
        <v>1748</v>
      </c>
      <c r="F43" s="27" t="str">
        <f t="shared" si="8"/>
        <v>N/A</v>
      </c>
      <c r="G43" s="29" t="s">
        <v>1748</v>
      </c>
      <c r="H43" s="27" t="str">
        <f t="shared" si="9"/>
        <v>N/A</v>
      </c>
      <c r="I43" s="8" t="s">
        <v>1748</v>
      </c>
      <c r="J43" s="8" t="s">
        <v>1748</v>
      </c>
      <c r="K43" s="28" t="s">
        <v>734</v>
      </c>
      <c r="L43" s="105" t="str">
        <f t="shared" si="10"/>
        <v>N/A</v>
      </c>
    </row>
    <row r="44" spans="1:12" x14ac:dyDescent="0.2">
      <c r="A44" s="104" t="s">
        <v>1403</v>
      </c>
      <c r="B44" s="22" t="s">
        <v>213</v>
      </c>
      <c r="C44" s="29">
        <v>3658.8152174000002</v>
      </c>
      <c r="D44" s="27" t="str">
        <f t="shared" si="7"/>
        <v>N/A</v>
      </c>
      <c r="E44" s="29">
        <v>3622.0492187999998</v>
      </c>
      <c r="F44" s="27" t="str">
        <f t="shared" si="8"/>
        <v>N/A</v>
      </c>
      <c r="G44" s="29">
        <v>4359.1402226999999</v>
      </c>
      <c r="H44" s="27" t="str">
        <f t="shared" si="9"/>
        <v>N/A</v>
      </c>
      <c r="I44" s="8">
        <v>-1</v>
      </c>
      <c r="J44" s="8">
        <v>20.350000000000001</v>
      </c>
      <c r="K44" s="28" t="s">
        <v>734</v>
      </c>
      <c r="L44" s="105" t="str">
        <f t="shared" si="10"/>
        <v>Yes</v>
      </c>
    </row>
    <row r="45" spans="1:12" x14ac:dyDescent="0.2">
      <c r="A45" s="104" t="s">
        <v>1404</v>
      </c>
      <c r="B45" s="22" t="s">
        <v>213</v>
      </c>
      <c r="C45" s="29">
        <v>15016.649507</v>
      </c>
      <c r="D45" s="27" t="str">
        <f t="shared" si="7"/>
        <v>N/A</v>
      </c>
      <c r="E45" s="29">
        <v>22460.817347</v>
      </c>
      <c r="F45" s="27" t="str">
        <f t="shared" si="8"/>
        <v>N/A</v>
      </c>
      <c r="G45" s="29">
        <v>43185.729270999997</v>
      </c>
      <c r="H45" s="27" t="str">
        <f t="shared" si="9"/>
        <v>N/A</v>
      </c>
      <c r="I45" s="8">
        <v>49.57</v>
      </c>
      <c r="J45" s="8">
        <v>92.27</v>
      </c>
      <c r="K45" s="28" t="s">
        <v>734</v>
      </c>
      <c r="L45" s="105" t="str">
        <f t="shared" si="10"/>
        <v>No</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12800.810641</v>
      </c>
      <c r="D47" s="27" t="str">
        <f t="shared" si="7"/>
        <v>N/A</v>
      </c>
      <c r="E47" s="29">
        <v>13830.275631</v>
      </c>
      <c r="F47" s="27" t="str">
        <f t="shared" si="8"/>
        <v>N/A</v>
      </c>
      <c r="G47" s="29">
        <v>19089.839281</v>
      </c>
      <c r="H47" s="27" t="str">
        <f t="shared" si="9"/>
        <v>N/A</v>
      </c>
      <c r="I47" s="8">
        <v>8.0419999999999998</v>
      </c>
      <c r="J47" s="8">
        <v>38.03</v>
      </c>
      <c r="K47" s="28" t="s">
        <v>734</v>
      </c>
      <c r="L47" s="105" t="str">
        <f t="shared" si="10"/>
        <v>No</v>
      </c>
    </row>
    <row r="48" spans="1:12" x14ac:dyDescent="0.2">
      <c r="A48" s="104" t="s">
        <v>1407</v>
      </c>
      <c r="B48" s="30" t="s">
        <v>213</v>
      </c>
      <c r="C48" s="10">
        <v>11894.172844000001</v>
      </c>
      <c r="D48" s="7" t="str">
        <f t="shared" si="7"/>
        <v>N/A</v>
      </c>
      <c r="E48" s="10">
        <v>12377.906886000001</v>
      </c>
      <c r="F48" s="7" t="str">
        <f t="shared" si="8"/>
        <v>N/A</v>
      </c>
      <c r="G48" s="10">
        <v>16202.648093</v>
      </c>
      <c r="H48" s="7" t="str">
        <f t="shared" si="9"/>
        <v>N/A</v>
      </c>
      <c r="I48" s="36">
        <v>4.0670000000000002</v>
      </c>
      <c r="J48" s="36">
        <v>30.9</v>
      </c>
      <c r="K48" s="30" t="s">
        <v>734</v>
      </c>
      <c r="L48" s="105" t="str">
        <f t="shared" si="10"/>
        <v>No</v>
      </c>
    </row>
    <row r="49" spans="1:12" ht="25.5" x14ac:dyDescent="0.2">
      <c r="A49" s="104" t="s">
        <v>1408</v>
      </c>
      <c r="B49" s="30" t="s">
        <v>213</v>
      </c>
      <c r="C49" s="10" t="s">
        <v>1748</v>
      </c>
      <c r="D49" s="7" t="str">
        <f t="shared" si="7"/>
        <v>N/A</v>
      </c>
      <c r="E49" s="10" t="s">
        <v>1748</v>
      </c>
      <c r="F49" s="7" t="str">
        <f t="shared" si="8"/>
        <v>N/A</v>
      </c>
      <c r="G49" s="10" t="s">
        <v>1748</v>
      </c>
      <c r="H49" s="7" t="str">
        <f t="shared" si="9"/>
        <v>N/A</v>
      </c>
      <c r="I49" s="36" t="s">
        <v>1748</v>
      </c>
      <c r="J49" s="36" t="s">
        <v>1748</v>
      </c>
      <c r="K49" s="30" t="s">
        <v>734</v>
      </c>
      <c r="L49" s="105" t="str">
        <f t="shared" si="10"/>
        <v>N/A</v>
      </c>
    </row>
    <row r="50" spans="1:12" x14ac:dyDescent="0.2">
      <c r="A50" s="104" t="s">
        <v>1409</v>
      </c>
      <c r="B50" s="30" t="s">
        <v>213</v>
      </c>
      <c r="C50" s="10">
        <v>4626.8588075999996</v>
      </c>
      <c r="D50" s="7" t="str">
        <f t="shared" si="7"/>
        <v>N/A</v>
      </c>
      <c r="E50" s="10">
        <v>4333.1963843000003</v>
      </c>
      <c r="F50" s="7" t="str">
        <f t="shared" si="8"/>
        <v>N/A</v>
      </c>
      <c r="G50" s="10">
        <v>9946.0692641000005</v>
      </c>
      <c r="H50" s="7" t="str">
        <f t="shared" si="9"/>
        <v>N/A</v>
      </c>
      <c r="I50" s="36">
        <v>-6.35</v>
      </c>
      <c r="J50" s="36">
        <v>129.5</v>
      </c>
      <c r="K50" s="30" t="s">
        <v>734</v>
      </c>
      <c r="L50" s="105" t="str">
        <f t="shared" si="10"/>
        <v>No</v>
      </c>
    </row>
    <row r="51" spans="1:12" x14ac:dyDescent="0.2">
      <c r="A51" s="104" t="s">
        <v>1410</v>
      </c>
      <c r="B51" s="30" t="s">
        <v>213</v>
      </c>
      <c r="C51" s="10">
        <v>15662.820516</v>
      </c>
      <c r="D51" s="7" t="str">
        <f t="shared" si="7"/>
        <v>N/A</v>
      </c>
      <c r="E51" s="10">
        <v>17519.047113000001</v>
      </c>
      <c r="F51" s="7" t="str">
        <f t="shared" si="8"/>
        <v>N/A</v>
      </c>
      <c r="G51" s="10">
        <v>21071.304805</v>
      </c>
      <c r="H51" s="7" t="str">
        <f t="shared" si="9"/>
        <v>N/A</v>
      </c>
      <c r="I51" s="36">
        <v>11.85</v>
      </c>
      <c r="J51" s="36">
        <v>20.28</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118296336</v>
      </c>
      <c r="D53" s="27" t="str">
        <f t="shared" ref="D53:D122" si="11">IF($B53="N/A","N/A",IF(C53&gt;10,"No",IF(C53&lt;-10,"No","Yes")))</f>
        <v>N/A</v>
      </c>
      <c r="E53" s="29">
        <v>106386451</v>
      </c>
      <c r="F53" s="27" t="str">
        <f t="shared" ref="F53:F122" si="12">IF($B53="N/A","N/A",IF(E53&gt;10,"No",IF(E53&lt;-10,"No","Yes")))</f>
        <v>N/A</v>
      </c>
      <c r="G53" s="29">
        <v>112100030</v>
      </c>
      <c r="H53" s="27" t="str">
        <f t="shared" ref="H53:H122" si="13">IF($B53="N/A","N/A",IF(G53&gt;10,"No",IF(G53&lt;-10,"No","Yes")))</f>
        <v>N/A</v>
      </c>
      <c r="I53" s="8">
        <v>-10.1</v>
      </c>
      <c r="J53" s="8">
        <v>5.3710000000000004</v>
      </c>
      <c r="K53" s="28" t="s">
        <v>734</v>
      </c>
      <c r="L53" s="105" t="str">
        <f t="shared" ref="L53:L113" si="14">IF(J53="Div by 0", "N/A", IF(K53="N/A","N/A", IF(J53&gt;VALUE(MID(K53,1,2)), "No", IF(J53&lt;-1*VALUE(MID(K53,1,2)), "No", "Yes"))))</f>
        <v>Yes</v>
      </c>
    </row>
    <row r="54" spans="1:12" x14ac:dyDescent="0.2">
      <c r="A54" s="168" t="s">
        <v>595</v>
      </c>
      <c r="B54" s="22" t="s">
        <v>213</v>
      </c>
      <c r="C54" s="23">
        <v>31484</v>
      </c>
      <c r="D54" s="27" t="str">
        <f t="shared" si="11"/>
        <v>N/A</v>
      </c>
      <c r="E54" s="23">
        <v>35296</v>
      </c>
      <c r="F54" s="27" t="str">
        <f t="shared" si="12"/>
        <v>N/A</v>
      </c>
      <c r="G54" s="23">
        <v>35494</v>
      </c>
      <c r="H54" s="27" t="str">
        <f t="shared" si="13"/>
        <v>N/A</v>
      </c>
      <c r="I54" s="8">
        <v>12.11</v>
      </c>
      <c r="J54" s="8">
        <v>0.56100000000000005</v>
      </c>
      <c r="K54" s="28" t="s">
        <v>734</v>
      </c>
      <c r="L54" s="105" t="str">
        <f t="shared" si="14"/>
        <v>Yes</v>
      </c>
    </row>
    <row r="55" spans="1:12" x14ac:dyDescent="0.2">
      <c r="A55" s="168" t="s">
        <v>1412</v>
      </c>
      <c r="B55" s="22" t="s">
        <v>213</v>
      </c>
      <c r="C55" s="29">
        <v>3757.3477321999999</v>
      </c>
      <c r="D55" s="27" t="str">
        <f t="shared" si="11"/>
        <v>N/A</v>
      </c>
      <c r="E55" s="29">
        <v>3014.1220251999998</v>
      </c>
      <c r="F55" s="27" t="str">
        <f t="shared" si="12"/>
        <v>N/A</v>
      </c>
      <c r="G55" s="29">
        <v>3158.2811179</v>
      </c>
      <c r="H55" s="27" t="str">
        <f t="shared" si="13"/>
        <v>N/A</v>
      </c>
      <c r="I55" s="8">
        <v>-19.8</v>
      </c>
      <c r="J55" s="8">
        <v>4.7830000000000004</v>
      </c>
      <c r="K55" s="28" t="s">
        <v>734</v>
      </c>
      <c r="L55" s="105" t="str">
        <f t="shared" si="14"/>
        <v>Yes</v>
      </c>
    </row>
    <row r="56" spans="1:12" x14ac:dyDescent="0.2">
      <c r="A56" s="168" t="s">
        <v>1413</v>
      </c>
      <c r="B56" s="22" t="s">
        <v>213</v>
      </c>
      <c r="C56" s="23">
        <v>0.89054757969999998</v>
      </c>
      <c r="D56" s="27" t="str">
        <f t="shared" si="11"/>
        <v>N/A</v>
      </c>
      <c r="E56" s="23">
        <v>0.53946622850000003</v>
      </c>
      <c r="F56" s="27" t="str">
        <f t="shared" si="12"/>
        <v>N/A</v>
      </c>
      <c r="G56" s="23">
        <v>0.61227249679999995</v>
      </c>
      <c r="H56" s="27" t="str">
        <f t="shared" si="13"/>
        <v>N/A</v>
      </c>
      <c r="I56" s="8">
        <v>-39.4</v>
      </c>
      <c r="J56" s="8">
        <v>13.5</v>
      </c>
      <c r="K56" s="28" t="s">
        <v>734</v>
      </c>
      <c r="L56" s="105" t="str">
        <f t="shared" si="14"/>
        <v>Yes</v>
      </c>
    </row>
    <row r="57" spans="1:12" ht="25.5" x14ac:dyDescent="0.2">
      <c r="A57" s="168" t="s">
        <v>596</v>
      </c>
      <c r="B57" s="22" t="s">
        <v>213</v>
      </c>
      <c r="C57" s="29">
        <v>6225577</v>
      </c>
      <c r="D57" s="27" t="str">
        <f t="shared" si="11"/>
        <v>N/A</v>
      </c>
      <c r="E57" s="29">
        <v>11035115</v>
      </c>
      <c r="F57" s="27" t="str">
        <f t="shared" si="12"/>
        <v>N/A</v>
      </c>
      <c r="G57" s="29">
        <v>15972581</v>
      </c>
      <c r="H57" s="27" t="str">
        <f t="shared" si="13"/>
        <v>N/A</v>
      </c>
      <c r="I57" s="8">
        <v>77.25</v>
      </c>
      <c r="J57" s="8">
        <v>44.74</v>
      </c>
      <c r="K57" s="28" t="s">
        <v>734</v>
      </c>
      <c r="L57" s="105" t="str">
        <f t="shared" si="14"/>
        <v>No</v>
      </c>
    </row>
    <row r="58" spans="1:12" x14ac:dyDescent="0.2">
      <c r="A58" s="168" t="s">
        <v>597</v>
      </c>
      <c r="B58" s="22" t="s">
        <v>213</v>
      </c>
      <c r="C58" s="23">
        <v>188</v>
      </c>
      <c r="D58" s="27" t="str">
        <f t="shared" si="11"/>
        <v>N/A</v>
      </c>
      <c r="E58" s="23">
        <v>312</v>
      </c>
      <c r="F58" s="27" t="str">
        <f t="shared" si="12"/>
        <v>N/A</v>
      </c>
      <c r="G58" s="23">
        <v>362</v>
      </c>
      <c r="H58" s="27" t="str">
        <f t="shared" si="13"/>
        <v>N/A</v>
      </c>
      <c r="I58" s="8">
        <v>65.959999999999994</v>
      </c>
      <c r="J58" s="8">
        <v>16.03</v>
      </c>
      <c r="K58" s="28" t="s">
        <v>734</v>
      </c>
      <c r="L58" s="105" t="str">
        <f t="shared" si="14"/>
        <v>Yes</v>
      </c>
    </row>
    <row r="59" spans="1:12" x14ac:dyDescent="0.2">
      <c r="A59" s="168" t="s">
        <v>1414</v>
      </c>
      <c r="B59" s="22" t="s">
        <v>213</v>
      </c>
      <c r="C59" s="29">
        <v>33114.771277</v>
      </c>
      <c r="D59" s="27" t="str">
        <f t="shared" si="11"/>
        <v>N/A</v>
      </c>
      <c r="E59" s="29">
        <v>35368.958333000002</v>
      </c>
      <c r="F59" s="27" t="str">
        <f t="shared" si="12"/>
        <v>N/A</v>
      </c>
      <c r="G59" s="29">
        <v>44123.151934000001</v>
      </c>
      <c r="H59" s="27" t="str">
        <f t="shared" si="13"/>
        <v>N/A</v>
      </c>
      <c r="I59" s="8">
        <v>6.8070000000000004</v>
      </c>
      <c r="J59" s="8">
        <v>24.75</v>
      </c>
      <c r="K59" s="28" t="s">
        <v>734</v>
      </c>
      <c r="L59" s="105" t="str">
        <f t="shared" si="14"/>
        <v>Yes</v>
      </c>
    </row>
    <row r="60" spans="1:12" ht="25.5" x14ac:dyDescent="0.2">
      <c r="A60" s="168" t="s">
        <v>598</v>
      </c>
      <c r="B60" s="22" t="s">
        <v>213</v>
      </c>
      <c r="C60" s="29">
        <v>221774</v>
      </c>
      <c r="D60" s="27" t="str">
        <f t="shared" si="11"/>
        <v>N/A</v>
      </c>
      <c r="E60" s="29">
        <v>186892</v>
      </c>
      <c r="F60" s="27" t="str">
        <f t="shared" si="12"/>
        <v>N/A</v>
      </c>
      <c r="G60" s="29">
        <v>207024</v>
      </c>
      <c r="H60" s="27" t="str">
        <f t="shared" si="13"/>
        <v>N/A</v>
      </c>
      <c r="I60" s="8">
        <v>-15.7</v>
      </c>
      <c r="J60" s="8">
        <v>10.77</v>
      </c>
      <c r="K60" s="28" t="s">
        <v>734</v>
      </c>
      <c r="L60" s="105" t="str">
        <f t="shared" si="14"/>
        <v>Yes</v>
      </c>
    </row>
    <row r="61" spans="1:12" x14ac:dyDescent="0.2">
      <c r="A61" s="137" t="s">
        <v>599</v>
      </c>
      <c r="B61" s="30" t="s">
        <v>213</v>
      </c>
      <c r="C61" s="1">
        <v>12</v>
      </c>
      <c r="D61" s="7" t="str">
        <f t="shared" si="11"/>
        <v>N/A</v>
      </c>
      <c r="E61" s="1">
        <v>22</v>
      </c>
      <c r="F61" s="7" t="str">
        <f t="shared" si="12"/>
        <v>N/A</v>
      </c>
      <c r="G61" s="1">
        <v>13</v>
      </c>
      <c r="H61" s="7" t="str">
        <f t="shared" si="13"/>
        <v>N/A</v>
      </c>
      <c r="I61" s="36">
        <v>83.33</v>
      </c>
      <c r="J61" s="36">
        <v>-40.9</v>
      </c>
      <c r="K61" s="30" t="s">
        <v>734</v>
      </c>
      <c r="L61" s="105" t="str">
        <f t="shared" si="14"/>
        <v>No</v>
      </c>
    </row>
    <row r="62" spans="1:12" ht="25.5" x14ac:dyDescent="0.2">
      <c r="A62" s="137" t="s">
        <v>1415</v>
      </c>
      <c r="B62" s="30" t="s">
        <v>213</v>
      </c>
      <c r="C62" s="10">
        <v>18481.166667000001</v>
      </c>
      <c r="D62" s="7" t="str">
        <f t="shared" si="11"/>
        <v>N/A</v>
      </c>
      <c r="E62" s="10">
        <v>8495.0909090999994</v>
      </c>
      <c r="F62" s="7" t="str">
        <f t="shared" si="12"/>
        <v>N/A</v>
      </c>
      <c r="G62" s="10">
        <v>15924.923076999999</v>
      </c>
      <c r="H62" s="7" t="str">
        <f t="shared" si="13"/>
        <v>N/A</v>
      </c>
      <c r="I62" s="36">
        <v>-54</v>
      </c>
      <c r="J62" s="36">
        <v>87.46</v>
      </c>
      <c r="K62" s="30" t="s">
        <v>734</v>
      </c>
      <c r="L62" s="105" t="str">
        <f t="shared" si="14"/>
        <v>No</v>
      </c>
    </row>
    <row r="63" spans="1:12" x14ac:dyDescent="0.2">
      <c r="A63" s="137" t="s">
        <v>600</v>
      </c>
      <c r="B63" s="30" t="s">
        <v>213</v>
      </c>
      <c r="C63" s="10">
        <v>110312259</v>
      </c>
      <c r="D63" s="7" t="str">
        <f t="shared" si="11"/>
        <v>N/A</v>
      </c>
      <c r="E63" s="10">
        <v>192902388</v>
      </c>
      <c r="F63" s="7" t="str">
        <f t="shared" si="12"/>
        <v>N/A</v>
      </c>
      <c r="G63" s="10">
        <v>235653332</v>
      </c>
      <c r="H63" s="7" t="str">
        <f t="shared" si="13"/>
        <v>N/A</v>
      </c>
      <c r="I63" s="36">
        <v>74.87</v>
      </c>
      <c r="J63" s="36">
        <v>22.16</v>
      </c>
      <c r="K63" s="30" t="s">
        <v>734</v>
      </c>
      <c r="L63" s="105" t="str">
        <f t="shared" si="14"/>
        <v>Yes</v>
      </c>
    </row>
    <row r="64" spans="1:12" x14ac:dyDescent="0.2">
      <c r="A64" s="137" t="s">
        <v>601</v>
      </c>
      <c r="B64" s="30" t="s">
        <v>213</v>
      </c>
      <c r="C64" s="1">
        <v>2851</v>
      </c>
      <c r="D64" s="7" t="str">
        <f t="shared" si="11"/>
        <v>N/A</v>
      </c>
      <c r="E64" s="1">
        <v>2813</v>
      </c>
      <c r="F64" s="7" t="str">
        <f t="shared" si="12"/>
        <v>N/A</v>
      </c>
      <c r="G64" s="1">
        <v>2624</v>
      </c>
      <c r="H64" s="7" t="str">
        <f t="shared" si="13"/>
        <v>N/A</v>
      </c>
      <c r="I64" s="36">
        <v>-1.33</v>
      </c>
      <c r="J64" s="36">
        <v>-6.72</v>
      </c>
      <c r="K64" s="30" t="s">
        <v>734</v>
      </c>
      <c r="L64" s="105" t="str">
        <f t="shared" si="14"/>
        <v>Yes</v>
      </c>
    </row>
    <row r="65" spans="1:12" x14ac:dyDescent="0.2">
      <c r="A65" s="137" t="s">
        <v>1416</v>
      </c>
      <c r="B65" s="30" t="s">
        <v>213</v>
      </c>
      <c r="C65" s="10">
        <v>38692.479481000002</v>
      </c>
      <c r="D65" s="7" t="str">
        <f t="shared" si="11"/>
        <v>N/A</v>
      </c>
      <c r="E65" s="10">
        <v>68575.324565000003</v>
      </c>
      <c r="F65" s="7" t="str">
        <f t="shared" si="12"/>
        <v>N/A</v>
      </c>
      <c r="G65" s="10">
        <v>89806.910061000002</v>
      </c>
      <c r="H65" s="7" t="str">
        <f t="shared" si="13"/>
        <v>N/A</v>
      </c>
      <c r="I65" s="36">
        <v>77.23</v>
      </c>
      <c r="J65" s="36">
        <v>30.96</v>
      </c>
      <c r="K65" s="30" t="s">
        <v>734</v>
      </c>
      <c r="L65" s="105" t="str">
        <f t="shared" si="14"/>
        <v>No</v>
      </c>
    </row>
    <row r="66" spans="1:12" x14ac:dyDescent="0.2">
      <c r="A66" s="137" t="s">
        <v>602</v>
      </c>
      <c r="B66" s="30" t="s">
        <v>213</v>
      </c>
      <c r="C66" s="10">
        <v>629737522</v>
      </c>
      <c r="D66" s="7" t="str">
        <f t="shared" si="11"/>
        <v>N/A</v>
      </c>
      <c r="E66" s="10">
        <v>1112007867</v>
      </c>
      <c r="F66" s="7" t="str">
        <f t="shared" si="12"/>
        <v>N/A</v>
      </c>
      <c r="G66" s="10">
        <v>2024062944</v>
      </c>
      <c r="H66" s="7" t="str">
        <f t="shared" si="13"/>
        <v>N/A</v>
      </c>
      <c r="I66" s="36">
        <v>76.58</v>
      </c>
      <c r="J66" s="36">
        <v>82.02</v>
      </c>
      <c r="K66" s="30" t="s">
        <v>734</v>
      </c>
      <c r="L66" s="105" t="str">
        <f t="shared" si="14"/>
        <v>No</v>
      </c>
    </row>
    <row r="67" spans="1:12" x14ac:dyDescent="0.2">
      <c r="A67" s="137" t="s">
        <v>603</v>
      </c>
      <c r="B67" s="30" t="s">
        <v>213</v>
      </c>
      <c r="C67" s="1">
        <v>33243</v>
      </c>
      <c r="D67" s="7" t="str">
        <f t="shared" si="11"/>
        <v>N/A</v>
      </c>
      <c r="E67" s="1">
        <v>33814</v>
      </c>
      <c r="F67" s="7" t="str">
        <f t="shared" si="12"/>
        <v>N/A</v>
      </c>
      <c r="G67" s="1">
        <v>33703</v>
      </c>
      <c r="H67" s="7" t="str">
        <f t="shared" si="13"/>
        <v>N/A</v>
      </c>
      <c r="I67" s="36">
        <v>1.718</v>
      </c>
      <c r="J67" s="36">
        <v>-0.32800000000000001</v>
      </c>
      <c r="K67" s="30" t="s">
        <v>734</v>
      </c>
      <c r="L67" s="105" t="str">
        <f t="shared" si="14"/>
        <v>Yes</v>
      </c>
    </row>
    <row r="68" spans="1:12" x14ac:dyDescent="0.2">
      <c r="A68" s="137" t="s">
        <v>1417</v>
      </c>
      <c r="B68" s="30" t="s">
        <v>213</v>
      </c>
      <c r="C68" s="10">
        <v>18943.462443</v>
      </c>
      <c r="D68" s="7" t="str">
        <f t="shared" si="11"/>
        <v>N/A</v>
      </c>
      <c r="E68" s="10">
        <v>32886.019607000002</v>
      </c>
      <c r="F68" s="7" t="str">
        <f t="shared" si="12"/>
        <v>N/A</v>
      </c>
      <c r="G68" s="10">
        <v>60055.868735999997</v>
      </c>
      <c r="H68" s="7" t="str">
        <f t="shared" si="13"/>
        <v>N/A</v>
      </c>
      <c r="I68" s="36">
        <v>73.599999999999994</v>
      </c>
      <c r="J68" s="36">
        <v>82.62</v>
      </c>
      <c r="K68" s="30" t="s">
        <v>734</v>
      </c>
      <c r="L68" s="105" t="str">
        <f t="shared" si="14"/>
        <v>No</v>
      </c>
    </row>
    <row r="69" spans="1:12" ht="25.5" x14ac:dyDescent="0.2">
      <c r="A69" s="137" t="s">
        <v>604</v>
      </c>
      <c r="B69" s="30" t="s">
        <v>213</v>
      </c>
      <c r="C69" s="10">
        <v>17127737</v>
      </c>
      <c r="D69" s="7" t="str">
        <f t="shared" si="11"/>
        <v>N/A</v>
      </c>
      <c r="E69" s="10">
        <v>18250403</v>
      </c>
      <c r="F69" s="7" t="str">
        <f t="shared" si="12"/>
        <v>N/A</v>
      </c>
      <c r="G69" s="10">
        <v>20666049</v>
      </c>
      <c r="H69" s="7" t="str">
        <f t="shared" si="13"/>
        <v>N/A</v>
      </c>
      <c r="I69" s="36">
        <v>6.5549999999999997</v>
      </c>
      <c r="J69" s="36">
        <v>13.24</v>
      </c>
      <c r="K69" s="30" t="s">
        <v>734</v>
      </c>
      <c r="L69" s="105" t="str">
        <f t="shared" si="14"/>
        <v>Yes</v>
      </c>
    </row>
    <row r="70" spans="1:12" x14ac:dyDescent="0.2">
      <c r="A70" s="137" t="s">
        <v>605</v>
      </c>
      <c r="B70" s="30" t="s">
        <v>213</v>
      </c>
      <c r="C70" s="1">
        <v>82618</v>
      </c>
      <c r="D70" s="7" t="str">
        <f t="shared" si="11"/>
        <v>N/A</v>
      </c>
      <c r="E70" s="1">
        <v>87537</v>
      </c>
      <c r="F70" s="7" t="str">
        <f t="shared" si="12"/>
        <v>N/A</v>
      </c>
      <c r="G70" s="1">
        <v>100307</v>
      </c>
      <c r="H70" s="7" t="str">
        <f t="shared" si="13"/>
        <v>N/A</v>
      </c>
      <c r="I70" s="36">
        <v>5.9539999999999997</v>
      </c>
      <c r="J70" s="36">
        <v>14.59</v>
      </c>
      <c r="K70" s="30" t="s">
        <v>734</v>
      </c>
      <c r="L70" s="105" t="str">
        <f t="shared" si="14"/>
        <v>Yes</v>
      </c>
    </row>
    <row r="71" spans="1:12" x14ac:dyDescent="0.2">
      <c r="A71" s="137" t="s">
        <v>1418</v>
      </c>
      <c r="B71" s="30" t="s">
        <v>213</v>
      </c>
      <c r="C71" s="10">
        <v>207.31241376</v>
      </c>
      <c r="D71" s="7" t="str">
        <f t="shared" si="11"/>
        <v>N/A</v>
      </c>
      <c r="E71" s="10">
        <v>208.48787369999999</v>
      </c>
      <c r="F71" s="7" t="str">
        <f t="shared" si="12"/>
        <v>N/A</v>
      </c>
      <c r="G71" s="10">
        <v>206.02798408999999</v>
      </c>
      <c r="H71" s="7" t="str">
        <f t="shared" si="13"/>
        <v>N/A</v>
      </c>
      <c r="I71" s="36">
        <v>0.56699999999999995</v>
      </c>
      <c r="J71" s="36">
        <v>-1.18</v>
      </c>
      <c r="K71" s="30" t="s">
        <v>734</v>
      </c>
      <c r="L71" s="105" t="str">
        <f t="shared" si="14"/>
        <v>Yes</v>
      </c>
    </row>
    <row r="72" spans="1:12" x14ac:dyDescent="0.2">
      <c r="A72" s="137" t="s">
        <v>606</v>
      </c>
      <c r="B72" s="30" t="s">
        <v>213</v>
      </c>
      <c r="C72" s="10">
        <v>20746904</v>
      </c>
      <c r="D72" s="7" t="str">
        <f t="shared" si="11"/>
        <v>N/A</v>
      </c>
      <c r="E72" s="10">
        <v>23228569</v>
      </c>
      <c r="F72" s="7" t="str">
        <f t="shared" si="12"/>
        <v>N/A</v>
      </c>
      <c r="G72" s="10">
        <v>26027332</v>
      </c>
      <c r="H72" s="7" t="str">
        <f t="shared" si="13"/>
        <v>N/A</v>
      </c>
      <c r="I72" s="36">
        <v>11.96</v>
      </c>
      <c r="J72" s="36">
        <v>12.05</v>
      </c>
      <c r="K72" s="30" t="s">
        <v>734</v>
      </c>
      <c r="L72" s="105" t="str">
        <f t="shared" si="14"/>
        <v>Yes</v>
      </c>
    </row>
    <row r="73" spans="1:12" x14ac:dyDescent="0.2">
      <c r="A73" s="137" t="s">
        <v>607</v>
      </c>
      <c r="B73" s="30" t="s">
        <v>213</v>
      </c>
      <c r="C73" s="1">
        <v>45184</v>
      </c>
      <c r="D73" s="7" t="str">
        <f t="shared" si="11"/>
        <v>N/A</v>
      </c>
      <c r="E73" s="1">
        <v>48065</v>
      </c>
      <c r="F73" s="7" t="str">
        <f t="shared" si="12"/>
        <v>N/A</v>
      </c>
      <c r="G73" s="1">
        <v>50543</v>
      </c>
      <c r="H73" s="7" t="str">
        <f t="shared" si="13"/>
        <v>N/A</v>
      </c>
      <c r="I73" s="36">
        <v>6.3760000000000003</v>
      </c>
      <c r="J73" s="36">
        <v>5.1559999999999997</v>
      </c>
      <c r="K73" s="30" t="s">
        <v>734</v>
      </c>
      <c r="L73" s="105" t="str">
        <f t="shared" si="14"/>
        <v>Yes</v>
      </c>
    </row>
    <row r="74" spans="1:12" x14ac:dyDescent="0.2">
      <c r="A74" s="137" t="s">
        <v>1419</v>
      </c>
      <c r="B74" s="30" t="s">
        <v>213</v>
      </c>
      <c r="C74" s="10">
        <v>459.16483711000001</v>
      </c>
      <c r="D74" s="7" t="str">
        <f t="shared" si="11"/>
        <v>N/A</v>
      </c>
      <c r="E74" s="10">
        <v>483.27408716999997</v>
      </c>
      <c r="F74" s="7" t="str">
        <f t="shared" si="12"/>
        <v>N/A</v>
      </c>
      <c r="G74" s="10">
        <v>514.95423699000003</v>
      </c>
      <c r="H74" s="7" t="str">
        <f t="shared" si="13"/>
        <v>N/A</v>
      </c>
      <c r="I74" s="36">
        <v>5.2510000000000003</v>
      </c>
      <c r="J74" s="36">
        <v>6.5549999999999997</v>
      </c>
      <c r="K74" s="30" t="s">
        <v>734</v>
      </c>
      <c r="L74" s="105" t="str">
        <f t="shared" si="14"/>
        <v>Yes</v>
      </c>
    </row>
    <row r="75" spans="1:12" ht="25.5" x14ac:dyDescent="0.2">
      <c r="A75" s="137" t="s">
        <v>608</v>
      </c>
      <c r="B75" s="30" t="s">
        <v>213</v>
      </c>
      <c r="C75" s="10">
        <v>1284690</v>
      </c>
      <c r="D75" s="7" t="str">
        <f t="shared" si="11"/>
        <v>N/A</v>
      </c>
      <c r="E75" s="10">
        <v>1092171</v>
      </c>
      <c r="F75" s="7" t="str">
        <f t="shared" si="12"/>
        <v>N/A</v>
      </c>
      <c r="G75" s="10">
        <v>952788</v>
      </c>
      <c r="H75" s="7" t="str">
        <f t="shared" si="13"/>
        <v>N/A</v>
      </c>
      <c r="I75" s="36">
        <v>-15</v>
      </c>
      <c r="J75" s="36">
        <v>-12.8</v>
      </c>
      <c r="K75" s="30" t="s">
        <v>734</v>
      </c>
      <c r="L75" s="105" t="str">
        <f t="shared" si="14"/>
        <v>Yes</v>
      </c>
    </row>
    <row r="76" spans="1:12" x14ac:dyDescent="0.2">
      <c r="A76" s="168" t="s">
        <v>609</v>
      </c>
      <c r="B76" s="22" t="s">
        <v>213</v>
      </c>
      <c r="C76" s="23">
        <v>11366</v>
      </c>
      <c r="D76" s="27" t="str">
        <f t="shared" si="11"/>
        <v>N/A</v>
      </c>
      <c r="E76" s="23">
        <v>11642</v>
      </c>
      <c r="F76" s="27" t="str">
        <f t="shared" si="12"/>
        <v>N/A</v>
      </c>
      <c r="G76" s="23">
        <v>10923</v>
      </c>
      <c r="H76" s="27" t="str">
        <f t="shared" si="13"/>
        <v>N/A</v>
      </c>
      <c r="I76" s="8">
        <v>2.4279999999999999</v>
      </c>
      <c r="J76" s="8">
        <v>-6.18</v>
      </c>
      <c r="K76" s="28" t="s">
        <v>734</v>
      </c>
      <c r="L76" s="105" t="str">
        <f t="shared" si="14"/>
        <v>Yes</v>
      </c>
    </row>
    <row r="77" spans="1:12" ht="25.5" x14ac:dyDescent="0.2">
      <c r="A77" s="168" t="s">
        <v>1420</v>
      </c>
      <c r="B77" s="22" t="s">
        <v>213</v>
      </c>
      <c r="C77" s="29">
        <v>113.02920992</v>
      </c>
      <c r="D77" s="27" t="str">
        <f t="shared" si="11"/>
        <v>N/A</v>
      </c>
      <c r="E77" s="29">
        <v>93.813004637999995</v>
      </c>
      <c r="F77" s="27" t="str">
        <f t="shared" si="12"/>
        <v>N/A</v>
      </c>
      <c r="G77" s="29">
        <v>87.227684702000005</v>
      </c>
      <c r="H77" s="27" t="str">
        <f t="shared" si="13"/>
        <v>N/A</v>
      </c>
      <c r="I77" s="8">
        <v>-17</v>
      </c>
      <c r="J77" s="8">
        <v>-7.02</v>
      </c>
      <c r="K77" s="28" t="s">
        <v>734</v>
      </c>
      <c r="L77" s="105" t="str">
        <f t="shared" si="14"/>
        <v>Yes</v>
      </c>
    </row>
    <row r="78" spans="1:12" ht="25.5" x14ac:dyDescent="0.2">
      <c r="A78" s="168" t="s">
        <v>610</v>
      </c>
      <c r="B78" s="22" t="s">
        <v>213</v>
      </c>
      <c r="C78" s="29">
        <v>126453457</v>
      </c>
      <c r="D78" s="27" t="str">
        <f t="shared" si="11"/>
        <v>N/A</v>
      </c>
      <c r="E78" s="29">
        <v>150368665</v>
      </c>
      <c r="F78" s="27" t="str">
        <f t="shared" si="12"/>
        <v>N/A</v>
      </c>
      <c r="G78" s="29">
        <v>101856964</v>
      </c>
      <c r="H78" s="27" t="str">
        <f t="shared" si="13"/>
        <v>N/A</v>
      </c>
      <c r="I78" s="8">
        <v>18.91</v>
      </c>
      <c r="J78" s="8">
        <v>-32.299999999999997</v>
      </c>
      <c r="K78" s="28" t="s">
        <v>734</v>
      </c>
      <c r="L78" s="105" t="str">
        <f t="shared" si="14"/>
        <v>No</v>
      </c>
    </row>
    <row r="79" spans="1:12" x14ac:dyDescent="0.2">
      <c r="A79" s="168" t="s">
        <v>611</v>
      </c>
      <c r="B79" s="22" t="s">
        <v>213</v>
      </c>
      <c r="C79" s="23">
        <v>48580</v>
      </c>
      <c r="D79" s="27" t="str">
        <f t="shared" si="11"/>
        <v>N/A</v>
      </c>
      <c r="E79" s="23">
        <v>52375</v>
      </c>
      <c r="F79" s="27" t="str">
        <f t="shared" si="12"/>
        <v>N/A</v>
      </c>
      <c r="G79" s="23">
        <v>75996</v>
      </c>
      <c r="H79" s="27" t="str">
        <f t="shared" si="13"/>
        <v>N/A</v>
      </c>
      <c r="I79" s="8">
        <v>7.8120000000000003</v>
      </c>
      <c r="J79" s="8">
        <v>45.1</v>
      </c>
      <c r="K79" s="28" t="s">
        <v>734</v>
      </c>
      <c r="L79" s="105" t="str">
        <f t="shared" si="14"/>
        <v>No</v>
      </c>
    </row>
    <row r="80" spans="1:12" x14ac:dyDescent="0.2">
      <c r="A80" s="168" t="s">
        <v>1421</v>
      </c>
      <c r="B80" s="22" t="s">
        <v>213</v>
      </c>
      <c r="C80" s="29">
        <v>2602.9941746</v>
      </c>
      <c r="D80" s="27" t="str">
        <f t="shared" si="11"/>
        <v>N/A</v>
      </c>
      <c r="E80" s="29">
        <v>2871.0007636999999</v>
      </c>
      <c r="F80" s="27" t="str">
        <f t="shared" si="12"/>
        <v>N/A</v>
      </c>
      <c r="G80" s="29">
        <v>1340.2937523000001</v>
      </c>
      <c r="H80" s="27" t="str">
        <f t="shared" si="13"/>
        <v>N/A</v>
      </c>
      <c r="I80" s="8">
        <v>10.3</v>
      </c>
      <c r="J80" s="8">
        <v>-53.3</v>
      </c>
      <c r="K80" s="28" t="s">
        <v>734</v>
      </c>
      <c r="L80" s="105" t="str">
        <f t="shared" si="14"/>
        <v>No</v>
      </c>
    </row>
    <row r="81" spans="1:12" x14ac:dyDescent="0.2">
      <c r="A81" s="168" t="s">
        <v>612</v>
      </c>
      <c r="B81" s="22" t="s">
        <v>213</v>
      </c>
      <c r="C81" s="29">
        <v>80731716</v>
      </c>
      <c r="D81" s="27" t="str">
        <f t="shared" si="11"/>
        <v>N/A</v>
      </c>
      <c r="E81" s="29">
        <v>86886890</v>
      </c>
      <c r="F81" s="27" t="str">
        <f t="shared" si="12"/>
        <v>N/A</v>
      </c>
      <c r="G81" s="29">
        <v>70784979</v>
      </c>
      <c r="H81" s="27" t="str">
        <f t="shared" si="13"/>
        <v>N/A</v>
      </c>
      <c r="I81" s="8">
        <v>7.6239999999999997</v>
      </c>
      <c r="J81" s="8">
        <v>-18.5</v>
      </c>
      <c r="K81" s="28" t="s">
        <v>734</v>
      </c>
      <c r="L81" s="105" t="str">
        <f t="shared" si="14"/>
        <v>Yes</v>
      </c>
    </row>
    <row r="82" spans="1:12" x14ac:dyDescent="0.2">
      <c r="A82" s="168" t="s">
        <v>613</v>
      </c>
      <c r="B82" s="22" t="s">
        <v>213</v>
      </c>
      <c r="C82" s="23">
        <v>67357</v>
      </c>
      <c r="D82" s="27" t="str">
        <f t="shared" si="11"/>
        <v>N/A</v>
      </c>
      <c r="E82" s="23">
        <v>73501</v>
      </c>
      <c r="F82" s="27" t="str">
        <f t="shared" si="12"/>
        <v>N/A</v>
      </c>
      <c r="G82" s="23">
        <v>88768</v>
      </c>
      <c r="H82" s="27" t="str">
        <f t="shared" si="13"/>
        <v>N/A</v>
      </c>
      <c r="I82" s="8">
        <v>9.1219999999999999</v>
      </c>
      <c r="J82" s="8">
        <v>20.77</v>
      </c>
      <c r="K82" s="28" t="s">
        <v>734</v>
      </c>
      <c r="L82" s="105" t="str">
        <f t="shared" si="14"/>
        <v>Yes</v>
      </c>
    </row>
    <row r="83" spans="1:12" x14ac:dyDescent="0.2">
      <c r="A83" s="168" t="s">
        <v>1422</v>
      </c>
      <c r="B83" s="22" t="s">
        <v>213</v>
      </c>
      <c r="C83" s="29">
        <v>1198.5646035</v>
      </c>
      <c r="D83" s="27" t="str">
        <f t="shared" si="11"/>
        <v>N/A</v>
      </c>
      <c r="E83" s="29">
        <v>1182.1184745999999</v>
      </c>
      <c r="F83" s="27" t="str">
        <f t="shared" si="12"/>
        <v>N/A</v>
      </c>
      <c r="G83" s="29">
        <v>797.41549883000005</v>
      </c>
      <c r="H83" s="27" t="str">
        <f t="shared" si="13"/>
        <v>N/A</v>
      </c>
      <c r="I83" s="8">
        <v>-1.37</v>
      </c>
      <c r="J83" s="8">
        <v>-32.5</v>
      </c>
      <c r="K83" s="28" t="s">
        <v>734</v>
      </c>
      <c r="L83" s="105" t="str">
        <f t="shared" si="14"/>
        <v>No</v>
      </c>
    </row>
    <row r="84" spans="1:12" ht="25.5" x14ac:dyDescent="0.2">
      <c r="A84" s="168" t="s">
        <v>614</v>
      </c>
      <c r="B84" s="22" t="s">
        <v>213</v>
      </c>
      <c r="C84" s="29">
        <v>118642961</v>
      </c>
      <c r="D84" s="27" t="str">
        <f t="shared" si="11"/>
        <v>N/A</v>
      </c>
      <c r="E84" s="29">
        <v>138569288</v>
      </c>
      <c r="F84" s="27" t="str">
        <f t="shared" si="12"/>
        <v>N/A</v>
      </c>
      <c r="G84" s="29">
        <v>167091593</v>
      </c>
      <c r="H84" s="27" t="str">
        <f t="shared" si="13"/>
        <v>N/A</v>
      </c>
      <c r="I84" s="8">
        <v>16.8</v>
      </c>
      <c r="J84" s="8">
        <v>20.58</v>
      </c>
      <c r="K84" s="28" t="s">
        <v>734</v>
      </c>
      <c r="L84" s="105" t="str">
        <f t="shared" si="14"/>
        <v>Yes</v>
      </c>
    </row>
    <row r="85" spans="1:12" x14ac:dyDescent="0.2">
      <c r="A85" s="168" t="s">
        <v>615</v>
      </c>
      <c r="B85" s="22" t="s">
        <v>213</v>
      </c>
      <c r="C85" s="23">
        <v>6283</v>
      </c>
      <c r="D85" s="27" t="str">
        <f t="shared" si="11"/>
        <v>N/A</v>
      </c>
      <c r="E85" s="23">
        <v>7602</v>
      </c>
      <c r="F85" s="27" t="str">
        <f t="shared" si="12"/>
        <v>N/A</v>
      </c>
      <c r="G85" s="23">
        <v>8796</v>
      </c>
      <c r="H85" s="27" t="str">
        <f t="shared" si="13"/>
        <v>N/A</v>
      </c>
      <c r="I85" s="8">
        <v>20.99</v>
      </c>
      <c r="J85" s="8">
        <v>15.71</v>
      </c>
      <c r="K85" s="28" t="s">
        <v>734</v>
      </c>
      <c r="L85" s="105" t="str">
        <f t="shared" si="14"/>
        <v>Yes</v>
      </c>
    </row>
    <row r="86" spans="1:12" ht="25.5" x14ac:dyDescent="0.2">
      <c r="A86" s="168" t="s">
        <v>1423</v>
      </c>
      <c r="B86" s="22" t="s">
        <v>213</v>
      </c>
      <c r="C86" s="29">
        <v>18883.170619</v>
      </c>
      <c r="D86" s="27" t="str">
        <f t="shared" si="11"/>
        <v>N/A</v>
      </c>
      <c r="E86" s="29">
        <v>18228.004208999999</v>
      </c>
      <c r="F86" s="27" t="str">
        <f t="shared" si="12"/>
        <v>N/A</v>
      </c>
      <c r="G86" s="29">
        <v>18996.315712</v>
      </c>
      <c r="H86" s="27" t="str">
        <f t="shared" si="13"/>
        <v>N/A</v>
      </c>
      <c r="I86" s="8">
        <v>-3.47</v>
      </c>
      <c r="J86" s="8">
        <v>4.2149999999999999</v>
      </c>
      <c r="K86" s="28" t="s">
        <v>734</v>
      </c>
      <c r="L86" s="105" t="str">
        <f t="shared" si="14"/>
        <v>Yes</v>
      </c>
    </row>
    <row r="87" spans="1:12" ht="25.5" x14ac:dyDescent="0.2">
      <c r="A87" s="168" t="s">
        <v>616</v>
      </c>
      <c r="B87" s="22" t="s">
        <v>213</v>
      </c>
      <c r="C87" s="29">
        <v>145633762</v>
      </c>
      <c r="D87" s="27" t="str">
        <f t="shared" si="11"/>
        <v>N/A</v>
      </c>
      <c r="E87" s="29">
        <v>168717868</v>
      </c>
      <c r="F87" s="27" t="str">
        <f t="shared" si="12"/>
        <v>N/A</v>
      </c>
      <c r="G87" s="29">
        <v>116795029</v>
      </c>
      <c r="H87" s="27" t="str">
        <f t="shared" si="13"/>
        <v>N/A</v>
      </c>
      <c r="I87" s="8">
        <v>15.85</v>
      </c>
      <c r="J87" s="8">
        <v>-30.8</v>
      </c>
      <c r="K87" s="28" t="s">
        <v>734</v>
      </c>
      <c r="L87" s="105" t="str">
        <f t="shared" si="14"/>
        <v>No</v>
      </c>
    </row>
    <row r="88" spans="1:12" x14ac:dyDescent="0.2">
      <c r="A88" s="168" t="s">
        <v>617</v>
      </c>
      <c r="B88" s="22" t="s">
        <v>213</v>
      </c>
      <c r="C88" s="23">
        <v>79171</v>
      </c>
      <c r="D88" s="27" t="str">
        <f t="shared" si="11"/>
        <v>N/A</v>
      </c>
      <c r="E88" s="23">
        <v>85914</v>
      </c>
      <c r="F88" s="27" t="str">
        <f t="shared" si="12"/>
        <v>N/A</v>
      </c>
      <c r="G88" s="23">
        <v>99071</v>
      </c>
      <c r="H88" s="27" t="str">
        <f t="shared" si="13"/>
        <v>N/A</v>
      </c>
      <c r="I88" s="8">
        <v>8.5169999999999995</v>
      </c>
      <c r="J88" s="8">
        <v>15.31</v>
      </c>
      <c r="K88" s="28" t="s">
        <v>734</v>
      </c>
      <c r="L88" s="105" t="str">
        <f t="shared" si="14"/>
        <v>Yes</v>
      </c>
    </row>
    <row r="89" spans="1:12" x14ac:dyDescent="0.2">
      <c r="A89" s="168" t="s">
        <v>1424</v>
      </c>
      <c r="B89" s="22" t="s">
        <v>213</v>
      </c>
      <c r="C89" s="29">
        <v>1839.4836746000001</v>
      </c>
      <c r="D89" s="27" t="str">
        <f t="shared" si="11"/>
        <v>N/A</v>
      </c>
      <c r="E89" s="29">
        <v>1963.7994739000001</v>
      </c>
      <c r="F89" s="27" t="str">
        <f t="shared" si="12"/>
        <v>N/A</v>
      </c>
      <c r="G89" s="29">
        <v>1178.9022923</v>
      </c>
      <c r="H89" s="27" t="str">
        <f t="shared" si="13"/>
        <v>N/A</v>
      </c>
      <c r="I89" s="8">
        <v>6.758</v>
      </c>
      <c r="J89" s="8">
        <v>-40</v>
      </c>
      <c r="K89" s="28" t="s">
        <v>734</v>
      </c>
      <c r="L89" s="105" t="str">
        <f t="shared" si="14"/>
        <v>No</v>
      </c>
    </row>
    <row r="90" spans="1:12" x14ac:dyDescent="0.2">
      <c r="A90" s="168" t="s">
        <v>618</v>
      </c>
      <c r="B90" s="22" t="s">
        <v>213</v>
      </c>
      <c r="C90" s="29">
        <v>21230765</v>
      </c>
      <c r="D90" s="27" t="str">
        <f t="shared" si="11"/>
        <v>N/A</v>
      </c>
      <c r="E90" s="29">
        <v>22614421</v>
      </c>
      <c r="F90" s="27" t="str">
        <f t="shared" si="12"/>
        <v>N/A</v>
      </c>
      <c r="G90" s="29">
        <v>36599681</v>
      </c>
      <c r="H90" s="27" t="str">
        <f t="shared" si="13"/>
        <v>N/A</v>
      </c>
      <c r="I90" s="8">
        <v>6.5170000000000003</v>
      </c>
      <c r="J90" s="8">
        <v>61.84</v>
      </c>
      <c r="K90" s="28" t="s">
        <v>734</v>
      </c>
      <c r="L90" s="105" t="str">
        <f t="shared" si="14"/>
        <v>No</v>
      </c>
    </row>
    <row r="91" spans="1:12" x14ac:dyDescent="0.2">
      <c r="A91" s="168" t="s">
        <v>619</v>
      </c>
      <c r="B91" s="22" t="s">
        <v>213</v>
      </c>
      <c r="C91" s="23">
        <v>66689</v>
      </c>
      <c r="D91" s="27" t="str">
        <f t="shared" si="11"/>
        <v>N/A</v>
      </c>
      <c r="E91" s="23">
        <v>59505</v>
      </c>
      <c r="F91" s="27" t="str">
        <f t="shared" si="12"/>
        <v>N/A</v>
      </c>
      <c r="G91" s="23">
        <v>64433</v>
      </c>
      <c r="H91" s="27" t="str">
        <f t="shared" si="13"/>
        <v>N/A</v>
      </c>
      <c r="I91" s="8">
        <v>-10.8</v>
      </c>
      <c r="J91" s="8">
        <v>8.282</v>
      </c>
      <c r="K91" s="28" t="s">
        <v>734</v>
      </c>
      <c r="L91" s="105" t="str">
        <f t="shared" si="14"/>
        <v>Yes</v>
      </c>
    </row>
    <row r="92" spans="1:12" x14ac:dyDescent="0.2">
      <c r="A92" s="168" t="s">
        <v>1425</v>
      </c>
      <c r="B92" s="22" t="s">
        <v>213</v>
      </c>
      <c r="C92" s="29">
        <v>318.35482612999999</v>
      </c>
      <c r="D92" s="27" t="str">
        <f t="shared" si="11"/>
        <v>N/A</v>
      </c>
      <c r="E92" s="29">
        <v>380.04236619</v>
      </c>
      <c r="F92" s="27" t="str">
        <f t="shared" si="12"/>
        <v>N/A</v>
      </c>
      <c r="G92" s="29">
        <v>568.02695824</v>
      </c>
      <c r="H92" s="27" t="str">
        <f t="shared" si="13"/>
        <v>N/A</v>
      </c>
      <c r="I92" s="8">
        <v>19.38</v>
      </c>
      <c r="J92" s="8">
        <v>49.46</v>
      </c>
      <c r="K92" s="28" t="s">
        <v>734</v>
      </c>
      <c r="L92" s="105" t="str">
        <f t="shared" si="14"/>
        <v>No</v>
      </c>
    </row>
    <row r="93" spans="1:12" ht="25.5" x14ac:dyDescent="0.2">
      <c r="A93" s="168" t="s">
        <v>620</v>
      </c>
      <c r="B93" s="22" t="s">
        <v>213</v>
      </c>
      <c r="C93" s="29">
        <v>120025144</v>
      </c>
      <c r="D93" s="27" t="str">
        <f t="shared" si="11"/>
        <v>N/A</v>
      </c>
      <c r="E93" s="29">
        <v>141884941</v>
      </c>
      <c r="F93" s="27" t="str">
        <f t="shared" si="12"/>
        <v>N/A</v>
      </c>
      <c r="G93" s="29">
        <v>155827167</v>
      </c>
      <c r="H93" s="27" t="str">
        <f t="shared" si="13"/>
        <v>N/A</v>
      </c>
      <c r="I93" s="8">
        <v>18.21</v>
      </c>
      <c r="J93" s="8">
        <v>9.8260000000000005</v>
      </c>
      <c r="K93" s="28" t="s">
        <v>734</v>
      </c>
      <c r="L93" s="105" t="str">
        <f t="shared" si="14"/>
        <v>Yes</v>
      </c>
    </row>
    <row r="94" spans="1:12" x14ac:dyDescent="0.2">
      <c r="A94" s="172" t="s">
        <v>621</v>
      </c>
      <c r="B94" s="23" t="s">
        <v>213</v>
      </c>
      <c r="C94" s="23">
        <v>56013</v>
      </c>
      <c r="D94" s="27" t="str">
        <f t="shared" si="11"/>
        <v>N/A</v>
      </c>
      <c r="E94" s="23">
        <v>59559</v>
      </c>
      <c r="F94" s="27" t="str">
        <f t="shared" si="12"/>
        <v>N/A</v>
      </c>
      <c r="G94" s="23">
        <v>62066</v>
      </c>
      <c r="H94" s="27" t="str">
        <f t="shared" si="13"/>
        <v>N/A</v>
      </c>
      <c r="I94" s="8">
        <v>6.3310000000000004</v>
      </c>
      <c r="J94" s="8">
        <v>4.2089999999999996</v>
      </c>
      <c r="K94" s="31" t="s">
        <v>734</v>
      </c>
      <c r="L94" s="105" t="str">
        <f t="shared" si="14"/>
        <v>Yes</v>
      </c>
    </row>
    <row r="95" spans="1:12" ht="25.5" x14ac:dyDescent="0.2">
      <c r="A95" s="168" t="s">
        <v>1426</v>
      </c>
      <c r="B95" s="22" t="s">
        <v>213</v>
      </c>
      <c r="C95" s="29">
        <v>2142.8087051000002</v>
      </c>
      <c r="D95" s="27" t="str">
        <f t="shared" si="11"/>
        <v>N/A</v>
      </c>
      <c r="E95" s="29">
        <v>2382.2586175000001</v>
      </c>
      <c r="F95" s="27" t="str">
        <f t="shared" si="12"/>
        <v>N/A</v>
      </c>
      <c r="G95" s="29">
        <v>2510.6687557999999</v>
      </c>
      <c r="H95" s="27" t="str">
        <f t="shared" si="13"/>
        <v>N/A</v>
      </c>
      <c r="I95" s="8">
        <v>11.17</v>
      </c>
      <c r="J95" s="8">
        <v>5.39</v>
      </c>
      <c r="K95" s="28" t="s">
        <v>734</v>
      </c>
      <c r="L95" s="105" t="str">
        <f t="shared" si="14"/>
        <v>Yes</v>
      </c>
    </row>
    <row r="96" spans="1:12" ht="25.5" x14ac:dyDescent="0.2">
      <c r="A96" s="168" t="s">
        <v>622</v>
      </c>
      <c r="B96" s="22" t="s">
        <v>213</v>
      </c>
      <c r="C96" s="29">
        <v>20217542</v>
      </c>
      <c r="D96" s="27" t="str">
        <f t="shared" si="11"/>
        <v>N/A</v>
      </c>
      <c r="E96" s="29">
        <v>20235803</v>
      </c>
      <c r="F96" s="27" t="str">
        <f t="shared" si="12"/>
        <v>N/A</v>
      </c>
      <c r="G96" s="29">
        <v>22141306</v>
      </c>
      <c r="H96" s="27" t="str">
        <f t="shared" si="13"/>
        <v>N/A</v>
      </c>
      <c r="I96" s="8">
        <v>9.0300000000000005E-2</v>
      </c>
      <c r="J96" s="8">
        <v>9.4160000000000004</v>
      </c>
      <c r="K96" s="28" t="s">
        <v>734</v>
      </c>
      <c r="L96" s="105" t="str">
        <f t="shared" si="14"/>
        <v>Yes</v>
      </c>
    </row>
    <row r="97" spans="1:12" x14ac:dyDescent="0.2">
      <c r="A97" s="168" t="s">
        <v>623</v>
      </c>
      <c r="B97" s="22" t="s">
        <v>213</v>
      </c>
      <c r="C97" s="23">
        <v>32236</v>
      </c>
      <c r="D97" s="27" t="str">
        <f t="shared" si="11"/>
        <v>N/A</v>
      </c>
      <c r="E97" s="23">
        <v>33413</v>
      </c>
      <c r="F97" s="27" t="str">
        <f t="shared" si="12"/>
        <v>N/A</v>
      </c>
      <c r="G97" s="23">
        <v>34536</v>
      </c>
      <c r="H97" s="27" t="str">
        <f t="shared" si="13"/>
        <v>N/A</v>
      </c>
      <c r="I97" s="8">
        <v>3.6509999999999998</v>
      </c>
      <c r="J97" s="8">
        <v>3.3610000000000002</v>
      </c>
      <c r="K97" s="28" t="s">
        <v>734</v>
      </c>
      <c r="L97" s="105" t="str">
        <f t="shared" si="14"/>
        <v>Yes</v>
      </c>
    </row>
    <row r="98" spans="1:12" ht="25.5" x14ac:dyDescent="0.2">
      <c r="A98" s="168" t="s">
        <v>1427</v>
      </c>
      <c r="B98" s="22" t="s">
        <v>213</v>
      </c>
      <c r="C98" s="29">
        <v>627.17278819000001</v>
      </c>
      <c r="D98" s="27" t="str">
        <f t="shared" si="11"/>
        <v>N/A</v>
      </c>
      <c r="E98" s="29">
        <v>605.62664231999997</v>
      </c>
      <c r="F98" s="27" t="str">
        <f t="shared" si="12"/>
        <v>N/A</v>
      </c>
      <c r="G98" s="29">
        <v>641.10800324000002</v>
      </c>
      <c r="H98" s="27" t="str">
        <f t="shared" si="13"/>
        <v>N/A</v>
      </c>
      <c r="I98" s="8">
        <v>-3.44</v>
      </c>
      <c r="J98" s="8">
        <v>5.859</v>
      </c>
      <c r="K98" s="28" t="s">
        <v>734</v>
      </c>
      <c r="L98" s="105" t="str">
        <f t="shared" si="14"/>
        <v>Yes</v>
      </c>
    </row>
    <row r="99" spans="1:12" ht="25.5" x14ac:dyDescent="0.2">
      <c r="A99" s="168" t="s">
        <v>624</v>
      </c>
      <c r="B99" s="22" t="s">
        <v>213</v>
      </c>
      <c r="C99" s="29">
        <v>0</v>
      </c>
      <c r="D99" s="27" t="str">
        <f t="shared" si="11"/>
        <v>N/A</v>
      </c>
      <c r="E99" s="29">
        <v>0</v>
      </c>
      <c r="F99" s="27" t="str">
        <f t="shared" si="12"/>
        <v>N/A</v>
      </c>
      <c r="G99" s="29">
        <v>0</v>
      </c>
      <c r="H99" s="27" t="str">
        <f t="shared" si="13"/>
        <v>N/A</v>
      </c>
      <c r="I99" s="8" t="s">
        <v>1748</v>
      </c>
      <c r="J99" s="8" t="s">
        <v>1748</v>
      </c>
      <c r="K99" s="28" t="s">
        <v>734</v>
      </c>
      <c r="L99" s="105" t="str">
        <f t="shared" si="14"/>
        <v>N/A</v>
      </c>
    </row>
    <row r="100" spans="1:12" x14ac:dyDescent="0.2">
      <c r="A100" s="168" t="s">
        <v>625</v>
      </c>
      <c r="B100" s="22" t="s">
        <v>213</v>
      </c>
      <c r="C100" s="23">
        <v>0</v>
      </c>
      <c r="D100" s="27" t="str">
        <f t="shared" si="11"/>
        <v>N/A</v>
      </c>
      <c r="E100" s="23">
        <v>0</v>
      </c>
      <c r="F100" s="27" t="str">
        <f t="shared" si="12"/>
        <v>N/A</v>
      </c>
      <c r="G100" s="23">
        <v>0</v>
      </c>
      <c r="H100" s="27" t="str">
        <f t="shared" si="13"/>
        <v>N/A</v>
      </c>
      <c r="I100" s="8" t="s">
        <v>1748</v>
      </c>
      <c r="J100" s="8" t="s">
        <v>1748</v>
      </c>
      <c r="K100" s="28" t="s">
        <v>734</v>
      </c>
      <c r="L100" s="105" t="str">
        <f t="shared" si="14"/>
        <v>N/A</v>
      </c>
    </row>
    <row r="101" spans="1:12" ht="25.5" x14ac:dyDescent="0.2">
      <c r="A101" s="168" t="s">
        <v>1428</v>
      </c>
      <c r="B101" s="22" t="s">
        <v>213</v>
      </c>
      <c r="C101" s="29" t="s">
        <v>1748</v>
      </c>
      <c r="D101" s="27" t="str">
        <f t="shared" si="11"/>
        <v>N/A</v>
      </c>
      <c r="E101" s="29" t="s">
        <v>1748</v>
      </c>
      <c r="F101" s="27" t="str">
        <f t="shared" si="12"/>
        <v>N/A</v>
      </c>
      <c r="G101" s="29" t="s">
        <v>1748</v>
      </c>
      <c r="H101" s="27" t="str">
        <f t="shared" si="13"/>
        <v>N/A</v>
      </c>
      <c r="I101" s="8" t="s">
        <v>1748</v>
      </c>
      <c r="J101" s="8" t="s">
        <v>1748</v>
      </c>
      <c r="K101" s="28" t="s">
        <v>734</v>
      </c>
      <c r="L101" s="105" t="str">
        <f t="shared" si="14"/>
        <v>N/A</v>
      </c>
    </row>
    <row r="102" spans="1:12" ht="25.5" x14ac:dyDescent="0.2">
      <c r="A102" s="168" t="s">
        <v>626</v>
      </c>
      <c r="B102" s="22" t="s">
        <v>213</v>
      </c>
      <c r="C102" s="29">
        <v>1745</v>
      </c>
      <c r="D102" s="27" t="str">
        <f t="shared" si="11"/>
        <v>N/A</v>
      </c>
      <c r="E102" s="29">
        <v>2615</v>
      </c>
      <c r="F102" s="27" t="str">
        <f t="shared" si="12"/>
        <v>N/A</v>
      </c>
      <c r="G102" s="29">
        <v>7266238</v>
      </c>
      <c r="H102" s="27" t="str">
        <f t="shared" si="13"/>
        <v>N/A</v>
      </c>
      <c r="I102" s="8">
        <v>49.86</v>
      </c>
      <c r="J102" s="8">
        <v>278000</v>
      </c>
      <c r="K102" s="28" t="s">
        <v>734</v>
      </c>
      <c r="L102" s="105" t="str">
        <f t="shared" si="14"/>
        <v>No</v>
      </c>
    </row>
    <row r="103" spans="1:12" ht="25.5" x14ac:dyDescent="0.2">
      <c r="A103" s="168" t="s">
        <v>627</v>
      </c>
      <c r="B103" s="22" t="s">
        <v>213</v>
      </c>
      <c r="C103" s="23">
        <v>35</v>
      </c>
      <c r="D103" s="27" t="str">
        <f t="shared" si="11"/>
        <v>N/A</v>
      </c>
      <c r="E103" s="23">
        <v>64</v>
      </c>
      <c r="F103" s="27" t="str">
        <f t="shared" si="12"/>
        <v>N/A</v>
      </c>
      <c r="G103" s="23">
        <v>20825</v>
      </c>
      <c r="H103" s="27" t="str">
        <f t="shared" si="13"/>
        <v>N/A</v>
      </c>
      <c r="I103" s="8">
        <v>82.86</v>
      </c>
      <c r="J103" s="8">
        <v>32439</v>
      </c>
      <c r="K103" s="28" t="s">
        <v>734</v>
      </c>
      <c r="L103" s="105" t="str">
        <f t="shared" si="14"/>
        <v>No</v>
      </c>
    </row>
    <row r="104" spans="1:12" ht="25.5" x14ac:dyDescent="0.2">
      <c r="A104" s="168" t="s">
        <v>1429</v>
      </c>
      <c r="B104" s="22" t="s">
        <v>213</v>
      </c>
      <c r="C104" s="29">
        <v>49.857142856999999</v>
      </c>
      <c r="D104" s="27" t="str">
        <f t="shared" si="11"/>
        <v>N/A</v>
      </c>
      <c r="E104" s="29">
        <v>40.859375</v>
      </c>
      <c r="F104" s="27" t="str">
        <f t="shared" si="12"/>
        <v>N/A</v>
      </c>
      <c r="G104" s="29">
        <v>348.91899160000003</v>
      </c>
      <c r="H104" s="27" t="str">
        <f t="shared" si="13"/>
        <v>N/A</v>
      </c>
      <c r="I104" s="8">
        <v>-18</v>
      </c>
      <c r="J104" s="8">
        <v>754</v>
      </c>
      <c r="K104" s="28" t="s">
        <v>734</v>
      </c>
      <c r="L104" s="105" t="str">
        <f t="shared" si="14"/>
        <v>No</v>
      </c>
    </row>
    <row r="105" spans="1:12" ht="25.5" x14ac:dyDescent="0.2">
      <c r="A105" s="168" t="s">
        <v>628</v>
      </c>
      <c r="B105" s="22" t="s">
        <v>213</v>
      </c>
      <c r="C105" s="29">
        <v>13038</v>
      </c>
      <c r="D105" s="27" t="str">
        <f t="shared" si="11"/>
        <v>N/A</v>
      </c>
      <c r="E105" s="29">
        <v>6016</v>
      </c>
      <c r="F105" s="27" t="str">
        <f t="shared" si="12"/>
        <v>N/A</v>
      </c>
      <c r="G105" s="29">
        <v>22606111</v>
      </c>
      <c r="H105" s="27" t="str">
        <f t="shared" si="13"/>
        <v>N/A</v>
      </c>
      <c r="I105" s="8">
        <v>-53.9</v>
      </c>
      <c r="J105" s="8">
        <v>376000</v>
      </c>
      <c r="K105" s="28" t="s">
        <v>734</v>
      </c>
      <c r="L105" s="105" t="str">
        <f t="shared" si="14"/>
        <v>No</v>
      </c>
    </row>
    <row r="106" spans="1:12" x14ac:dyDescent="0.2">
      <c r="A106" s="168" t="s">
        <v>629</v>
      </c>
      <c r="B106" s="22" t="s">
        <v>213</v>
      </c>
      <c r="C106" s="23">
        <v>79</v>
      </c>
      <c r="D106" s="27" t="str">
        <f t="shared" si="11"/>
        <v>N/A</v>
      </c>
      <c r="E106" s="23">
        <v>75</v>
      </c>
      <c r="F106" s="27" t="str">
        <f t="shared" si="12"/>
        <v>N/A</v>
      </c>
      <c r="G106" s="23">
        <v>15349</v>
      </c>
      <c r="H106" s="27" t="str">
        <f t="shared" si="13"/>
        <v>N/A</v>
      </c>
      <c r="I106" s="8">
        <v>-5.0599999999999996</v>
      </c>
      <c r="J106" s="8">
        <v>20365</v>
      </c>
      <c r="K106" s="28" t="s">
        <v>734</v>
      </c>
      <c r="L106" s="105" t="str">
        <f t="shared" si="14"/>
        <v>No</v>
      </c>
    </row>
    <row r="107" spans="1:12" ht="25.5" x14ac:dyDescent="0.2">
      <c r="A107" s="168" t="s">
        <v>1430</v>
      </c>
      <c r="B107" s="22" t="s">
        <v>213</v>
      </c>
      <c r="C107" s="29">
        <v>165.03797467999999</v>
      </c>
      <c r="D107" s="27" t="str">
        <f t="shared" si="11"/>
        <v>N/A</v>
      </c>
      <c r="E107" s="29">
        <v>80.213333332999994</v>
      </c>
      <c r="F107" s="27" t="str">
        <f t="shared" si="12"/>
        <v>N/A</v>
      </c>
      <c r="G107" s="29">
        <v>1472.8067627</v>
      </c>
      <c r="H107" s="27" t="str">
        <f t="shared" si="13"/>
        <v>N/A</v>
      </c>
      <c r="I107" s="8">
        <v>-51.4</v>
      </c>
      <c r="J107" s="8">
        <v>1736</v>
      </c>
      <c r="K107" s="28" t="s">
        <v>734</v>
      </c>
      <c r="L107" s="105" t="str">
        <f t="shared" si="14"/>
        <v>No</v>
      </c>
    </row>
    <row r="108" spans="1:12" ht="25.5" x14ac:dyDescent="0.2">
      <c r="A108" s="168" t="s">
        <v>630</v>
      </c>
      <c r="B108" s="22" t="s">
        <v>213</v>
      </c>
      <c r="C108" s="29">
        <v>4696695</v>
      </c>
      <c r="D108" s="27" t="str">
        <f t="shared" si="11"/>
        <v>N/A</v>
      </c>
      <c r="E108" s="29">
        <v>3261086</v>
      </c>
      <c r="F108" s="27" t="str">
        <f t="shared" si="12"/>
        <v>N/A</v>
      </c>
      <c r="G108" s="29">
        <v>3520221</v>
      </c>
      <c r="H108" s="27" t="str">
        <f t="shared" si="13"/>
        <v>N/A</v>
      </c>
      <c r="I108" s="8">
        <v>-30.6</v>
      </c>
      <c r="J108" s="8">
        <v>7.9459999999999997</v>
      </c>
      <c r="K108" s="28" t="s">
        <v>734</v>
      </c>
      <c r="L108" s="105" t="str">
        <f t="shared" si="14"/>
        <v>Yes</v>
      </c>
    </row>
    <row r="109" spans="1:12" x14ac:dyDescent="0.2">
      <c r="A109" s="168" t="s">
        <v>631</v>
      </c>
      <c r="B109" s="22" t="s">
        <v>213</v>
      </c>
      <c r="C109" s="23">
        <v>8775</v>
      </c>
      <c r="D109" s="27" t="str">
        <f t="shared" si="11"/>
        <v>N/A</v>
      </c>
      <c r="E109" s="23">
        <v>9028</v>
      </c>
      <c r="F109" s="27" t="str">
        <f t="shared" si="12"/>
        <v>N/A</v>
      </c>
      <c r="G109" s="23">
        <v>10419</v>
      </c>
      <c r="H109" s="27" t="str">
        <f t="shared" si="13"/>
        <v>N/A</v>
      </c>
      <c r="I109" s="8">
        <v>2.883</v>
      </c>
      <c r="J109" s="8">
        <v>15.41</v>
      </c>
      <c r="K109" s="28" t="s">
        <v>734</v>
      </c>
      <c r="L109" s="105" t="str">
        <f t="shared" si="14"/>
        <v>Yes</v>
      </c>
    </row>
    <row r="110" spans="1:12" ht="25.5" x14ac:dyDescent="0.2">
      <c r="A110" s="168" t="s">
        <v>1431</v>
      </c>
      <c r="B110" s="22" t="s">
        <v>213</v>
      </c>
      <c r="C110" s="29">
        <v>535.23589744000003</v>
      </c>
      <c r="D110" s="27" t="str">
        <f t="shared" si="11"/>
        <v>N/A</v>
      </c>
      <c r="E110" s="29">
        <v>361.21909614999998</v>
      </c>
      <c r="F110" s="27" t="str">
        <f t="shared" si="12"/>
        <v>N/A</v>
      </c>
      <c r="G110" s="29">
        <v>337.86553412000001</v>
      </c>
      <c r="H110" s="27" t="str">
        <f t="shared" si="13"/>
        <v>N/A</v>
      </c>
      <c r="I110" s="8">
        <v>-32.5</v>
      </c>
      <c r="J110" s="8">
        <v>-6.47</v>
      </c>
      <c r="K110" s="28" t="s">
        <v>734</v>
      </c>
      <c r="L110" s="105" t="str">
        <f t="shared" si="14"/>
        <v>Yes</v>
      </c>
    </row>
    <row r="111" spans="1:12" ht="25.5" x14ac:dyDescent="0.2">
      <c r="A111" s="168" t="s">
        <v>632</v>
      </c>
      <c r="B111" s="22" t="s">
        <v>213</v>
      </c>
      <c r="C111" s="29">
        <v>62131611</v>
      </c>
      <c r="D111" s="27" t="str">
        <f t="shared" si="11"/>
        <v>N/A</v>
      </c>
      <c r="E111" s="29">
        <v>64366254</v>
      </c>
      <c r="F111" s="27" t="str">
        <f t="shared" si="12"/>
        <v>N/A</v>
      </c>
      <c r="G111" s="29">
        <v>117095271</v>
      </c>
      <c r="H111" s="27" t="str">
        <f t="shared" si="13"/>
        <v>N/A</v>
      </c>
      <c r="I111" s="8">
        <v>3.597</v>
      </c>
      <c r="J111" s="8">
        <v>81.92</v>
      </c>
      <c r="K111" s="28" t="s">
        <v>734</v>
      </c>
      <c r="L111" s="105" t="str">
        <f t="shared" si="14"/>
        <v>No</v>
      </c>
    </row>
    <row r="112" spans="1:12" x14ac:dyDescent="0.2">
      <c r="A112" s="168" t="s">
        <v>633</v>
      </c>
      <c r="B112" s="22" t="s">
        <v>213</v>
      </c>
      <c r="C112" s="23">
        <v>5228</v>
      </c>
      <c r="D112" s="27" t="str">
        <f t="shared" si="11"/>
        <v>N/A</v>
      </c>
      <c r="E112" s="23">
        <v>5259</v>
      </c>
      <c r="F112" s="27" t="str">
        <f t="shared" si="12"/>
        <v>N/A</v>
      </c>
      <c r="G112" s="23">
        <v>5364</v>
      </c>
      <c r="H112" s="27" t="str">
        <f t="shared" si="13"/>
        <v>N/A</v>
      </c>
      <c r="I112" s="8">
        <v>0.59299999999999997</v>
      </c>
      <c r="J112" s="8">
        <v>1.9970000000000001</v>
      </c>
      <c r="K112" s="28" t="s">
        <v>734</v>
      </c>
      <c r="L112" s="105" t="str">
        <f t="shared" si="14"/>
        <v>Yes</v>
      </c>
    </row>
    <row r="113" spans="1:12" x14ac:dyDescent="0.2">
      <c r="A113" s="168" t="s">
        <v>1432</v>
      </c>
      <c r="B113" s="22" t="s">
        <v>213</v>
      </c>
      <c r="C113" s="29">
        <v>11884.393840999999</v>
      </c>
      <c r="D113" s="27" t="str">
        <f t="shared" si="11"/>
        <v>N/A</v>
      </c>
      <c r="E113" s="29">
        <v>12239.257272999999</v>
      </c>
      <c r="F113" s="27" t="str">
        <f t="shared" si="12"/>
        <v>N/A</v>
      </c>
      <c r="G113" s="29">
        <v>21829.841723000001</v>
      </c>
      <c r="H113" s="27" t="str">
        <f t="shared" si="13"/>
        <v>N/A</v>
      </c>
      <c r="I113" s="8">
        <v>2.9860000000000002</v>
      </c>
      <c r="J113" s="8">
        <v>78.36</v>
      </c>
      <c r="K113" s="28" t="s">
        <v>734</v>
      </c>
      <c r="L113" s="105" t="str">
        <f t="shared" si="14"/>
        <v>No</v>
      </c>
    </row>
    <row r="114" spans="1:12" ht="25.5" x14ac:dyDescent="0.2">
      <c r="A114" s="168" t="s">
        <v>634</v>
      </c>
      <c r="B114" s="22" t="s">
        <v>213</v>
      </c>
      <c r="C114" s="29">
        <v>46676</v>
      </c>
      <c r="D114" s="27" t="str">
        <f t="shared" si="11"/>
        <v>N/A</v>
      </c>
      <c r="E114" s="29">
        <v>59589</v>
      </c>
      <c r="F114" s="27" t="str">
        <f t="shared" si="12"/>
        <v>N/A</v>
      </c>
      <c r="G114" s="29">
        <v>102518</v>
      </c>
      <c r="H114" s="27" t="str">
        <f t="shared" si="13"/>
        <v>N/A</v>
      </c>
      <c r="I114" s="8">
        <v>27.67</v>
      </c>
      <c r="J114" s="8">
        <v>72.040000000000006</v>
      </c>
      <c r="K114" s="28" t="s">
        <v>734</v>
      </c>
      <c r="L114" s="105" t="str">
        <f>IF(J114="Div by 0", "N/A", IF(OR(J114="N/A",K114="N/A"),"N/A", IF(J114&gt;VALUE(MID(K114,1,2)), "No", IF(J114&lt;-1*VALUE(MID(K114,1,2)), "No", "Yes"))))</f>
        <v>No</v>
      </c>
    </row>
    <row r="115" spans="1:12" x14ac:dyDescent="0.2">
      <c r="A115" s="168" t="s">
        <v>635</v>
      </c>
      <c r="B115" s="22" t="s">
        <v>213</v>
      </c>
      <c r="C115" s="23">
        <v>966</v>
      </c>
      <c r="D115" s="27" t="str">
        <f t="shared" si="11"/>
        <v>N/A</v>
      </c>
      <c r="E115" s="23">
        <v>1065</v>
      </c>
      <c r="F115" s="27" t="str">
        <f t="shared" si="12"/>
        <v>N/A</v>
      </c>
      <c r="G115" s="23">
        <v>1307</v>
      </c>
      <c r="H115" s="27" t="str">
        <f t="shared" si="13"/>
        <v>N/A</v>
      </c>
      <c r="I115" s="8">
        <v>10.25</v>
      </c>
      <c r="J115" s="8">
        <v>22.72</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48.31884058</v>
      </c>
      <c r="D116" s="27" t="str">
        <f t="shared" si="11"/>
        <v>N/A</v>
      </c>
      <c r="E116" s="29">
        <v>55.952112675999999</v>
      </c>
      <c r="F116" s="27" t="str">
        <f t="shared" si="12"/>
        <v>N/A</v>
      </c>
      <c r="G116" s="29">
        <v>78.437643457999997</v>
      </c>
      <c r="H116" s="27" t="str">
        <f t="shared" si="13"/>
        <v>N/A</v>
      </c>
      <c r="I116" s="8">
        <v>15.8</v>
      </c>
      <c r="J116" s="8">
        <v>40.19</v>
      </c>
      <c r="K116" s="28" t="s">
        <v>734</v>
      </c>
      <c r="L116" s="105" t="str">
        <f t="shared" si="15"/>
        <v>No</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1748</v>
      </c>
      <c r="J117" s="8" t="s">
        <v>1748</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1748</v>
      </c>
      <c r="J118" s="8" t="s">
        <v>1748</v>
      </c>
      <c r="K118" s="28" t="s">
        <v>734</v>
      </c>
      <c r="L118" s="105" t="str">
        <f t="shared" si="15"/>
        <v>N/A</v>
      </c>
    </row>
    <row r="119" spans="1:12" ht="25.5" x14ac:dyDescent="0.2">
      <c r="A119" s="168" t="s">
        <v>1434</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734</v>
      </c>
      <c r="L119" s="105" t="str">
        <f t="shared" si="15"/>
        <v>N/A</v>
      </c>
    </row>
    <row r="120" spans="1:12" ht="25.5" x14ac:dyDescent="0.2">
      <c r="A120" s="168" t="s">
        <v>638</v>
      </c>
      <c r="B120" s="22" t="s">
        <v>213</v>
      </c>
      <c r="C120" s="29">
        <v>46648163</v>
      </c>
      <c r="D120" s="27" t="str">
        <f t="shared" si="11"/>
        <v>N/A</v>
      </c>
      <c r="E120" s="29">
        <v>63086410</v>
      </c>
      <c r="F120" s="27" t="str">
        <f t="shared" si="12"/>
        <v>N/A</v>
      </c>
      <c r="G120" s="29">
        <v>53091632</v>
      </c>
      <c r="H120" s="27" t="str">
        <f t="shared" si="13"/>
        <v>N/A</v>
      </c>
      <c r="I120" s="8">
        <v>35.24</v>
      </c>
      <c r="J120" s="8">
        <v>-15.8</v>
      </c>
      <c r="K120" s="28" t="s">
        <v>734</v>
      </c>
      <c r="L120" s="105" t="str">
        <f t="shared" ref="L120:L131" si="16">IF(J120="Div by 0", "N/A", IF(K120="N/A","N/A", IF(J120&gt;VALUE(MID(K120,1,2)), "No", IF(J120&lt;-1*VALUE(MID(K120,1,2)), "No", "Yes"))))</f>
        <v>Yes</v>
      </c>
    </row>
    <row r="121" spans="1:12" ht="25.5" x14ac:dyDescent="0.2">
      <c r="A121" s="168" t="s">
        <v>639</v>
      </c>
      <c r="B121" s="22" t="s">
        <v>213</v>
      </c>
      <c r="C121" s="23">
        <v>57893</v>
      </c>
      <c r="D121" s="27" t="str">
        <f t="shared" si="11"/>
        <v>N/A</v>
      </c>
      <c r="E121" s="23">
        <v>56038</v>
      </c>
      <c r="F121" s="27" t="str">
        <f t="shared" si="12"/>
        <v>N/A</v>
      </c>
      <c r="G121" s="23">
        <v>61982</v>
      </c>
      <c r="H121" s="27" t="str">
        <f t="shared" si="13"/>
        <v>N/A</v>
      </c>
      <c r="I121" s="8">
        <v>-3.2</v>
      </c>
      <c r="J121" s="8">
        <v>10.61</v>
      </c>
      <c r="K121" s="28" t="s">
        <v>734</v>
      </c>
      <c r="L121" s="105" t="str">
        <f t="shared" si="16"/>
        <v>Yes</v>
      </c>
    </row>
    <row r="122" spans="1:12" ht="25.5" x14ac:dyDescent="0.2">
      <c r="A122" s="168" t="s">
        <v>1435</v>
      </c>
      <c r="B122" s="22" t="s">
        <v>213</v>
      </c>
      <c r="C122" s="29">
        <v>805.76517022999997</v>
      </c>
      <c r="D122" s="27" t="str">
        <f t="shared" si="11"/>
        <v>N/A</v>
      </c>
      <c r="E122" s="29">
        <v>1125.7791142000001</v>
      </c>
      <c r="F122" s="27" t="str">
        <f t="shared" si="12"/>
        <v>N/A</v>
      </c>
      <c r="G122" s="29">
        <v>856.56532542000002</v>
      </c>
      <c r="H122" s="27" t="str">
        <f t="shared" si="13"/>
        <v>N/A</v>
      </c>
      <c r="I122" s="8">
        <v>39.72</v>
      </c>
      <c r="J122" s="8">
        <v>-23.9</v>
      </c>
      <c r="K122" s="28" t="s">
        <v>734</v>
      </c>
      <c r="L122" s="105" t="str">
        <f t="shared" si="16"/>
        <v>Yes</v>
      </c>
    </row>
    <row r="123" spans="1:12" ht="25.5" x14ac:dyDescent="0.2">
      <c r="A123" s="168" t="s">
        <v>640</v>
      </c>
      <c r="B123" s="22" t="s">
        <v>213</v>
      </c>
      <c r="C123" s="29">
        <v>270532321</v>
      </c>
      <c r="D123" s="27" t="str">
        <f t="shared" ref="D123:D131" si="17">IF($B123="N/A","N/A",IF(C123&gt;10,"No",IF(C123&lt;-10,"No","Yes")))</f>
        <v>N/A</v>
      </c>
      <c r="E123" s="29">
        <v>284944888</v>
      </c>
      <c r="F123" s="27" t="str">
        <f t="shared" ref="F123:F131" si="18">IF($B123="N/A","N/A",IF(E123&gt;10,"No",IF(E123&lt;-10,"No","Yes")))</f>
        <v>N/A</v>
      </c>
      <c r="G123" s="29">
        <v>331956662</v>
      </c>
      <c r="H123" s="27" t="str">
        <f t="shared" ref="H123:H131" si="19">IF($B123="N/A","N/A",IF(G123&gt;10,"No",IF(G123&lt;-10,"No","Yes")))</f>
        <v>N/A</v>
      </c>
      <c r="I123" s="8">
        <v>5.327</v>
      </c>
      <c r="J123" s="8">
        <v>16.5</v>
      </c>
      <c r="K123" s="28" t="s">
        <v>734</v>
      </c>
      <c r="L123" s="105" t="str">
        <f t="shared" si="16"/>
        <v>Yes</v>
      </c>
    </row>
    <row r="124" spans="1:12" x14ac:dyDescent="0.2">
      <c r="A124" s="168" t="s">
        <v>641</v>
      </c>
      <c r="B124" s="22" t="s">
        <v>213</v>
      </c>
      <c r="C124" s="23">
        <v>6077</v>
      </c>
      <c r="D124" s="27" t="str">
        <f t="shared" si="17"/>
        <v>N/A</v>
      </c>
      <c r="E124" s="23">
        <v>7073</v>
      </c>
      <c r="F124" s="27" t="str">
        <f t="shared" si="18"/>
        <v>N/A</v>
      </c>
      <c r="G124" s="23">
        <v>8124</v>
      </c>
      <c r="H124" s="27" t="str">
        <f t="shared" si="19"/>
        <v>N/A</v>
      </c>
      <c r="I124" s="8">
        <v>16.39</v>
      </c>
      <c r="J124" s="8">
        <v>14.86</v>
      </c>
      <c r="K124" s="28" t="s">
        <v>734</v>
      </c>
      <c r="L124" s="105" t="str">
        <f t="shared" si="16"/>
        <v>Yes</v>
      </c>
    </row>
    <row r="125" spans="1:12" ht="25.5" x14ac:dyDescent="0.2">
      <c r="A125" s="168" t="s">
        <v>1436</v>
      </c>
      <c r="B125" s="22" t="s">
        <v>213</v>
      </c>
      <c r="C125" s="29">
        <v>44517.413361999999</v>
      </c>
      <c r="D125" s="27" t="str">
        <f t="shared" si="17"/>
        <v>N/A</v>
      </c>
      <c r="E125" s="29">
        <v>40286.284179000002</v>
      </c>
      <c r="F125" s="27" t="str">
        <f t="shared" si="18"/>
        <v>N/A</v>
      </c>
      <c r="G125" s="29">
        <v>40861.233629000002</v>
      </c>
      <c r="H125" s="27" t="str">
        <f t="shared" si="19"/>
        <v>N/A</v>
      </c>
      <c r="I125" s="8">
        <v>-9.5</v>
      </c>
      <c r="J125" s="8">
        <v>1.427</v>
      </c>
      <c r="K125" s="28" t="s">
        <v>734</v>
      </c>
      <c r="L125" s="105" t="str">
        <f t="shared" si="16"/>
        <v>Yes</v>
      </c>
    </row>
    <row r="126" spans="1:12" ht="25.5" x14ac:dyDescent="0.2">
      <c r="A126" s="168" t="s">
        <v>642</v>
      </c>
      <c r="B126" s="22" t="s">
        <v>213</v>
      </c>
      <c r="C126" s="29">
        <v>31271932</v>
      </c>
      <c r="D126" s="27" t="str">
        <f t="shared" si="17"/>
        <v>N/A</v>
      </c>
      <c r="E126" s="29">
        <v>32721742</v>
      </c>
      <c r="F126" s="27" t="str">
        <f t="shared" si="18"/>
        <v>N/A</v>
      </c>
      <c r="G126" s="29">
        <v>36694599</v>
      </c>
      <c r="H126" s="27" t="str">
        <f t="shared" si="19"/>
        <v>N/A</v>
      </c>
      <c r="I126" s="8">
        <v>4.6360000000000001</v>
      </c>
      <c r="J126" s="8">
        <v>12.14</v>
      </c>
      <c r="K126" s="28" t="s">
        <v>734</v>
      </c>
      <c r="L126" s="105" t="str">
        <f t="shared" si="16"/>
        <v>Yes</v>
      </c>
    </row>
    <row r="127" spans="1:12" x14ac:dyDescent="0.2">
      <c r="A127" s="168" t="s">
        <v>643</v>
      </c>
      <c r="B127" s="22" t="s">
        <v>213</v>
      </c>
      <c r="C127" s="23">
        <v>16828</v>
      </c>
      <c r="D127" s="27" t="str">
        <f t="shared" si="17"/>
        <v>N/A</v>
      </c>
      <c r="E127" s="23">
        <v>16908</v>
      </c>
      <c r="F127" s="27" t="str">
        <f t="shared" si="18"/>
        <v>N/A</v>
      </c>
      <c r="G127" s="23">
        <v>24355</v>
      </c>
      <c r="H127" s="27" t="str">
        <f t="shared" si="19"/>
        <v>N/A</v>
      </c>
      <c r="I127" s="8">
        <v>0.47539999999999999</v>
      </c>
      <c r="J127" s="8">
        <v>44.04</v>
      </c>
      <c r="K127" s="28" t="s">
        <v>734</v>
      </c>
      <c r="L127" s="105" t="str">
        <f t="shared" si="16"/>
        <v>No</v>
      </c>
    </row>
    <row r="128" spans="1:12" ht="25.5" x14ac:dyDescent="0.2">
      <c r="A128" s="168" t="s">
        <v>1437</v>
      </c>
      <c r="B128" s="22" t="s">
        <v>213</v>
      </c>
      <c r="C128" s="29">
        <v>1858.3273116</v>
      </c>
      <c r="D128" s="27" t="str">
        <f t="shared" si="17"/>
        <v>N/A</v>
      </c>
      <c r="E128" s="29">
        <v>1935.2816418</v>
      </c>
      <c r="F128" s="27" t="str">
        <f t="shared" si="18"/>
        <v>N/A</v>
      </c>
      <c r="G128" s="29">
        <v>1506.6556765</v>
      </c>
      <c r="H128" s="27" t="str">
        <f t="shared" si="19"/>
        <v>N/A</v>
      </c>
      <c r="I128" s="8">
        <v>4.141</v>
      </c>
      <c r="J128" s="8">
        <v>-22.1</v>
      </c>
      <c r="K128" s="28" t="s">
        <v>734</v>
      </c>
      <c r="L128" s="105" t="str">
        <f t="shared" si="16"/>
        <v>Yes</v>
      </c>
    </row>
    <row r="129" spans="1:12" ht="25.5" x14ac:dyDescent="0.2">
      <c r="A129" s="168" t="s">
        <v>644</v>
      </c>
      <c r="B129" s="22" t="s">
        <v>213</v>
      </c>
      <c r="C129" s="29">
        <v>37528435</v>
      </c>
      <c r="D129" s="27" t="str">
        <f t="shared" si="17"/>
        <v>N/A</v>
      </c>
      <c r="E129" s="29">
        <v>39935495</v>
      </c>
      <c r="F129" s="27" t="str">
        <f t="shared" si="18"/>
        <v>N/A</v>
      </c>
      <c r="G129" s="29">
        <v>42861638</v>
      </c>
      <c r="H129" s="27" t="str">
        <f t="shared" si="19"/>
        <v>N/A</v>
      </c>
      <c r="I129" s="8">
        <v>6.4139999999999997</v>
      </c>
      <c r="J129" s="8">
        <v>7.327</v>
      </c>
      <c r="K129" s="28" t="s">
        <v>734</v>
      </c>
      <c r="L129" s="105" t="str">
        <f t="shared" si="16"/>
        <v>Yes</v>
      </c>
    </row>
    <row r="130" spans="1:12" x14ac:dyDescent="0.2">
      <c r="A130" s="168" t="s">
        <v>645</v>
      </c>
      <c r="B130" s="22" t="s">
        <v>213</v>
      </c>
      <c r="C130" s="23">
        <v>6918</v>
      </c>
      <c r="D130" s="27" t="str">
        <f t="shared" si="17"/>
        <v>N/A</v>
      </c>
      <c r="E130" s="23">
        <v>7103</v>
      </c>
      <c r="F130" s="27" t="str">
        <f t="shared" si="18"/>
        <v>N/A</v>
      </c>
      <c r="G130" s="23">
        <v>7356</v>
      </c>
      <c r="H130" s="27" t="str">
        <f t="shared" si="19"/>
        <v>N/A</v>
      </c>
      <c r="I130" s="8">
        <v>2.6739999999999999</v>
      </c>
      <c r="J130" s="8">
        <v>3.5619999999999998</v>
      </c>
      <c r="K130" s="28" t="s">
        <v>734</v>
      </c>
      <c r="L130" s="105" t="str">
        <f t="shared" si="16"/>
        <v>Yes</v>
      </c>
    </row>
    <row r="131" spans="1:12" ht="25.5" x14ac:dyDescent="0.2">
      <c r="A131" s="168" t="s">
        <v>1438</v>
      </c>
      <c r="B131" s="22" t="s">
        <v>213</v>
      </c>
      <c r="C131" s="29">
        <v>5424.7520960000002</v>
      </c>
      <c r="D131" s="27" t="str">
        <f t="shared" si="17"/>
        <v>N/A</v>
      </c>
      <c r="E131" s="29">
        <v>5622.3419682000003</v>
      </c>
      <c r="F131" s="27" t="str">
        <f t="shared" si="18"/>
        <v>N/A</v>
      </c>
      <c r="G131" s="29">
        <v>5826.7588363000004</v>
      </c>
      <c r="H131" s="27" t="str">
        <f t="shared" si="19"/>
        <v>N/A</v>
      </c>
      <c r="I131" s="8">
        <v>3.6419999999999999</v>
      </c>
      <c r="J131" s="8">
        <v>3.6360000000000001</v>
      </c>
      <c r="K131" s="28" t="s">
        <v>734</v>
      </c>
      <c r="L131" s="105" t="str">
        <f t="shared" si="16"/>
        <v>Yes</v>
      </c>
    </row>
    <row r="132" spans="1:12" x14ac:dyDescent="0.2">
      <c r="A132" s="168" t="s">
        <v>1439</v>
      </c>
      <c r="B132" s="22" t="s">
        <v>213</v>
      </c>
      <c r="C132" s="29">
        <v>767.32592578000003</v>
      </c>
      <c r="D132" s="27" t="str">
        <f t="shared" ref="D132:D143" si="20">IF($B132="N/A","N/A",IF(C132&gt;10,"No",IF(C132&lt;-10,"No","Yes")))</f>
        <v>N/A</v>
      </c>
      <c r="E132" s="29">
        <v>644.96572274000005</v>
      </c>
      <c r="F132" s="27" t="str">
        <f t="shared" ref="F132:F143" si="21">IF($B132="N/A","N/A",IF(E132&gt;10,"No",IF(E132&lt;-10,"No","Yes")))</f>
        <v>N/A</v>
      </c>
      <c r="G132" s="29">
        <v>611.25244009999994</v>
      </c>
      <c r="H132" s="27" t="str">
        <f t="shared" ref="H132:H143" si="22">IF($B132="N/A","N/A",IF(G132&gt;10,"No",IF(G132&lt;-10,"No","Yes")))</f>
        <v>N/A</v>
      </c>
      <c r="I132" s="8">
        <v>-15.9</v>
      </c>
      <c r="J132" s="8">
        <v>-5.23</v>
      </c>
      <c r="K132" s="28" t="s">
        <v>734</v>
      </c>
      <c r="L132" s="105" t="str">
        <f t="shared" ref="L132:L143" si="23">IF(J132="Div by 0", "N/A", IF(K132="N/A","N/A", IF(J132&gt;VALUE(MID(K132,1,2)), "No", IF(J132&lt;-1*VALUE(MID(K132,1,2)), "No", "Yes"))))</f>
        <v>Yes</v>
      </c>
    </row>
    <row r="133" spans="1:12" x14ac:dyDescent="0.2">
      <c r="A133" s="168" t="s">
        <v>1440</v>
      </c>
      <c r="B133" s="22" t="s">
        <v>213</v>
      </c>
      <c r="C133" s="29">
        <v>554.36850010000001</v>
      </c>
      <c r="D133" s="27" t="str">
        <f t="shared" si="20"/>
        <v>N/A</v>
      </c>
      <c r="E133" s="29">
        <v>493.03194094000003</v>
      </c>
      <c r="F133" s="27" t="str">
        <f t="shared" si="21"/>
        <v>N/A</v>
      </c>
      <c r="G133" s="29">
        <v>473.47907067</v>
      </c>
      <c r="H133" s="27" t="str">
        <f t="shared" si="22"/>
        <v>N/A</v>
      </c>
      <c r="I133" s="8">
        <v>-11.1</v>
      </c>
      <c r="J133" s="8">
        <v>-3.97</v>
      </c>
      <c r="K133" s="28" t="s">
        <v>734</v>
      </c>
      <c r="L133" s="105" t="str">
        <f t="shared" si="23"/>
        <v>Yes</v>
      </c>
    </row>
    <row r="134" spans="1:12" x14ac:dyDescent="0.2">
      <c r="A134" s="168" t="s">
        <v>1441</v>
      </c>
      <c r="B134" s="22" t="s">
        <v>213</v>
      </c>
      <c r="C134" s="29">
        <v>975.06530779000002</v>
      </c>
      <c r="D134" s="27" t="str">
        <f t="shared" si="20"/>
        <v>N/A</v>
      </c>
      <c r="E134" s="29">
        <v>780.59530660999997</v>
      </c>
      <c r="F134" s="27" t="str">
        <f t="shared" si="21"/>
        <v>N/A</v>
      </c>
      <c r="G134" s="29">
        <v>786.18530440999996</v>
      </c>
      <c r="H134" s="27" t="str">
        <f t="shared" si="22"/>
        <v>N/A</v>
      </c>
      <c r="I134" s="8">
        <v>-19.899999999999999</v>
      </c>
      <c r="J134" s="8">
        <v>0.71609999999999996</v>
      </c>
      <c r="K134" s="28" t="s">
        <v>734</v>
      </c>
      <c r="L134" s="105" t="str">
        <f t="shared" si="23"/>
        <v>Yes</v>
      </c>
    </row>
    <row r="135" spans="1:12" x14ac:dyDescent="0.2">
      <c r="A135" s="168" t="s">
        <v>1442</v>
      </c>
      <c r="B135" s="22" t="s">
        <v>213</v>
      </c>
      <c r="C135" s="29">
        <v>4842.1330894000002</v>
      </c>
      <c r="D135" s="27" t="str">
        <f t="shared" si="20"/>
        <v>N/A</v>
      </c>
      <c r="E135" s="29">
        <v>7979.0254078999997</v>
      </c>
      <c r="F135" s="27" t="str">
        <f t="shared" si="21"/>
        <v>N/A</v>
      </c>
      <c r="G135" s="29">
        <v>12409.870994000001</v>
      </c>
      <c r="H135" s="27" t="str">
        <f t="shared" si="22"/>
        <v>N/A</v>
      </c>
      <c r="I135" s="8">
        <v>64.78</v>
      </c>
      <c r="J135" s="8">
        <v>55.53</v>
      </c>
      <c r="K135" s="28" t="s">
        <v>734</v>
      </c>
      <c r="L135" s="105" t="str">
        <f t="shared" si="23"/>
        <v>No</v>
      </c>
    </row>
    <row r="136" spans="1:12" x14ac:dyDescent="0.2">
      <c r="A136" s="168" t="s">
        <v>1443</v>
      </c>
      <c r="B136" s="22" t="s">
        <v>213</v>
      </c>
      <c r="C136" s="29">
        <v>7642.3372241999996</v>
      </c>
      <c r="D136" s="27" t="str">
        <f t="shared" si="20"/>
        <v>N/A</v>
      </c>
      <c r="E136" s="29">
        <v>13161.950484000001</v>
      </c>
      <c r="F136" s="27" t="str">
        <f t="shared" si="21"/>
        <v>N/A</v>
      </c>
      <c r="G136" s="29">
        <v>32932.083050000001</v>
      </c>
      <c r="H136" s="27" t="str">
        <f t="shared" si="22"/>
        <v>N/A</v>
      </c>
      <c r="I136" s="8">
        <v>72.22</v>
      </c>
      <c r="J136" s="8">
        <v>150.19999999999999</v>
      </c>
      <c r="K136" s="28" t="s">
        <v>734</v>
      </c>
      <c r="L136" s="105" t="str">
        <f t="shared" si="23"/>
        <v>No</v>
      </c>
    </row>
    <row r="137" spans="1:12" x14ac:dyDescent="0.2">
      <c r="A137" s="168" t="s">
        <v>1444</v>
      </c>
      <c r="B137" s="22" t="s">
        <v>213</v>
      </c>
      <c r="C137" s="29">
        <v>2129.0174400999999</v>
      </c>
      <c r="D137" s="27" t="str">
        <f t="shared" si="20"/>
        <v>N/A</v>
      </c>
      <c r="E137" s="29">
        <v>3375.6526957999999</v>
      </c>
      <c r="F137" s="27" t="str">
        <f t="shared" si="21"/>
        <v>N/A</v>
      </c>
      <c r="G137" s="29">
        <v>7813.9770619000001</v>
      </c>
      <c r="H137" s="27" t="str">
        <f t="shared" si="22"/>
        <v>N/A</v>
      </c>
      <c r="I137" s="8">
        <v>58.55</v>
      </c>
      <c r="J137" s="8">
        <v>131.5</v>
      </c>
      <c r="K137" s="28" t="s">
        <v>734</v>
      </c>
      <c r="L137" s="105" t="str">
        <f t="shared" si="23"/>
        <v>No</v>
      </c>
    </row>
    <row r="138" spans="1:12" x14ac:dyDescent="0.2">
      <c r="A138" s="168" t="s">
        <v>1445</v>
      </c>
      <c r="B138" s="22" t="s">
        <v>213</v>
      </c>
      <c r="C138" s="29">
        <v>137.71277251000001</v>
      </c>
      <c r="D138" s="27" t="str">
        <f t="shared" si="20"/>
        <v>N/A</v>
      </c>
      <c r="E138" s="29">
        <v>137.09947317000001</v>
      </c>
      <c r="F138" s="27" t="str">
        <f t="shared" si="21"/>
        <v>N/A</v>
      </c>
      <c r="G138" s="29">
        <v>199.56858457999999</v>
      </c>
      <c r="H138" s="27" t="str">
        <f t="shared" si="22"/>
        <v>N/A</v>
      </c>
      <c r="I138" s="8">
        <v>-0.44500000000000001</v>
      </c>
      <c r="J138" s="8">
        <v>45.56</v>
      </c>
      <c r="K138" s="28" t="s">
        <v>734</v>
      </c>
      <c r="L138" s="105" t="str">
        <f t="shared" si="23"/>
        <v>No</v>
      </c>
    </row>
    <row r="139" spans="1:12" x14ac:dyDescent="0.2">
      <c r="A139" s="168" t="s">
        <v>1446</v>
      </c>
      <c r="B139" s="22" t="s">
        <v>213</v>
      </c>
      <c r="C139" s="29">
        <v>58.878255713999998</v>
      </c>
      <c r="D139" s="27" t="str">
        <f t="shared" si="20"/>
        <v>N/A</v>
      </c>
      <c r="E139" s="29">
        <v>62.430925629999997</v>
      </c>
      <c r="F139" s="27" t="str">
        <f t="shared" si="21"/>
        <v>N/A</v>
      </c>
      <c r="G139" s="29">
        <v>83.448667154999995</v>
      </c>
      <c r="H139" s="27" t="str">
        <f t="shared" si="22"/>
        <v>N/A</v>
      </c>
      <c r="I139" s="8">
        <v>6.0339999999999998</v>
      </c>
      <c r="J139" s="8">
        <v>33.67</v>
      </c>
      <c r="K139" s="28" t="s">
        <v>734</v>
      </c>
      <c r="L139" s="105" t="str">
        <f t="shared" si="23"/>
        <v>No</v>
      </c>
    </row>
    <row r="140" spans="1:12" x14ac:dyDescent="0.2">
      <c r="A140" s="168" t="s">
        <v>1447</v>
      </c>
      <c r="B140" s="22" t="s">
        <v>213</v>
      </c>
      <c r="C140" s="29">
        <v>214.03751614999999</v>
      </c>
      <c r="D140" s="27" t="str">
        <f t="shared" si="20"/>
        <v>N/A</v>
      </c>
      <c r="E140" s="29">
        <v>203.18078850000001</v>
      </c>
      <c r="F140" s="27" t="str">
        <f t="shared" si="21"/>
        <v>N/A</v>
      </c>
      <c r="G140" s="29">
        <v>284.32055050999998</v>
      </c>
      <c r="H140" s="27" t="str">
        <f t="shared" si="22"/>
        <v>N/A</v>
      </c>
      <c r="I140" s="8">
        <v>-5.07</v>
      </c>
      <c r="J140" s="8">
        <v>39.93</v>
      </c>
      <c r="K140" s="28" t="s">
        <v>734</v>
      </c>
      <c r="L140" s="105" t="str">
        <f t="shared" si="23"/>
        <v>No</v>
      </c>
    </row>
    <row r="141" spans="1:12" x14ac:dyDescent="0.2">
      <c r="A141" s="168" t="s">
        <v>1448</v>
      </c>
      <c r="B141" s="22" t="s">
        <v>213</v>
      </c>
      <c r="C141" s="29">
        <v>7159.3808012999998</v>
      </c>
      <c r="D141" s="27" t="str">
        <f t="shared" si="20"/>
        <v>N/A</v>
      </c>
      <c r="E141" s="29">
        <v>7503.0832621</v>
      </c>
      <c r="F141" s="27" t="str">
        <f t="shared" si="21"/>
        <v>N/A</v>
      </c>
      <c r="G141" s="29">
        <v>7074.3402073999996</v>
      </c>
      <c r="H141" s="27" t="str">
        <f t="shared" si="22"/>
        <v>N/A</v>
      </c>
      <c r="I141" s="8">
        <v>4.8010000000000002</v>
      </c>
      <c r="J141" s="8">
        <v>-5.71</v>
      </c>
      <c r="K141" s="28" t="s">
        <v>734</v>
      </c>
      <c r="L141" s="105" t="str">
        <f t="shared" si="23"/>
        <v>Yes</v>
      </c>
    </row>
    <row r="142" spans="1:12" x14ac:dyDescent="0.2">
      <c r="A142" s="168" t="s">
        <v>1449</v>
      </c>
      <c r="B142" s="22" t="s">
        <v>213</v>
      </c>
      <c r="C142" s="29">
        <v>4773.6382057000001</v>
      </c>
      <c r="D142" s="27" t="str">
        <f t="shared" si="20"/>
        <v>N/A</v>
      </c>
      <c r="E142" s="29">
        <v>5298.6891717999997</v>
      </c>
      <c r="F142" s="27" t="str">
        <f t="shared" si="21"/>
        <v>N/A</v>
      </c>
      <c r="G142" s="29">
        <v>6757.2586236999996</v>
      </c>
      <c r="H142" s="27" t="str">
        <f t="shared" si="22"/>
        <v>N/A</v>
      </c>
      <c r="I142" s="8">
        <v>11</v>
      </c>
      <c r="J142" s="8">
        <v>27.53</v>
      </c>
      <c r="K142" s="28" t="s">
        <v>734</v>
      </c>
      <c r="L142" s="105" t="str">
        <f t="shared" si="23"/>
        <v>Yes</v>
      </c>
    </row>
    <row r="143" spans="1:12" x14ac:dyDescent="0.2">
      <c r="A143" s="168" t="s">
        <v>1450</v>
      </c>
      <c r="B143" s="22" t="s">
        <v>213</v>
      </c>
      <c r="C143" s="29">
        <v>9482.6903765999996</v>
      </c>
      <c r="D143" s="27" t="str">
        <f t="shared" si="20"/>
        <v>N/A</v>
      </c>
      <c r="E143" s="29">
        <v>9470.8468398999994</v>
      </c>
      <c r="F143" s="27" t="str">
        <f t="shared" si="21"/>
        <v>N/A</v>
      </c>
      <c r="G143" s="29">
        <v>10205.356363999999</v>
      </c>
      <c r="H143" s="27" t="str">
        <f t="shared" si="22"/>
        <v>N/A</v>
      </c>
      <c r="I143" s="8">
        <v>-0.125</v>
      </c>
      <c r="J143" s="8">
        <v>7.7549999999999999</v>
      </c>
      <c r="K143" s="28" t="s">
        <v>734</v>
      </c>
      <c r="L143" s="105" t="str">
        <f t="shared" si="23"/>
        <v>Yes</v>
      </c>
    </row>
    <row r="144" spans="1:12" x14ac:dyDescent="0.2">
      <c r="A144" s="168" t="s">
        <v>89</v>
      </c>
      <c r="B144" s="22" t="s">
        <v>213</v>
      </c>
      <c r="C144" s="4">
        <v>20.422009897999999</v>
      </c>
      <c r="D144" s="27" t="str">
        <f t="shared" ref="D144:D161" si="24">IF($B144="N/A","N/A",IF(C144&gt;10,"No",IF(C144&lt;-10,"No","Yes")))</f>
        <v>N/A</v>
      </c>
      <c r="E144" s="4">
        <v>21.398129119</v>
      </c>
      <c r="F144" s="27" t="str">
        <f t="shared" ref="F144:F161" si="25">IF($B144="N/A","N/A",IF(E144&gt;10,"No",IF(E144&lt;-10,"No","Yes")))</f>
        <v>N/A</v>
      </c>
      <c r="G144" s="4">
        <v>19.353959235000001</v>
      </c>
      <c r="H144" s="27" t="str">
        <f t="shared" ref="H144:H161" si="26">IF($B144="N/A","N/A",IF(G144&gt;10,"No",IF(G144&lt;-10,"No","Yes")))</f>
        <v>N/A</v>
      </c>
      <c r="I144" s="8">
        <v>4.78</v>
      </c>
      <c r="J144" s="8">
        <v>-9.5500000000000007</v>
      </c>
      <c r="K144" s="28" t="s">
        <v>734</v>
      </c>
      <c r="L144" s="105" t="str">
        <f t="shared" ref="L144:L161" si="27">IF(J144="Div by 0", "N/A", IF(K144="N/A","N/A", IF(J144&gt;VALUE(MID(K144,1,2)), "No", IF(J144&lt;-1*VALUE(MID(K144,1,2)), "No", "Yes"))))</f>
        <v>Yes</v>
      </c>
    </row>
    <row r="145" spans="1:12" x14ac:dyDescent="0.2">
      <c r="A145" s="168" t="s">
        <v>474</v>
      </c>
      <c r="B145" s="22" t="s">
        <v>213</v>
      </c>
      <c r="C145" s="4">
        <v>20.002634873000002</v>
      </c>
      <c r="D145" s="27" t="str">
        <f t="shared" si="24"/>
        <v>N/A</v>
      </c>
      <c r="E145" s="4">
        <v>21.860021646</v>
      </c>
      <c r="F145" s="27" t="str">
        <f t="shared" si="25"/>
        <v>N/A</v>
      </c>
      <c r="G145" s="4">
        <v>21.364282330999998</v>
      </c>
      <c r="H145" s="27" t="str">
        <f t="shared" si="26"/>
        <v>N/A</v>
      </c>
      <c r="I145" s="8">
        <v>9.2859999999999996</v>
      </c>
      <c r="J145" s="8">
        <v>-2.27</v>
      </c>
      <c r="K145" s="28" t="s">
        <v>734</v>
      </c>
      <c r="L145" s="105" t="str">
        <f t="shared" si="27"/>
        <v>Yes</v>
      </c>
    </row>
    <row r="146" spans="1:12" x14ac:dyDescent="0.2">
      <c r="A146" s="168" t="s">
        <v>475</v>
      </c>
      <c r="B146" s="22" t="s">
        <v>213</v>
      </c>
      <c r="C146" s="4">
        <v>20.845009148999999</v>
      </c>
      <c r="D146" s="27" t="str">
        <f t="shared" si="24"/>
        <v>N/A</v>
      </c>
      <c r="E146" s="4">
        <v>20.989579154000001</v>
      </c>
      <c r="F146" s="27" t="str">
        <f t="shared" si="25"/>
        <v>N/A</v>
      </c>
      <c r="G146" s="4">
        <v>20.177928727000001</v>
      </c>
      <c r="H146" s="27" t="str">
        <f t="shared" si="26"/>
        <v>N/A</v>
      </c>
      <c r="I146" s="8">
        <v>0.69350000000000001</v>
      </c>
      <c r="J146" s="8">
        <v>-3.87</v>
      </c>
      <c r="K146" s="28" t="s">
        <v>734</v>
      </c>
      <c r="L146" s="105" t="str">
        <f t="shared" si="27"/>
        <v>Yes</v>
      </c>
    </row>
    <row r="147" spans="1:12" x14ac:dyDescent="0.2">
      <c r="A147" s="168" t="s">
        <v>1451</v>
      </c>
      <c r="B147" s="22" t="s">
        <v>213</v>
      </c>
      <c r="C147" s="4">
        <v>23.443408771000001</v>
      </c>
      <c r="D147" s="27" t="str">
        <f t="shared" si="24"/>
        <v>N/A</v>
      </c>
      <c r="E147" s="4">
        <v>22.265669995</v>
      </c>
      <c r="F147" s="27" t="str">
        <f t="shared" si="25"/>
        <v>N/A</v>
      </c>
      <c r="G147" s="4">
        <v>19.850703949</v>
      </c>
      <c r="H147" s="27" t="str">
        <f t="shared" si="26"/>
        <v>N/A</v>
      </c>
      <c r="I147" s="8">
        <v>-5.0199999999999996</v>
      </c>
      <c r="J147" s="8">
        <v>-10.8</v>
      </c>
      <c r="K147" s="28" t="s">
        <v>734</v>
      </c>
      <c r="L147" s="105" t="str">
        <f t="shared" si="27"/>
        <v>Yes</v>
      </c>
    </row>
    <row r="148" spans="1:12" x14ac:dyDescent="0.2">
      <c r="A148" s="168" t="s">
        <v>1452</v>
      </c>
      <c r="B148" s="22" t="s">
        <v>213</v>
      </c>
      <c r="C148" s="4">
        <v>39.549436796000002</v>
      </c>
      <c r="D148" s="27" t="str">
        <f t="shared" si="24"/>
        <v>N/A</v>
      </c>
      <c r="E148" s="4">
        <v>39.031335360999996</v>
      </c>
      <c r="F148" s="27" t="str">
        <f t="shared" si="25"/>
        <v>N/A</v>
      </c>
      <c r="G148" s="4">
        <v>48.757590112000003</v>
      </c>
      <c r="H148" s="27" t="str">
        <f t="shared" si="26"/>
        <v>N/A</v>
      </c>
      <c r="I148" s="8">
        <v>-1.31</v>
      </c>
      <c r="J148" s="8">
        <v>24.92</v>
      </c>
      <c r="K148" s="28" t="s">
        <v>734</v>
      </c>
      <c r="L148" s="105" t="str">
        <f t="shared" si="27"/>
        <v>Yes</v>
      </c>
    </row>
    <row r="149" spans="1:12" x14ac:dyDescent="0.2">
      <c r="A149" s="168" t="s">
        <v>1453</v>
      </c>
      <c r="B149" s="22" t="s">
        <v>213</v>
      </c>
      <c r="C149" s="4">
        <v>7.8320729849999999</v>
      </c>
      <c r="D149" s="27" t="str">
        <f t="shared" si="24"/>
        <v>N/A</v>
      </c>
      <c r="E149" s="4">
        <v>7.3736945281999997</v>
      </c>
      <c r="F149" s="27" t="str">
        <f t="shared" si="25"/>
        <v>N/A</v>
      </c>
      <c r="G149" s="4">
        <v>10.478025042000001</v>
      </c>
      <c r="H149" s="27" t="str">
        <f t="shared" si="26"/>
        <v>N/A</v>
      </c>
      <c r="I149" s="8">
        <v>-5.85</v>
      </c>
      <c r="J149" s="8">
        <v>42.1</v>
      </c>
      <c r="K149" s="28" t="s">
        <v>734</v>
      </c>
      <c r="L149" s="105" t="str">
        <f t="shared" si="27"/>
        <v>No</v>
      </c>
    </row>
    <row r="150" spans="1:12" x14ac:dyDescent="0.2">
      <c r="A150" s="168" t="s">
        <v>90</v>
      </c>
      <c r="B150" s="22" t="s">
        <v>213</v>
      </c>
      <c r="C150" s="4">
        <v>43.2576362</v>
      </c>
      <c r="D150" s="27" t="str">
        <f t="shared" si="24"/>
        <v>N/A</v>
      </c>
      <c r="E150" s="4">
        <v>36.074786752000001</v>
      </c>
      <c r="F150" s="27" t="str">
        <f t="shared" si="25"/>
        <v>N/A</v>
      </c>
      <c r="G150" s="4">
        <v>35.133646683999999</v>
      </c>
      <c r="H150" s="27" t="str">
        <f t="shared" si="26"/>
        <v>N/A</v>
      </c>
      <c r="I150" s="8">
        <v>-16.600000000000001</v>
      </c>
      <c r="J150" s="8">
        <v>-2.61</v>
      </c>
      <c r="K150" s="28" t="s">
        <v>734</v>
      </c>
      <c r="L150" s="105" t="str">
        <f t="shared" si="27"/>
        <v>Yes</v>
      </c>
    </row>
    <row r="151" spans="1:12" x14ac:dyDescent="0.2">
      <c r="A151" s="168" t="s">
        <v>476</v>
      </c>
      <c r="B151" s="22" t="s">
        <v>213</v>
      </c>
      <c r="C151" s="4">
        <v>48.573875239000003</v>
      </c>
      <c r="D151" s="27" t="str">
        <f t="shared" si="24"/>
        <v>N/A</v>
      </c>
      <c r="E151" s="4">
        <v>44.687677162999996</v>
      </c>
      <c r="F151" s="27" t="str">
        <f t="shared" si="25"/>
        <v>N/A</v>
      </c>
      <c r="G151" s="4">
        <v>54.407648248999998</v>
      </c>
      <c r="H151" s="27" t="str">
        <f t="shared" si="26"/>
        <v>N/A</v>
      </c>
      <c r="I151" s="8">
        <v>-8</v>
      </c>
      <c r="J151" s="8">
        <v>21.75</v>
      </c>
      <c r="K151" s="28" t="s">
        <v>734</v>
      </c>
      <c r="L151" s="105" t="str">
        <f t="shared" si="27"/>
        <v>Yes</v>
      </c>
    </row>
    <row r="152" spans="1:12" x14ac:dyDescent="0.2">
      <c r="A152" s="168" t="s">
        <v>477</v>
      </c>
      <c r="B152" s="22" t="s">
        <v>213</v>
      </c>
      <c r="C152" s="4">
        <v>38.125215922999999</v>
      </c>
      <c r="D152" s="27" t="str">
        <f t="shared" si="24"/>
        <v>N/A</v>
      </c>
      <c r="E152" s="4">
        <v>28.410276399000001</v>
      </c>
      <c r="F152" s="27" t="str">
        <f t="shared" si="25"/>
        <v>N/A</v>
      </c>
      <c r="G152" s="4">
        <v>30.483601155999999</v>
      </c>
      <c r="H152" s="27" t="str">
        <f t="shared" si="26"/>
        <v>N/A</v>
      </c>
      <c r="I152" s="8">
        <v>-25.5</v>
      </c>
      <c r="J152" s="8">
        <v>7.298</v>
      </c>
      <c r="K152" s="28" t="s">
        <v>734</v>
      </c>
      <c r="L152" s="105" t="str">
        <f t="shared" si="27"/>
        <v>Yes</v>
      </c>
    </row>
    <row r="153" spans="1:12" x14ac:dyDescent="0.2">
      <c r="A153" s="168" t="s">
        <v>117</v>
      </c>
      <c r="B153" s="22" t="s">
        <v>213</v>
      </c>
      <c r="C153" s="4">
        <v>82.723280598000002</v>
      </c>
      <c r="D153" s="27" t="str">
        <f t="shared" si="24"/>
        <v>N/A</v>
      </c>
      <c r="E153" s="4">
        <v>81.435473994999995</v>
      </c>
      <c r="F153" s="27" t="str">
        <f t="shared" si="25"/>
        <v>N/A</v>
      </c>
      <c r="G153" s="4">
        <v>85.207803963000003</v>
      </c>
      <c r="H153" s="27" t="str">
        <f t="shared" si="26"/>
        <v>N/A</v>
      </c>
      <c r="I153" s="8">
        <v>-1.56</v>
      </c>
      <c r="J153" s="8">
        <v>4.6319999999999997</v>
      </c>
      <c r="K153" s="28" t="s">
        <v>734</v>
      </c>
      <c r="L153" s="105" t="str">
        <f t="shared" si="27"/>
        <v>Yes</v>
      </c>
    </row>
    <row r="154" spans="1:12" x14ac:dyDescent="0.2">
      <c r="A154" s="168" t="s">
        <v>478</v>
      </c>
      <c r="B154" s="22" t="s">
        <v>213</v>
      </c>
      <c r="C154" s="4">
        <v>79.927541004999995</v>
      </c>
      <c r="D154" s="27" t="str">
        <f t="shared" si="24"/>
        <v>N/A</v>
      </c>
      <c r="E154" s="4">
        <v>78.312632066999996</v>
      </c>
      <c r="F154" s="27" t="str">
        <f t="shared" si="25"/>
        <v>N/A</v>
      </c>
      <c r="G154" s="4">
        <v>86.714611774000005</v>
      </c>
      <c r="H154" s="27" t="str">
        <f t="shared" si="26"/>
        <v>N/A</v>
      </c>
      <c r="I154" s="8">
        <v>-2.02</v>
      </c>
      <c r="J154" s="8">
        <v>10.73</v>
      </c>
      <c r="K154" s="28" t="s">
        <v>734</v>
      </c>
      <c r="L154" s="105" t="str">
        <f t="shared" si="27"/>
        <v>Yes</v>
      </c>
    </row>
    <row r="155" spans="1:12" x14ac:dyDescent="0.2">
      <c r="A155" s="168" t="s">
        <v>479</v>
      </c>
      <c r="B155" s="22" t="s">
        <v>213</v>
      </c>
      <c r="C155" s="4">
        <v>85.474645886999994</v>
      </c>
      <c r="D155" s="27" t="str">
        <f t="shared" si="24"/>
        <v>N/A</v>
      </c>
      <c r="E155" s="4">
        <v>84.213965539</v>
      </c>
      <c r="F155" s="27" t="str">
        <f t="shared" si="25"/>
        <v>N/A</v>
      </c>
      <c r="G155" s="4">
        <v>86.860647842999995</v>
      </c>
      <c r="H155" s="27" t="str">
        <f t="shared" si="26"/>
        <v>N/A</v>
      </c>
      <c r="I155" s="8">
        <v>-1.47</v>
      </c>
      <c r="J155" s="8">
        <v>3.1429999999999998</v>
      </c>
      <c r="K155" s="28" t="s">
        <v>734</v>
      </c>
      <c r="L155" s="105" t="str">
        <f t="shared" si="27"/>
        <v>Yes</v>
      </c>
    </row>
    <row r="156" spans="1:12" x14ac:dyDescent="0.2">
      <c r="A156" s="168" t="s">
        <v>1454</v>
      </c>
      <c r="B156" s="22" t="s">
        <v>213</v>
      </c>
      <c r="C156" s="23">
        <v>0.89054757969999998</v>
      </c>
      <c r="D156" s="27" t="str">
        <f t="shared" si="24"/>
        <v>N/A</v>
      </c>
      <c r="E156" s="23">
        <v>0.53946622850000003</v>
      </c>
      <c r="F156" s="27" t="str">
        <f t="shared" si="25"/>
        <v>N/A</v>
      </c>
      <c r="G156" s="23">
        <v>0.61227249679999995</v>
      </c>
      <c r="H156" s="27" t="str">
        <f t="shared" si="26"/>
        <v>N/A</v>
      </c>
      <c r="I156" s="8">
        <v>-39.4</v>
      </c>
      <c r="J156" s="8">
        <v>13.5</v>
      </c>
      <c r="K156" s="28" t="s">
        <v>734</v>
      </c>
      <c r="L156" s="105" t="str">
        <f t="shared" si="27"/>
        <v>Yes</v>
      </c>
    </row>
    <row r="157" spans="1:12" x14ac:dyDescent="0.2">
      <c r="A157" s="168" t="s">
        <v>1455</v>
      </c>
      <c r="B157" s="22" t="s">
        <v>213</v>
      </c>
      <c r="C157" s="23">
        <v>0.59283409080000005</v>
      </c>
      <c r="D157" s="27" t="str">
        <f t="shared" si="24"/>
        <v>N/A</v>
      </c>
      <c r="E157" s="23">
        <v>0.27932335260000002</v>
      </c>
      <c r="F157" s="27" t="str">
        <f t="shared" si="25"/>
        <v>N/A</v>
      </c>
      <c r="G157" s="23">
        <v>0.5380971578</v>
      </c>
      <c r="H157" s="27" t="str">
        <f t="shared" si="26"/>
        <v>N/A</v>
      </c>
      <c r="I157" s="8">
        <v>-52.9</v>
      </c>
      <c r="J157" s="8">
        <v>92.64</v>
      </c>
      <c r="K157" s="28" t="s">
        <v>734</v>
      </c>
      <c r="L157" s="105" t="str">
        <f t="shared" si="27"/>
        <v>No</v>
      </c>
    </row>
    <row r="158" spans="1:12" x14ac:dyDescent="0.2">
      <c r="A158" s="168" t="s">
        <v>1456</v>
      </c>
      <c r="B158" s="22" t="s">
        <v>213</v>
      </c>
      <c r="C158" s="23">
        <v>1.1685593272000001</v>
      </c>
      <c r="D158" s="27" t="str">
        <f t="shared" si="24"/>
        <v>N/A</v>
      </c>
      <c r="E158" s="23">
        <v>0.7811458845</v>
      </c>
      <c r="F158" s="27" t="str">
        <f t="shared" si="25"/>
        <v>N/A</v>
      </c>
      <c r="G158" s="23">
        <v>0.67466398689999996</v>
      </c>
      <c r="H158" s="27" t="str">
        <f t="shared" si="26"/>
        <v>N/A</v>
      </c>
      <c r="I158" s="8">
        <v>-33.200000000000003</v>
      </c>
      <c r="J158" s="8">
        <v>-13.6</v>
      </c>
      <c r="K158" s="28" t="s">
        <v>734</v>
      </c>
      <c r="L158" s="105" t="str">
        <f t="shared" si="27"/>
        <v>Yes</v>
      </c>
    </row>
    <row r="159" spans="1:12" x14ac:dyDescent="0.2">
      <c r="A159" s="168" t="s">
        <v>1457</v>
      </c>
      <c r="B159" s="22" t="s">
        <v>213</v>
      </c>
      <c r="C159" s="23">
        <v>136.09213657000001</v>
      </c>
      <c r="D159" s="27" t="str">
        <f t="shared" si="24"/>
        <v>N/A</v>
      </c>
      <c r="E159" s="23">
        <v>237.21373921</v>
      </c>
      <c r="F159" s="27" t="str">
        <f t="shared" si="25"/>
        <v>N/A</v>
      </c>
      <c r="G159" s="23">
        <v>383.64581787999998</v>
      </c>
      <c r="H159" s="27" t="str">
        <f t="shared" si="26"/>
        <v>N/A</v>
      </c>
      <c r="I159" s="8">
        <v>74.3</v>
      </c>
      <c r="J159" s="8">
        <v>61.73</v>
      </c>
      <c r="K159" s="28" t="s">
        <v>734</v>
      </c>
      <c r="L159" s="105" t="str">
        <f t="shared" si="27"/>
        <v>No</v>
      </c>
    </row>
    <row r="160" spans="1:12" x14ac:dyDescent="0.2">
      <c r="A160" s="168" t="s">
        <v>1458</v>
      </c>
      <c r="B160" s="22" t="s">
        <v>213</v>
      </c>
      <c r="C160" s="23">
        <v>133.06445703</v>
      </c>
      <c r="D160" s="27" t="str">
        <f t="shared" si="24"/>
        <v>N/A</v>
      </c>
      <c r="E160" s="23">
        <v>233.33367444999999</v>
      </c>
      <c r="F160" s="27" t="str">
        <f t="shared" si="25"/>
        <v>N/A</v>
      </c>
      <c r="G160" s="23">
        <v>428.02459813000002</v>
      </c>
      <c r="H160" s="27" t="str">
        <f t="shared" si="26"/>
        <v>N/A</v>
      </c>
      <c r="I160" s="8">
        <v>75.349999999999994</v>
      </c>
      <c r="J160" s="8">
        <v>83.44</v>
      </c>
      <c r="K160" s="28" t="s">
        <v>734</v>
      </c>
      <c r="L160" s="105" t="str">
        <f t="shared" si="27"/>
        <v>No</v>
      </c>
    </row>
    <row r="161" spans="1:12" x14ac:dyDescent="0.2">
      <c r="A161" s="168" t="s">
        <v>1459</v>
      </c>
      <c r="B161" s="22" t="s">
        <v>213</v>
      </c>
      <c r="C161" s="23">
        <v>150.95082503</v>
      </c>
      <c r="D161" s="27" t="str">
        <f t="shared" si="24"/>
        <v>N/A</v>
      </c>
      <c r="E161" s="23">
        <v>255.44900498000001</v>
      </c>
      <c r="F161" s="27" t="str">
        <f t="shared" si="25"/>
        <v>N/A</v>
      </c>
      <c r="G161" s="23">
        <v>404.35050797999997</v>
      </c>
      <c r="H161" s="27" t="str">
        <f t="shared" si="26"/>
        <v>N/A</v>
      </c>
      <c r="I161" s="8">
        <v>69.23</v>
      </c>
      <c r="J161" s="8">
        <v>58.29</v>
      </c>
      <c r="K161" s="28" t="s">
        <v>734</v>
      </c>
      <c r="L161" s="105" t="str">
        <f t="shared" si="27"/>
        <v>No</v>
      </c>
    </row>
    <row r="162" spans="1:12" x14ac:dyDescent="0.2">
      <c r="A162" s="168" t="s">
        <v>1592</v>
      </c>
      <c r="B162" s="22" t="s">
        <v>213</v>
      </c>
      <c r="C162" s="23">
        <v>11</v>
      </c>
      <c r="D162" s="27" t="str">
        <f t="shared" ref="D162:D172" si="28">IF($B162="N/A","N/A",IF(C162&gt;10,"No",IF(C162&lt;-10,"No","Yes")))</f>
        <v>N/A</v>
      </c>
      <c r="E162" s="23">
        <v>11</v>
      </c>
      <c r="F162" s="27" t="str">
        <f t="shared" ref="F162:F172" si="29">IF($B162="N/A","N/A",IF(E162&gt;10,"No",IF(E162&lt;-10,"No","Yes")))</f>
        <v>N/A</v>
      </c>
      <c r="G162" s="23">
        <v>0</v>
      </c>
      <c r="H162" s="27" t="str">
        <f t="shared" ref="H162:H172" si="30">IF($B162="N/A","N/A",IF(G162&gt;10,"No",IF(G162&lt;-10,"No","Yes")))</f>
        <v>N/A</v>
      </c>
      <c r="I162" s="8">
        <v>0</v>
      </c>
      <c r="J162" s="8">
        <v>-100</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20</v>
      </c>
      <c r="F163" s="27" t="str">
        <f t="shared" si="29"/>
        <v>N/A</v>
      </c>
      <c r="G163" s="23">
        <v>17</v>
      </c>
      <c r="H163" s="27" t="str">
        <f t="shared" si="30"/>
        <v>N/A</v>
      </c>
      <c r="I163" s="8">
        <v>81.819999999999993</v>
      </c>
      <c r="J163" s="8">
        <v>-15</v>
      </c>
      <c r="K163" s="10" t="s">
        <v>213</v>
      </c>
      <c r="L163" s="105" t="str">
        <f t="shared" si="31"/>
        <v>N/A</v>
      </c>
    </row>
    <row r="164" spans="1:12" ht="25.5" x14ac:dyDescent="0.2">
      <c r="A164" s="168" t="s">
        <v>1593</v>
      </c>
      <c r="B164" s="22" t="s">
        <v>213</v>
      </c>
      <c r="C164" s="23">
        <v>0</v>
      </c>
      <c r="D164" s="27" t="str">
        <f t="shared" si="28"/>
        <v>N/A</v>
      </c>
      <c r="E164" s="23">
        <v>11</v>
      </c>
      <c r="F164" s="27" t="str">
        <f t="shared" si="29"/>
        <v>N/A</v>
      </c>
      <c r="G164" s="23">
        <v>0</v>
      </c>
      <c r="H164" s="27" t="str">
        <f t="shared" si="30"/>
        <v>N/A</v>
      </c>
      <c r="I164" s="8" t="s">
        <v>1748</v>
      </c>
      <c r="J164" s="8">
        <v>-100</v>
      </c>
      <c r="K164" s="10" t="s">
        <v>213</v>
      </c>
      <c r="L164" s="105" t="str">
        <f t="shared" si="31"/>
        <v>N/A</v>
      </c>
    </row>
    <row r="165" spans="1:12" ht="25.5" x14ac:dyDescent="0.2">
      <c r="A165" s="168" t="s">
        <v>1460</v>
      </c>
      <c r="B165" s="22" t="s">
        <v>213</v>
      </c>
      <c r="C165" s="23">
        <v>0</v>
      </c>
      <c r="D165" s="27" t="str">
        <f t="shared" si="28"/>
        <v>N/A</v>
      </c>
      <c r="E165" s="23">
        <v>21</v>
      </c>
      <c r="F165" s="27" t="str">
        <f t="shared" si="29"/>
        <v>N/A</v>
      </c>
      <c r="G165" s="23">
        <v>123</v>
      </c>
      <c r="H165" s="27" t="str">
        <f t="shared" si="30"/>
        <v>N/A</v>
      </c>
      <c r="I165" s="8" t="s">
        <v>1748</v>
      </c>
      <c r="J165" s="8">
        <v>485.7</v>
      </c>
      <c r="K165" s="10" t="s">
        <v>213</v>
      </c>
      <c r="L165" s="105" t="str">
        <f t="shared" si="31"/>
        <v>N/A</v>
      </c>
    </row>
    <row r="166" spans="1:12" x14ac:dyDescent="0.2">
      <c r="A166" s="168" t="s">
        <v>1594</v>
      </c>
      <c r="B166" s="22" t="s">
        <v>213</v>
      </c>
      <c r="C166" s="23">
        <v>11</v>
      </c>
      <c r="D166" s="27" t="str">
        <f t="shared" si="28"/>
        <v>N/A</v>
      </c>
      <c r="E166" s="23">
        <v>0</v>
      </c>
      <c r="F166" s="27" t="str">
        <f t="shared" si="29"/>
        <v>N/A</v>
      </c>
      <c r="G166" s="23">
        <v>11</v>
      </c>
      <c r="H166" s="27" t="str">
        <f t="shared" si="30"/>
        <v>N/A</v>
      </c>
      <c r="I166" s="8">
        <v>-100</v>
      </c>
      <c r="J166" s="8" t="s">
        <v>1748</v>
      </c>
      <c r="K166" s="10" t="s">
        <v>213</v>
      </c>
      <c r="L166" s="105" t="str">
        <f t="shared" si="31"/>
        <v>N/A</v>
      </c>
    </row>
    <row r="167" spans="1:12" x14ac:dyDescent="0.2">
      <c r="A167" s="168" t="s">
        <v>1595</v>
      </c>
      <c r="B167" s="22" t="s">
        <v>213</v>
      </c>
      <c r="C167" s="23">
        <v>98</v>
      </c>
      <c r="D167" s="27" t="str">
        <f t="shared" si="28"/>
        <v>N/A</v>
      </c>
      <c r="E167" s="23">
        <v>139</v>
      </c>
      <c r="F167" s="27" t="str">
        <f t="shared" si="29"/>
        <v>N/A</v>
      </c>
      <c r="G167" s="23">
        <v>97</v>
      </c>
      <c r="H167" s="27" t="str">
        <f t="shared" si="30"/>
        <v>N/A</v>
      </c>
      <c r="I167" s="8">
        <v>41.84</v>
      </c>
      <c r="J167" s="8">
        <v>-30.2</v>
      </c>
      <c r="K167" s="10" t="s">
        <v>213</v>
      </c>
      <c r="L167" s="105" t="str">
        <f t="shared" si="31"/>
        <v>N/A</v>
      </c>
    </row>
    <row r="168" spans="1:12" x14ac:dyDescent="0.2">
      <c r="A168" s="168" t="s">
        <v>125</v>
      </c>
      <c r="B168" s="22" t="s">
        <v>213</v>
      </c>
      <c r="C168" s="29">
        <v>1172244</v>
      </c>
      <c r="D168" s="27" t="str">
        <f t="shared" si="28"/>
        <v>N/A</v>
      </c>
      <c r="E168" s="29">
        <v>1175836</v>
      </c>
      <c r="F168" s="27" t="str">
        <f t="shared" si="29"/>
        <v>N/A</v>
      </c>
      <c r="G168" s="29">
        <v>890945</v>
      </c>
      <c r="H168" s="27" t="str">
        <f t="shared" si="30"/>
        <v>N/A</v>
      </c>
      <c r="I168" s="8">
        <v>0.30640000000000001</v>
      </c>
      <c r="J168" s="8">
        <v>-24.2</v>
      </c>
      <c r="K168" s="10" t="s">
        <v>213</v>
      </c>
      <c r="L168" s="105" t="str">
        <f t="shared" si="31"/>
        <v>N/A</v>
      </c>
    </row>
    <row r="169" spans="1:12" x14ac:dyDescent="0.2">
      <c r="A169" s="168" t="s">
        <v>1596</v>
      </c>
      <c r="B169" s="22" t="s">
        <v>213</v>
      </c>
      <c r="C169" s="29">
        <v>426912</v>
      </c>
      <c r="D169" s="27" t="str">
        <f t="shared" si="28"/>
        <v>N/A</v>
      </c>
      <c r="E169" s="29">
        <v>602739</v>
      </c>
      <c r="F169" s="27" t="str">
        <f t="shared" si="29"/>
        <v>N/A</v>
      </c>
      <c r="G169" s="29">
        <v>417785</v>
      </c>
      <c r="H169" s="27" t="str">
        <f t="shared" si="30"/>
        <v>N/A</v>
      </c>
      <c r="I169" s="8">
        <v>41.19</v>
      </c>
      <c r="J169" s="8">
        <v>-30.7</v>
      </c>
      <c r="K169" s="10" t="s">
        <v>213</v>
      </c>
      <c r="L169" s="105" t="str">
        <f t="shared" si="31"/>
        <v>N/A</v>
      </c>
    </row>
    <row r="170" spans="1:12" x14ac:dyDescent="0.2">
      <c r="A170" s="168" t="s">
        <v>1353</v>
      </c>
      <c r="B170" s="22" t="s">
        <v>213</v>
      </c>
      <c r="C170" s="29">
        <v>171324</v>
      </c>
      <c r="D170" s="27" t="str">
        <f t="shared" si="28"/>
        <v>N/A</v>
      </c>
      <c r="E170" s="29">
        <v>279762</v>
      </c>
      <c r="F170" s="27" t="str">
        <f t="shared" si="29"/>
        <v>N/A</v>
      </c>
      <c r="G170" s="29">
        <v>355970</v>
      </c>
      <c r="H170" s="27" t="str">
        <f t="shared" si="30"/>
        <v>N/A</v>
      </c>
      <c r="I170" s="8">
        <v>63.29</v>
      </c>
      <c r="J170" s="8">
        <v>27.24</v>
      </c>
      <c r="K170" s="10" t="s">
        <v>213</v>
      </c>
      <c r="L170" s="105" t="str">
        <f t="shared" si="31"/>
        <v>N/A</v>
      </c>
    </row>
    <row r="171" spans="1:12" x14ac:dyDescent="0.2">
      <c r="A171" s="168" t="s">
        <v>1590</v>
      </c>
      <c r="B171" s="22" t="s">
        <v>213</v>
      </c>
      <c r="C171" s="29">
        <v>293419</v>
      </c>
      <c r="D171" s="27" t="str">
        <f t="shared" si="28"/>
        <v>N/A</v>
      </c>
      <c r="E171" s="29">
        <v>175356</v>
      </c>
      <c r="F171" s="27" t="str">
        <f t="shared" si="29"/>
        <v>N/A</v>
      </c>
      <c r="G171" s="29">
        <v>462586</v>
      </c>
      <c r="H171" s="27" t="str">
        <f t="shared" si="30"/>
        <v>N/A</v>
      </c>
      <c r="I171" s="8">
        <v>-40.200000000000003</v>
      </c>
      <c r="J171" s="8">
        <v>163.80000000000001</v>
      </c>
      <c r="K171" s="10" t="s">
        <v>213</v>
      </c>
      <c r="L171" s="105" t="str">
        <f t="shared" si="31"/>
        <v>N/A</v>
      </c>
    </row>
    <row r="172" spans="1:12" x14ac:dyDescent="0.2">
      <c r="A172" s="168" t="s">
        <v>1591</v>
      </c>
      <c r="B172" s="22" t="s">
        <v>213</v>
      </c>
      <c r="C172" s="29">
        <v>1171088</v>
      </c>
      <c r="D172" s="27" t="str">
        <f t="shared" si="28"/>
        <v>N/A</v>
      </c>
      <c r="E172" s="29">
        <v>1175836</v>
      </c>
      <c r="F172" s="27" t="str">
        <f t="shared" si="29"/>
        <v>N/A</v>
      </c>
      <c r="G172" s="29">
        <v>890945</v>
      </c>
      <c r="H172" s="27" t="str">
        <f t="shared" si="30"/>
        <v>N/A</v>
      </c>
      <c r="I172" s="8">
        <v>0.40539999999999998</v>
      </c>
      <c r="J172" s="8">
        <v>-24.2</v>
      </c>
      <c r="K172" s="10" t="s">
        <v>213</v>
      </c>
      <c r="L172" s="105" t="str">
        <f t="shared" si="31"/>
        <v>N/A</v>
      </c>
    </row>
    <row r="173" spans="1:12" ht="25.5" x14ac:dyDescent="0.2">
      <c r="A173" s="168" t="s">
        <v>1354</v>
      </c>
      <c r="B173" s="22" t="s">
        <v>213</v>
      </c>
      <c r="C173" s="29">
        <v>280565</v>
      </c>
      <c r="D173" s="27" t="str">
        <f t="shared" ref="D173:D187" si="32">IF($B173="N/A","N/A",IF(C173&gt;10,"No",IF(C173&lt;-10,"No","Yes")))</f>
        <v>N/A</v>
      </c>
      <c r="E173" s="29">
        <v>253860</v>
      </c>
      <c r="F173" s="27" t="str">
        <f t="shared" ref="F173:F187" si="33">IF($B173="N/A","N/A",IF(E173&gt;10,"No",IF(E173&lt;-10,"No","Yes")))</f>
        <v>N/A</v>
      </c>
      <c r="G173" s="29">
        <v>147536</v>
      </c>
      <c r="H173" s="27" t="str">
        <f t="shared" ref="H173:H187" si="34">IF($B173="N/A","N/A",IF(G173&gt;10,"No",IF(G173&lt;-10,"No","Yes")))</f>
        <v>N/A</v>
      </c>
      <c r="I173" s="8">
        <v>-9.52</v>
      </c>
      <c r="J173" s="8">
        <v>-41.9</v>
      </c>
      <c r="K173" s="28" t="s">
        <v>734</v>
      </c>
      <c r="L173" s="105" t="str">
        <f t="shared" ref="L173:L187" si="35">IF(J173="Div by 0", "N/A", IF(K173="N/A","N/A", IF(J173&gt;VALUE(MID(K173,1,2)), "No", IF(J173&lt;-1*VALUE(MID(K173,1,2)), "No", "Yes"))))</f>
        <v>No</v>
      </c>
    </row>
    <row r="174" spans="1:12" x14ac:dyDescent="0.2">
      <c r="A174" s="168" t="s">
        <v>646</v>
      </c>
      <c r="B174" s="22" t="s">
        <v>213</v>
      </c>
      <c r="C174" s="23">
        <v>863</v>
      </c>
      <c r="D174" s="27" t="str">
        <f t="shared" si="32"/>
        <v>N/A</v>
      </c>
      <c r="E174" s="23">
        <v>785</v>
      </c>
      <c r="F174" s="27" t="str">
        <f t="shared" si="33"/>
        <v>N/A</v>
      </c>
      <c r="G174" s="23">
        <v>442</v>
      </c>
      <c r="H174" s="27" t="str">
        <f t="shared" si="34"/>
        <v>N/A</v>
      </c>
      <c r="I174" s="8">
        <v>-9.0399999999999991</v>
      </c>
      <c r="J174" s="8">
        <v>-43.7</v>
      </c>
      <c r="K174" s="28" t="s">
        <v>734</v>
      </c>
      <c r="L174" s="105" t="str">
        <f t="shared" si="35"/>
        <v>No</v>
      </c>
    </row>
    <row r="175" spans="1:12" ht="25.5" x14ac:dyDescent="0.2">
      <c r="A175" s="168" t="s">
        <v>1355</v>
      </c>
      <c r="B175" s="22" t="s">
        <v>213</v>
      </c>
      <c r="C175" s="29">
        <v>325.10428737000001</v>
      </c>
      <c r="D175" s="27" t="str">
        <f t="shared" si="32"/>
        <v>N/A</v>
      </c>
      <c r="E175" s="29">
        <v>323.38853503000001</v>
      </c>
      <c r="F175" s="27" t="str">
        <f t="shared" si="33"/>
        <v>N/A</v>
      </c>
      <c r="G175" s="29">
        <v>333.79185519999999</v>
      </c>
      <c r="H175" s="27" t="str">
        <f t="shared" si="34"/>
        <v>N/A</v>
      </c>
      <c r="I175" s="8">
        <v>-0.52800000000000002</v>
      </c>
      <c r="J175" s="8">
        <v>3.2170000000000001</v>
      </c>
      <c r="K175" s="28" t="s">
        <v>734</v>
      </c>
      <c r="L175" s="105" t="str">
        <f t="shared" si="35"/>
        <v>Yes</v>
      </c>
    </row>
    <row r="176" spans="1:12" ht="25.5" x14ac:dyDescent="0.2">
      <c r="A176" s="168" t="s">
        <v>1356</v>
      </c>
      <c r="B176" s="22" t="s">
        <v>213</v>
      </c>
      <c r="C176" s="29">
        <v>1080504</v>
      </c>
      <c r="D176" s="27" t="str">
        <f t="shared" si="32"/>
        <v>N/A</v>
      </c>
      <c r="E176" s="29">
        <v>1104030</v>
      </c>
      <c r="F176" s="27" t="str">
        <f t="shared" si="33"/>
        <v>N/A</v>
      </c>
      <c r="G176" s="29">
        <v>1647221</v>
      </c>
      <c r="H176" s="27" t="str">
        <f t="shared" si="34"/>
        <v>N/A</v>
      </c>
      <c r="I176" s="8">
        <v>2.177</v>
      </c>
      <c r="J176" s="8">
        <v>49.2</v>
      </c>
      <c r="K176" s="28" t="s">
        <v>734</v>
      </c>
      <c r="L176" s="105" t="str">
        <f t="shared" si="35"/>
        <v>No</v>
      </c>
    </row>
    <row r="177" spans="1:12" x14ac:dyDescent="0.2">
      <c r="A177" s="168" t="s">
        <v>513</v>
      </c>
      <c r="B177" s="22" t="s">
        <v>213</v>
      </c>
      <c r="C177" s="23">
        <v>6740</v>
      </c>
      <c r="D177" s="27" t="str">
        <f t="shared" si="32"/>
        <v>N/A</v>
      </c>
      <c r="E177" s="23">
        <v>6934</v>
      </c>
      <c r="F177" s="27" t="str">
        <f t="shared" si="33"/>
        <v>N/A</v>
      </c>
      <c r="G177" s="23">
        <v>17749</v>
      </c>
      <c r="H177" s="27" t="str">
        <f t="shared" si="34"/>
        <v>N/A</v>
      </c>
      <c r="I177" s="8">
        <v>2.8780000000000001</v>
      </c>
      <c r="J177" s="8">
        <v>156</v>
      </c>
      <c r="K177" s="28" t="s">
        <v>734</v>
      </c>
      <c r="L177" s="105" t="str">
        <f t="shared" si="35"/>
        <v>No</v>
      </c>
    </row>
    <row r="178" spans="1:12" ht="25.5" x14ac:dyDescent="0.2">
      <c r="A178" s="168" t="s">
        <v>1357</v>
      </c>
      <c r="B178" s="22" t="s">
        <v>213</v>
      </c>
      <c r="C178" s="29">
        <v>160.31216617000001</v>
      </c>
      <c r="D178" s="27" t="str">
        <f t="shared" si="32"/>
        <v>N/A</v>
      </c>
      <c r="E178" s="29">
        <v>159.21978655999999</v>
      </c>
      <c r="F178" s="27" t="str">
        <f t="shared" si="33"/>
        <v>N/A</v>
      </c>
      <c r="G178" s="29">
        <v>92.806411628999996</v>
      </c>
      <c r="H178" s="27" t="str">
        <f t="shared" si="34"/>
        <v>N/A</v>
      </c>
      <c r="I178" s="8">
        <v>-0.68100000000000005</v>
      </c>
      <c r="J178" s="8">
        <v>-41.7</v>
      </c>
      <c r="K178" s="28" t="s">
        <v>734</v>
      </c>
      <c r="L178" s="105" t="str">
        <f t="shared" si="35"/>
        <v>No</v>
      </c>
    </row>
    <row r="179" spans="1:12" ht="25.5" x14ac:dyDescent="0.2">
      <c r="A179" s="168" t="s">
        <v>1358</v>
      </c>
      <c r="B179" s="22" t="s">
        <v>213</v>
      </c>
      <c r="C179" s="29">
        <v>1231044</v>
      </c>
      <c r="D179" s="27" t="str">
        <f t="shared" si="32"/>
        <v>N/A</v>
      </c>
      <c r="E179" s="29">
        <v>1724892</v>
      </c>
      <c r="F179" s="27" t="str">
        <f t="shared" si="33"/>
        <v>N/A</v>
      </c>
      <c r="G179" s="29">
        <v>2242081</v>
      </c>
      <c r="H179" s="27" t="str">
        <f t="shared" si="34"/>
        <v>N/A</v>
      </c>
      <c r="I179" s="8">
        <v>40.119999999999997</v>
      </c>
      <c r="J179" s="8">
        <v>29.98</v>
      </c>
      <c r="K179" s="28" t="s">
        <v>734</v>
      </c>
      <c r="L179" s="105" t="str">
        <f t="shared" si="35"/>
        <v>Yes</v>
      </c>
    </row>
    <row r="180" spans="1:12" x14ac:dyDescent="0.2">
      <c r="A180" s="168" t="s">
        <v>514</v>
      </c>
      <c r="B180" s="22" t="s">
        <v>213</v>
      </c>
      <c r="C180" s="23">
        <v>6848</v>
      </c>
      <c r="D180" s="27" t="str">
        <f t="shared" si="32"/>
        <v>N/A</v>
      </c>
      <c r="E180" s="23">
        <v>11163</v>
      </c>
      <c r="F180" s="27" t="str">
        <f t="shared" si="33"/>
        <v>N/A</v>
      </c>
      <c r="G180" s="23">
        <v>19099</v>
      </c>
      <c r="H180" s="27" t="str">
        <f t="shared" si="34"/>
        <v>N/A</v>
      </c>
      <c r="I180" s="8">
        <v>63.01</v>
      </c>
      <c r="J180" s="8">
        <v>71.09</v>
      </c>
      <c r="K180" s="28" t="s">
        <v>734</v>
      </c>
      <c r="L180" s="105" t="str">
        <f t="shared" si="35"/>
        <v>No</v>
      </c>
    </row>
    <row r="181" spans="1:12" ht="25.5" x14ac:dyDescent="0.2">
      <c r="A181" s="168" t="s">
        <v>1359</v>
      </c>
      <c r="B181" s="22" t="s">
        <v>213</v>
      </c>
      <c r="C181" s="29">
        <v>179.76693925000001</v>
      </c>
      <c r="D181" s="27" t="str">
        <f t="shared" si="32"/>
        <v>N/A</v>
      </c>
      <c r="E181" s="29">
        <v>154.51867777000001</v>
      </c>
      <c r="F181" s="27" t="str">
        <f t="shared" si="33"/>
        <v>N/A</v>
      </c>
      <c r="G181" s="29">
        <v>117.39258599999999</v>
      </c>
      <c r="H181" s="27" t="str">
        <f t="shared" si="34"/>
        <v>N/A</v>
      </c>
      <c r="I181" s="8">
        <v>-14</v>
      </c>
      <c r="J181" s="8">
        <v>-24</v>
      </c>
      <c r="K181" s="28" t="s">
        <v>734</v>
      </c>
      <c r="L181" s="105" t="str">
        <f t="shared" si="35"/>
        <v>Yes</v>
      </c>
    </row>
    <row r="182" spans="1:12" ht="25.5" x14ac:dyDescent="0.2">
      <c r="A182" s="168" t="s">
        <v>1360</v>
      </c>
      <c r="B182" s="22" t="s">
        <v>213</v>
      </c>
      <c r="C182" s="29">
        <v>0</v>
      </c>
      <c r="D182" s="27" t="str">
        <f t="shared" si="32"/>
        <v>N/A</v>
      </c>
      <c r="E182" s="29">
        <v>0</v>
      </c>
      <c r="F182" s="27" t="str">
        <f t="shared" si="33"/>
        <v>N/A</v>
      </c>
      <c r="G182" s="29">
        <v>0</v>
      </c>
      <c r="H182" s="27" t="str">
        <f t="shared" si="34"/>
        <v>N/A</v>
      </c>
      <c r="I182" s="8" t="s">
        <v>1748</v>
      </c>
      <c r="J182" s="8" t="s">
        <v>1748</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1748</v>
      </c>
      <c r="J183" s="8" t="s">
        <v>1748</v>
      </c>
      <c r="K183" s="28" t="s">
        <v>734</v>
      </c>
      <c r="L183" s="105" t="str">
        <f t="shared" si="35"/>
        <v>N/A</v>
      </c>
    </row>
    <row r="184" spans="1:12" ht="25.5" x14ac:dyDescent="0.2">
      <c r="A184" s="168" t="s">
        <v>1361</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734</v>
      </c>
      <c r="L184" s="105" t="str">
        <f t="shared" si="35"/>
        <v>N/A</v>
      </c>
    </row>
    <row r="185" spans="1:12" ht="25.5" x14ac:dyDescent="0.2">
      <c r="A185" s="168" t="s">
        <v>1362</v>
      </c>
      <c r="B185" s="22" t="s">
        <v>213</v>
      </c>
      <c r="C185" s="29">
        <v>440090296</v>
      </c>
      <c r="D185" s="27" t="str">
        <f t="shared" si="32"/>
        <v>N/A</v>
      </c>
      <c r="E185" s="29">
        <v>484389707</v>
      </c>
      <c r="F185" s="27" t="str">
        <f t="shared" si="33"/>
        <v>N/A</v>
      </c>
      <c r="G185" s="29">
        <v>371392071</v>
      </c>
      <c r="H185" s="27" t="str">
        <f t="shared" si="34"/>
        <v>N/A</v>
      </c>
      <c r="I185" s="8">
        <v>10.07</v>
      </c>
      <c r="J185" s="8">
        <v>-23.3</v>
      </c>
      <c r="K185" s="28" t="s">
        <v>734</v>
      </c>
      <c r="L185" s="105" t="str">
        <f t="shared" si="35"/>
        <v>Yes</v>
      </c>
    </row>
    <row r="186" spans="1:12" ht="25.5" x14ac:dyDescent="0.2">
      <c r="A186" s="168" t="s">
        <v>516</v>
      </c>
      <c r="B186" s="22" t="s">
        <v>213</v>
      </c>
      <c r="C186" s="23">
        <v>16713</v>
      </c>
      <c r="D186" s="27" t="str">
        <f t="shared" si="32"/>
        <v>N/A</v>
      </c>
      <c r="E186" s="23">
        <v>19381</v>
      </c>
      <c r="F186" s="27" t="str">
        <f t="shared" si="33"/>
        <v>N/A</v>
      </c>
      <c r="G186" s="23">
        <v>20445</v>
      </c>
      <c r="H186" s="27" t="str">
        <f t="shared" si="34"/>
        <v>N/A</v>
      </c>
      <c r="I186" s="8">
        <v>15.96</v>
      </c>
      <c r="J186" s="8">
        <v>5.49</v>
      </c>
      <c r="K186" s="28" t="s">
        <v>734</v>
      </c>
      <c r="L186" s="105" t="str">
        <f t="shared" si="35"/>
        <v>Yes</v>
      </c>
    </row>
    <row r="187" spans="1:12" ht="25.5" x14ac:dyDescent="0.2">
      <c r="A187" s="168" t="s">
        <v>1363</v>
      </c>
      <c r="B187" s="22" t="s">
        <v>213</v>
      </c>
      <c r="C187" s="29">
        <v>26332.214205</v>
      </c>
      <c r="D187" s="27" t="str">
        <f t="shared" si="32"/>
        <v>N/A</v>
      </c>
      <c r="E187" s="29">
        <v>24993.019296999999</v>
      </c>
      <c r="F187" s="27" t="str">
        <f t="shared" si="33"/>
        <v>N/A</v>
      </c>
      <c r="G187" s="29">
        <v>18165.422890999998</v>
      </c>
      <c r="H187" s="27" t="str">
        <f t="shared" si="34"/>
        <v>N/A</v>
      </c>
      <c r="I187" s="8">
        <v>-5.09</v>
      </c>
      <c r="J187" s="8">
        <v>-27.3</v>
      </c>
      <c r="K187" s="28" t="s">
        <v>734</v>
      </c>
      <c r="L187" s="105" t="str">
        <f t="shared" si="35"/>
        <v>Yes</v>
      </c>
    </row>
    <row r="188" spans="1:12" x14ac:dyDescent="0.2">
      <c r="A188" s="137" t="s">
        <v>1364</v>
      </c>
      <c r="B188" s="22" t="s">
        <v>213</v>
      </c>
      <c r="C188" s="29">
        <v>558733257</v>
      </c>
      <c r="D188" s="27" t="str">
        <f t="shared" ref="D188:D203" si="36">IF($B188="N/A","N/A",IF(C188&gt;10,"No",IF(C188&lt;-10,"No","Yes")))</f>
        <v>N/A</v>
      </c>
      <c r="E188" s="29">
        <v>622958995</v>
      </c>
      <c r="F188" s="27" t="str">
        <f t="shared" ref="F188:F203" si="37">IF($B188="N/A","N/A",IF(E188&gt;10,"No",IF(E188&lt;-10,"No","Yes")))</f>
        <v>N/A</v>
      </c>
      <c r="G188" s="29">
        <v>663925336</v>
      </c>
      <c r="H188" s="27" t="str">
        <f t="shared" ref="H188:H203" si="38">IF($B188="N/A","N/A",IF(G188&gt;10,"No",IF(G188&lt;-10,"No","Yes")))</f>
        <v>N/A</v>
      </c>
      <c r="I188" s="8">
        <v>11.49</v>
      </c>
      <c r="J188" s="8">
        <v>6.5759999999999996</v>
      </c>
      <c r="K188" s="28" t="s">
        <v>734</v>
      </c>
      <c r="L188" s="105" t="str">
        <f t="shared" ref="L188:L203" si="39">IF(J188="Div by 0", "N/A", IF(K188="N/A","N/A", IF(J188&gt;VALUE(MID(K188,1,2)), "No", IF(J188&lt;-1*VALUE(MID(K188,1,2)), "No", "Yes"))))</f>
        <v>Yes</v>
      </c>
    </row>
    <row r="189" spans="1:12" x14ac:dyDescent="0.2">
      <c r="A189" s="137" t="s">
        <v>1461</v>
      </c>
      <c r="B189" s="22" t="s">
        <v>213</v>
      </c>
      <c r="C189" s="23">
        <v>18587</v>
      </c>
      <c r="D189" s="27" t="str">
        <f t="shared" si="36"/>
        <v>N/A</v>
      </c>
      <c r="E189" s="23">
        <v>21334</v>
      </c>
      <c r="F189" s="27" t="str">
        <f t="shared" si="37"/>
        <v>N/A</v>
      </c>
      <c r="G189" s="23">
        <v>22996</v>
      </c>
      <c r="H189" s="27" t="str">
        <f t="shared" si="38"/>
        <v>N/A</v>
      </c>
      <c r="I189" s="8">
        <v>14.78</v>
      </c>
      <c r="J189" s="8">
        <v>7.79</v>
      </c>
      <c r="K189" s="28" t="s">
        <v>734</v>
      </c>
      <c r="L189" s="105" t="str">
        <f t="shared" si="39"/>
        <v>Yes</v>
      </c>
    </row>
    <row r="190" spans="1:12" x14ac:dyDescent="0.2">
      <c r="A190" s="137" t="s">
        <v>1462</v>
      </c>
      <c r="B190" s="22" t="s">
        <v>213</v>
      </c>
      <c r="C190" s="29">
        <v>30060.432399000001</v>
      </c>
      <c r="D190" s="27" t="str">
        <f t="shared" si="36"/>
        <v>N/A</v>
      </c>
      <c r="E190" s="29">
        <v>29200.290381999999</v>
      </c>
      <c r="F190" s="27" t="str">
        <f t="shared" si="37"/>
        <v>N/A</v>
      </c>
      <c r="G190" s="29">
        <v>28871.340058999998</v>
      </c>
      <c r="H190" s="27" t="str">
        <f t="shared" si="38"/>
        <v>N/A</v>
      </c>
      <c r="I190" s="8">
        <v>-2.86</v>
      </c>
      <c r="J190" s="8">
        <v>-1.1299999999999999</v>
      </c>
      <c r="K190" s="28" t="s">
        <v>734</v>
      </c>
      <c r="L190" s="105" t="str">
        <f t="shared" si="39"/>
        <v>Yes</v>
      </c>
    </row>
    <row r="191" spans="1:12" x14ac:dyDescent="0.2">
      <c r="A191" s="137" t="s">
        <v>1463</v>
      </c>
      <c r="B191" s="22" t="s">
        <v>213</v>
      </c>
      <c r="C191" s="29">
        <v>21187.379699000001</v>
      </c>
      <c r="D191" s="27" t="str">
        <f t="shared" si="36"/>
        <v>N/A</v>
      </c>
      <c r="E191" s="29">
        <v>20459.975075999999</v>
      </c>
      <c r="F191" s="27" t="str">
        <f t="shared" si="37"/>
        <v>N/A</v>
      </c>
      <c r="G191" s="29">
        <v>20881.391318000002</v>
      </c>
      <c r="H191" s="27" t="str">
        <f t="shared" si="38"/>
        <v>N/A</v>
      </c>
      <c r="I191" s="8">
        <v>-3.43</v>
      </c>
      <c r="J191" s="8">
        <v>2.06</v>
      </c>
      <c r="K191" s="28" t="s">
        <v>734</v>
      </c>
      <c r="L191" s="105" t="str">
        <f t="shared" si="39"/>
        <v>Yes</v>
      </c>
    </row>
    <row r="192" spans="1:12" x14ac:dyDescent="0.2">
      <c r="A192" s="137" t="s">
        <v>1464</v>
      </c>
      <c r="B192" s="22" t="s">
        <v>213</v>
      </c>
      <c r="C192" s="29">
        <v>35648.140677000003</v>
      </c>
      <c r="D192" s="27" t="str">
        <f t="shared" si="36"/>
        <v>N/A</v>
      </c>
      <c r="E192" s="29">
        <v>35423.996469999998</v>
      </c>
      <c r="F192" s="27" t="str">
        <f t="shared" si="37"/>
        <v>N/A</v>
      </c>
      <c r="G192" s="29">
        <v>35204.525228999999</v>
      </c>
      <c r="H192" s="27" t="str">
        <f t="shared" si="38"/>
        <v>N/A</v>
      </c>
      <c r="I192" s="8">
        <v>-0.629</v>
      </c>
      <c r="J192" s="8">
        <v>-0.62</v>
      </c>
      <c r="K192" s="28" t="s">
        <v>734</v>
      </c>
      <c r="L192" s="105" t="str">
        <f t="shared" si="39"/>
        <v>Yes</v>
      </c>
    </row>
    <row r="193" spans="1:12" x14ac:dyDescent="0.2">
      <c r="A193" s="168" t="s">
        <v>1465</v>
      </c>
      <c r="B193" s="22" t="s">
        <v>213</v>
      </c>
      <c r="C193" s="5">
        <v>12.056406365000001</v>
      </c>
      <c r="D193" s="27" t="str">
        <f t="shared" si="36"/>
        <v>N/A</v>
      </c>
      <c r="E193" s="5">
        <v>12.933694657</v>
      </c>
      <c r="F193" s="27" t="str">
        <f t="shared" si="37"/>
        <v>N/A</v>
      </c>
      <c r="G193" s="5">
        <v>12.539123417000001</v>
      </c>
      <c r="H193" s="27" t="str">
        <f t="shared" si="38"/>
        <v>N/A</v>
      </c>
      <c r="I193" s="8">
        <v>7.2770000000000001</v>
      </c>
      <c r="J193" s="8">
        <v>-3.05</v>
      </c>
      <c r="K193" s="28" t="s">
        <v>734</v>
      </c>
      <c r="L193" s="105" t="str">
        <f t="shared" si="39"/>
        <v>Yes</v>
      </c>
    </row>
    <row r="194" spans="1:12" x14ac:dyDescent="0.2">
      <c r="A194" s="168" t="s">
        <v>1466</v>
      </c>
      <c r="B194" s="22" t="s">
        <v>213</v>
      </c>
      <c r="C194" s="5">
        <v>9.4618272841</v>
      </c>
      <c r="D194" s="27" t="str">
        <f t="shared" si="36"/>
        <v>N/A</v>
      </c>
      <c r="E194" s="5">
        <v>11.424779673</v>
      </c>
      <c r="F194" s="27" t="str">
        <f t="shared" si="37"/>
        <v>N/A</v>
      </c>
      <c r="G194" s="5">
        <v>13.789242496</v>
      </c>
      <c r="H194" s="27" t="str">
        <f t="shared" si="38"/>
        <v>N/A</v>
      </c>
      <c r="I194" s="8">
        <v>20.75</v>
      </c>
      <c r="J194" s="8">
        <v>20.7</v>
      </c>
      <c r="K194" s="28" t="s">
        <v>734</v>
      </c>
      <c r="L194" s="105" t="str">
        <f t="shared" si="39"/>
        <v>Yes</v>
      </c>
    </row>
    <row r="195" spans="1:12" x14ac:dyDescent="0.2">
      <c r="A195" s="168" t="s">
        <v>1467</v>
      </c>
      <c r="B195" s="22" t="s">
        <v>213</v>
      </c>
      <c r="C195" s="5">
        <v>14.589331184000001</v>
      </c>
      <c r="D195" s="27" t="str">
        <f t="shared" si="36"/>
        <v>N/A</v>
      </c>
      <c r="E195" s="5">
        <v>14.287679556000001</v>
      </c>
      <c r="F195" s="27" t="str">
        <f t="shared" si="37"/>
        <v>N/A</v>
      </c>
      <c r="G195" s="5">
        <v>18.535509707999999</v>
      </c>
      <c r="H195" s="27" t="str">
        <f t="shared" si="38"/>
        <v>N/A</v>
      </c>
      <c r="I195" s="8">
        <v>-2.0699999999999998</v>
      </c>
      <c r="J195" s="8">
        <v>29.73</v>
      </c>
      <c r="K195" s="28" t="s">
        <v>734</v>
      </c>
      <c r="L195" s="105" t="str">
        <f t="shared" si="39"/>
        <v>Yes</v>
      </c>
    </row>
    <row r="196" spans="1:12" ht="25.5" x14ac:dyDescent="0.2">
      <c r="A196" s="137" t="s">
        <v>1376</v>
      </c>
      <c r="B196" s="22" t="s">
        <v>213</v>
      </c>
      <c r="C196" s="29">
        <v>440090296</v>
      </c>
      <c r="D196" s="27" t="str">
        <f t="shared" si="36"/>
        <v>N/A</v>
      </c>
      <c r="E196" s="29">
        <v>484389707</v>
      </c>
      <c r="F196" s="27" t="str">
        <f t="shared" si="37"/>
        <v>N/A</v>
      </c>
      <c r="G196" s="29">
        <v>371392071</v>
      </c>
      <c r="H196" s="27" t="str">
        <f t="shared" si="38"/>
        <v>N/A</v>
      </c>
      <c r="I196" s="8">
        <v>10.07</v>
      </c>
      <c r="J196" s="8">
        <v>-23.3</v>
      </c>
      <c r="K196" s="28" t="s">
        <v>734</v>
      </c>
      <c r="L196" s="105" t="str">
        <f t="shared" si="39"/>
        <v>Yes</v>
      </c>
    </row>
    <row r="197" spans="1:12" x14ac:dyDescent="0.2">
      <c r="A197" s="137" t="s">
        <v>1468</v>
      </c>
      <c r="B197" s="22" t="s">
        <v>213</v>
      </c>
      <c r="C197" s="23">
        <v>16713</v>
      </c>
      <c r="D197" s="27" t="str">
        <f t="shared" si="36"/>
        <v>N/A</v>
      </c>
      <c r="E197" s="23">
        <v>19382</v>
      </c>
      <c r="F197" s="27" t="str">
        <f t="shared" si="37"/>
        <v>N/A</v>
      </c>
      <c r="G197" s="23">
        <v>20445</v>
      </c>
      <c r="H197" s="27" t="str">
        <f t="shared" si="38"/>
        <v>N/A</v>
      </c>
      <c r="I197" s="8">
        <v>15.97</v>
      </c>
      <c r="J197" s="8">
        <v>5.484</v>
      </c>
      <c r="K197" s="28" t="s">
        <v>734</v>
      </c>
      <c r="L197" s="105" t="str">
        <f t="shared" si="39"/>
        <v>Yes</v>
      </c>
    </row>
    <row r="198" spans="1:12" ht="25.5" x14ac:dyDescent="0.2">
      <c r="A198" s="137" t="s">
        <v>1469</v>
      </c>
      <c r="B198" s="22" t="s">
        <v>213</v>
      </c>
      <c r="C198" s="29">
        <v>26332.214205</v>
      </c>
      <c r="D198" s="27" t="str">
        <f t="shared" si="36"/>
        <v>N/A</v>
      </c>
      <c r="E198" s="29">
        <v>24991.729801000001</v>
      </c>
      <c r="F198" s="27" t="str">
        <f t="shared" si="37"/>
        <v>N/A</v>
      </c>
      <c r="G198" s="29">
        <v>18165.422890999998</v>
      </c>
      <c r="H198" s="27" t="str">
        <f t="shared" si="38"/>
        <v>N/A</v>
      </c>
      <c r="I198" s="8">
        <v>-5.09</v>
      </c>
      <c r="J198" s="8">
        <v>-27.3</v>
      </c>
      <c r="K198" s="28" t="s">
        <v>734</v>
      </c>
      <c r="L198" s="105" t="str">
        <f t="shared" si="39"/>
        <v>Yes</v>
      </c>
    </row>
    <row r="199" spans="1:12" ht="25.5" x14ac:dyDescent="0.2">
      <c r="A199" s="137" t="s">
        <v>1470</v>
      </c>
      <c r="B199" s="22" t="s">
        <v>213</v>
      </c>
      <c r="C199" s="29">
        <v>16067.242501999999</v>
      </c>
      <c r="D199" s="27" t="str">
        <f t="shared" si="36"/>
        <v>N/A</v>
      </c>
      <c r="E199" s="29">
        <v>14959.522696</v>
      </c>
      <c r="F199" s="27" t="str">
        <f t="shared" si="37"/>
        <v>N/A</v>
      </c>
      <c r="G199" s="29">
        <v>10995.686917000001</v>
      </c>
      <c r="H199" s="27" t="str">
        <f t="shared" si="38"/>
        <v>N/A</v>
      </c>
      <c r="I199" s="8">
        <v>-6.89</v>
      </c>
      <c r="J199" s="8">
        <v>-26.5</v>
      </c>
      <c r="K199" s="28" t="s">
        <v>734</v>
      </c>
      <c r="L199" s="105" t="str">
        <f t="shared" si="39"/>
        <v>Yes</v>
      </c>
    </row>
    <row r="200" spans="1:12" ht="25.5" x14ac:dyDescent="0.2">
      <c r="A200" s="137" t="s">
        <v>1471</v>
      </c>
      <c r="B200" s="22" t="s">
        <v>213</v>
      </c>
      <c r="C200" s="29">
        <v>32491.421567000001</v>
      </c>
      <c r="D200" s="27" t="str">
        <f t="shared" si="36"/>
        <v>N/A</v>
      </c>
      <c r="E200" s="29">
        <v>31914.178567999999</v>
      </c>
      <c r="F200" s="27" t="str">
        <f t="shared" si="37"/>
        <v>N/A</v>
      </c>
      <c r="G200" s="29">
        <v>21795.233681000002</v>
      </c>
      <c r="H200" s="27" t="str">
        <f t="shared" si="38"/>
        <v>N/A</v>
      </c>
      <c r="I200" s="8">
        <v>-1.78</v>
      </c>
      <c r="J200" s="8">
        <v>-31.7</v>
      </c>
      <c r="K200" s="28" t="s">
        <v>734</v>
      </c>
      <c r="L200" s="105" t="str">
        <f t="shared" si="39"/>
        <v>No</v>
      </c>
    </row>
    <row r="201" spans="1:12" ht="25.5" x14ac:dyDescent="0.2">
      <c r="A201" s="137" t="s">
        <v>1472</v>
      </c>
      <c r="B201" s="22" t="s">
        <v>213</v>
      </c>
      <c r="C201" s="5">
        <v>10.840841425000001</v>
      </c>
      <c r="D201" s="27" t="str">
        <f t="shared" si="36"/>
        <v>N/A</v>
      </c>
      <c r="E201" s="5">
        <v>11.750298577000001</v>
      </c>
      <c r="F201" s="27" t="str">
        <f t="shared" si="37"/>
        <v>N/A</v>
      </c>
      <c r="G201" s="5">
        <v>11.148129165</v>
      </c>
      <c r="H201" s="27" t="str">
        <f t="shared" si="38"/>
        <v>N/A</v>
      </c>
      <c r="I201" s="8">
        <v>8.3889999999999993</v>
      </c>
      <c r="J201" s="8">
        <v>-5.12</v>
      </c>
      <c r="K201" s="28" t="s">
        <v>734</v>
      </c>
      <c r="L201" s="105" t="str">
        <f t="shared" si="39"/>
        <v>Yes</v>
      </c>
    </row>
    <row r="202" spans="1:12" ht="25.5" x14ac:dyDescent="0.2">
      <c r="A202" s="137" t="s">
        <v>1473</v>
      </c>
      <c r="B202" s="22" t="s">
        <v>213</v>
      </c>
      <c r="C202" s="5">
        <v>8.2576905342</v>
      </c>
      <c r="D202" s="27" t="str">
        <f t="shared" si="36"/>
        <v>N/A</v>
      </c>
      <c r="E202" s="5">
        <v>10.190434468999999</v>
      </c>
      <c r="F202" s="27" t="str">
        <f t="shared" si="37"/>
        <v>N/A</v>
      </c>
      <c r="G202" s="5">
        <v>12.688945350999999</v>
      </c>
      <c r="H202" s="27" t="str">
        <f t="shared" si="38"/>
        <v>N/A</v>
      </c>
      <c r="I202" s="8">
        <v>23.41</v>
      </c>
      <c r="J202" s="8">
        <v>24.52</v>
      </c>
      <c r="K202" s="28" t="s">
        <v>734</v>
      </c>
      <c r="L202" s="105" t="str">
        <f t="shared" si="39"/>
        <v>Yes</v>
      </c>
    </row>
    <row r="203" spans="1:12" ht="25.5" x14ac:dyDescent="0.2">
      <c r="A203" s="173" t="s">
        <v>1474</v>
      </c>
      <c r="B203" s="113" t="s">
        <v>213</v>
      </c>
      <c r="C203" s="114">
        <v>13.360971427999999</v>
      </c>
      <c r="D203" s="145" t="str">
        <f t="shared" si="36"/>
        <v>N/A</v>
      </c>
      <c r="E203" s="114">
        <v>13.148150271</v>
      </c>
      <c r="F203" s="145" t="str">
        <f t="shared" si="37"/>
        <v>N/A</v>
      </c>
      <c r="G203" s="114">
        <v>17.278349469999998</v>
      </c>
      <c r="H203" s="145" t="str">
        <f t="shared" si="38"/>
        <v>N/A</v>
      </c>
      <c r="I203" s="146">
        <v>-1.59</v>
      </c>
      <c r="J203" s="146">
        <v>31.41</v>
      </c>
      <c r="K203" s="161" t="s">
        <v>734</v>
      </c>
      <c r="L203" s="116" t="str">
        <f t="shared" si="39"/>
        <v>No</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321171</v>
      </c>
      <c r="D6" s="27" t="str">
        <f>IF($B6="N/A","N/A",IF(C6&gt;10,"No",IF(C6&lt;-10,"No","Yes")))</f>
        <v>N/A</v>
      </c>
      <c r="E6" s="23">
        <v>330193</v>
      </c>
      <c r="F6" s="27" t="str">
        <f>IF($B6="N/A","N/A",IF(E6&gt;10,"No",IF(E6&lt;-10,"No","Yes")))</f>
        <v>N/A</v>
      </c>
      <c r="G6" s="23">
        <v>373403</v>
      </c>
      <c r="H6" s="27" t="str">
        <f>IF($B6="N/A","N/A",IF(G6&gt;10,"No",IF(G6&lt;-10,"No","Yes")))</f>
        <v>N/A</v>
      </c>
      <c r="I6" s="8">
        <v>2.8090000000000002</v>
      </c>
      <c r="J6" s="8">
        <v>13.09</v>
      </c>
      <c r="K6" s="28" t="s">
        <v>734</v>
      </c>
      <c r="L6" s="105" t="str">
        <f t="shared" ref="L6:L46" si="0">IF(J6="Div by 0", "N/A", IF(K6="N/A","N/A", IF(J6&gt;VALUE(MID(K6,1,2)), "No", IF(J6&lt;-1*VALUE(MID(K6,1,2)), "No", "Yes"))))</f>
        <v>Yes</v>
      </c>
    </row>
    <row r="7" spans="1:12" x14ac:dyDescent="0.2">
      <c r="A7" s="168" t="s">
        <v>10</v>
      </c>
      <c r="B7" s="22" t="s">
        <v>213</v>
      </c>
      <c r="C7" s="23">
        <v>252479</v>
      </c>
      <c r="D7" s="27" t="str">
        <f>IF($B7="N/A","N/A",IF(C7&gt;10,"No",IF(C7&lt;-10,"No","Yes")))</f>
        <v>N/A</v>
      </c>
      <c r="E7" s="23">
        <v>266003</v>
      </c>
      <c r="F7" s="27" t="str">
        <f>IF($B7="N/A","N/A",IF(E7&gt;10,"No",IF(E7&lt;-10,"No","Yes")))</f>
        <v>N/A</v>
      </c>
      <c r="G7" s="23">
        <v>298501</v>
      </c>
      <c r="H7" s="27" t="str">
        <f>IF($B7="N/A","N/A",IF(G7&gt;10,"No",IF(G7&lt;-10,"No","Yes")))</f>
        <v>N/A</v>
      </c>
      <c r="I7" s="8">
        <v>5.3559999999999999</v>
      </c>
      <c r="J7" s="8">
        <v>12.22</v>
      </c>
      <c r="K7" s="28" t="s">
        <v>734</v>
      </c>
      <c r="L7" s="105" t="str">
        <f t="shared" si="0"/>
        <v>Yes</v>
      </c>
    </row>
    <row r="8" spans="1:12" x14ac:dyDescent="0.2">
      <c r="A8" s="168" t="s">
        <v>91</v>
      </c>
      <c r="B8" s="5" t="s">
        <v>297</v>
      </c>
      <c r="C8" s="4">
        <v>78.612016651999994</v>
      </c>
      <c r="D8" s="27" t="str">
        <f>IF($B8="N/A","N/A",IF(C8&gt;90,"No",IF(C8&lt;65,"No","Yes")))</f>
        <v>Yes</v>
      </c>
      <c r="E8" s="4">
        <v>80.559854388000005</v>
      </c>
      <c r="F8" s="27" t="str">
        <f>IF($B8="N/A","N/A",IF(E8&gt;90,"No",IF(E8&lt;65,"No","Yes")))</f>
        <v>Yes</v>
      </c>
      <c r="G8" s="4">
        <v>79.940707493000005</v>
      </c>
      <c r="H8" s="27" t="str">
        <f>IF($B8="N/A","N/A",IF(G8&gt;90,"No",IF(G8&lt;65,"No","Yes")))</f>
        <v>Yes</v>
      </c>
      <c r="I8" s="8">
        <v>2.4780000000000002</v>
      </c>
      <c r="J8" s="8">
        <v>-0.76900000000000002</v>
      </c>
      <c r="K8" s="28" t="s">
        <v>734</v>
      </c>
      <c r="L8" s="105" t="str">
        <f t="shared" si="0"/>
        <v>Yes</v>
      </c>
    </row>
    <row r="9" spans="1:12" x14ac:dyDescent="0.2">
      <c r="A9" s="168" t="s">
        <v>92</v>
      </c>
      <c r="B9" s="5" t="s">
        <v>298</v>
      </c>
      <c r="C9" s="4">
        <v>83.044856932000002</v>
      </c>
      <c r="D9" s="27" t="str">
        <f>IF($B9="N/A","N/A",IF(C9&gt;100,"No",IF(C9&lt;90,"No","Yes")))</f>
        <v>No</v>
      </c>
      <c r="E9" s="4">
        <v>82.383552606999999</v>
      </c>
      <c r="F9" s="27" t="str">
        <f>IF($B9="N/A","N/A",IF(E9&gt;100,"No",IF(E9&lt;90,"No","Yes")))</f>
        <v>No</v>
      </c>
      <c r="G9" s="4">
        <v>89.225730600999995</v>
      </c>
      <c r="H9" s="27" t="str">
        <f>IF($B9="N/A","N/A",IF(G9&gt;100,"No",IF(G9&lt;90,"No","Yes")))</f>
        <v>No</v>
      </c>
      <c r="I9" s="8">
        <v>-0.79600000000000004</v>
      </c>
      <c r="J9" s="8">
        <v>8.3049999999999997</v>
      </c>
      <c r="K9" s="28" t="s">
        <v>734</v>
      </c>
      <c r="L9" s="105" t="str">
        <f t="shared" si="0"/>
        <v>Yes</v>
      </c>
    </row>
    <row r="10" spans="1:12" x14ac:dyDescent="0.2">
      <c r="A10" s="168" t="s">
        <v>93</v>
      </c>
      <c r="B10" s="5" t="s">
        <v>299</v>
      </c>
      <c r="C10" s="4">
        <v>89.112143200000006</v>
      </c>
      <c r="D10" s="27" t="str">
        <f>IF($B10="N/A","N/A",IF(C10&gt;100,"No",IF(C10&lt;85,"No","Yes")))</f>
        <v>Yes</v>
      </c>
      <c r="E10" s="4">
        <v>88.639947031999995</v>
      </c>
      <c r="F10" s="27" t="str">
        <f>IF($B10="N/A","N/A",IF(E10&gt;100,"No",IF(E10&lt;85,"No","Yes")))</f>
        <v>Yes</v>
      </c>
      <c r="G10" s="4">
        <v>86.595050529000005</v>
      </c>
      <c r="H10" s="27" t="str">
        <f>IF($B10="N/A","N/A",IF(G10&gt;100,"No",IF(G10&lt;85,"No","Yes")))</f>
        <v>Yes</v>
      </c>
      <c r="I10" s="8">
        <v>-0.53</v>
      </c>
      <c r="J10" s="8">
        <v>-2.31</v>
      </c>
      <c r="K10" s="28" t="s">
        <v>734</v>
      </c>
      <c r="L10" s="105" t="str">
        <f t="shared" si="0"/>
        <v>Yes</v>
      </c>
    </row>
    <row r="11" spans="1:12" x14ac:dyDescent="0.2">
      <c r="A11" s="168" t="s">
        <v>94</v>
      </c>
      <c r="B11" s="5" t="s">
        <v>300</v>
      </c>
      <c r="C11" s="4">
        <v>57.826990418000001</v>
      </c>
      <c r="D11" s="27" t="str">
        <f>IF($B11="N/A","N/A",IF(C11&gt;100,"No",IF(C11&lt;80,"No","Yes")))</f>
        <v>No</v>
      </c>
      <c r="E11" s="4">
        <v>63.433985356000001</v>
      </c>
      <c r="F11" s="27" t="str">
        <f>IF($B11="N/A","N/A",IF(E11&gt;100,"No",IF(E11&lt;80,"No","Yes")))</f>
        <v>No</v>
      </c>
      <c r="G11" s="4">
        <v>72.918178154000003</v>
      </c>
      <c r="H11" s="27" t="str">
        <f>IF($B11="N/A","N/A",IF(G11&gt;100,"No",IF(G11&lt;80,"No","Yes")))</f>
        <v>No</v>
      </c>
      <c r="I11" s="8">
        <v>9.6959999999999997</v>
      </c>
      <c r="J11" s="8">
        <v>14.95</v>
      </c>
      <c r="K11" s="28" t="s">
        <v>734</v>
      </c>
      <c r="L11" s="105" t="str">
        <f t="shared" si="0"/>
        <v>Yes</v>
      </c>
    </row>
    <row r="12" spans="1:12" x14ac:dyDescent="0.2">
      <c r="A12" s="168" t="s">
        <v>95</v>
      </c>
      <c r="B12" s="5" t="s">
        <v>300</v>
      </c>
      <c r="C12" s="4">
        <v>42.473396393999998</v>
      </c>
      <c r="D12" s="27" t="str">
        <f>IF($B12="N/A","N/A",IF(C12&gt;100,"No",IF(C12&lt;80,"No","Yes")))</f>
        <v>No</v>
      </c>
      <c r="E12" s="4">
        <v>46.329225352000002</v>
      </c>
      <c r="F12" s="27" t="str">
        <f>IF($B12="N/A","N/A",IF(E12&gt;100,"No",IF(E12&lt;80,"No","Yes")))</f>
        <v>No</v>
      </c>
      <c r="G12" s="4">
        <v>37.104588202000002</v>
      </c>
      <c r="H12" s="27" t="str">
        <f>IF($B12="N/A","N/A",IF(G12&gt;100,"No",IF(G12&lt;80,"No","Yes")))</f>
        <v>No</v>
      </c>
      <c r="I12" s="8">
        <v>9.0779999999999994</v>
      </c>
      <c r="J12" s="8">
        <v>-19.899999999999999</v>
      </c>
      <c r="K12" s="28" t="s">
        <v>734</v>
      </c>
      <c r="L12" s="105" t="str">
        <f t="shared" si="0"/>
        <v>Yes</v>
      </c>
    </row>
    <row r="13" spans="1:12" x14ac:dyDescent="0.2">
      <c r="A13" s="104" t="s">
        <v>96</v>
      </c>
      <c r="B13" s="22" t="s">
        <v>213</v>
      </c>
      <c r="C13" s="23">
        <v>255876.86</v>
      </c>
      <c r="D13" s="27" t="str">
        <f t="shared" ref="D13:D44" si="1">IF($B13="N/A","N/A",IF(C13&gt;10,"No",IF(C13&lt;-10,"No","Yes")))</f>
        <v>N/A</v>
      </c>
      <c r="E13" s="23">
        <v>273459.34000000003</v>
      </c>
      <c r="F13" s="27" t="str">
        <f t="shared" ref="F13:F44" si="2">IF($B13="N/A","N/A",IF(E13&gt;10,"No",IF(E13&lt;-10,"No","Yes")))</f>
        <v>N/A</v>
      </c>
      <c r="G13" s="23">
        <v>291793.46999999997</v>
      </c>
      <c r="H13" s="27" t="str">
        <f t="shared" ref="H13:H44" si="3">IF($B13="N/A","N/A",IF(G13&gt;10,"No",IF(G13&lt;-10,"No","Yes")))</f>
        <v>N/A</v>
      </c>
      <c r="I13" s="8">
        <v>6.8710000000000004</v>
      </c>
      <c r="J13" s="8">
        <v>6.7050000000000001</v>
      </c>
      <c r="K13" s="28" t="s">
        <v>734</v>
      </c>
      <c r="L13" s="105" t="str">
        <f t="shared" si="0"/>
        <v>Yes</v>
      </c>
    </row>
    <row r="14" spans="1:12" x14ac:dyDescent="0.2">
      <c r="A14" s="104" t="s">
        <v>100</v>
      </c>
      <c r="B14" s="22" t="s">
        <v>213</v>
      </c>
      <c r="C14" s="23">
        <v>79787</v>
      </c>
      <c r="D14" s="27" t="str">
        <f t="shared" si="1"/>
        <v>N/A</v>
      </c>
      <c r="E14" s="23">
        <v>81861</v>
      </c>
      <c r="F14" s="27" t="str">
        <f t="shared" si="2"/>
        <v>N/A</v>
      </c>
      <c r="G14" s="23">
        <v>47632</v>
      </c>
      <c r="H14" s="27" t="str">
        <f t="shared" si="3"/>
        <v>N/A</v>
      </c>
      <c r="I14" s="8">
        <v>2.5990000000000002</v>
      </c>
      <c r="J14" s="8">
        <v>-41.8</v>
      </c>
      <c r="K14" s="28" t="s">
        <v>734</v>
      </c>
      <c r="L14" s="105" t="str">
        <f t="shared" si="0"/>
        <v>No</v>
      </c>
    </row>
    <row r="15" spans="1:12" x14ac:dyDescent="0.2">
      <c r="A15" s="104" t="s">
        <v>975</v>
      </c>
      <c r="B15" s="22" t="s">
        <v>213</v>
      </c>
      <c r="C15" s="23">
        <v>13267</v>
      </c>
      <c r="D15" s="27" t="str">
        <f t="shared" si="1"/>
        <v>N/A</v>
      </c>
      <c r="E15" s="23">
        <v>13273</v>
      </c>
      <c r="F15" s="27" t="str">
        <f t="shared" si="2"/>
        <v>N/A</v>
      </c>
      <c r="G15" s="23">
        <v>1184</v>
      </c>
      <c r="H15" s="27" t="str">
        <f t="shared" si="3"/>
        <v>N/A</v>
      </c>
      <c r="I15" s="8">
        <v>4.5199999999999997E-2</v>
      </c>
      <c r="J15" s="8">
        <v>-91.1</v>
      </c>
      <c r="K15" s="28" t="s">
        <v>734</v>
      </c>
      <c r="L15" s="105" t="str">
        <f t="shared" si="0"/>
        <v>No</v>
      </c>
    </row>
    <row r="16" spans="1:12" x14ac:dyDescent="0.2">
      <c r="A16" s="104" t="s">
        <v>976</v>
      </c>
      <c r="B16" s="22" t="s">
        <v>213</v>
      </c>
      <c r="C16" s="23">
        <v>0</v>
      </c>
      <c r="D16" s="27" t="str">
        <f t="shared" si="1"/>
        <v>N/A</v>
      </c>
      <c r="E16" s="23">
        <v>0</v>
      </c>
      <c r="F16" s="27" t="str">
        <f t="shared" si="2"/>
        <v>N/A</v>
      </c>
      <c r="G16" s="23">
        <v>0</v>
      </c>
      <c r="H16" s="27" t="str">
        <f t="shared" si="3"/>
        <v>N/A</v>
      </c>
      <c r="I16" s="8" t="s">
        <v>1748</v>
      </c>
      <c r="J16" s="8" t="s">
        <v>1748</v>
      </c>
      <c r="K16" s="28" t="s">
        <v>734</v>
      </c>
      <c r="L16" s="105" t="str">
        <f t="shared" si="0"/>
        <v>N/A</v>
      </c>
    </row>
    <row r="17" spans="1:12" x14ac:dyDescent="0.2">
      <c r="A17" s="104" t="s">
        <v>977</v>
      </c>
      <c r="B17" s="22" t="s">
        <v>213</v>
      </c>
      <c r="C17" s="23">
        <v>7558</v>
      </c>
      <c r="D17" s="27" t="str">
        <f t="shared" si="1"/>
        <v>N/A</v>
      </c>
      <c r="E17" s="23">
        <v>7689</v>
      </c>
      <c r="F17" s="27" t="str">
        <f t="shared" si="2"/>
        <v>N/A</v>
      </c>
      <c r="G17" s="23">
        <v>2878</v>
      </c>
      <c r="H17" s="27" t="str">
        <f t="shared" si="3"/>
        <v>N/A</v>
      </c>
      <c r="I17" s="8">
        <v>1.7330000000000001</v>
      </c>
      <c r="J17" s="8">
        <v>-62.6</v>
      </c>
      <c r="K17" s="28" t="s">
        <v>734</v>
      </c>
      <c r="L17" s="105" t="str">
        <f t="shared" si="0"/>
        <v>No</v>
      </c>
    </row>
    <row r="18" spans="1:12" x14ac:dyDescent="0.2">
      <c r="A18" s="104" t="s">
        <v>978</v>
      </c>
      <c r="B18" s="22" t="s">
        <v>213</v>
      </c>
      <c r="C18" s="23">
        <v>58962</v>
      </c>
      <c r="D18" s="27" t="str">
        <f t="shared" si="1"/>
        <v>N/A</v>
      </c>
      <c r="E18" s="23">
        <v>60899</v>
      </c>
      <c r="F18" s="27" t="str">
        <f t="shared" si="2"/>
        <v>N/A</v>
      </c>
      <c r="G18" s="23">
        <v>43570</v>
      </c>
      <c r="H18" s="27" t="str">
        <f t="shared" si="3"/>
        <v>N/A</v>
      </c>
      <c r="I18" s="8">
        <v>3.2850000000000001</v>
      </c>
      <c r="J18" s="8">
        <v>-28.5</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162346</v>
      </c>
      <c r="D20" s="27" t="str">
        <f t="shared" si="1"/>
        <v>N/A</v>
      </c>
      <c r="E20" s="23">
        <v>178221</v>
      </c>
      <c r="F20" s="27" t="str">
        <f t="shared" si="2"/>
        <v>N/A</v>
      </c>
      <c r="G20" s="23">
        <v>62835</v>
      </c>
      <c r="H20" s="27" t="str">
        <f t="shared" si="3"/>
        <v>N/A</v>
      </c>
      <c r="I20" s="8">
        <v>9.7780000000000005</v>
      </c>
      <c r="J20" s="8">
        <v>-64.7</v>
      </c>
      <c r="K20" s="28" t="s">
        <v>734</v>
      </c>
      <c r="L20" s="105" t="str">
        <f t="shared" si="0"/>
        <v>No</v>
      </c>
    </row>
    <row r="21" spans="1:12" x14ac:dyDescent="0.2">
      <c r="A21" s="104" t="s">
        <v>980</v>
      </c>
      <c r="B21" s="22" t="s">
        <v>213</v>
      </c>
      <c r="C21" s="23">
        <v>69208</v>
      </c>
      <c r="D21" s="27" t="str">
        <f t="shared" si="1"/>
        <v>N/A</v>
      </c>
      <c r="E21" s="23">
        <v>75898</v>
      </c>
      <c r="F21" s="27" t="str">
        <f t="shared" si="2"/>
        <v>N/A</v>
      </c>
      <c r="G21" s="23">
        <v>7552</v>
      </c>
      <c r="H21" s="27" t="str">
        <f t="shared" si="3"/>
        <v>N/A</v>
      </c>
      <c r="I21" s="8">
        <v>9.6669999999999998</v>
      </c>
      <c r="J21" s="8">
        <v>-90</v>
      </c>
      <c r="K21" s="28" t="s">
        <v>734</v>
      </c>
      <c r="L21" s="105" t="str">
        <f t="shared" si="0"/>
        <v>No</v>
      </c>
    </row>
    <row r="22" spans="1:12" x14ac:dyDescent="0.2">
      <c r="A22" s="104" t="s">
        <v>981</v>
      </c>
      <c r="B22" s="22" t="s">
        <v>213</v>
      </c>
      <c r="C22" s="23">
        <v>0</v>
      </c>
      <c r="D22" s="27" t="str">
        <f t="shared" si="1"/>
        <v>N/A</v>
      </c>
      <c r="E22" s="23">
        <v>0</v>
      </c>
      <c r="F22" s="27" t="str">
        <f t="shared" si="2"/>
        <v>N/A</v>
      </c>
      <c r="G22" s="23">
        <v>0</v>
      </c>
      <c r="H22" s="27" t="str">
        <f t="shared" si="3"/>
        <v>N/A</v>
      </c>
      <c r="I22" s="8" t="s">
        <v>1748</v>
      </c>
      <c r="J22" s="8" t="s">
        <v>1748</v>
      </c>
      <c r="K22" s="28" t="s">
        <v>734</v>
      </c>
      <c r="L22" s="105" t="str">
        <f t="shared" si="0"/>
        <v>N/A</v>
      </c>
    </row>
    <row r="23" spans="1:12" x14ac:dyDescent="0.2">
      <c r="A23" s="104" t="s">
        <v>982</v>
      </c>
      <c r="B23" s="22" t="s">
        <v>213</v>
      </c>
      <c r="C23" s="23">
        <v>13393</v>
      </c>
      <c r="D23" s="27" t="str">
        <f>IF($B23="N/A","N/A",IF(C23&gt;10,"No",IF(C23&lt;-10,"No","Yes")))</f>
        <v>N/A</v>
      </c>
      <c r="E23" s="23">
        <v>15934</v>
      </c>
      <c r="F23" s="27" t="str">
        <f t="shared" si="2"/>
        <v>N/A</v>
      </c>
      <c r="G23" s="23">
        <v>6700</v>
      </c>
      <c r="H23" s="27" t="str">
        <f t="shared" si="3"/>
        <v>N/A</v>
      </c>
      <c r="I23" s="8">
        <v>18.97</v>
      </c>
      <c r="J23" s="8">
        <v>-58</v>
      </c>
      <c r="K23" s="28" t="s">
        <v>734</v>
      </c>
      <c r="L23" s="105" t="str">
        <f t="shared" si="0"/>
        <v>No</v>
      </c>
    </row>
    <row r="24" spans="1:12" x14ac:dyDescent="0.2">
      <c r="A24" s="104" t="s">
        <v>983</v>
      </c>
      <c r="B24" s="22" t="s">
        <v>213</v>
      </c>
      <c r="C24" s="23">
        <v>79745</v>
      </c>
      <c r="D24" s="27" t="str">
        <f t="shared" si="1"/>
        <v>N/A</v>
      </c>
      <c r="E24" s="23">
        <v>86389</v>
      </c>
      <c r="F24" s="27" t="str">
        <f t="shared" si="2"/>
        <v>N/A</v>
      </c>
      <c r="G24" s="23">
        <v>48583</v>
      </c>
      <c r="H24" s="27" t="str">
        <f t="shared" si="3"/>
        <v>N/A</v>
      </c>
      <c r="I24" s="8">
        <v>8.3320000000000007</v>
      </c>
      <c r="J24" s="8">
        <v>-43.8</v>
      </c>
      <c r="K24" s="28" t="s">
        <v>734</v>
      </c>
      <c r="L24" s="105" t="str">
        <f t="shared" si="0"/>
        <v>No</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51974</v>
      </c>
      <c r="D26" s="27" t="str">
        <f t="shared" si="1"/>
        <v>N/A</v>
      </c>
      <c r="E26" s="23">
        <v>47391</v>
      </c>
      <c r="F26" s="27" t="str">
        <f t="shared" si="2"/>
        <v>N/A</v>
      </c>
      <c r="G26" s="23">
        <v>24810</v>
      </c>
      <c r="H26" s="27" t="str">
        <f t="shared" si="3"/>
        <v>N/A</v>
      </c>
      <c r="I26" s="8">
        <v>-8.82</v>
      </c>
      <c r="J26" s="8">
        <v>-47.6</v>
      </c>
      <c r="K26" s="28" t="s">
        <v>734</v>
      </c>
      <c r="L26" s="105" t="str">
        <f t="shared" si="0"/>
        <v>No</v>
      </c>
    </row>
    <row r="27" spans="1:12" x14ac:dyDescent="0.2">
      <c r="A27" s="104" t="s">
        <v>985</v>
      </c>
      <c r="B27" s="22" t="s">
        <v>213</v>
      </c>
      <c r="C27" s="23">
        <v>6235</v>
      </c>
      <c r="D27" s="27" t="str">
        <f t="shared" si="1"/>
        <v>N/A</v>
      </c>
      <c r="E27" s="23">
        <v>4552</v>
      </c>
      <c r="F27" s="27" t="str">
        <f t="shared" si="2"/>
        <v>N/A</v>
      </c>
      <c r="G27" s="23">
        <v>207</v>
      </c>
      <c r="H27" s="27" t="str">
        <f t="shared" si="3"/>
        <v>N/A</v>
      </c>
      <c r="I27" s="8">
        <v>-27</v>
      </c>
      <c r="J27" s="8">
        <v>-95.5</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0</v>
      </c>
      <c r="D29" s="27" t="str">
        <f t="shared" si="1"/>
        <v>N/A</v>
      </c>
      <c r="E29" s="23">
        <v>0</v>
      </c>
      <c r="F29" s="27" t="str">
        <f t="shared" si="2"/>
        <v>N/A</v>
      </c>
      <c r="G29" s="23">
        <v>0</v>
      </c>
      <c r="H29" s="27" t="str">
        <f t="shared" si="3"/>
        <v>N/A</v>
      </c>
      <c r="I29" s="8" t="s">
        <v>1748</v>
      </c>
      <c r="J29" s="8" t="s">
        <v>1748</v>
      </c>
      <c r="K29" s="28" t="s">
        <v>734</v>
      </c>
      <c r="L29" s="105" t="str">
        <f t="shared" si="0"/>
        <v>N/A</v>
      </c>
    </row>
    <row r="30" spans="1:12" x14ac:dyDescent="0.2">
      <c r="A30" s="104" t="s">
        <v>988</v>
      </c>
      <c r="B30" s="22" t="s">
        <v>213</v>
      </c>
      <c r="C30" s="23">
        <v>22656</v>
      </c>
      <c r="D30" s="27" t="str">
        <f t="shared" si="1"/>
        <v>N/A</v>
      </c>
      <c r="E30" s="23">
        <v>19517</v>
      </c>
      <c r="F30" s="27" t="str">
        <f t="shared" si="2"/>
        <v>N/A</v>
      </c>
      <c r="G30" s="23">
        <v>6791</v>
      </c>
      <c r="H30" s="27" t="str">
        <f t="shared" si="3"/>
        <v>N/A</v>
      </c>
      <c r="I30" s="8">
        <v>-13.9</v>
      </c>
      <c r="J30" s="8">
        <v>-65.2</v>
      </c>
      <c r="K30" s="28" t="s">
        <v>734</v>
      </c>
      <c r="L30" s="105" t="str">
        <f t="shared" si="0"/>
        <v>No</v>
      </c>
    </row>
    <row r="31" spans="1:12" x14ac:dyDescent="0.2">
      <c r="A31" s="104" t="s">
        <v>989</v>
      </c>
      <c r="B31" s="22" t="s">
        <v>213</v>
      </c>
      <c r="C31" s="23">
        <v>2606</v>
      </c>
      <c r="D31" s="27" t="str">
        <f t="shared" si="1"/>
        <v>N/A</v>
      </c>
      <c r="E31" s="23">
        <v>2540</v>
      </c>
      <c r="F31" s="27" t="str">
        <f t="shared" si="2"/>
        <v>N/A</v>
      </c>
      <c r="G31" s="23">
        <v>551</v>
      </c>
      <c r="H31" s="27" t="str">
        <f t="shared" si="3"/>
        <v>N/A</v>
      </c>
      <c r="I31" s="8">
        <v>-2.5299999999999998</v>
      </c>
      <c r="J31" s="8">
        <v>-78.3</v>
      </c>
      <c r="K31" s="28" t="s">
        <v>734</v>
      </c>
      <c r="L31" s="105" t="str">
        <f t="shared" si="0"/>
        <v>No</v>
      </c>
    </row>
    <row r="32" spans="1:12" x14ac:dyDescent="0.2">
      <c r="A32" s="104" t="s">
        <v>990</v>
      </c>
      <c r="B32" s="22" t="s">
        <v>213</v>
      </c>
      <c r="C32" s="23">
        <v>20477</v>
      </c>
      <c r="D32" s="27" t="str">
        <f t="shared" si="1"/>
        <v>N/A</v>
      </c>
      <c r="E32" s="23">
        <v>20782</v>
      </c>
      <c r="F32" s="27" t="str">
        <f t="shared" si="2"/>
        <v>N/A</v>
      </c>
      <c r="G32" s="23">
        <v>17261</v>
      </c>
      <c r="H32" s="27" t="str">
        <f t="shared" si="3"/>
        <v>N/A</v>
      </c>
      <c r="I32" s="8">
        <v>1.4890000000000001</v>
      </c>
      <c r="J32" s="8">
        <v>-16.899999999999999</v>
      </c>
      <c r="K32" s="28" t="s">
        <v>734</v>
      </c>
      <c r="L32" s="105" t="str">
        <f t="shared" si="0"/>
        <v>Yes</v>
      </c>
    </row>
    <row r="33" spans="1:12" x14ac:dyDescent="0.2">
      <c r="A33" s="104" t="s">
        <v>991</v>
      </c>
      <c r="B33" s="22" t="s">
        <v>213</v>
      </c>
      <c r="C33" s="23">
        <v>0</v>
      </c>
      <c r="D33" s="27" t="str">
        <f t="shared" si="1"/>
        <v>N/A</v>
      </c>
      <c r="E33" s="23">
        <v>0</v>
      </c>
      <c r="F33" s="27" t="str">
        <f t="shared" si="2"/>
        <v>N/A</v>
      </c>
      <c r="G33" s="23">
        <v>0</v>
      </c>
      <c r="H33" s="27" t="str">
        <f t="shared" si="3"/>
        <v>N/A</v>
      </c>
      <c r="I33" s="8" t="s">
        <v>1748</v>
      </c>
      <c r="J33" s="8" t="s">
        <v>1748</v>
      </c>
      <c r="K33" s="28" t="s">
        <v>734</v>
      </c>
      <c r="L33" s="105" t="str">
        <f t="shared" si="0"/>
        <v>N/A</v>
      </c>
    </row>
    <row r="34" spans="1:12" x14ac:dyDescent="0.2">
      <c r="A34" s="104" t="s">
        <v>105</v>
      </c>
      <c r="B34" s="22" t="s">
        <v>213</v>
      </c>
      <c r="C34" s="23">
        <v>27064</v>
      </c>
      <c r="D34" s="27" t="str">
        <f t="shared" si="1"/>
        <v>N/A</v>
      </c>
      <c r="E34" s="23">
        <v>22720</v>
      </c>
      <c r="F34" s="27" t="str">
        <f t="shared" si="2"/>
        <v>N/A</v>
      </c>
      <c r="G34" s="23">
        <v>3509</v>
      </c>
      <c r="H34" s="27" t="str">
        <f t="shared" si="3"/>
        <v>N/A</v>
      </c>
      <c r="I34" s="8">
        <v>-16.100000000000001</v>
      </c>
      <c r="J34" s="8">
        <v>-84.6</v>
      </c>
      <c r="K34" s="28" t="s">
        <v>734</v>
      </c>
      <c r="L34" s="105" t="str">
        <f t="shared" si="0"/>
        <v>No</v>
      </c>
    </row>
    <row r="35" spans="1:12" x14ac:dyDescent="0.2">
      <c r="A35" s="104" t="s">
        <v>992</v>
      </c>
      <c r="B35" s="22" t="s">
        <v>213</v>
      </c>
      <c r="C35" s="23">
        <v>14929</v>
      </c>
      <c r="D35" s="27" t="str">
        <f t="shared" si="1"/>
        <v>N/A</v>
      </c>
      <c r="E35" s="23">
        <v>12096</v>
      </c>
      <c r="F35" s="27" t="str">
        <f t="shared" si="2"/>
        <v>N/A</v>
      </c>
      <c r="G35" s="23">
        <v>1735</v>
      </c>
      <c r="H35" s="27" t="str">
        <f t="shared" si="3"/>
        <v>N/A</v>
      </c>
      <c r="I35" s="8">
        <v>-19</v>
      </c>
      <c r="J35" s="8">
        <v>-85.7</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1748</v>
      </c>
      <c r="J37" s="8" t="s">
        <v>1748</v>
      </c>
      <c r="K37" s="28" t="s">
        <v>734</v>
      </c>
      <c r="L37" s="105" t="str">
        <f t="shared" si="0"/>
        <v>N/A</v>
      </c>
    </row>
    <row r="38" spans="1:12" x14ac:dyDescent="0.2">
      <c r="A38" s="104" t="s">
        <v>995</v>
      </c>
      <c r="B38" s="22" t="s">
        <v>213</v>
      </c>
      <c r="C38" s="23">
        <v>9176</v>
      </c>
      <c r="D38" s="27" t="str">
        <f t="shared" si="1"/>
        <v>N/A</v>
      </c>
      <c r="E38" s="23">
        <v>8779</v>
      </c>
      <c r="F38" s="27" t="str">
        <f t="shared" si="2"/>
        <v>N/A</v>
      </c>
      <c r="G38" s="23">
        <v>1071</v>
      </c>
      <c r="H38" s="27" t="str">
        <f t="shared" si="3"/>
        <v>N/A</v>
      </c>
      <c r="I38" s="8">
        <v>-4.33</v>
      </c>
      <c r="J38" s="8">
        <v>-87.8</v>
      </c>
      <c r="K38" s="28" t="s">
        <v>734</v>
      </c>
      <c r="L38" s="105" t="str">
        <f t="shared" si="0"/>
        <v>No</v>
      </c>
    </row>
    <row r="39" spans="1:12" x14ac:dyDescent="0.2">
      <c r="A39" s="104" t="s">
        <v>996</v>
      </c>
      <c r="B39" s="22" t="s">
        <v>213</v>
      </c>
      <c r="C39" s="23">
        <v>2431</v>
      </c>
      <c r="D39" s="27" t="str">
        <f t="shared" si="1"/>
        <v>N/A</v>
      </c>
      <c r="E39" s="23">
        <v>1413</v>
      </c>
      <c r="F39" s="27" t="str">
        <f t="shared" si="2"/>
        <v>N/A</v>
      </c>
      <c r="G39" s="23">
        <v>496</v>
      </c>
      <c r="H39" s="27" t="str">
        <f t="shared" si="3"/>
        <v>N/A</v>
      </c>
      <c r="I39" s="8">
        <v>-41.9</v>
      </c>
      <c r="J39" s="8">
        <v>-64.900000000000006</v>
      </c>
      <c r="K39" s="28" t="s">
        <v>734</v>
      </c>
      <c r="L39" s="105" t="str">
        <f t="shared" si="0"/>
        <v>No</v>
      </c>
    </row>
    <row r="40" spans="1:12" x14ac:dyDescent="0.2">
      <c r="A40" s="104" t="s">
        <v>997</v>
      </c>
      <c r="B40" s="22" t="s">
        <v>213</v>
      </c>
      <c r="C40" s="23">
        <v>528</v>
      </c>
      <c r="D40" s="27" t="str">
        <f t="shared" si="1"/>
        <v>N/A</v>
      </c>
      <c r="E40" s="23">
        <v>432</v>
      </c>
      <c r="F40" s="27" t="str">
        <f t="shared" si="2"/>
        <v>N/A</v>
      </c>
      <c r="G40" s="23">
        <v>207</v>
      </c>
      <c r="H40" s="27" t="str">
        <f t="shared" si="3"/>
        <v>N/A</v>
      </c>
      <c r="I40" s="8">
        <v>-18.2</v>
      </c>
      <c r="J40" s="8">
        <v>-52.1</v>
      </c>
      <c r="K40" s="28" t="s">
        <v>734</v>
      </c>
      <c r="L40" s="105" t="str">
        <f t="shared" si="0"/>
        <v>No</v>
      </c>
    </row>
    <row r="41" spans="1:12" x14ac:dyDescent="0.2">
      <c r="A41" s="168" t="s">
        <v>84</v>
      </c>
      <c r="B41" s="22" t="s">
        <v>213</v>
      </c>
      <c r="C41" s="29">
        <v>4268825065</v>
      </c>
      <c r="D41" s="27" t="str">
        <f t="shared" si="1"/>
        <v>N/A</v>
      </c>
      <c r="E41" s="29">
        <v>5206401453</v>
      </c>
      <c r="F41" s="27" t="str">
        <f t="shared" si="2"/>
        <v>N/A</v>
      </c>
      <c r="G41" s="29">
        <v>6689377259</v>
      </c>
      <c r="H41" s="27" t="str">
        <f t="shared" si="3"/>
        <v>N/A</v>
      </c>
      <c r="I41" s="8">
        <v>21.96</v>
      </c>
      <c r="J41" s="8">
        <v>28.48</v>
      </c>
      <c r="K41" s="28" t="s">
        <v>734</v>
      </c>
      <c r="L41" s="105" t="str">
        <f t="shared" si="0"/>
        <v>Yes</v>
      </c>
    </row>
    <row r="42" spans="1:12" x14ac:dyDescent="0.2">
      <c r="A42" s="168" t="s">
        <v>1475</v>
      </c>
      <c r="B42" s="22" t="s">
        <v>213</v>
      </c>
      <c r="C42" s="29">
        <v>13291.439965</v>
      </c>
      <c r="D42" s="27" t="str">
        <f t="shared" si="1"/>
        <v>N/A</v>
      </c>
      <c r="E42" s="29">
        <v>15767.752354</v>
      </c>
      <c r="F42" s="27" t="str">
        <f t="shared" si="2"/>
        <v>N/A</v>
      </c>
      <c r="G42" s="29">
        <v>17914.631803</v>
      </c>
      <c r="H42" s="27" t="str">
        <f t="shared" si="3"/>
        <v>N/A</v>
      </c>
      <c r="I42" s="8">
        <v>18.63</v>
      </c>
      <c r="J42" s="8">
        <v>13.62</v>
      </c>
      <c r="K42" s="28" t="s">
        <v>734</v>
      </c>
      <c r="L42" s="105" t="str">
        <f t="shared" si="0"/>
        <v>Yes</v>
      </c>
    </row>
    <row r="43" spans="1:12" x14ac:dyDescent="0.2">
      <c r="A43" s="168" t="s">
        <v>1476</v>
      </c>
      <c r="B43" s="22" t="s">
        <v>213</v>
      </c>
      <c r="C43" s="29">
        <v>16907.644060999999</v>
      </c>
      <c r="D43" s="27" t="str">
        <f t="shared" si="1"/>
        <v>N/A</v>
      </c>
      <c r="E43" s="29">
        <v>19572.717047999999</v>
      </c>
      <c r="F43" s="27" t="str">
        <f t="shared" si="2"/>
        <v>N/A</v>
      </c>
      <c r="G43" s="29">
        <v>22409.898991999999</v>
      </c>
      <c r="H43" s="27" t="str">
        <f t="shared" si="3"/>
        <v>N/A</v>
      </c>
      <c r="I43" s="8">
        <v>15.76</v>
      </c>
      <c r="J43" s="8">
        <v>14.5</v>
      </c>
      <c r="K43" s="28" t="s">
        <v>734</v>
      </c>
      <c r="L43" s="105" t="str">
        <f t="shared" si="0"/>
        <v>Yes</v>
      </c>
    </row>
    <row r="44" spans="1:12" x14ac:dyDescent="0.2">
      <c r="A44" s="137" t="s">
        <v>107</v>
      </c>
      <c r="B44" s="22" t="s">
        <v>213</v>
      </c>
      <c r="C44" s="29">
        <v>5661978</v>
      </c>
      <c r="D44" s="27" t="str">
        <f t="shared" si="1"/>
        <v>N/A</v>
      </c>
      <c r="E44" s="29">
        <v>5072195</v>
      </c>
      <c r="F44" s="27" t="str">
        <f t="shared" si="2"/>
        <v>N/A</v>
      </c>
      <c r="G44" s="29">
        <v>7237743</v>
      </c>
      <c r="H44" s="27" t="str">
        <f t="shared" si="3"/>
        <v>N/A</v>
      </c>
      <c r="I44" s="8">
        <v>-10.4</v>
      </c>
      <c r="J44" s="8">
        <v>42.69</v>
      </c>
      <c r="K44" s="28" t="s">
        <v>734</v>
      </c>
      <c r="L44" s="105" t="str">
        <f t="shared" si="0"/>
        <v>No</v>
      </c>
    </row>
    <row r="45" spans="1:12" x14ac:dyDescent="0.2">
      <c r="A45" s="168" t="s">
        <v>158</v>
      </c>
      <c r="B45" s="30" t="s">
        <v>217</v>
      </c>
      <c r="C45" s="1">
        <v>28</v>
      </c>
      <c r="D45" s="27" t="str">
        <f>IF($B45="N/A","N/A",IF(C45&gt;0,"No",IF(C45&lt;0,"No","Yes")))</f>
        <v>No</v>
      </c>
      <c r="E45" s="1">
        <v>83</v>
      </c>
      <c r="F45" s="27" t="str">
        <f>IF($B45="N/A","N/A",IF(E45&gt;0,"No",IF(E45&lt;0,"No","Yes")))</f>
        <v>No</v>
      </c>
      <c r="G45" s="1">
        <v>10977</v>
      </c>
      <c r="H45" s="27" t="str">
        <f>IF($B45="N/A","N/A",IF(G45&gt;0,"No",IF(G45&lt;0,"No","Yes")))</f>
        <v>No</v>
      </c>
      <c r="I45" s="8">
        <v>196.4</v>
      </c>
      <c r="J45" s="8">
        <v>13125</v>
      </c>
      <c r="K45" s="28" t="s">
        <v>734</v>
      </c>
      <c r="L45" s="105" t="str">
        <f t="shared" si="0"/>
        <v>No</v>
      </c>
    </row>
    <row r="46" spans="1:12" x14ac:dyDescent="0.2">
      <c r="A46" s="168" t="s">
        <v>156</v>
      </c>
      <c r="B46" s="22" t="s">
        <v>213</v>
      </c>
      <c r="C46" s="29">
        <v>10599</v>
      </c>
      <c r="D46" s="27" t="str">
        <f t="shared" ref="D46:D47" si="4">IF($B46="N/A","N/A",IF(C46&gt;10,"No",IF(C46&lt;-10,"No","Yes")))</f>
        <v>N/A</v>
      </c>
      <c r="E46" s="29">
        <v>3393</v>
      </c>
      <c r="F46" s="27" t="str">
        <f t="shared" ref="F46:F47" si="5">IF($B46="N/A","N/A",IF(E46&gt;10,"No",IF(E46&lt;-10,"No","Yes")))</f>
        <v>N/A</v>
      </c>
      <c r="G46" s="29">
        <v>3348502</v>
      </c>
      <c r="H46" s="27" t="str">
        <f t="shared" ref="H46:H47" si="6">IF($B46="N/A","N/A",IF(G46&gt;10,"No",IF(G46&lt;-10,"No","Yes")))</f>
        <v>N/A</v>
      </c>
      <c r="I46" s="8">
        <v>-68</v>
      </c>
      <c r="J46" s="8">
        <v>98589</v>
      </c>
      <c r="K46" s="28" t="s">
        <v>734</v>
      </c>
      <c r="L46" s="105" t="str">
        <f t="shared" si="0"/>
        <v>No</v>
      </c>
    </row>
    <row r="47" spans="1:12" x14ac:dyDescent="0.2">
      <c r="A47" s="168" t="s">
        <v>1278</v>
      </c>
      <c r="B47" s="22" t="s">
        <v>213</v>
      </c>
      <c r="C47" s="29">
        <v>378.53571428999999</v>
      </c>
      <c r="D47" s="27" t="str">
        <f t="shared" si="4"/>
        <v>N/A</v>
      </c>
      <c r="E47" s="29">
        <v>40.879518072000003</v>
      </c>
      <c r="F47" s="27" t="str">
        <f t="shared" si="5"/>
        <v>N/A</v>
      </c>
      <c r="G47" s="29">
        <v>305.04709847999999</v>
      </c>
      <c r="H47" s="27" t="str">
        <f t="shared" si="6"/>
        <v>N/A</v>
      </c>
      <c r="I47" s="8">
        <v>-89.2</v>
      </c>
      <c r="J47" s="8">
        <v>646.20000000000005</v>
      </c>
      <c r="K47" s="28" t="s">
        <v>734</v>
      </c>
      <c r="L47" s="105" t="str">
        <f>IF(J47="Div by 0", "N/A", IF(OR(J47="N/A",K47="N/A"),"N/A", IF(J47&gt;VALUE(MID(K47,1,2)), "No", IF(J47&lt;-1*VALUE(MID(K47,1,2)), "No", "Yes"))))</f>
        <v>No</v>
      </c>
    </row>
    <row r="48" spans="1:12" x14ac:dyDescent="0.2">
      <c r="A48" s="168" t="s">
        <v>1477</v>
      </c>
      <c r="B48" s="22" t="s">
        <v>213</v>
      </c>
      <c r="C48" s="29">
        <v>13165.594245</v>
      </c>
      <c r="D48" s="27" t="str">
        <f t="shared" ref="D48:D74" si="7">IF($B48="N/A","N/A",IF(C48&gt;10,"No",IF(C48&lt;-10,"No","Yes")))</f>
        <v>N/A</v>
      </c>
      <c r="E48" s="29">
        <v>18949.297247999999</v>
      </c>
      <c r="F48" s="27" t="str">
        <f t="shared" ref="F48:F74" si="8">IF($B48="N/A","N/A",IF(E48&gt;10,"No",IF(E48&lt;-10,"No","Yes")))</f>
        <v>N/A</v>
      </c>
      <c r="G48" s="29">
        <v>39768.744499</v>
      </c>
      <c r="H48" s="27" t="str">
        <f t="shared" ref="H48:H74" si="9">IF($B48="N/A","N/A",IF(G48&gt;10,"No",IF(G48&lt;-10,"No","Yes")))</f>
        <v>N/A</v>
      </c>
      <c r="I48" s="8">
        <v>43.93</v>
      </c>
      <c r="J48" s="8">
        <v>109.9</v>
      </c>
      <c r="K48" s="28" t="s">
        <v>734</v>
      </c>
      <c r="L48" s="105" t="str">
        <f t="shared" ref="L48:L74" si="10">IF(J48="Div by 0", "N/A", IF(K48="N/A","N/A", IF(J48&gt;VALUE(MID(K48,1,2)), "No", IF(J48&lt;-1*VALUE(MID(K48,1,2)), "No", "Yes"))))</f>
        <v>No</v>
      </c>
    </row>
    <row r="49" spans="1:12" x14ac:dyDescent="0.2">
      <c r="A49" s="168" t="s">
        <v>1478</v>
      </c>
      <c r="B49" s="22" t="s">
        <v>213</v>
      </c>
      <c r="C49" s="29">
        <v>10982.709806000001</v>
      </c>
      <c r="D49" s="27" t="str">
        <f t="shared" si="7"/>
        <v>N/A</v>
      </c>
      <c r="E49" s="29">
        <v>13483.572516</v>
      </c>
      <c r="F49" s="27" t="str">
        <f t="shared" si="8"/>
        <v>N/A</v>
      </c>
      <c r="G49" s="29">
        <v>20690.478885</v>
      </c>
      <c r="H49" s="27" t="str">
        <f t="shared" si="9"/>
        <v>N/A</v>
      </c>
      <c r="I49" s="8">
        <v>22.77</v>
      </c>
      <c r="J49" s="8">
        <v>53.45</v>
      </c>
      <c r="K49" s="28" t="s">
        <v>734</v>
      </c>
      <c r="L49" s="105" t="str">
        <f t="shared" si="10"/>
        <v>No</v>
      </c>
    </row>
    <row r="50" spans="1:12" x14ac:dyDescent="0.2">
      <c r="A50" s="168" t="s">
        <v>1479</v>
      </c>
      <c r="B50" s="22" t="s">
        <v>213</v>
      </c>
      <c r="C50" s="29" t="s">
        <v>1748</v>
      </c>
      <c r="D50" s="27" t="str">
        <f t="shared" si="7"/>
        <v>N/A</v>
      </c>
      <c r="E50" s="29" t="s">
        <v>1748</v>
      </c>
      <c r="F50" s="27" t="str">
        <f t="shared" si="8"/>
        <v>N/A</v>
      </c>
      <c r="G50" s="29" t="s">
        <v>1748</v>
      </c>
      <c r="H50" s="27" t="str">
        <f t="shared" si="9"/>
        <v>N/A</v>
      </c>
      <c r="I50" s="8" t="s">
        <v>1748</v>
      </c>
      <c r="J50" s="8" t="s">
        <v>1748</v>
      </c>
      <c r="K50" s="28" t="s">
        <v>734</v>
      </c>
      <c r="L50" s="105" t="str">
        <f t="shared" si="10"/>
        <v>N/A</v>
      </c>
    </row>
    <row r="51" spans="1:12" x14ac:dyDescent="0.2">
      <c r="A51" s="168" t="s">
        <v>1480</v>
      </c>
      <c r="B51" s="22" t="s">
        <v>213</v>
      </c>
      <c r="C51" s="29">
        <v>3655.9714210000002</v>
      </c>
      <c r="D51" s="27" t="str">
        <f t="shared" si="7"/>
        <v>N/A</v>
      </c>
      <c r="E51" s="29">
        <v>3623.3602549000002</v>
      </c>
      <c r="F51" s="27" t="str">
        <f t="shared" si="8"/>
        <v>N/A</v>
      </c>
      <c r="G51" s="29">
        <v>4356.7692841999997</v>
      </c>
      <c r="H51" s="27" t="str">
        <f t="shared" si="9"/>
        <v>N/A</v>
      </c>
      <c r="I51" s="8">
        <v>-0.89200000000000002</v>
      </c>
      <c r="J51" s="8">
        <v>20.239999999999998</v>
      </c>
      <c r="K51" s="28" t="s">
        <v>734</v>
      </c>
      <c r="L51" s="105" t="str">
        <f t="shared" si="10"/>
        <v>Yes</v>
      </c>
    </row>
    <row r="52" spans="1:12" x14ac:dyDescent="0.2">
      <c r="A52" s="168" t="s">
        <v>1481</v>
      </c>
      <c r="B52" s="22" t="s">
        <v>213</v>
      </c>
      <c r="C52" s="29">
        <v>14875.747514999999</v>
      </c>
      <c r="D52" s="27" t="str">
        <f t="shared" si="7"/>
        <v>N/A</v>
      </c>
      <c r="E52" s="29">
        <v>22075.583294</v>
      </c>
      <c r="F52" s="27" t="str">
        <f t="shared" si="8"/>
        <v>N/A</v>
      </c>
      <c r="G52" s="29">
        <v>42626.314642999998</v>
      </c>
      <c r="H52" s="27" t="str">
        <f t="shared" si="9"/>
        <v>N/A</v>
      </c>
      <c r="I52" s="8">
        <v>48.4</v>
      </c>
      <c r="J52" s="8">
        <v>93.09</v>
      </c>
      <c r="K52" s="28" t="s">
        <v>734</v>
      </c>
      <c r="L52" s="105" t="str">
        <f t="shared" si="10"/>
        <v>No</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18653.359361999999</v>
      </c>
      <c r="D54" s="27" t="str">
        <f t="shared" si="7"/>
        <v>N/A</v>
      </c>
      <c r="E54" s="29">
        <v>19355.989317</v>
      </c>
      <c r="F54" s="27" t="str">
        <f t="shared" si="8"/>
        <v>N/A</v>
      </c>
      <c r="G54" s="29">
        <v>22097.530547999999</v>
      </c>
      <c r="H54" s="27" t="str">
        <f t="shared" si="9"/>
        <v>N/A</v>
      </c>
      <c r="I54" s="8">
        <v>3.7669999999999999</v>
      </c>
      <c r="J54" s="8">
        <v>14.16</v>
      </c>
      <c r="K54" s="28" t="s">
        <v>734</v>
      </c>
      <c r="L54" s="105" t="str">
        <f t="shared" si="10"/>
        <v>Yes</v>
      </c>
    </row>
    <row r="55" spans="1:12" x14ac:dyDescent="0.2">
      <c r="A55" s="168" t="s">
        <v>1484</v>
      </c>
      <c r="B55" s="22" t="s">
        <v>213</v>
      </c>
      <c r="C55" s="29">
        <v>20708.530602999999</v>
      </c>
      <c r="D55" s="27" t="str">
        <f t="shared" si="7"/>
        <v>N/A</v>
      </c>
      <c r="E55" s="29">
        <v>20953.144799999998</v>
      </c>
      <c r="F55" s="27" t="str">
        <f t="shared" si="8"/>
        <v>N/A</v>
      </c>
      <c r="G55" s="29">
        <v>24871.268671000002</v>
      </c>
      <c r="H55" s="27" t="str">
        <f t="shared" si="9"/>
        <v>N/A</v>
      </c>
      <c r="I55" s="8">
        <v>1.181</v>
      </c>
      <c r="J55" s="8">
        <v>18.7</v>
      </c>
      <c r="K55" s="28" t="s">
        <v>734</v>
      </c>
      <c r="L55" s="105" t="str">
        <f t="shared" si="10"/>
        <v>Yes</v>
      </c>
    </row>
    <row r="56" spans="1:12" ht="25.5" x14ac:dyDescent="0.2">
      <c r="A56" s="168" t="s">
        <v>1485</v>
      </c>
      <c r="B56" s="22" t="s">
        <v>213</v>
      </c>
      <c r="C56" s="29" t="s">
        <v>1748</v>
      </c>
      <c r="D56" s="27" t="str">
        <f t="shared" si="7"/>
        <v>N/A</v>
      </c>
      <c r="E56" s="29" t="s">
        <v>1748</v>
      </c>
      <c r="F56" s="27" t="str">
        <f t="shared" si="8"/>
        <v>N/A</v>
      </c>
      <c r="G56" s="29" t="s">
        <v>1748</v>
      </c>
      <c r="H56" s="27" t="str">
        <f t="shared" si="9"/>
        <v>N/A</v>
      </c>
      <c r="I56" s="8" t="s">
        <v>1748</v>
      </c>
      <c r="J56" s="8" t="s">
        <v>1748</v>
      </c>
      <c r="K56" s="28" t="s">
        <v>734</v>
      </c>
      <c r="L56" s="105" t="str">
        <f t="shared" si="10"/>
        <v>N/A</v>
      </c>
    </row>
    <row r="57" spans="1:12" x14ac:dyDescent="0.2">
      <c r="A57" s="168" t="s">
        <v>1486</v>
      </c>
      <c r="B57" s="22" t="s">
        <v>213</v>
      </c>
      <c r="C57" s="29">
        <v>6453.4383632999998</v>
      </c>
      <c r="D57" s="27" t="str">
        <f t="shared" si="7"/>
        <v>N/A</v>
      </c>
      <c r="E57" s="29">
        <v>5986.1542613000001</v>
      </c>
      <c r="F57" s="27" t="str">
        <f t="shared" si="8"/>
        <v>N/A</v>
      </c>
      <c r="G57" s="29">
        <v>12322.353284000001</v>
      </c>
      <c r="H57" s="27" t="str">
        <f t="shared" si="9"/>
        <v>N/A</v>
      </c>
      <c r="I57" s="8">
        <v>-7.24</v>
      </c>
      <c r="J57" s="8">
        <v>105.8</v>
      </c>
      <c r="K57" s="28" t="s">
        <v>734</v>
      </c>
      <c r="L57" s="105" t="str">
        <f t="shared" si="10"/>
        <v>No</v>
      </c>
    </row>
    <row r="58" spans="1:12" x14ac:dyDescent="0.2">
      <c r="A58" s="168" t="s">
        <v>1487</v>
      </c>
      <c r="B58" s="22" t="s">
        <v>213</v>
      </c>
      <c r="C58" s="29">
        <v>18918.695755000001</v>
      </c>
      <c r="D58" s="27" t="str">
        <f t="shared" si="7"/>
        <v>N/A</v>
      </c>
      <c r="E58" s="29">
        <v>20418.787184000001</v>
      </c>
      <c r="F58" s="27" t="str">
        <f t="shared" si="8"/>
        <v>N/A</v>
      </c>
      <c r="G58" s="29">
        <v>23014.444229000001</v>
      </c>
      <c r="H58" s="27" t="str">
        <f t="shared" si="9"/>
        <v>N/A</v>
      </c>
      <c r="I58" s="8">
        <v>7.9290000000000003</v>
      </c>
      <c r="J58" s="8">
        <v>12.71</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2866.7233808999999</v>
      </c>
      <c r="D60" s="27" t="str">
        <f t="shared" si="7"/>
        <v>N/A</v>
      </c>
      <c r="E60" s="29">
        <v>3505.0309341000002</v>
      </c>
      <c r="F60" s="27" t="str">
        <f t="shared" si="8"/>
        <v>N/A</v>
      </c>
      <c r="G60" s="29">
        <v>3833.3768642</v>
      </c>
      <c r="H60" s="27" t="str">
        <f t="shared" si="9"/>
        <v>N/A</v>
      </c>
      <c r="I60" s="8">
        <v>22.27</v>
      </c>
      <c r="J60" s="8">
        <v>9.3680000000000003</v>
      </c>
      <c r="K60" s="28" t="s">
        <v>734</v>
      </c>
      <c r="L60" s="105" t="str">
        <f t="shared" si="10"/>
        <v>Yes</v>
      </c>
    </row>
    <row r="61" spans="1:12" x14ac:dyDescent="0.2">
      <c r="A61" s="168" t="s">
        <v>1490</v>
      </c>
      <c r="B61" s="22" t="s">
        <v>213</v>
      </c>
      <c r="C61" s="29">
        <v>978.98861266999995</v>
      </c>
      <c r="D61" s="27" t="str">
        <f t="shared" si="7"/>
        <v>N/A</v>
      </c>
      <c r="E61" s="29">
        <v>1343.538225</v>
      </c>
      <c r="F61" s="27" t="str">
        <f t="shared" si="8"/>
        <v>N/A</v>
      </c>
      <c r="G61" s="29">
        <v>269.65700483000001</v>
      </c>
      <c r="H61" s="27" t="str">
        <f t="shared" si="9"/>
        <v>N/A</v>
      </c>
      <c r="I61" s="8">
        <v>37.24</v>
      </c>
      <c r="J61" s="8">
        <v>-79.900000000000006</v>
      </c>
      <c r="K61" s="28" t="s">
        <v>734</v>
      </c>
      <c r="L61" s="105" t="str">
        <f t="shared" si="10"/>
        <v>No</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t="s">
        <v>1748</v>
      </c>
      <c r="D63" s="27" t="str">
        <f t="shared" si="7"/>
        <v>N/A</v>
      </c>
      <c r="E63" s="29" t="s">
        <v>1748</v>
      </c>
      <c r="F63" s="27" t="str">
        <f t="shared" si="8"/>
        <v>N/A</v>
      </c>
      <c r="G63" s="29" t="s">
        <v>1748</v>
      </c>
      <c r="H63" s="27" t="str">
        <f t="shared" si="9"/>
        <v>N/A</v>
      </c>
      <c r="I63" s="8" t="s">
        <v>1748</v>
      </c>
      <c r="J63" s="8" t="s">
        <v>1748</v>
      </c>
      <c r="K63" s="28" t="s">
        <v>734</v>
      </c>
      <c r="L63" s="105" t="str">
        <f t="shared" si="10"/>
        <v>N/A</v>
      </c>
    </row>
    <row r="64" spans="1:12" x14ac:dyDescent="0.2">
      <c r="A64" s="168" t="s">
        <v>1493</v>
      </c>
      <c r="B64" s="22" t="s">
        <v>213</v>
      </c>
      <c r="C64" s="29">
        <v>1992.0163312</v>
      </c>
      <c r="D64" s="27" t="str">
        <f t="shared" si="7"/>
        <v>N/A</v>
      </c>
      <c r="E64" s="29">
        <v>2687.3444688999998</v>
      </c>
      <c r="F64" s="27" t="str">
        <f t="shared" si="8"/>
        <v>N/A</v>
      </c>
      <c r="G64" s="29">
        <v>3035.4588426</v>
      </c>
      <c r="H64" s="27" t="str">
        <f t="shared" si="9"/>
        <v>N/A</v>
      </c>
      <c r="I64" s="8">
        <v>34.909999999999997</v>
      </c>
      <c r="J64" s="8">
        <v>12.95</v>
      </c>
      <c r="K64" s="28" t="s">
        <v>734</v>
      </c>
      <c r="L64" s="105" t="str">
        <f t="shared" si="10"/>
        <v>Yes</v>
      </c>
    </row>
    <row r="65" spans="1:12" x14ac:dyDescent="0.2">
      <c r="A65" s="168" t="s">
        <v>1494</v>
      </c>
      <c r="B65" s="22" t="s">
        <v>213</v>
      </c>
      <c r="C65" s="29">
        <v>3114.1661549999999</v>
      </c>
      <c r="D65" s="27" t="str">
        <f t="shared" si="7"/>
        <v>N/A</v>
      </c>
      <c r="E65" s="29">
        <v>4760.9559055</v>
      </c>
      <c r="F65" s="27" t="str">
        <f t="shared" si="8"/>
        <v>N/A</v>
      </c>
      <c r="G65" s="29">
        <v>6111.0762249999998</v>
      </c>
      <c r="H65" s="27" t="str">
        <f t="shared" si="9"/>
        <v>N/A</v>
      </c>
      <c r="I65" s="8">
        <v>52.88</v>
      </c>
      <c r="J65" s="8">
        <v>28.36</v>
      </c>
      <c r="K65" s="28" t="s">
        <v>734</v>
      </c>
      <c r="L65" s="105" t="str">
        <f t="shared" si="10"/>
        <v>Yes</v>
      </c>
    </row>
    <row r="66" spans="1:12" x14ac:dyDescent="0.2">
      <c r="A66" s="168" t="s">
        <v>1495</v>
      </c>
      <c r="B66" s="22" t="s">
        <v>213</v>
      </c>
      <c r="C66" s="29">
        <v>4377.8115934999996</v>
      </c>
      <c r="D66" s="27" t="str">
        <f t="shared" si="7"/>
        <v>N/A</v>
      </c>
      <c r="E66" s="29">
        <v>4592.8883168000002</v>
      </c>
      <c r="F66" s="27" t="str">
        <f t="shared" si="8"/>
        <v>N/A</v>
      </c>
      <c r="G66" s="29">
        <v>4117.3313828999999</v>
      </c>
      <c r="H66" s="27" t="str">
        <f t="shared" si="9"/>
        <v>N/A</v>
      </c>
      <c r="I66" s="8">
        <v>4.9130000000000003</v>
      </c>
      <c r="J66" s="8">
        <v>-10.4</v>
      </c>
      <c r="K66" s="28" t="s">
        <v>734</v>
      </c>
      <c r="L66" s="105" t="str">
        <f t="shared" si="10"/>
        <v>Yes</v>
      </c>
    </row>
    <row r="67" spans="1:12" x14ac:dyDescent="0.2">
      <c r="A67" s="168" t="s">
        <v>1496</v>
      </c>
      <c r="B67" s="22" t="s">
        <v>213</v>
      </c>
      <c r="C67" s="29" t="s">
        <v>1748</v>
      </c>
      <c r="D67" s="27" t="str">
        <f t="shared" si="7"/>
        <v>N/A</v>
      </c>
      <c r="E67" s="29" t="s">
        <v>1748</v>
      </c>
      <c r="F67" s="27" t="str">
        <f t="shared" si="8"/>
        <v>N/A</v>
      </c>
      <c r="G67" s="29" t="s">
        <v>1748</v>
      </c>
      <c r="H67" s="27" t="str">
        <f t="shared" si="9"/>
        <v>N/A</v>
      </c>
      <c r="I67" s="8" t="s">
        <v>1748</v>
      </c>
      <c r="J67" s="8" t="s">
        <v>1748</v>
      </c>
      <c r="K67" s="28" t="s">
        <v>734</v>
      </c>
      <c r="L67" s="105" t="str">
        <f t="shared" si="10"/>
        <v>N/A</v>
      </c>
    </row>
    <row r="68" spans="1:12" x14ac:dyDescent="0.2">
      <c r="A68" s="168" t="s">
        <v>1497</v>
      </c>
      <c r="B68" s="22" t="s">
        <v>213</v>
      </c>
      <c r="C68" s="29">
        <v>1518.1952779000001</v>
      </c>
      <c r="D68" s="27" t="str">
        <f t="shared" si="7"/>
        <v>N/A</v>
      </c>
      <c r="E68" s="29">
        <v>1736.0183979000001</v>
      </c>
      <c r="F68" s="27" t="str">
        <f t="shared" si="8"/>
        <v>N/A</v>
      </c>
      <c r="G68" s="29">
        <v>2152.2527786000001</v>
      </c>
      <c r="H68" s="27" t="str">
        <f t="shared" si="9"/>
        <v>N/A</v>
      </c>
      <c r="I68" s="8">
        <v>14.35</v>
      </c>
      <c r="J68" s="8">
        <v>23.98</v>
      </c>
      <c r="K68" s="28" t="s">
        <v>734</v>
      </c>
      <c r="L68" s="105" t="str">
        <f t="shared" si="10"/>
        <v>Yes</v>
      </c>
    </row>
    <row r="69" spans="1:12" x14ac:dyDescent="0.2">
      <c r="A69" s="168" t="s">
        <v>1498</v>
      </c>
      <c r="B69" s="22" t="s">
        <v>213</v>
      </c>
      <c r="C69" s="29">
        <v>1424.5100811</v>
      </c>
      <c r="D69" s="27" t="str">
        <f t="shared" si="7"/>
        <v>N/A</v>
      </c>
      <c r="E69" s="29">
        <v>1663.8152282000001</v>
      </c>
      <c r="F69" s="27" t="str">
        <f t="shared" si="8"/>
        <v>N/A</v>
      </c>
      <c r="G69" s="29">
        <v>765.61152737999998</v>
      </c>
      <c r="H69" s="27" t="str">
        <f t="shared" si="9"/>
        <v>N/A</v>
      </c>
      <c r="I69" s="8">
        <v>16.8</v>
      </c>
      <c r="J69" s="8">
        <v>-54</v>
      </c>
      <c r="K69" s="28" t="s">
        <v>734</v>
      </c>
      <c r="L69" s="105" t="str">
        <f t="shared" si="10"/>
        <v>No</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t="s">
        <v>1748</v>
      </c>
      <c r="D71" s="27" t="str">
        <f t="shared" si="7"/>
        <v>N/A</v>
      </c>
      <c r="E71" s="29" t="s">
        <v>1748</v>
      </c>
      <c r="F71" s="27" t="str">
        <f t="shared" si="8"/>
        <v>N/A</v>
      </c>
      <c r="G71" s="29" t="s">
        <v>1748</v>
      </c>
      <c r="H71" s="27" t="str">
        <f t="shared" si="9"/>
        <v>N/A</v>
      </c>
      <c r="I71" s="8" t="s">
        <v>1748</v>
      </c>
      <c r="J71" s="8" t="s">
        <v>1748</v>
      </c>
      <c r="K71" s="28" t="s">
        <v>734</v>
      </c>
      <c r="L71" s="105" t="str">
        <f t="shared" si="10"/>
        <v>N/A</v>
      </c>
    </row>
    <row r="72" spans="1:12" x14ac:dyDescent="0.2">
      <c r="A72" s="168" t="s">
        <v>1501</v>
      </c>
      <c r="B72" s="22" t="s">
        <v>213</v>
      </c>
      <c r="C72" s="29">
        <v>1451.3518962999999</v>
      </c>
      <c r="D72" s="27" t="str">
        <f t="shared" si="7"/>
        <v>N/A</v>
      </c>
      <c r="E72" s="29">
        <v>1955.2876182</v>
      </c>
      <c r="F72" s="27" t="str">
        <f t="shared" si="8"/>
        <v>N/A</v>
      </c>
      <c r="G72" s="29">
        <v>4172.9112979000001</v>
      </c>
      <c r="H72" s="27" t="str">
        <f t="shared" si="9"/>
        <v>N/A</v>
      </c>
      <c r="I72" s="8">
        <v>34.72</v>
      </c>
      <c r="J72" s="8">
        <v>113.4</v>
      </c>
      <c r="K72" s="28" t="s">
        <v>734</v>
      </c>
      <c r="L72" s="105" t="str">
        <f t="shared" si="10"/>
        <v>No</v>
      </c>
    </row>
    <row r="73" spans="1:12" x14ac:dyDescent="0.2">
      <c r="A73" s="168" t="s">
        <v>1502</v>
      </c>
      <c r="B73" s="22" t="s">
        <v>213</v>
      </c>
      <c r="C73" s="29">
        <v>2521.0431920999999</v>
      </c>
      <c r="D73" s="27" t="str">
        <f t="shared" si="7"/>
        <v>N/A</v>
      </c>
      <c r="E73" s="29">
        <v>1122.1160651</v>
      </c>
      <c r="F73" s="27" t="str">
        <f t="shared" si="8"/>
        <v>N/A</v>
      </c>
      <c r="G73" s="29">
        <v>3287.9395161000002</v>
      </c>
      <c r="H73" s="27" t="str">
        <f t="shared" si="9"/>
        <v>N/A</v>
      </c>
      <c r="I73" s="8">
        <v>-55.5</v>
      </c>
      <c r="J73" s="8">
        <v>193</v>
      </c>
      <c r="K73" s="28" t="s">
        <v>734</v>
      </c>
      <c r="L73" s="105" t="str">
        <f t="shared" si="10"/>
        <v>No</v>
      </c>
    </row>
    <row r="74" spans="1:12" x14ac:dyDescent="0.2">
      <c r="A74" s="168" t="s">
        <v>1503</v>
      </c>
      <c r="B74" s="22" t="s">
        <v>213</v>
      </c>
      <c r="C74" s="29">
        <v>711.48674242000004</v>
      </c>
      <c r="D74" s="27" t="str">
        <f t="shared" si="7"/>
        <v>N/A</v>
      </c>
      <c r="E74" s="29">
        <v>1309.7430555999999</v>
      </c>
      <c r="F74" s="27" t="str">
        <f t="shared" si="8"/>
        <v>N/A</v>
      </c>
      <c r="G74" s="29">
        <v>598.61352656999998</v>
      </c>
      <c r="H74" s="27" t="str">
        <f t="shared" si="9"/>
        <v>N/A</v>
      </c>
      <c r="I74" s="8">
        <v>84.09</v>
      </c>
      <c r="J74" s="8">
        <v>-54.3</v>
      </c>
      <c r="K74" s="28" t="s">
        <v>734</v>
      </c>
      <c r="L74" s="105" t="str">
        <f t="shared" si="10"/>
        <v>No</v>
      </c>
    </row>
    <row r="75" spans="1:12" x14ac:dyDescent="0.2">
      <c r="A75" s="168" t="s">
        <v>1585</v>
      </c>
      <c r="B75" s="22" t="s">
        <v>213</v>
      </c>
      <c r="C75" s="29">
        <v>868126229</v>
      </c>
      <c r="D75" s="27" t="str">
        <f t="shared" ref="D75:D144" si="11">IF($B75="N/A","N/A",IF(C75&gt;10,"No",IF(C75&lt;-10,"No","Yes")))</f>
        <v>N/A</v>
      </c>
      <c r="E75" s="29">
        <v>886028099</v>
      </c>
      <c r="F75" s="27" t="str">
        <f t="shared" ref="F75:F144" si="12">IF($B75="N/A","N/A",IF(E75&gt;10,"No",IF(E75&lt;-10,"No","Yes")))</f>
        <v>N/A</v>
      </c>
      <c r="G75" s="29">
        <v>861620664</v>
      </c>
      <c r="H75" s="27" t="str">
        <f t="shared" ref="H75:H144" si="13">IF($B75="N/A","N/A",IF(G75&gt;10,"No",IF(G75&lt;-10,"No","Yes")))</f>
        <v>N/A</v>
      </c>
      <c r="I75" s="8">
        <v>2.0619999999999998</v>
      </c>
      <c r="J75" s="8">
        <v>-2.75</v>
      </c>
      <c r="K75" s="28" t="s">
        <v>734</v>
      </c>
      <c r="L75" s="105" t="str">
        <f t="shared" ref="L75:L135" si="14">IF(J75="Div by 0", "N/A", IF(K75="N/A","N/A", IF(J75&gt;VALUE(MID(K75,1,2)), "No", IF(J75&lt;-1*VALUE(MID(K75,1,2)), "No", "Yes"))))</f>
        <v>Yes</v>
      </c>
    </row>
    <row r="76" spans="1:12" x14ac:dyDescent="0.2">
      <c r="A76" s="168" t="s">
        <v>595</v>
      </c>
      <c r="B76" s="22" t="s">
        <v>213</v>
      </c>
      <c r="C76" s="23">
        <v>57594</v>
      </c>
      <c r="D76" s="27" t="str">
        <f t="shared" si="11"/>
        <v>N/A</v>
      </c>
      <c r="E76" s="23">
        <v>61607</v>
      </c>
      <c r="F76" s="27" t="str">
        <f t="shared" si="12"/>
        <v>N/A</v>
      </c>
      <c r="G76" s="23">
        <v>60685</v>
      </c>
      <c r="H76" s="27" t="str">
        <f t="shared" si="13"/>
        <v>N/A</v>
      </c>
      <c r="I76" s="8">
        <v>6.968</v>
      </c>
      <c r="J76" s="8">
        <v>-1.5</v>
      </c>
      <c r="K76" s="28" t="s">
        <v>734</v>
      </c>
      <c r="L76" s="105" t="str">
        <f t="shared" si="14"/>
        <v>Yes</v>
      </c>
    </row>
    <row r="77" spans="1:12" x14ac:dyDescent="0.2">
      <c r="A77" s="168" t="s">
        <v>1412</v>
      </c>
      <c r="B77" s="22" t="s">
        <v>213</v>
      </c>
      <c r="C77" s="29">
        <v>15073.206045999999</v>
      </c>
      <c r="D77" s="27" t="str">
        <f t="shared" si="11"/>
        <v>N/A</v>
      </c>
      <c r="E77" s="29">
        <v>14381.938724</v>
      </c>
      <c r="F77" s="27" t="str">
        <f t="shared" si="12"/>
        <v>N/A</v>
      </c>
      <c r="G77" s="29">
        <v>14198.247738</v>
      </c>
      <c r="H77" s="27" t="str">
        <f t="shared" si="13"/>
        <v>N/A</v>
      </c>
      <c r="I77" s="8">
        <v>-4.59</v>
      </c>
      <c r="J77" s="8">
        <v>-1.28</v>
      </c>
      <c r="K77" s="28" t="s">
        <v>734</v>
      </c>
      <c r="L77" s="105" t="str">
        <f t="shared" si="14"/>
        <v>Yes</v>
      </c>
    </row>
    <row r="78" spans="1:12" x14ac:dyDescent="0.2">
      <c r="A78" s="168" t="s">
        <v>1413</v>
      </c>
      <c r="B78" s="22" t="s">
        <v>213</v>
      </c>
      <c r="C78" s="23">
        <v>5.2343299648999997</v>
      </c>
      <c r="D78" s="27" t="str">
        <f t="shared" si="11"/>
        <v>N/A</v>
      </c>
      <c r="E78" s="23">
        <v>4.8099566608000002</v>
      </c>
      <c r="F78" s="27" t="str">
        <f t="shared" si="12"/>
        <v>N/A</v>
      </c>
      <c r="G78" s="23">
        <v>4.7016890499999997</v>
      </c>
      <c r="H78" s="27" t="str">
        <f t="shared" si="13"/>
        <v>N/A</v>
      </c>
      <c r="I78" s="8">
        <v>-8.11</v>
      </c>
      <c r="J78" s="8">
        <v>-2.25</v>
      </c>
      <c r="K78" s="28" t="s">
        <v>734</v>
      </c>
      <c r="L78" s="105" t="str">
        <f t="shared" si="14"/>
        <v>Yes</v>
      </c>
    </row>
    <row r="79" spans="1:12" ht="25.5" x14ac:dyDescent="0.2">
      <c r="A79" s="168" t="s">
        <v>596</v>
      </c>
      <c r="B79" s="22" t="s">
        <v>213</v>
      </c>
      <c r="C79" s="29">
        <v>6836002</v>
      </c>
      <c r="D79" s="27" t="str">
        <f t="shared" si="11"/>
        <v>N/A</v>
      </c>
      <c r="E79" s="29">
        <v>12327528</v>
      </c>
      <c r="F79" s="27" t="str">
        <f t="shared" si="12"/>
        <v>N/A</v>
      </c>
      <c r="G79" s="29">
        <v>17710705</v>
      </c>
      <c r="H79" s="27" t="str">
        <f t="shared" si="13"/>
        <v>N/A</v>
      </c>
      <c r="I79" s="8">
        <v>80.33</v>
      </c>
      <c r="J79" s="8">
        <v>43.67</v>
      </c>
      <c r="K79" s="28" t="s">
        <v>734</v>
      </c>
      <c r="L79" s="105" t="str">
        <f t="shared" si="14"/>
        <v>No</v>
      </c>
    </row>
    <row r="80" spans="1:12" x14ac:dyDescent="0.2">
      <c r="A80" s="168" t="s">
        <v>597</v>
      </c>
      <c r="B80" s="22" t="s">
        <v>213</v>
      </c>
      <c r="C80" s="23">
        <v>200</v>
      </c>
      <c r="D80" s="27" t="str">
        <f t="shared" si="11"/>
        <v>N/A</v>
      </c>
      <c r="E80" s="23">
        <v>323</v>
      </c>
      <c r="F80" s="27" t="str">
        <f t="shared" si="12"/>
        <v>N/A</v>
      </c>
      <c r="G80" s="23">
        <v>375</v>
      </c>
      <c r="H80" s="27" t="str">
        <f t="shared" si="13"/>
        <v>N/A</v>
      </c>
      <c r="I80" s="8">
        <v>61.5</v>
      </c>
      <c r="J80" s="8">
        <v>16.100000000000001</v>
      </c>
      <c r="K80" s="28" t="s">
        <v>734</v>
      </c>
      <c r="L80" s="105" t="str">
        <f t="shared" si="14"/>
        <v>Yes</v>
      </c>
    </row>
    <row r="81" spans="1:12" x14ac:dyDescent="0.2">
      <c r="A81" s="168" t="s">
        <v>1414</v>
      </c>
      <c r="B81" s="22" t="s">
        <v>213</v>
      </c>
      <c r="C81" s="29">
        <v>34180.01</v>
      </c>
      <c r="D81" s="27" t="str">
        <f t="shared" si="11"/>
        <v>N/A</v>
      </c>
      <c r="E81" s="29">
        <v>38165.721361999997</v>
      </c>
      <c r="F81" s="27" t="str">
        <f t="shared" si="12"/>
        <v>N/A</v>
      </c>
      <c r="G81" s="29">
        <v>47228.546667000002</v>
      </c>
      <c r="H81" s="27" t="str">
        <f t="shared" si="13"/>
        <v>N/A</v>
      </c>
      <c r="I81" s="8">
        <v>11.66</v>
      </c>
      <c r="J81" s="8">
        <v>23.75</v>
      </c>
      <c r="K81" s="28" t="s">
        <v>734</v>
      </c>
      <c r="L81" s="105" t="str">
        <f t="shared" si="14"/>
        <v>Yes</v>
      </c>
    </row>
    <row r="82" spans="1:12" ht="25.5" x14ac:dyDescent="0.2">
      <c r="A82" s="168" t="s">
        <v>598</v>
      </c>
      <c r="B82" s="22" t="s">
        <v>213</v>
      </c>
      <c r="C82" s="29">
        <v>10708064</v>
      </c>
      <c r="D82" s="27" t="str">
        <f t="shared" si="11"/>
        <v>N/A</v>
      </c>
      <c r="E82" s="29">
        <v>17705962</v>
      </c>
      <c r="F82" s="27" t="str">
        <f t="shared" si="12"/>
        <v>N/A</v>
      </c>
      <c r="G82" s="29">
        <v>28382486</v>
      </c>
      <c r="H82" s="27" t="str">
        <f t="shared" si="13"/>
        <v>N/A</v>
      </c>
      <c r="I82" s="8">
        <v>65.349999999999994</v>
      </c>
      <c r="J82" s="8">
        <v>60.3</v>
      </c>
      <c r="K82" s="28" t="s">
        <v>734</v>
      </c>
      <c r="L82" s="105" t="str">
        <f t="shared" si="14"/>
        <v>No</v>
      </c>
    </row>
    <row r="83" spans="1:12" x14ac:dyDescent="0.2">
      <c r="A83" s="168" t="s">
        <v>599</v>
      </c>
      <c r="B83" s="22" t="s">
        <v>213</v>
      </c>
      <c r="C83" s="23">
        <v>485</v>
      </c>
      <c r="D83" s="27" t="str">
        <f t="shared" si="11"/>
        <v>N/A</v>
      </c>
      <c r="E83" s="23">
        <v>690</v>
      </c>
      <c r="F83" s="27" t="str">
        <f t="shared" si="12"/>
        <v>N/A</v>
      </c>
      <c r="G83" s="23">
        <v>763</v>
      </c>
      <c r="H83" s="27" t="str">
        <f t="shared" si="13"/>
        <v>N/A</v>
      </c>
      <c r="I83" s="8">
        <v>42.27</v>
      </c>
      <c r="J83" s="8">
        <v>10.58</v>
      </c>
      <c r="K83" s="28" t="s">
        <v>734</v>
      </c>
      <c r="L83" s="105" t="str">
        <f t="shared" si="14"/>
        <v>Yes</v>
      </c>
    </row>
    <row r="84" spans="1:12" ht="25.5" x14ac:dyDescent="0.2">
      <c r="A84" s="137" t="s">
        <v>1415</v>
      </c>
      <c r="B84" s="22" t="s">
        <v>213</v>
      </c>
      <c r="C84" s="29">
        <v>22078.482474</v>
      </c>
      <c r="D84" s="27" t="str">
        <f t="shared" si="11"/>
        <v>N/A</v>
      </c>
      <c r="E84" s="29">
        <v>25660.814493000002</v>
      </c>
      <c r="F84" s="27" t="str">
        <f t="shared" si="12"/>
        <v>N/A</v>
      </c>
      <c r="G84" s="29">
        <v>37198.539973999999</v>
      </c>
      <c r="H84" s="27" t="str">
        <f t="shared" si="13"/>
        <v>N/A</v>
      </c>
      <c r="I84" s="8">
        <v>16.23</v>
      </c>
      <c r="J84" s="8">
        <v>44.96</v>
      </c>
      <c r="K84" s="28" t="s">
        <v>734</v>
      </c>
      <c r="L84" s="105" t="str">
        <f t="shared" si="14"/>
        <v>No</v>
      </c>
    </row>
    <row r="85" spans="1:12" x14ac:dyDescent="0.2">
      <c r="A85" s="137" t="s">
        <v>600</v>
      </c>
      <c r="B85" s="22" t="s">
        <v>213</v>
      </c>
      <c r="C85" s="29">
        <v>166059511</v>
      </c>
      <c r="D85" s="27" t="str">
        <f t="shared" si="11"/>
        <v>N/A</v>
      </c>
      <c r="E85" s="29">
        <v>289964345</v>
      </c>
      <c r="F85" s="27" t="str">
        <f t="shared" si="12"/>
        <v>N/A</v>
      </c>
      <c r="G85" s="29">
        <v>350331586</v>
      </c>
      <c r="H85" s="27" t="str">
        <f t="shared" si="13"/>
        <v>N/A</v>
      </c>
      <c r="I85" s="8">
        <v>74.61</v>
      </c>
      <c r="J85" s="8">
        <v>20.82</v>
      </c>
      <c r="K85" s="28" t="s">
        <v>734</v>
      </c>
      <c r="L85" s="105" t="str">
        <f t="shared" si="14"/>
        <v>Yes</v>
      </c>
    </row>
    <row r="86" spans="1:12" x14ac:dyDescent="0.2">
      <c r="A86" s="137" t="s">
        <v>601</v>
      </c>
      <c r="B86" s="22" t="s">
        <v>213</v>
      </c>
      <c r="C86" s="23">
        <v>4115</v>
      </c>
      <c r="D86" s="27" t="str">
        <f t="shared" si="11"/>
        <v>N/A</v>
      </c>
      <c r="E86" s="23">
        <v>4044</v>
      </c>
      <c r="F86" s="27" t="str">
        <f t="shared" si="12"/>
        <v>N/A</v>
      </c>
      <c r="G86" s="23">
        <v>3761</v>
      </c>
      <c r="H86" s="27" t="str">
        <f t="shared" si="13"/>
        <v>N/A</v>
      </c>
      <c r="I86" s="8">
        <v>-1.73</v>
      </c>
      <c r="J86" s="8">
        <v>-7</v>
      </c>
      <c r="K86" s="28" t="s">
        <v>734</v>
      </c>
      <c r="L86" s="105" t="str">
        <f t="shared" si="14"/>
        <v>Yes</v>
      </c>
    </row>
    <row r="87" spans="1:12" x14ac:dyDescent="0.2">
      <c r="A87" s="137" t="s">
        <v>1416</v>
      </c>
      <c r="B87" s="22" t="s">
        <v>213</v>
      </c>
      <c r="C87" s="29">
        <v>40354.680679999998</v>
      </c>
      <c r="D87" s="27" t="str">
        <f t="shared" si="11"/>
        <v>N/A</v>
      </c>
      <c r="E87" s="29">
        <v>71702.360287000003</v>
      </c>
      <c r="F87" s="27" t="str">
        <f t="shared" si="12"/>
        <v>N/A</v>
      </c>
      <c r="G87" s="29">
        <v>93148.520606000006</v>
      </c>
      <c r="H87" s="27" t="str">
        <f t="shared" si="13"/>
        <v>N/A</v>
      </c>
      <c r="I87" s="8">
        <v>77.680000000000007</v>
      </c>
      <c r="J87" s="8">
        <v>29.91</v>
      </c>
      <c r="K87" s="28" t="s">
        <v>734</v>
      </c>
      <c r="L87" s="105" t="str">
        <f t="shared" si="14"/>
        <v>Yes</v>
      </c>
    </row>
    <row r="88" spans="1:12" x14ac:dyDescent="0.2">
      <c r="A88" s="168" t="s">
        <v>602</v>
      </c>
      <c r="B88" s="22" t="s">
        <v>213</v>
      </c>
      <c r="C88" s="29">
        <v>695508743</v>
      </c>
      <c r="D88" s="27" t="str">
        <f t="shared" si="11"/>
        <v>N/A</v>
      </c>
      <c r="E88" s="29">
        <v>1234125034</v>
      </c>
      <c r="F88" s="27" t="str">
        <f t="shared" si="12"/>
        <v>N/A</v>
      </c>
      <c r="G88" s="29">
        <v>2251680565</v>
      </c>
      <c r="H88" s="27" t="str">
        <f t="shared" si="13"/>
        <v>N/A</v>
      </c>
      <c r="I88" s="8">
        <v>77.44</v>
      </c>
      <c r="J88" s="8">
        <v>82.45</v>
      </c>
      <c r="K88" s="28" t="s">
        <v>734</v>
      </c>
      <c r="L88" s="105" t="str">
        <f t="shared" si="14"/>
        <v>No</v>
      </c>
    </row>
    <row r="89" spans="1:12" x14ac:dyDescent="0.2">
      <c r="A89" s="172" t="s">
        <v>603</v>
      </c>
      <c r="B89" s="23" t="s">
        <v>213</v>
      </c>
      <c r="C89" s="23">
        <v>36733</v>
      </c>
      <c r="D89" s="27" t="str">
        <f t="shared" si="11"/>
        <v>N/A</v>
      </c>
      <c r="E89" s="23">
        <v>37871</v>
      </c>
      <c r="F89" s="27" t="str">
        <f t="shared" si="12"/>
        <v>N/A</v>
      </c>
      <c r="G89" s="23">
        <v>37899</v>
      </c>
      <c r="H89" s="27" t="str">
        <f t="shared" si="13"/>
        <v>N/A</v>
      </c>
      <c r="I89" s="8">
        <v>3.0979999999999999</v>
      </c>
      <c r="J89" s="8">
        <v>7.3899999999999993E-2</v>
      </c>
      <c r="K89" s="31" t="s">
        <v>734</v>
      </c>
      <c r="L89" s="105" t="str">
        <f t="shared" si="14"/>
        <v>Yes</v>
      </c>
    </row>
    <row r="90" spans="1:12" x14ac:dyDescent="0.2">
      <c r="A90" s="168" t="s">
        <v>1417</v>
      </c>
      <c r="B90" s="22" t="s">
        <v>213</v>
      </c>
      <c r="C90" s="29">
        <v>18934.166635000001</v>
      </c>
      <c r="D90" s="27" t="str">
        <f t="shared" si="11"/>
        <v>N/A</v>
      </c>
      <c r="E90" s="29">
        <v>32587.600908</v>
      </c>
      <c r="F90" s="27" t="str">
        <f t="shared" si="12"/>
        <v>N/A</v>
      </c>
      <c r="G90" s="29">
        <v>59412.664318000003</v>
      </c>
      <c r="H90" s="27" t="str">
        <f t="shared" si="13"/>
        <v>N/A</v>
      </c>
      <c r="I90" s="8">
        <v>72.11</v>
      </c>
      <c r="J90" s="8">
        <v>82.32</v>
      </c>
      <c r="K90" s="28" t="s">
        <v>734</v>
      </c>
      <c r="L90" s="105" t="str">
        <f t="shared" si="14"/>
        <v>No</v>
      </c>
    </row>
    <row r="91" spans="1:12" ht="25.5" x14ac:dyDescent="0.2">
      <c r="A91" s="168" t="s">
        <v>604</v>
      </c>
      <c r="B91" s="22" t="s">
        <v>213</v>
      </c>
      <c r="C91" s="29">
        <v>116532084</v>
      </c>
      <c r="D91" s="27" t="str">
        <f t="shared" si="11"/>
        <v>N/A</v>
      </c>
      <c r="E91" s="29">
        <v>128795121</v>
      </c>
      <c r="F91" s="27" t="str">
        <f t="shared" si="12"/>
        <v>N/A</v>
      </c>
      <c r="G91" s="29">
        <v>153690419</v>
      </c>
      <c r="H91" s="27" t="str">
        <f t="shared" si="13"/>
        <v>N/A</v>
      </c>
      <c r="I91" s="8">
        <v>10.52</v>
      </c>
      <c r="J91" s="8">
        <v>19.329999999999998</v>
      </c>
      <c r="K91" s="28" t="s">
        <v>734</v>
      </c>
      <c r="L91" s="105" t="str">
        <f t="shared" si="14"/>
        <v>Yes</v>
      </c>
    </row>
    <row r="92" spans="1:12" x14ac:dyDescent="0.2">
      <c r="A92" s="168" t="s">
        <v>605</v>
      </c>
      <c r="B92" s="22" t="s">
        <v>213</v>
      </c>
      <c r="C92" s="23">
        <v>174469</v>
      </c>
      <c r="D92" s="27" t="str">
        <f t="shared" si="11"/>
        <v>N/A</v>
      </c>
      <c r="E92" s="23">
        <v>185297</v>
      </c>
      <c r="F92" s="27" t="str">
        <f t="shared" si="12"/>
        <v>N/A</v>
      </c>
      <c r="G92" s="23">
        <v>203073</v>
      </c>
      <c r="H92" s="27" t="str">
        <f t="shared" si="13"/>
        <v>N/A</v>
      </c>
      <c r="I92" s="8">
        <v>6.2060000000000004</v>
      </c>
      <c r="J92" s="8">
        <v>9.593</v>
      </c>
      <c r="K92" s="28" t="s">
        <v>734</v>
      </c>
      <c r="L92" s="105" t="str">
        <f t="shared" si="14"/>
        <v>Yes</v>
      </c>
    </row>
    <row r="93" spans="1:12" x14ac:dyDescent="0.2">
      <c r="A93" s="168" t="s">
        <v>1418</v>
      </c>
      <c r="B93" s="22" t="s">
        <v>213</v>
      </c>
      <c r="C93" s="29">
        <v>667.92429601000003</v>
      </c>
      <c r="D93" s="27" t="str">
        <f t="shared" si="11"/>
        <v>N/A</v>
      </c>
      <c r="E93" s="29">
        <v>695.07396773999994</v>
      </c>
      <c r="F93" s="27" t="str">
        <f t="shared" si="12"/>
        <v>N/A</v>
      </c>
      <c r="G93" s="29">
        <v>756.82350188999999</v>
      </c>
      <c r="H93" s="27" t="str">
        <f t="shared" si="13"/>
        <v>N/A</v>
      </c>
      <c r="I93" s="8">
        <v>4.0650000000000004</v>
      </c>
      <c r="J93" s="8">
        <v>8.8840000000000003</v>
      </c>
      <c r="K93" s="28" t="s">
        <v>734</v>
      </c>
      <c r="L93" s="105" t="str">
        <f t="shared" si="14"/>
        <v>Yes</v>
      </c>
    </row>
    <row r="94" spans="1:12" x14ac:dyDescent="0.2">
      <c r="A94" s="168" t="s">
        <v>606</v>
      </c>
      <c r="B94" s="22" t="s">
        <v>213</v>
      </c>
      <c r="C94" s="29">
        <v>43550116</v>
      </c>
      <c r="D94" s="27" t="str">
        <f t="shared" si="11"/>
        <v>N/A</v>
      </c>
      <c r="E94" s="29">
        <v>48058514</v>
      </c>
      <c r="F94" s="27" t="str">
        <f t="shared" si="12"/>
        <v>N/A</v>
      </c>
      <c r="G94" s="29">
        <v>52878078</v>
      </c>
      <c r="H94" s="27" t="str">
        <f t="shared" si="13"/>
        <v>N/A</v>
      </c>
      <c r="I94" s="8">
        <v>10.35</v>
      </c>
      <c r="J94" s="8">
        <v>10.029999999999999</v>
      </c>
      <c r="K94" s="28" t="s">
        <v>734</v>
      </c>
      <c r="L94" s="105" t="str">
        <f t="shared" si="14"/>
        <v>Yes</v>
      </c>
    </row>
    <row r="95" spans="1:12" x14ac:dyDescent="0.2">
      <c r="A95" s="168" t="s">
        <v>607</v>
      </c>
      <c r="B95" s="22" t="s">
        <v>213</v>
      </c>
      <c r="C95" s="23">
        <v>88445</v>
      </c>
      <c r="D95" s="27" t="str">
        <f t="shared" si="11"/>
        <v>N/A</v>
      </c>
      <c r="E95" s="23">
        <v>94083</v>
      </c>
      <c r="F95" s="27" t="str">
        <f t="shared" si="12"/>
        <v>N/A</v>
      </c>
      <c r="G95" s="23">
        <v>99462</v>
      </c>
      <c r="H95" s="27" t="str">
        <f t="shared" si="13"/>
        <v>N/A</v>
      </c>
      <c r="I95" s="8">
        <v>6.375</v>
      </c>
      <c r="J95" s="8">
        <v>5.7169999999999996</v>
      </c>
      <c r="K95" s="28" t="s">
        <v>734</v>
      </c>
      <c r="L95" s="105" t="str">
        <f t="shared" si="14"/>
        <v>Yes</v>
      </c>
    </row>
    <row r="96" spans="1:12" x14ac:dyDescent="0.2">
      <c r="A96" s="168" t="s">
        <v>1419</v>
      </c>
      <c r="B96" s="22" t="s">
        <v>213</v>
      </c>
      <c r="C96" s="29">
        <v>492.39771609000002</v>
      </c>
      <c r="D96" s="27" t="str">
        <f t="shared" si="11"/>
        <v>N/A</v>
      </c>
      <c r="E96" s="29">
        <v>510.80975309000002</v>
      </c>
      <c r="F96" s="27" t="str">
        <f t="shared" si="12"/>
        <v>N/A</v>
      </c>
      <c r="G96" s="29">
        <v>531.64100862999999</v>
      </c>
      <c r="H96" s="27" t="str">
        <f t="shared" si="13"/>
        <v>N/A</v>
      </c>
      <c r="I96" s="8">
        <v>3.7389999999999999</v>
      </c>
      <c r="J96" s="8">
        <v>4.0780000000000003</v>
      </c>
      <c r="K96" s="28" t="s">
        <v>734</v>
      </c>
      <c r="L96" s="105" t="str">
        <f t="shared" si="14"/>
        <v>Yes</v>
      </c>
    </row>
    <row r="97" spans="1:12" ht="25.5" x14ac:dyDescent="0.2">
      <c r="A97" s="168" t="s">
        <v>608</v>
      </c>
      <c r="B97" s="22" t="s">
        <v>213</v>
      </c>
      <c r="C97" s="29">
        <v>3599598</v>
      </c>
      <c r="D97" s="27" t="str">
        <f t="shared" si="11"/>
        <v>N/A</v>
      </c>
      <c r="E97" s="29">
        <v>3152580</v>
      </c>
      <c r="F97" s="27" t="str">
        <f t="shared" si="12"/>
        <v>N/A</v>
      </c>
      <c r="G97" s="29">
        <v>3497797</v>
      </c>
      <c r="H97" s="27" t="str">
        <f t="shared" si="13"/>
        <v>N/A</v>
      </c>
      <c r="I97" s="8">
        <v>-12.4</v>
      </c>
      <c r="J97" s="8">
        <v>10.95</v>
      </c>
      <c r="K97" s="28" t="s">
        <v>734</v>
      </c>
      <c r="L97" s="105" t="str">
        <f t="shared" si="14"/>
        <v>Yes</v>
      </c>
    </row>
    <row r="98" spans="1:12" x14ac:dyDescent="0.2">
      <c r="A98" s="168" t="s">
        <v>609</v>
      </c>
      <c r="B98" s="22" t="s">
        <v>213</v>
      </c>
      <c r="C98" s="23">
        <v>20046</v>
      </c>
      <c r="D98" s="27" t="str">
        <f t="shared" si="11"/>
        <v>N/A</v>
      </c>
      <c r="E98" s="23">
        <v>20060</v>
      </c>
      <c r="F98" s="27" t="str">
        <f t="shared" si="12"/>
        <v>N/A</v>
      </c>
      <c r="G98" s="23">
        <v>19097</v>
      </c>
      <c r="H98" s="27" t="str">
        <f t="shared" si="13"/>
        <v>N/A</v>
      </c>
      <c r="I98" s="8">
        <v>6.9800000000000001E-2</v>
      </c>
      <c r="J98" s="8">
        <v>-4.8</v>
      </c>
      <c r="K98" s="28" t="s">
        <v>734</v>
      </c>
      <c r="L98" s="105" t="str">
        <f t="shared" si="14"/>
        <v>Yes</v>
      </c>
    </row>
    <row r="99" spans="1:12" ht="25.5" x14ac:dyDescent="0.2">
      <c r="A99" s="168" t="s">
        <v>1420</v>
      </c>
      <c r="B99" s="22" t="s">
        <v>213</v>
      </c>
      <c r="C99" s="29">
        <v>179.56689614000001</v>
      </c>
      <c r="D99" s="27" t="str">
        <f t="shared" si="11"/>
        <v>N/A</v>
      </c>
      <c r="E99" s="29">
        <v>157.15752742000001</v>
      </c>
      <c r="F99" s="27" t="str">
        <f t="shared" si="12"/>
        <v>N/A</v>
      </c>
      <c r="G99" s="29">
        <v>183.15950149</v>
      </c>
      <c r="H99" s="27" t="str">
        <f t="shared" si="13"/>
        <v>N/A</v>
      </c>
      <c r="I99" s="8">
        <v>-12.5</v>
      </c>
      <c r="J99" s="8">
        <v>16.55</v>
      </c>
      <c r="K99" s="28" t="s">
        <v>734</v>
      </c>
      <c r="L99" s="105" t="str">
        <f t="shared" si="14"/>
        <v>Yes</v>
      </c>
    </row>
    <row r="100" spans="1:12" ht="25.5" x14ac:dyDescent="0.2">
      <c r="A100" s="168" t="s">
        <v>610</v>
      </c>
      <c r="B100" s="22" t="s">
        <v>213</v>
      </c>
      <c r="C100" s="29">
        <v>320928112</v>
      </c>
      <c r="D100" s="27" t="str">
        <f t="shared" si="11"/>
        <v>N/A</v>
      </c>
      <c r="E100" s="29">
        <v>350971065</v>
      </c>
      <c r="F100" s="27" t="str">
        <f t="shared" si="12"/>
        <v>N/A</v>
      </c>
      <c r="G100" s="29">
        <v>389812326</v>
      </c>
      <c r="H100" s="27" t="str">
        <f t="shared" si="13"/>
        <v>N/A</v>
      </c>
      <c r="I100" s="8">
        <v>9.3610000000000007</v>
      </c>
      <c r="J100" s="8">
        <v>11.07</v>
      </c>
      <c r="K100" s="28" t="s">
        <v>734</v>
      </c>
      <c r="L100" s="105" t="str">
        <f t="shared" si="14"/>
        <v>Yes</v>
      </c>
    </row>
    <row r="101" spans="1:12" x14ac:dyDescent="0.2">
      <c r="A101" s="168" t="s">
        <v>611</v>
      </c>
      <c r="B101" s="22" t="s">
        <v>213</v>
      </c>
      <c r="C101" s="23">
        <v>118848</v>
      </c>
      <c r="D101" s="27" t="str">
        <f t="shared" si="11"/>
        <v>N/A</v>
      </c>
      <c r="E101" s="23">
        <v>125973</v>
      </c>
      <c r="F101" s="27" t="str">
        <f t="shared" si="12"/>
        <v>N/A</v>
      </c>
      <c r="G101" s="23">
        <v>158262</v>
      </c>
      <c r="H101" s="27" t="str">
        <f t="shared" si="13"/>
        <v>N/A</v>
      </c>
      <c r="I101" s="8">
        <v>5.9950000000000001</v>
      </c>
      <c r="J101" s="8">
        <v>25.63</v>
      </c>
      <c r="K101" s="28" t="s">
        <v>734</v>
      </c>
      <c r="L101" s="105" t="str">
        <f t="shared" si="14"/>
        <v>Yes</v>
      </c>
    </row>
    <row r="102" spans="1:12" x14ac:dyDescent="0.2">
      <c r="A102" s="168" t="s">
        <v>1421</v>
      </c>
      <c r="B102" s="22" t="s">
        <v>213</v>
      </c>
      <c r="C102" s="29">
        <v>2700.3240442000001</v>
      </c>
      <c r="D102" s="27" t="str">
        <f t="shared" si="11"/>
        <v>N/A</v>
      </c>
      <c r="E102" s="29">
        <v>2786.0816604000001</v>
      </c>
      <c r="F102" s="27" t="str">
        <f t="shared" si="12"/>
        <v>N/A</v>
      </c>
      <c r="G102" s="29">
        <v>2463.0822686000001</v>
      </c>
      <c r="H102" s="27" t="str">
        <f t="shared" si="13"/>
        <v>N/A</v>
      </c>
      <c r="I102" s="8">
        <v>3.1760000000000002</v>
      </c>
      <c r="J102" s="8">
        <v>-11.6</v>
      </c>
      <c r="K102" s="28" t="s">
        <v>734</v>
      </c>
      <c r="L102" s="105" t="str">
        <f t="shared" si="14"/>
        <v>Yes</v>
      </c>
    </row>
    <row r="103" spans="1:12" x14ac:dyDescent="0.2">
      <c r="A103" s="168" t="s">
        <v>612</v>
      </c>
      <c r="B103" s="22" t="s">
        <v>213</v>
      </c>
      <c r="C103" s="29">
        <v>183295349</v>
      </c>
      <c r="D103" s="27" t="str">
        <f t="shared" si="11"/>
        <v>N/A</v>
      </c>
      <c r="E103" s="29">
        <v>207963580</v>
      </c>
      <c r="F103" s="27" t="str">
        <f t="shared" si="12"/>
        <v>N/A</v>
      </c>
      <c r="G103" s="29">
        <v>192544804</v>
      </c>
      <c r="H103" s="27" t="str">
        <f t="shared" si="13"/>
        <v>N/A</v>
      </c>
      <c r="I103" s="8">
        <v>13.46</v>
      </c>
      <c r="J103" s="8">
        <v>-7.41</v>
      </c>
      <c r="K103" s="28" t="s">
        <v>734</v>
      </c>
      <c r="L103" s="105" t="str">
        <f t="shared" si="14"/>
        <v>Yes</v>
      </c>
    </row>
    <row r="104" spans="1:12" x14ac:dyDescent="0.2">
      <c r="A104" s="168" t="s">
        <v>613</v>
      </c>
      <c r="B104" s="22" t="s">
        <v>213</v>
      </c>
      <c r="C104" s="23">
        <v>135637</v>
      </c>
      <c r="D104" s="27" t="str">
        <f t="shared" si="11"/>
        <v>N/A</v>
      </c>
      <c r="E104" s="23">
        <v>150985</v>
      </c>
      <c r="F104" s="27" t="str">
        <f t="shared" si="12"/>
        <v>N/A</v>
      </c>
      <c r="G104" s="23">
        <v>175130</v>
      </c>
      <c r="H104" s="27" t="str">
        <f t="shared" si="13"/>
        <v>N/A</v>
      </c>
      <c r="I104" s="8">
        <v>11.32</v>
      </c>
      <c r="J104" s="8">
        <v>15.99</v>
      </c>
      <c r="K104" s="28" t="s">
        <v>734</v>
      </c>
      <c r="L104" s="105" t="str">
        <f t="shared" si="14"/>
        <v>Yes</v>
      </c>
    </row>
    <row r="105" spans="1:12" x14ac:dyDescent="0.2">
      <c r="A105" s="168" t="s">
        <v>1422</v>
      </c>
      <c r="B105" s="22" t="s">
        <v>213</v>
      </c>
      <c r="C105" s="29">
        <v>1351.3668763000001</v>
      </c>
      <c r="D105" s="27" t="str">
        <f t="shared" si="11"/>
        <v>N/A</v>
      </c>
      <c r="E105" s="29">
        <v>1377.3790773999999</v>
      </c>
      <c r="F105" s="27" t="str">
        <f t="shared" si="12"/>
        <v>N/A</v>
      </c>
      <c r="G105" s="29">
        <v>1099.4392965</v>
      </c>
      <c r="H105" s="27" t="str">
        <f t="shared" si="13"/>
        <v>N/A</v>
      </c>
      <c r="I105" s="8">
        <v>1.925</v>
      </c>
      <c r="J105" s="8">
        <v>-20.2</v>
      </c>
      <c r="K105" s="28" t="s">
        <v>734</v>
      </c>
      <c r="L105" s="105" t="str">
        <f t="shared" si="14"/>
        <v>Yes</v>
      </c>
    </row>
    <row r="106" spans="1:12" ht="25.5" x14ac:dyDescent="0.2">
      <c r="A106" s="168" t="s">
        <v>614</v>
      </c>
      <c r="B106" s="22" t="s">
        <v>213</v>
      </c>
      <c r="C106" s="29">
        <v>226679412</v>
      </c>
      <c r="D106" s="27" t="str">
        <f t="shared" si="11"/>
        <v>N/A</v>
      </c>
      <c r="E106" s="29">
        <v>254681205</v>
      </c>
      <c r="F106" s="27" t="str">
        <f t="shared" si="12"/>
        <v>N/A</v>
      </c>
      <c r="G106" s="29">
        <v>296325574</v>
      </c>
      <c r="H106" s="27" t="str">
        <f t="shared" si="13"/>
        <v>N/A</v>
      </c>
      <c r="I106" s="8">
        <v>12.35</v>
      </c>
      <c r="J106" s="8">
        <v>16.350000000000001</v>
      </c>
      <c r="K106" s="28" t="s">
        <v>734</v>
      </c>
      <c r="L106" s="105" t="str">
        <f t="shared" si="14"/>
        <v>Yes</v>
      </c>
    </row>
    <row r="107" spans="1:12" x14ac:dyDescent="0.2">
      <c r="A107" s="168" t="s">
        <v>615</v>
      </c>
      <c r="B107" s="22" t="s">
        <v>213</v>
      </c>
      <c r="C107" s="23">
        <v>12270</v>
      </c>
      <c r="D107" s="27" t="str">
        <f t="shared" si="11"/>
        <v>N/A</v>
      </c>
      <c r="E107" s="23">
        <v>14109</v>
      </c>
      <c r="F107" s="27" t="str">
        <f t="shared" si="12"/>
        <v>N/A</v>
      </c>
      <c r="G107" s="23">
        <v>15407</v>
      </c>
      <c r="H107" s="27" t="str">
        <f t="shared" si="13"/>
        <v>N/A</v>
      </c>
      <c r="I107" s="8">
        <v>14.99</v>
      </c>
      <c r="J107" s="8">
        <v>9.1999999999999993</v>
      </c>
      <c r="K107" s="28" t="s">
        <v>734</v>
      </c>
      <c r="L107" s="105" t="str">
        <f t="shared" si="14"/>
        <v>Yes</v>
      </c>
    </row>
    <row r="108" spans="1:12" ht="25.5" x14ac:dyDescent="0.2">
      <c r="A108" s="168" t="s">
        <v>1423</v>
      </c>
      <c r="B108" s="22" t="s">
        <v>213</v>
      </c>
      <c r="C108" s="29">
        <v>18474.279707000002</v>
      </c>
      <c r="D108" s="27" t="str">
        <f t="shared" si="11"/>
        <v>N/A</v>
      </c>
      <c r="E108" s="29">
        <v>18050.974910000001</v>
      </c>
      <c r="F108" s="27" t="str">
        <f t="shared" si="12"/>
        <v>N/A</v>
      </c>
      <c r="G108" s="29">
        <v>19233.178036000001</v>
      </c>
      <c r="H108" s="27" t="str">
        <f t="shared" si="13"/>
        <v>N/A</v>
      </c>
      <c r="I108" s="8">
        <v>-2.29</v>
      </c>
      <c r="J108" s="8">
        <v>6.5490000000000004</v>
      </c>
      <c r="K108" s="28" t="s">
        <v>734</v>
      </c>
      <c r="L108" s="105" t="str">
        <f t="shared" si="14"/>
        <v>Yes</v>
      </c>
    </row>
    <row r="109" spans="1:12" ht="25.5" x14ac:dyDescent="0.2">
      <c r="A109" s="168" t="s">
        <v>616</v>
      </c>
      <c r="B109" s="22" t="s">
        <v>213</v>
      </c>
      <c r="C109" s="29">
        <v>316595737</v>
      </c>
      <c r="D109" s="27" t="str">
        <f t="shared" si="11"/>
        <v>N/A</v>
      </c>
      <c r="E109" s="29">
        <v>369939012</v>
      </c>
      <c r="F109" s="27" t="str">
        <f t="shared" si="12"/>
        <v>N/A</v>
      </c>
      <c r="G109" s="29">
        <v>341917117</v>
      </c>
      <c r="H109" s="27" t="str">
        <f t="shared" si="13"/>
        <v>N/A</v>
      </c>
      <c r="I109" s="8">
        <v>16.850000000000001</v>
      </c>
      <c r="J109" s="8">
        <v>-7.57</v>
      </c>
      <c r="K109" s="28" t="s">
        <v>734</v>
      </c>
      <c r="L109" s="105" t="str">
        <f t="shared" si="14"/>
        <v>Yes</v>
      </c>
    </row>
    <row r="110" spans="1:12" x14ac:dyDescent="0.2">
      <c r="A110" s="168" t="s">
        <v>617</v>
      </c>
      <c r="B110" s="22" t="s">
        <v>213</v>
      </c>
      <c r="C110" s="23">
        <v>169155</v>
      </c>
      <c r="D110" s="27" t="str">
        <f t="shared" si="11"/>
        <v>N/A</v>
      </c>
      <c r="E110" s="23">
        <v>180948</v>
      </c>
      <c r="F110" s="27" t="str">
        <f t="shared" si="12"/>
        <v>N/A</v>
      </c>
      <c r="G110" s="23">
        <v>199144</v>
      </c>
      <c r="H110" s="27" t="str">
        <f t="shared" si="13"/>
        <v>N/A</v>
      </c>
      <c r="I110" s="8">
        <v>6.9720000000000004</v>
      </c>
      <c r="J110" s="8">
        <v>10.06</v>
      </c>
      <c r="K110" s="28" t="s">
        <v>734</v>
      </c>
      <c r="L110" s="105" t="str">
        <f t="shared" si="14"/>
        <v>Yes</v>
      </c>
    </row>
    <row r="111" spans="1:12" x14ac:dyDescent="0.2">
      <c r="A111" s="168" t="s">
        <v>1424</v>
      </c>
      <c r="B111" s="22" t="s">
        <v>213</v>
      </c>
      <c r="C111" s="29">
        <v>1871.6309716000001</v>
      </c>
      <c r="D111" s="27" t="str">
        <f t="shared" si="11"/>
        <v>N/A</v>
      </c>
      <c r="E111" s="29">
        <v>2044.4493004000001</v>
      </c>
      <c r="F111" s="27" t="str">
        <f t="shared" si="12"/>
        <v>N/A</v>
      </c>
      <c r="G111" s="29">
        <v>1716.9340628</v>
      </c>
      <c r="H111" s="27" t="str">
        <f t="shared" si="13"/>
        <v>N/A</v>
      </c>
      <c r="I111" s="8">
        <v>9.234</v>
      </c>
      <c r="J111" s="8">
        <v>-16</v>
      </c>
      <c r="K111" s="28" t="s">
        <v>734</v>
      </c>
      <c r="L111" s="105" t="str">
        <f t="shared" si="14"/>
        <v>Yes</v>
      </c>
    </row>
    <row r="112" spans="1:12" x14ac:dyDescent="0.2">
      <c r="A112" s="168" t="s">
        <v>618</v>
      </c>
      <c r="B112" s="22" t="s">
        <v>213</v>
      </c>
      <c r="C112" s="29">
        <v>349181768</v>
      </c>
      <c r="D112" s="27" t="str">
        <f t="shared" si="11"/>
        <v>N/A</v>
      </c>
      <c r="E112" s="29">
        <v>363088460</v>
      </c>
      <c r="F112" s="27" t="str">
        <f t="shared" si="12"/>
        <v>N/A</v>
      </c>
      <c r="G112" s="29">
        <v>484772745</v>
      </c>
      <c r="H112" s="27" t="str">
        <f t="shared" si="13"/>
        <v>N/A</v>
      </c>
      <c r="I112" s="8">
        <v>3.9830000000000001</v>
      </c>
      <c r="J112" s="8">
        <v>33.51</v>
      </c>
      <c r="K112" s="28" t="s">
        <v>734</v>
      </c>
      <c r="L112" s="105" t="str">
        <f t="shared" si="14"/>
        <v>No</v>
      </c>
    </row>
    <row r="113" spans="1:12" x14ac:dyDescent="0.2">
      <c r="A113" s="168" t="s">
        <v>619</v>
      </c>
      <c r="B113" s="22" t="s">
        <v>213</v>
      </c>
      <c r="C113" s="23">
        <v>157433</v>
      </c>
      <c r="D113" s="27" t="str">
        <f t="shared" si="11"/>
        <v>N/A</v>
      </c>
      <c r="E113" s="23">
        <v>157197</v>
      </c>
      <c r="F113" s="27" t="str">
        <f t="shared" si="12"/>
        <v>N/A</v>
      </c>
      <c r="G113" s="23">
        <v>172033</v>
      </c>
      <c r="H113" s="27" t="str">
        <f t="shared" si="13"/>
        <v>N/A</v>
      </c>
      <c r="I113" s="8">
        <v>-0.15</v>
      </c>
      <c r="J113" s="8">
        <v>9.4380000000000006</v>
      </c>
      <c r="K113" s="28" t="s">
        <v>734</v>
      </c>
      <c r="L113" s="105" t="str">
        <f t="shared" si="14"/>
        <v>Yes</v>
      </c>
    </row>
    <row r="114" spans="1:12" x14ac:dyDescent="0.2">
      <c r="A114" s="168" t="s">
        <v>1425</v>
      </c>
      <c r="B114" s="22" t="s">
        <v>213</v>
      </c>
      <c r="C114" s="29">
        <v>2217.9706160999999</v>
      </c>
      <c r="D114" s="27" t="str">
        <f t="shared" si="11"/>
        <v>N/A</v>
      </c>
      <c r="E114" s="29">
        <v>2309.7671074999998</v>
      </c>
      <c r="F114" s="27" t="str">
        <f t="shared" si="12"/>
        <v>N/A</v>
      </c>
      <c r="G114" s="29">
        <v>2817.9055472</v>
      </c>
      <c r="H114" s="27" t="str">
        <f t="shared" si="13"/>
        <v>N/A</v>
      </c>
      <c r="I114" s="8">
        <v>4.1390000000000002</v>
      </c>
      <c r="J114" s="8">
        <v>22</v>
      </c>
      <c r="K114" s="28" t="s">
        <v>734</v>
      </c>
      <c r="L114" s="105" t="str">
        <f t="shared" si="14"/>
        <v>Yes</v>
      </c>
    </row>
    <row r="115" spans="1:12" ht="25.5" x14ac:dyDescent="0.2">
      <c r="A115" s="168" t="s">
        <v>620</v>
      </c>
      <c r="B115" s="22" t="s">
        <v>213</v>
      </c>
      <c r="C115" s="29">
        <v>184998320</v>
      </c>
      <c r="D115" s="27" t="str">
        <f t="shared" si="11"/>
        <v>N/A</v>
      </c>
      <c r="E115" s="29">
        <v>219440080</v>
      </c>
      <c r="F115" s="27" t="str">
        <f t="shared" si="12"/>
        <v>N/A</v>
      </c>
      <c r="G115" s="29">
        <v>238607369</v>
      </c>
      <c r="H115" s="27" t="str">
        <f t="shared" si="13"/>
        <v>N/A</v>
      </c>
      <c r="I115" s="8">
        <v>18.62</v>
      </c>
      <c r="J115" s="8">
        <v>8.7349999999999994</v>
      </c>
      <c r="K115" s="28" t="s">
        <v>734</v>
      </c>
      <c r="L115" s="105" t="str">
        <f t="shared" si="14"/>
        <v>Yes</v>
      </c>
    </row>
    <row r="116" spans="1:12" x14ac:dyDescent="0.2">
      <c r="A116" s="172" t="s">
        <v>621</v>
      </c>
      <c r="B116" s="23" t="s">
        <v>213</v>
      </c>
      <c r="C116" s="23">
        <v>96159</v>
      </c>
      <c r="D116" s="27" t="str">
        <f t="shared" si="11"/>
        <v>N/A</v>
      </c>
      <c r="E116" s="23">
        <v>103123</v>
      </c>
      <c r="F116" s="27" t="str">
        <f t="shared" si="12"/>
        <v>N/A</v>
      </c>
      <c r="G116" s="23">
        <v>100850</v>
      </c>
      <c r="H116" s="27" t="str">
        <f t="shared" si="13"/>
        <v>N/A</v>
      </c>
      <c r="I116" s="8">
        <v>7.242</v>
      </c>
      <c r="J116" s="8">
        <v>-2.2000000000000002</v>
      </c>
      <c r="K116" s="31" t="s">
        <v>734</v>
      </c>
      <c r="L116" s="105" t="str">
        <f t="shared" si="14"/>
        <v>Yes</v>
      </c>
    </row>
    <row r="117" spans="1:12" ht="25.5" x14ac:dyDescent="0.2">
      <c r="A117" s="168" t="s">
        <v>1426</v>
      </c>
      <c r="B117" s="22" t="s">
        <v>213</v>
      </c>
      <c r="C117" s="29">
        <v>1923.8794081000001</v>
      </c>
      <c r="D117" s="27" t="str">
        <f t="shared" si="11"/>
        <v>N/A</v>
      </c>
      <c r="E117" s="29">
        <v>2127.9450753000001</v>
      </c>
      <c r="F117" s="27" t="str">
        <f t="shared" si="12"/>
        <v>N/A</v>
      </c>
      <c r="G117" s="29">
        <v>2365.9630044999999</v>
      </c>
      <c r="H117" s="27" t="str">
        <f t="shared" si="13"/>
        <v>N/A</v>
      </c>
      <c r="I117" s="8">
        <v>10.61</v>
      </c>
      <c r="J117" s="8">
        <v>11.19</v>
      </c>
      <c r="K117" s="28" t="s">
        <v>734</v>
      </c>
      <c r="L117" s="105" t="str">
        <f t="shared" si="14"/>
        <v>Yes</v>
      </c>
    </row>
    <row r="118" spans="1:12" ht="25.5" x14ac:dyDescent="0.2">
      <c r="A118" s="168" t="s">
        <v>622</v>
      </c>
      <c r="B118" s="22" t="s">
        <v>213</v>
      </c>
      <c r="C118" s="29">
        <v>41741041</v>
      </c>
      <c r="D118" s="27" t="str">
        <f t="shared" si="11"/>
        <v>N/A</v>
      </c>
      <c r="E118" s="29">
        <v>42841278</v>
      </c>
      <c r="F118" s="27" t="str">
        <f t="shared" si="12"/>
        <v>N/A</v>
      </c>
      <c r="G118" s="29">
        <v>46615949</v>
      </c>
      <c r="H118" s="27" t="str">
        <f t="shared" si="13"/>
        <v>N/A</v>
      </c>
      <c r="I118" s="8">
        <v>2.6360000000000001</v>
      </c>
      <c r="J118" s="8">
        <v>8.8109999999999999</v>
      </c>
      <c r="K118" s="28" t="s">
        <v>734</v>
      </c>
      <c r="L118" s="105" t="str">
        <f t="shared" si="14"/>
        <v>Yes</v>
      </c>
    </row>
    <row r="119" spans="1:12" x14ac:dyDescent="0.2">
      <c r="A119" s="168" t="s">
        <v>623</v>
      </c>
      <c r="B119" s="22" t="s">
        <v>213</v>
      </c>
      <c r="C119" s="23">
        <v>61525</v>
      </c>
      <c r="D119" s="27" t="str">
        <f t="shared" si="11"/>
        <v>N/A</v>
      </c>
      <c r="E119" s="23">
        <v>65247</v>
      </c>
      <c r="F119" s="27" t="str">
        <f t="shared" si="12"/>
        <v>N/A</v>
      </c>
      <c r="G119" s="23">
        <v>67323</v>
      </c>
      <c r="H119" s="27" t="str">
        <f t="shared" si="13"/>
        <v>N/A</v>
      </c>
      <c r="I119" s="8">
        <v>6.05</v>
      </c>
      <c r="J119" s="8">
        <v>3.1819999999999999</v>
      </c>
      <c r="K119" s="28" t="s">
        <v>734</v>
      </c>
      <c r="L119" s="105" t="str">
        <f t="shared" si="14"/>
        <v>Yes</v>
      </c>
    </row>
    <row r="120" spans="1:12" ht="25.5" x14ac:dyDescent="0.2">
      <c r="A120" s="168" t="s">
        <v>1427</v>
      </c>
      <c r="B120" s="22" t="s">
        <v>213</v>
      </c>
      <c r="C120" s="29">
        <v>678.44032506999997</v>
      </c>
      <c r="D120" s="27" t="str">
        <f t="shared" si="11"/>
        <v>N/A</v>
      </c>
      <c r="E120" s="29">
        <v>656.60149892000004</v>
      </c>
      <c r="F120" s="27" t="str">
        <f t="shared" si="12"/>
        <v>N/A</v>
      </c>
      <c r="G120" s="29">
        <v>692.42233709000004</v>
      </c>
      <c r="H120" s="27" t="str">
        <f t="shared" si="13"/>
        <v>N/A</v>
      </c>
      <c r="I120" s="8">
        <v>-3.22</v>
      </c>
      <c r="J120" s="8">
        <v>5.4550000000000001</v>
      </c>
      <c r="K120" s="28" t="s">
        <v>734</v>
      </c>
      <c r="L120" s="105" t="str">
        <f t="shared" si="14"/>
        <v>Yes</v>
      </c>
    </row>
    <row r="121" spans="1:12" ht="25.5" x14ac:dyDescent="0.2">
      <c r="A121" s="168" t="s">
        <v>624</v>
      </c>
      <c r="B121" s="22" t="s">
        <v>213</v>
      </c>
      <c r="C121" s="29">
        <v>0</v>
      </c>
      <c r="D121" s="27" t="str">
        <f t="shared" si="11"/>
        <v>N/A</v>
      </c>
      <c r="E121" s="29">
        <v>0</v>
      </c>
      <c r="F121" s="27" t="str">
        <f t="shared" si="12"/>
        <v>N/A</v>
      </c>
      <c r="G121" s="29">
        <v>0</v>
      </c>
      <c r="H121" s="27" t="str">
        <f t="shared" si="13"/>
        <v>N/A</v>
      </c>
      <c r="I121" s="8" t="s">
        <v>1748</v>
      </c>
      <c r="J121" s="8" t="s">
        <v>1748</v>
      </c>
      <c r="K121" s="28" t="s">
        <v>734</v>
      </c>
      <c r="L121" s="105" t="str">
        <f t="shared" si="14"/>
        <v>N/A</v>
      </c>
    </row>
    <row r="122" spans="1:12" x14ac:dyDescent="0.2">
      <c r="A122" s="168" t="s">
        <v>625</v>
      </c>
      <c r="B122" s="22" t="s">
        <v>213</v>
      </c>
      <c r="C122" s="23">
        <v>0</v>
      </c>
      <c r="D122" s="27" t="str">
        <f t="shared" si="11"/>
        <v>N/A</v>
      </c>
      <c r="E122" s="23">
        <v>0</v>
      </c>
      <c r="F122" s="27" t="str">
        <f t="shared" si="12"/>
        <v>N/A</v>
      </c>
      <c r="G122" s="23">
        <v>0</v>
      </c>
      <c r="H122" s="27" t="str">
        <f t="shared" si="13"/>
        <v>N/A</v>
      </c>
      <c r="I122" s="8" t="s">
        <v>1748</v>
      </c>
      <c r="J122" s="8" t="s">
        <v>1748</v>
      </c>
      <c r="K122" s="28" t="s">
        <v>734</v>
      </c>
      <c r="L122" s="105" t="str">
        <f t="shared" si="14"/>
        <v>N/A</v>
      </c>
    </row>
    <row r="123" spans="1:12" ht="25.5" x14ac:dyDescent="0.2">
      <c r="A123" s="168" t="s">
        <v>1428</v>
      </c>
      <c r="B123" s="22" t="s">
        <v>213</v>
      </c>
      <c r="C123" s="29" t="s">
        <v>1748</v>
      </c>
      <c r="D123" s="27" t="str">
        <f t="shared" si="11"/>
        <v>N/A</v>
      </c>
      <c r="E123" s="29" t="s">
        <v>1748</v>
      </c>
      <c r="F123" s="27" t="str">
        <f t="shared" si="12"/>
        <v>N/A</v>
      </c>
      <c r="G123" s="29" t="s">
        <v>1748</v>
      </c>
      <c r="H123" s="27" t="str">
        <f t="shared" si="13"/>
        <v>N/A</v>
      </c>
      <c r="I123" s="8" t="s">
        <v>1748</v>
      </c>
      <c r="J123" s="8" t="s">
        <v>1748</v>
      </c>
      <c r="K123" s="28" t="s">
        <v>734</v>
      </c>
      <c r="L123" s="105" t="str">
        <f t="shared" si="14"/>
        <v>N/A</v>
      </c>
    </row>
    <row r="124" spans="1:12" ht="25.5" x14ac:dyDescent="0.2">
      <c r="A124" s="168" t="s">
        <v>626</v>
      </c>
      <c r="B124" s="22" t="s">
        <v>213</v>
      </c>
      <c r="C124" s="29">
        <v>525542</v>
      </c>
      <c r="D124" s="27" t="str">
        <f t="shared" si="11"/>
        <v>N/A</v>
      </c>
      <c r="E124" s="29">
        <v>541695</v>
      </c>
      <c r="F124" s="27" t="str">
        <f t="shared" si="12"/>
        <v>N/A</v>
      </c>
      <c r="G124" s="29">
        <v>12577910</v>
      </c>
      <c r="H124" s="27" t="str">
        <f t="shared" si="13"/>
        <v>N/A</v>
      </c>
      <c r="I124" s="8">
        <v>3.0739999999999998</v>
      </c>
      <c r="J124" s="8">
        <v>2222</v>
      </c>
      <c r="K124" s="28" t="s">
        <v>734</v>
      </c>
      <c r="L124" s="105" t="str">
        <f t="shared" si="14"/>
        <v>No</v>
      </c>
    </row>
    <row r="125" spans="1:12" ht="25.5" x14ac:dyDescent="0.2">
      <c r="A125" s="168" t="s">
        <v>627</v>
      </c>
      <c r="B125" s="22" t="s">
        <v>213</v>
      </c>
      <c r="C125" s="23">
        <v>697</v>
      </c>
      <c r="D125" s="27" t="str">
        <f t="shared" si="11"/>
        <v>N/A</v>
      </c>
      <c r="E125" s="23">
        <v>690</v>
      </c>
      <c r="F125" s="27" t="str">
        <f t="shared" si="12"/>
        <v>N/A</v>
      </c>
      <c r="G125" s="23">
        <v>33241</v>
      </c>
      <c r="H125" s="27" t="str">
        <f t="shared" si="13"/>
        <v>N/A</v>
      </c>
      <c r="I125" s="8">
        <v>-1</v>
      </c>
      <c r="J125" s="8">
        <v>4718</v>
      </c>
      <c r="K125" s="28" t="s">
        <v>734</v>
      </c>
      <c r="L125" s="105" t="str">
        <f t="shared" si="14"/>
        <v>No</v>
      </c>
    </row>
    <row r="126" spans="1:12" ht="25.5" x14ac:dyDescent="0.2">
      <c r="A126" s="168" t="s">
        <v>1429</v>
      </c>
      <c r="B126" s="22" t="s">
        <v>213</v>
      </c>
      <c r="C126" s="29">
        <v>754.00573887999997</v>
      </c>
      <c r="D126" s="27" t="str">
        <f t="shared" si="11"/>
        <v>N/A</v>
      </c>
      <c r="E126" s="29">
        <v>785.06521739000004</v>
      </c>
      <c r="F126" s="27" t="str">
        <f t="shared" si="12"/>
        <v>N/A</v>
      </c>
      <c r="G126" s="29">
        <v>378.38542762999998</v>
      </c>
      <c r="H126" s="27" t="str">
        <f t="shared" si="13"/>
        <v>N/A</v>
      </c>
      <c r="I126" s="8">
        <v>4.1189999999999998</v>
      </c>
      <c r="J126" s="8">
        <v>-51.8</v>
      </c>
      <c r="K126" s="28" t="s">
        <v>734</v>
      </c>
      <c r="L126" s="105" t="str">
        <f t="shared" si="14"/>
        <v>No</v>
      </c>
    </row>
    <row r="127" spans="1:12" ht="25.5" x14ac:dyDescent="0.2">
      <c r="A127" s="168" t="s">
        <v>628</v>
      </c>
      <c r="B127" s="22" t="s">
        <v>213</v>
      </c>
      <c r="C127" s="29">
        <v>164915</v>
      </c>
      <c r="D127" s="27" t="str">
        <f t="shared" si="11"/>
        <v>N/A</v>
      </c>
      <c r="E127" s="29">
        <v>146535</v>
      </c>
      <c r="F127" s="27" t="str">
        <f t="shared" si="12"/>
        <v>N/A</v>
      </c>
      <c r="G127" s="29">
        <v>45116667</v>
      </c>
      <c r="H127" s="27" t="str">
        <f t="shared" si="13"/>
        <v>N/A</v>
      </c>
      <c r="I127" s="8">
        <v>-11.1</v>
      </c>
      <c r="J127" s="8">
        <v>30689</v>
      </c>
      <c r="K127" s="28" t="s">
        <v>734</v>
      </c>
      <c r="L127" s="105" t="str">
        <f t="shared" si="14"/>
        <v>No</v>
      </c>
    </row>
    <row r="128" spans="1:12" x14ac:dyDescent="0.2">
      <c r="A128" s="168" t="s">
        <v>629</v>
      </c>
      <c r="B128" s="22" t="s">
        <v>213</v>
      </c>
      <c r="C128" s="23">
        <v>367</v>
      </c>
      <c r="D128" s="27" t="str">
        <f t="shared" si="11"/>
        <v>N/A</v>
      </c>
      <c r="E128" s="23">
        <v>371</v>
      </c>
      <c r="F128" s="27" t="str">
        <f t="shared" si="12"/>
        <v>N/A</v>
      </c>
      <c r="G128" s="23">
        <v>37452</v>
      </c>
      <c r="H128" s="27" t="str">
        <f t="shared" si="13"/>
        <v>N/A</v>
      </c>
      <c r="I128" s="8">
        <v>1.0900000000000001</v>
      </c>
      <c r="J128" s="8">
        <v>9995</v>
      </c>
      <c r="K128" s="28" t="s">
        <v>734</v>
      </c>
      <c r="L128" s="105" t="str">
        <f t="shared" si="14"/>
        <v>No</v>
      </c>
    </row>
    <row r="129" spans="1:12" ht="25.5" x14ac:dyDescent="0.2">
      <c r="A129" s="168" t="s">
        <v>1430</v>
      </c>
      <c r="B129" s="22" t="s">
        <v>213</v>
      </c>
      <c r="C129" s="29">
        <v>449.35967302</v>
      </c>
      <c r="D129" s="27" t="str">
        <f t="shared" si="11"/>
        <v>N/A</v>
      </c>
      <c r="E129" s="29">
        <v>394.97304581999998</v>
      </c>
      <c r="F129" s="27" t="str">
        <f t="shared" si="12"/>
        <v>N/A</v>
      </c>
      <c r="G129" s="29">
        <v>1204.6530759</v>
      </c>
      <c r="H129" s="27" t="str">
        <f t="shared" si="13"/>
        <v>N/A</v>
      </c>
      <c r="I129" s="8">
        <v>-12.1</v>
      </c>
      <c r="J129" s="8">
        <v>205</v>
      </c>
      <c r="K129" s="28" t="s">
        <v>734</v>
      </c>
      <c r="L129" s="105" t="str">
        <f t="shared" si="14"/>
        <v>No</v>
      </c>
    </row>
    <row r="130" spans="1:12" ht="25.5" x14ac:dyDescent="0.2">
      <c r="A130" s="168" t="s">
        <v>630</v>
      </c>
      <c r="B130" s="22" t="s">
        <v>213</v>
      </c>
      <c r="C130" s="29">
        <v>9609104</v>
      </c>
      <c r="D130" s="27" t="str">
        <f t="shared" si="11"/>
        <v>N/A</v>
      </c>
      <c r="E130" s="29">
        <v>8428246</v>
      </c>
      <c r="F130" s="27" t="str">
        <f t="shared" si="12"/>
        <v>N/A</v>
      </c>
      <c r="G130" s="29">
        <v>10741277</v>
      </c>
      <c r="H130" s="27" t="str">
        <f t="shared" si="13"/>
        <v>N/A</v>
      </c>
      <c r="I130" s="8">
        <v>-12.3</v>
      </c>
      <c r="J130" s="8">
        <v>27.44</v>
      </c>
      <c r="K130" s="28" t="s">
        <v>734</v>
      </c>
      <c r="L130" s="105" t="str">
        <f t="shared" si="14"/>
        <v>Yes</v>
      </c>
    </row>
    <row r="131" spans="1:12" x14ac:dyDescent="0.2">
      <c r="A131" s="168" t="s">
        <v>631</v>
      </c>
      <c r="B131" s="22" t="s">
        <v>213</v>
      </c>
      <c r="C131" s="23">
        <v>17345</v>
      </c>
      <c r="D131" s="27" t="str">
        <f t="shared" si="11"/>
        <v>N/A</v>
      </c>
      <c r="E131" s="23">
        <v>18809</v>
      </c>
      <c r="F131" s="27" t="str">
        <f t="shared" si="12"/>
        <v>N/A</v>
      </c>
      <c r="G131" s="23">
        <v>22608</v>
      </c>
      <c r="H131" s="27" t="str">
        <f t="shared" si="13"/>
        <v>N/A</v>
      </c>
      <c r="I131" s="8">
        <v>8.44</v>
      </c>
      <c r="J131" s="8">
        <v>20.2</v>
      </c>
      <c r="K131" s="28" t="s">
        <v>734</v>
      </c>
      <c r="L131" s="105" t="str">
        <f t="shared" si="14"/>
        <v>Yes</v>
      </c>
    </row>
    <row r="132" spans="1:12" ht="25.5" x14ac:dyDescent="0.2">
      <c r="A132" s="168" t="s">
        <v>1431</v>
      </c>
      <c r="B132" s="22" t="s">
        <v>213</v>
      </c>
      <c r="C132" s="29">
        <v>553.99850101000004</v>
      </c>
      <c r="D132" s="27" t="str">
        <f t="shared" si="11"/>
        <v>N/A</v>
      </c>
      <c r="E132" s="29">
        <v>448.09644319</v>
      </c>
      <c r="F132" s="27" t="str">
        <f t="shared" si="12"/>
        <v>N/A</v>
      </c>
      <c r="G132" s="29">
        <v>475.10956298999997</v>
      </c>
      <c r="H132" s="27" t="str">
        <f t="shared" si="13"/>
        <v>N/A</v>
      </c>
      <c r="I132" s="8">
        <v>-19.100000000000001</v>
      </c>
      <c r="J132" s="8">
        <v>6.0279999999999996</v>
      </c>
      <c r="K132" s="28" t="s">
        <v>734</v>
      </c>
      <c r="L132" s="105" t="str">
        <f t="shared" si="14"/>
        <v>Yes</v>
      </c>
    </row>
    <row r="133" spans="1:12" ht="25.5" x14ac:dyDescent="0.2">
      <c r="A133" s="168" t="s">
        <v>632</v>
      </c>
      <c r="B133" s="22" t="s">
        <v>213</v>
      </c>
      <c r="C133" s="29">
        <v>72147045</v>
      </c>
      <c r="D133" s="27" t="str">
        <f t="shared" si="11"/>
        <v>N/A</v>
      </c>
      <c r="E133" s="29">
        <v>74142123</v>
      </c>
      <c r="F133" s="27" t="str">
        <f t="shared" si="12"/>
        <v>N/A</v>
      </c>
      <c r="G133" s="29">
        <v>132439102</v>
      </c>
      <c r="H133" s="27" t="str">
        <f t="shared" si="13"/>
        <v>N/A</v>
      </c>
      <c r="I133" s="8">
        <v>2.7650000000000001</v>
      </c>
      <c r="J133" s="8">
        <v>78.63</v>
      </c>
      <c r="K133" s="28" t="s">
        <v>734</v>
      </c>
      <c r="L133" s="105" t="str">
        <f t="shared" si="14"/>
        <v>No</v>
      </c>
    </row>
    <row r="134" spans="1:12" x14ac:dyDescent="0.2">
      <c r="A134" s="168" t="s">
        <v>633</v>
      </c>
      <c r="B134" s="22" t="s">
        <v>213</v>
      </c>
      <c r="C134" s="23">
        <v>6272</v>
      </c>
      <c r="D134" s="27" t="str">
        <f t="shared" si="11"/>
        <v>N/A</v>
      </c>
      <c r="E134" s="23">
        <v>6363</v>
      </c>
      <c r="F134" s="27" t="str">
        <f t="shared" si="12"/>
        <v>N/A</v>
      </c>
      <c r="G134" s="23">
        <v>6478</v>
      </c>
      <c r="H134" s="27" t="str">
        <f t="shared" si="13"/>
        <v>N/A</v>
      </c>
      <c r="I134" s="8">
        <v>1.4510000000000001</v>
      </c>
      <c r="J134" s="8">
        <v>1.8069999999999999</v>
      </c>
      <c r="K134" s="28" t="s">
        <v>734</v>
      </c>
      <c r="L134" s="105" t="str">
        <f t="shared" si="14"/>
        <v>Yes</v>
      </c>
    </row>
    <row r="135" spans="1:12" x14ac:dyDescent="0.2">
      <c r="A135" s="168" t="s">
        <v>1432</v>
      </c>
      <c r="B135" s="22" t="s">
        <v>213</v>
      </c>
      <c r="C135" s="29">
        <v>11503.036511</v>
      </c>
      <c r="D135" s="27" t="str">
        <f t="shared" si="11"/>
        <v>N/A</v>
      </c>
      <c r="E135" s="29">
        <v>11652.070250000001</v>
      </c>
      <c r="F135" s="27" t="str">
        <f t="shared" si="12"/>
        <v>N/A</v>
      </c>
      <c r="G135" s="29">
        <v>20444.443038000001</v>
      </c>
      <c r="H135" s="27" t="str">
        <f t="shared" si="13"/>
        <v>N/A</v>
      </c>
      <c r="I135" s="8">
        <v>1.296</v>
      </c>
      <c r="J135" s="8">
        <v>75.459999999999994</v>
      </c>
      <c r="K135" s="28" t="s">
        <v>734</v>
      </c>
      <c r="L135" s="105" t="str">
        <f t="shared" si="14"/>
        <v>No</v>
      </c>
    </row>
    <row r="136" spans="1:12" ht="25.5" x14ac:dyDescent="0.2">
      <c r="A136" s="168" t="s">
        <v>634</v>
      </c>
      <c r="B136" s="22" t="s">
        <v>213</v>
      </c>
      <c r="C136" s="29">
        <v>159209</v>
      </c>
      <c r="D136" s="27" t="str">
        <f t="shared" si="11"/>
        <v>N/A</v>
      </c>
      <c r="E136" s="29">
        <v>260202</v>
      </c>
      <c r="F136" s="27" t="str">
        <f t="shared" si="12"/>
        <v>N/A</v>
      </c>
      <c r="G136" s="29">
        <v>420964</v>
      </c>
      <c r="H136" s="27" t="str">
        <f t="shared" si="13"/>
        <v>N/A</v>
      </c>
      <c r="I136" s="8">
        <v>63.43</v>
      </c>
      <c r="J136" s="8">
        <v>61.78</v>
      </c>
      <c r="K136" s="28" t="s">
        <v>734</v>
      </c>
      <c r="L136" s="105" t="str">
        <f>IF(J136="Div by 0", "N/A", IF(OR(J136="N/A",K136="N/A"),"N/A", IF(J136&gt;VALUE(MID(K136,1,2)), "No", IF(J136&lt;-1*VALUE(MID(K136,1,2)), "No", "Yes"))))</f>
        <v>No</v>
      </c>
    </row>
    <row r="137" spans="1:12" x14ac:dyDescent="0.2">
      <c r="A137" s="168" t="s">
        <v>635</v>
      </c>
      <c r="B137" s="22" t="s">
        <v>213</v>
      </c>
      <c r="C137" s="23">
        <v>1856</v>
      </c>
      <c r="D137" s="27" t="str">
        <f t="shared" si="11"/>
        <v>N/A</v>
      </c>
      <c r="E137" s="23">
        <v>2643</v>
      </c>
      <c r="F137" s="27" t="str">
        <f t="shared" si="12"/>
        <v>N/A</v>
      </c>
      <c r="G137" s="23">
        <v>3187</v>
      </c>
      <c r="H137" s="27" t="str">
        <f t="shared" si="13"/>
        <v>N/A</v>
      </c>
      <c r="I137" s="8">
        <v>42.4</v>
      </c>
      <c r="J137" s="8">
        <v>20.58</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85.780711206999996</v>
      </c>
      <c r="D138" s="27" t="str">
        <f t="shared" si="11"/>
        <v>N/A</v>
      </c>
      <c r="E138" s="29">
        <v>98.449489217000007</v>
      </c>
      <c r="F138" s="27" t="str">
        <f t="shared" si="12"/>
        <v>N/A</v>
      </c>
      <c r="G138" s="29">
        <v>132.08785692000001</v>
      </c>
      <c r="H138" s="27" t="str">
        <f t="shared" si="13"/>
        <v>N/A</v>
      </c>
      <c r="I138" s="8">
        <v>14.77</v>
      </c>
      <c r="J138" s="8">
        <v>34.17</v>
      </c>
      <c r="K138" s="28" t="s">
        <v>734</v>
      </c>
      <c r="L138" s="105" t="str">
        <f t="shared" si="15"/>
        <v>No</v>
      </c>
    </row>
    <row r="139" spans="1:12" ht="25.5" x14ac:dyDescent="0.2">
      <c r="A139" s="168" t="s">
        <v>636</v>
      </c>
      <c r="B139" s="22" t="s">
        <v>213</v>
      </c>
      <c r="C139" s="29">
        <v>0</v>
      </c>
      <c r="D139" s="27" t="str">
        <f t="shared" si="11"/>
        <v>N/A</v>
      </c>
      <c r="E139" s="29">
        <v>0</v>
      </c>
      <c r="F139" s="27" t="str">
        <f t="shared" si="12"/>
        <v>N/A</v>
      </c>
      <c r="G139" s="29">
        <v>0</v>
      </c>
      <c r="H139" s="27" t="str">
        <f t="shared" si="13"/>
        <v>N/A</v>
      </c>
      <c r="I139" s="8" t="s">
        <v>1748</v>
      </c>
      <c r="J139" s="8" t="s">
        <v>1748</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0</v>
      </c>
      <c r="H140" s="27" t="str">
        <f t="shared" si="13"/>
        <v>N/A</v>
      </c>
      <c r="I140" s="8" t="s">
        <v>1748</v>
      </c>
      <c r="J140" s="8" t="s">
        <v>1748</v>
      </c>
      <c r="K140" s="28" t="s">
        <v>734</v>
      </c>
      <c r="L140" s="105" t="str">
        <f t="shared" si="15"/>
        <v>N/A</v>
      </c>
    </row>
    <row r="141" spans="1:12" ht="25.5" x14ac:dyDescent="0.2">
      <c r="A141" s="168" t="s">
        <v>1434</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734</v>
      </c>
      <c r="L141" s="105" t="str">
        <f t="shared" si="15"/>
        <v>N/A</v>
      </c>
    </row>
    <row r="142" spans="1:12" ht="25.5" x14ac:dyDescent="0.2">
      <c r="A142" s="168" t="s">
        <v>638</v>
      </c>
      <c r="B142" s="22" t="s">
        <v>213</v>
      </c>
      <c r="C142" s="29">
        <v>111725141</v>
      </c>
      <c r="D142" s="27" t="str">
        <f t="shared" si="11"/>
        <v>N/A</v>
      </c>
      <c r="E142" s="29">
        <v>133455108</v>
      </c>
      <c r="F142" s="27" t="str">
        <f t="shared" si="12"/>
        <v>N/A</v>
      </c>
      <c r="G142" s="29">
        <v>135698939</v>
      </c>
      <c r="H142" s="27" t="str">
        <f t="shared" si="13"/>
        <v>N/A</v>
      </c>
      <c r="I142" s="8">
        <v>19.45</v>
      </c>
      <c r="J142" s="8">
        <v>1.681</v>
      </c>
      <c r="K142" s="28" t="s">
        <v>734</v>
      </c>
      <c r="L142" s="105" t="str">
        <f t="shared" ref="L142:L153" si="16">IF(J142="Div by 0", "N/A", IF(K142="N/A","N/A", IF(J142&gt;VALUE(MID(K142,1,2)), "No", IF(J142&lt;-1*VALUE(MID(K142,1,2)), "No", "Yes"))))</f>
        <v>Yes</v>
      </c>
    </row>
    <row r="143" spans="1:12" ht="25.5" x14ac:dyDescent="0.2">
      <c r="A143" s="168" t="s">
        <v>639</v>
      </c>
      <c r="B143" s="22" t="s">
        <v>213</v>
      </c>
      <c r="C143" s="23">
        <v>111613</v>
      </c>
      <c r="D143" s="27" t="str">
        <f t="shared" si="11"/>
        <v>N/A</v>
      </c>
      <c r="E143" s="23">
        <v>111544</v>
      </c>
      <c r="F143" s="27" t="str">
        <f t="shared" si="12"/>
        <v>N/A</v>
      </c>
      <c r="G143" s="23">
        <v>118644</v>
      </c>
      <c r="H143" s="27" t="str">
        <f t="shared" si="13"/>
        <v>N/A</v>
      </c>
      <c r="I143" s="8">
        <v>-6.2E-2</v>
      </c>
      <c r="J143" s="8">
        <v>6.3650000000000002</v>
      </c>
      <c r="K143" s="28" t="s">
        <v>734</v>
      </c>
      <c r="L143" s="105" t="str">
        <f t="shared" si="16"/>
        <v>Yes</v>
      </c>
    </row>
    <row r="144" spans="1:12" ht="25.5" x14ac:dyDescent="0.2">
      <c r="A144" s="168" t="s">
        <v>1435</v>
      </c>
      <c r="B144" s="22" t="s">
        <v>213</v>
      </c>
      <c r="C144" s="29">
        <v>1001.0047306</v>
      </c>
      <c r="D144" s="27" t="str">
        <f t="shared" si="11"/>
        <v>N/A</v>
      </c>
      <c r="E144" s="29">
        <v>1196.4346625999999</v>
      </c>
      <c r="F144" s="27" t="str">
        <f t="shared" si="12"/>
        <v>N/A</v>
      </c>
      <c r="G144" s="29">
        <v>1143.7488536999999</v>
      </c>
      <c r="H144" s="27" t="str">
        <f t="shared" si="13"/>
        <v>N/A</v>
      </c>
      <c r="I144" s="8">
        <v>19.52</v>
      </c>
      <c r="J144" s="8">
        <v>-4.4000000000000004</v>
      </c>
      <c r="K144" s="28" t="s">
        <v>734</v>
      </c>
      <c r="L144" s="105" t="str">
        <f t="shared" si="16"/>
        <v>Yes</v>
      </c>
    </row>
    <row r="145" spans="1:12" ht="25.5" x14ac:dyDescent="0.2">
      <c r="A145" s="168" t="s">
        <v>640</v>
      </c>
      <c r="B145" s="22" t="s">
        <v>213</v>
      </c>
      <c r="C145" s="29">
        <v>383928299</v>
      </c>
      <c r="D145" s="27" t="str">
        <f t="shared" ref="D145:D153" si="17">IF($B145="N/A","N/A",IF(C145&gt;10,"No",IF(C145&lt;-10,"No","Yes")))</f>
        <v>N/A</v>
      </c>
      <c r="E145" s="29">
        <v>401312187</v>
      </c>
      <c r="F145" s="27" t="str">
        <f t="shared" ref="F145:F153" si="18">IF($B145="N/A","N/A",IF(E145&gt;10,"No",IF(E145&lt;-10,"No","Yes")))</f>
        <v>N/A</v>
      </c>
      <c r="G145" s="29">
        <v>468908751</v>
      </c>
      <c r="H145" s="27" t="str">
        <f t="shared" ref="H145:H153" si="19">IF($B145="N/A","N/A",IF(G145&gt;10,"No",IF(G145&lt;-10,"No","Yes")))</f>
        <v>N/A</v>
      </c>
      <c r="I145" s="8">
        <v>4.5279999999999996</v>
      </c>
      <c r="J145" s="8">
        <v>16.84</v>
      </c>
      <c r="K145" s="28" t="s">
        <v>734</v>
      </c>
      <c r="L145" s="105" t="str">
        <f t="shared" si="16"/>
        <v>Yes</v>
      </c>
    </row>
    <row r="146" spans="1:12" x14ac:dyDescent="0.2">
      <c r="A146" s="168" t="s">
        <v>641</v>
      </c>
      <c r="B146" s="22" t="s">
        <v>213</v>
      </c>
      <c r="C146" s="23">
        <v>8713</v>
      </c>
      <c r="D146" s="27" t="str">
        <f t="shared" si="17"/>
        <v>N/A</v>
      </c>
      <c r="E146" s="23">
        <v>10401</v>
      </c>
      <c r="F146" s="27" t="str">
        <f t="shared" si="18"/>
        <v>N/A</v>
      </c>
      <c r="G146" s="23">
        <v>12426</v>
      </c>
      <c r="H146" s="27" t="str">
        <f t="shared" si="19"/>
        <v>N/A</v>
      </c>
      <c r="I146" s="8">
        <v>19.37</v>
      </c>
      <c r="J146" s="8">
        <v>19.47</v>
      </c>
      <c r="K146" s="28" t="s">
        <v>734</v>
      </c>
      <c r="L146" s="105" t="str">
        <f t="shared" si="16"/>
        <v>Yes</v>
      </c>
    </row>
    <row r="147" spans="1:12" ht="25.5" x14ac:dyDescent="0.2">
      <c r="A147" s="168" t="s">
        <v>1436</v>
      </c>
      <c r="B147" s="22" t="s">
        <v>213</v>
      </c>
      <c r="C147" s="29">
        <v>44063.847009999998</v>
      </c>
      <c r="D147" s="27" t="str">
        <f t="shared" si="17"/>
        <v>N/A</v>
      </c>
      <c r="E147" s="29">
        <v>38584.000288000003</v>
      </c>
      <c r="F147" s="27" t="str">
        <f t="shared" si="18"/>
        <v>N/A</v>
      </c>
      <c r="G147" s="29">
        <v>37736.097779000003</v>
      </c>
      <c r="H147" s="27" t="str">
        <f t="shared" si="19"/>
        <v>N/A</v>
      </c>
      <c r="I147" s="8">
        <v>-12.4</v>
      </c>
      <c r="J147" s="8">
        <v>-2.2000000000000002</v>
      </c>
      <c r="K147" s="28" t="s">
        <v>734</v>
      </c>
      <c r="L147" s="105" t="str">
        <f t="shared" si="16"/>
        <v>Yes</v>
      </c>
    </row>
    <row r="148" spans="1:12" ht="25.5" x14ac:dyDescent="0.2">
      <c r="A148" s="168" t="s">
        <v>642</v>
      </c>
      <c r="B148" s="22" t="s">
        <v>213</v>
      </c>
      <c r="C148" s="29">
        <v>97755939</v>
      </c>
      <c r="D148" s="27" t="str">
        <f t="shared" si="17"/>
        <v>N/A</v>
      </c>
      <c r="E148" s="29">
        <v>97608615</v>
      </c>
      <c r="F148" s="27" t="str">
        <f t="shared" si="18"/>
        <v>N/A</v>
      </c>
      <c r="G148" s="29">
        <v>106418174</v>
      </c>
      <c r="H148" s="27" t="str">
        <f t="shared" si="19"/>
        <v>N/A</v>
      </c>
      <c r="I148" s="8">
        <v>-0.151</v>
      </c>
      <c r="J148" s="8">
        <v>9.0250000000000004</v>
      </c>
      <c r="K148" s="28" t="s">
        <v>734</v>
      </c>
      <c r="L148" s="105" t="str">
        <f t="shared" si="16"/>
        <v>Yes</v>
      </c>
    </row>
    <row r="149" spans="1:12" x14ac:dyDescent="0.2">
      <c r="A149" s="168" t="s">
        <v>643</v>
      </c>
      <c r="B149" s="22" t="s">
        <v>213</v>
      </c>
      <c r="C149" s="23">
        <v>53166</v>
      </c>
      <c r="D149" s="27" t="str">
        <f t="shared" si="17"/>
        <v>N/A</v>
      </c>
      <c r="E149" s="23">
        <v>51702</v>
      </c>
      <c r="F149" s="27" t="str">
        <f t="shared" si="18"/>
        <v>N/A</v>
      </c>
      <c r="G149" s="23">
        <v>61345</v>
      </c>
      <c r="H149" s="27" t="str">
        <f t="shared" si="19"/>
        <v>N/A</v>
      </c>
      <c r="I149" s="8">
        <v>-2.75</v>
      </c>
      <c r="J149" s="8">
        <v>18.649999999999999</v>
      </c>
      <c r="K149" s="28" t="s">
        <v>734</v>
      </c>
      <c r="L149" s="105" t="str">
        <f t="shared" si="16"/>
        <v>Yes</v>
      </c>
    </row>
    <row r="150" spans="1:12" ht="25.5" x14ac:dyDescent="0.2">
      <c r="A150" s="168" t="s">
        <v>1437</v>
      </c>
      <c r="B150" s="22" t="s">
        <v>213</v>
      </c>
      <c r="C150" s="29">
        <v>1838.6927548000001</v>
      </c>
      <c r="D150" s="27" t="str">
        <f t="shared" si="17"/>
        <v>N/A</v>
      </c>
      <c r="E150" s="29">
        <v>1887.9079145999999</v>
      </c>
      <c r="F150" s="27" t="str">
        <f t="shared" si="18"/>
        <v>N/A</v>
      </c>
      <c r="G150" s="29">
        <v>1734.7489445000001</v>
      </c>
      <c r="H150" s="27" t="str">
        <f t="shared" si="19"/>
        <v>N/A</v>
      </c>
      <c r="I150" s="8">
        <v>2.677</v>
      </c>
      <c r="J150" s="8">
        <v>-8.11</v>
      </c>
      <c r="K150" s="28" t="s">
        <v>734</v>
      </c>
      <c r="L150" s="105" t="str">
        <f t="shared" si="16"/>
        <v>Yes</v>
      </c>
    </row>
    <row r="151" spans="1:12" ht="25.5" x14ac:dyDescent="0.2">
      <c r="A151" s="168" t="s">
        <v>644</v>
      </c>
      <c r="B151" s="22" t="s">
        <v>213</v>
      </c>
      <c r="C151" s="29">
        <v>58423321</v>
      </c>
      <c r="D151" s="27" t="str">
        <f t="shared" si="17"/>
        <v>N/A</v>
      </c>
      <c r="E151" s="29">
        <v>61396201</v>
      </c>
      <c r="F151" s="27" t="str">
        <f t="shared" si="18"/>
        <v>N/A</v>
      </c>
      <c r="G151" s="29">
        <v>65987122</v>
      </c>
      <c r="H151" s="27" t="str">
        <f t="shared" si="19"/>
        <v>N/A</v>
      </c>
      <c r="I151" s="8">
        <v>5.0890000000000004</v>
      </c>
      <c r="J151" s="8">
        <v>7.4779999999999998</v>
      </c>
      <c r="K151" s="28" t="s">
        <v>734</v>
      </c>
      <c r="L151" s="105" t="str">
        <f t="shared" si="16"/>
        <v>Yes</v>
      </c>
    </row>
    <row r="152" spans="1:12" x14ac:dyDescent="0.2">
      <c r="A152" s="168" t="s">
        <v>645</v>
      </c>
      <c r="B152" s="22" t="s">
        <v>213</v>
      </c>
      <c r="C152" s="23">
        <v>10848</v>
      </c>
      <c r="D152" s="27" t="str">
        <f t="shared" si="17"/>
        <v>N/A</v>
      </c>
      <c r="E152" s="23">
        <v>11072</v>
      </c>
      <c r="F152" s="27" t="str">
        <f t="shared" si="18"/>
        <v>N/A</v>
      </c>
      <c r="G152" s="23">
        <v>11596</v>
      </c>
      <c r="H152" s="27" t="str">
        <f t="shared" si="19"/>
        <v>N/A</v>
      </c>
      <c r="I152" s="8">
        <v>2.0649999999999999</v>
      </c>
      <c r="J152" s="8">
        <v>4.7329999999999997</v>
      </c>
      <c r="K152" s="28" t="s">
        <v>734</v>
      </c>
      <c r="L152" s="105" t="str">
        <f t="shared" si="16"/>
        <v>Yes</v>
      </c>
    </row>
    <row r="153" spans="1:12" ht="25.5" x14ac:dyDescent="0.2">
      <c r="A153" s="168" t="s">
        <v>1438</v>
      </c>
      <c r="B153" s="22" t="s">
        <v>213</v>
      </c>
      <c r="C153" s="29">
        <v>5385.6306231999997</v>
      </c>
      <c r="D153" s="27" t="str">
        <f t="shared" si="17"/>
        <v>N/A</v>
      </c>
      <c r="E153" s="29">
        <v>5545.1771134000001</v>
      </c>
      <c r="F153" s="27" t="str">
        <f t="shared" si="18"/>
        <v>N/A</v>
      </c>
      <c r="G153" s="29">
        <v>5690.5072438999996</v>
      </c>
      <c r="H153" s="27" t="str">
        <f t="shared" si="19"/>
        <v>N/A</v>
      </c>
      <c r="I153" s="8">
        <v>2.9620000000000002</v>
      </c>
      <c r="J153" s="8">
        <v>2.621</v>
      </c>
      <c r="K153" s="28" t="s">
        <v>734</v>
      </c>
      <c r="L153" s="105" t="str">
        <f t="shared" si="16"/>
        <v>Yes</v>
      </c>
    </row>
    <row r="154" spans="1:12" x14ac:dyDescent="0.2">
      <c r="A154" s="168" t="s">
        <v>1504</v>
      </c>
      <c r="B154" s="22" t="s">
        <v>213</v>
      </c>
      <c r="C154" s="29">
        <v>2703.0031634000002</v>
      </c>
      <c r="D154" s="27" t="str">
        <f t="shared" ref="D154:D173" si="20">IF($B154="N/A","N/A",IF(C154&gt;10,"No",IF(C154&lt;-10,"No","Yes")))</f>
        <v>N/A</v>
      </c>
      <c r="E154" s="29">
        <v>2683.3642718000001</v>
      </c>
      <c r="F154" s="27" t="str">
        <f t="shared" ref="F154:F173" si="21">IF($B154="N/A","N/A",IF(E154&gt;10,"No",IF(E154&lt;-10,"No","Yes")))</f>
        <v>N/A</v>
      </c>
      <c r="G154" s="29">
        <v>2307.4819002999998</v>
      </c>
      <c r="H154" s="27" t="str">
        <f t="shared" ref="H154:H173" si="22">IF($B154="N/A","N/A",IF(G154&gt;10,"No",IF(G154&lt;-10,"No","Yes")))</f>
        <v>N/A</v>
      </c>
      <c r="I154" s="8">
        <v>-0.72699999999999998</v>
      </c>
      <c r="J154" s="8">
        <v>-14</v>
      </c>
      <c r="K154" s="28" t="s">
        <v>734</v>
      </c>
      <c r="L154" s="105" t="str">
        <f t="shared" ref="L154:L173" si="23">IF(J154="Div by 0", "N/A", IF(K154="N/A","N/A", IF(J154&gt;VALUE(MID(K154,1,2)), "No", IF(J154&lt;-1*VALUE(MID(K154,1,2)), "No", "Yes"))))</f>
        <v>Yes</v>
      </c>
    </row>
    <row r="155" spans="1:12" x14ac:dyDescent="0.2">
      <c r="A155" s="174" t="s">
        <v>1505</v>
      </c>
      <c r="B155" s="22" t="s">
        <v>213</v>
      </c>
      <c r="C155" s="29">
        <v>820.45903467999995</v>
      </c>
      <c r="D155" s="27" t="str">
        <f t="shared" si="20"/>
        <v>N/A</v>
      </c>
      <c r="E155" s="29">
        <v>783.03950598999995</v>
      </c>
      <c r="F155" s="27" t="str">
        <f t="shared" si="21"/>
        <v>N/A</v>
      </c>
      <c r="G155" s="29">
        <v>608.14036782000005</v>
      </c>
      <c r="H155" s="27" t="str">
        <f t="shared" si="22"/>
        <v>N/A</v>
      </c>
      <c r="I155" s="8">
        <v>-4.5599999999999996</v>
      </c>
      <c r="J155" s="8">
        <v>-22.3</v>
      </c>
      <c r="K155" s="28" t="s">
        <v>734</v>
      </c>
      <c r="L155" s="105" t="str">
        <f t="shared" si="23"/>
        <v>Yes</v>
      </c>
    </row>
    <row r="156" spans="1:12" ht="25.5" x14ac:dyDescent="0.2">
      <c r="A156" s="174" t="s">
        <v>1506</v>
      </c>
      <c r="B156" s="22" t="s">
        <v>213</v>
      </c>
      <c r="C156" s="29">
        <v>4627.0451874</v>
      </c>
      <c r="D156" s="27" t="str">
        <f t="shared" si="20"/>
        <v>N/A</v>
      </c>
      <c r="E156" s="29">
        <v>4324.2666239999999</v>
      </c>
      <c r="F156" s="27" t="str">
        <f t="shared" si="21"/>
        <v>N/A</v>
      </c>
      <c r="G156" s="29">
        <v>3910.1655446999998</v>
      </c>
      <c r="H156" s="27" t="str">
        <f t="shared" si="22"/>
        <v>N/A</v>
      </c>
      <c r="I156" s="8">
        <v>-6.54</v>
      </c>
      <c r="J156" s="8">
        <v>-9.58</v>
      </c>
      <c r="K156" s="28" t="s">
        <v>734</v>
      </c>
      <c r="L156" s="105" t="str">
        <f t="shared" si="23"/>
        <v>Yes</v>
      </c>
    </row>
    <row r="157" spans="1:12" x14ac:dyDescent="0.2">
      <c r="A157" s="174" t="s">
        <v>1507</v>
      </c>
      <c r="B157" s="22" t="s">
        <v>213</v>
      </c>
      <c r="C157" s="29">
        <v>457.55702851000001</v>
      </c>
      <c r="D157" s="27" t="str">
        <f t="shared" si="20"/>
        <v>N/A</v>
      </c>
      <c r="E157" s="29">
        <v>519.80852904999995</v>
      </c>
      <c r="F157" s="27" t="str">
        <f t="shared" si="21"/>
        <v>N/A</v>
      </c>
      <c r="G157" s="29">
        <v>403.64812576000003</v>
      </c>
      <c r="H157" s="27" t="str">
        <f t="shared" si="22"/>
        <v>N/A</v>
      </c>
      <c r="I157" s="8">
        <v>13.61</v>
      </c>
      <c r="J157" s="8">
        <v>-22.3</v>
      </c>
      <c r="K157" s="28" t="s">
        <v>734</v>
      </c>
      <c r="L157" s="105" t="str">
        <f t="shared" si="23"/>
        <v>Yes</v>
      </c>
    </row>
    <row r="158" spans="1:12" x14ac:dyDescent="0.2">
      <c r="A158" s="174" t="s">
        <v>1508</v>
      </c>
      <c r="B158" s="22" t="s">
        <v>213</v>
      </c>
      <c r="C158" s="29">
        <v>1023.5337349</v>
      </c>
      <c r="D158" s="27" t="str">
        <f t="shared" si="20"/>
        <v>N/A</v>
      </c>
      <c r="E158" s="29">
        <v>1171.5816021000001</v>
      </c>
      <c r="F158" s="27" t="str">
        <f t="shared" si="21"/>
        <v>N/A</v>
      </c>
      <c r="G158" s="29">
        <v>1207.6283842</v>
      </c>
      <c r="H158" s="27" t="str">
        <f t="shared" si="22"/>
        <v>N/A</v>
      </c>
      <c r="I158" s="8">
        <v>14.46</v>
      </c>
      <c r="J158" s="8">
        <v>3.077</v>
      </c>
      <c r="K158" s="28" t="s">
        <v>734</v>
      </c>
      <c r="L158" s="105" t="str">
        <f t="shared" si="23"/>
        <v>Yes</v>
      </c>
    </row>
    <row r="159" spans="1:12" x14ac:dyDescent="0.2">
      <c r="A159" s="168" t="s">
        <v>1509</v>
      </c>
      <c r="B159" s="22" t="s">
        <v>213</v>
      </c>
      <c r="C159" s="29">
        <v>2737.2095239</v>
      </c>
      <c r="D159" s="27" t="str">
        <f t="shared" si="20"/>
        <v>N/A</v>
      </c>
      <c r="E159" s="29">
        <v>4706.7105269000003</v>
      </c>
      <c r="F159" s="27" t="str">
        <f t="shared" si="21"/>
        <v>N/A</v>
      </c>
      <c r="G159" s="29">
        <v>7091.8159254000002</v>
      </c>
      <c r="H159" s="27" t="str">
        <f t="shared" si="22"/>
        <v>N/A</v>
      </c>
      <c r="I159" s="8">
        <v>71.95</v>
      </c>
      <c r="J159" s="8">
        <v>50.67</v>
      </c>
      <c r="K159" s="28" t="s">
        <v>734</v>
      </c>
      <c r="L159" s="105" t="str">
        <f t="shared" si="23"/>
        <v>No</v>
      </c>
    </row>
    <row r="160" spans="1:12" x14ac:dyDescent="0.2">
      <c r="A160" s="174" t="s">
        <v>1510</v>
      </c>
      <c r="B160" s="22" t="s">
        <v>213</v>
      </c>
      <c r="C160" s="29">
        <v>7415.4524296</v>
      </c>
      <c r="D160" s="27" t="str">
        <f t="shared" si="20"/>
        <v>N/A</v>
      </c>
      <c r="E160" s="29">
        <v>12737.490258</v>
      </c>
      <c r="F160" s="27" t="str">
        <f t="shared" si="21"/>
        <v>N/A</v>
      </c>
      <c r="G160" s="29">
        <v>32361.320288999999</v>
      </c>
      <c r="H160" s="27" t="str">
        <f t="shared" si="22"/>
        <v>N/A</v>
      </c>
      <c r="I160" s="8">
        <v>71.77</v>
      </c>
      <c r="J160" s="8">
        <v>154.1</v>
      </c>
      <c r="K160" s="28" t="s">
        <v>734</v>
      </c>
      <c r="L160" s="105" t="str">
        <f t="shared" si="23"/>
        <v>No</v>
      </c>
    </row>
    <row r="161" spans="1:12" ht="25.5" x14ac:dyDescent="0.2">
      <c r="A161" s="174" t="s">
        <v>1511</v>
      </c>
      <c r="B161" s="22" t="s">
        <v>213</v>
      </c>
      <c r="C161" s="29">
        <v>1716.4439161</v>
      </c>
      <c r="D161" s="27" t="str">
        <f t="shared" si="20"/>
        <v>N/A</v>
      </c>
      <c r="E161" s="29">
        <v>2781.2025351000002</v>
      </c>
      <c r="F161" s="27" t="str">
        <f t="shared" si="21"/>
        <v>N/A</v>
      </c>
      <c r="G161" s="29">
        <v>5943.7230047000003</v>
      </c>
      <c r="H161" s="27" t="str">
        <f t="shared" si="22"/>
        <v>N/A</v>
      </c>
      <c r="I161" s="8">
        <v>62.03</v>
      </c>
      <c r="J161" s="8">
        <v>113.7</v>
      </c>
      <c r="K161" s="28" t="s">
        <v>734</v>
      </c>
      <c r="L161" s="105" t="str">
        <f t="shared" si="23"/>
        <v>No</v>
      </c>
    </row>
    <row r="162" spans="1:12" x14ac:dyDescent="0.2">
      <c r="A162" s="174" t="s">
        <v>1512</v>
      </c>
      <c r="B162" s="22" t="s">
        <v>213</v>
      </c>
      <c r="C162" s="29">
        <v>169.27334820999999</v>
      </c>
      <c r="D162" s="27" t="str">
        <f t="shared" si="20"/>
        <v>N/A</v>
      </c>
      <c r="E162" s="29">
        <v>332.35175455000001</v>
      </c>
      <c r="F162" s="27" t="str">
        <f t="shared" si="21"/>
        <v>N/A</v>
      </c>
      <c r="G162" s="29">
        <v>536.84413543000005</v>
      </c>
      <c r="H162" s="27" t="str">
        <f t="shared" si="22"/>
        <v>N/A</v>
      </c>
      <c r="I162" s="8">
        <v>96.34</v>
      </c>
      <c r="J162" s="8">
        <v>61.53</v>
      </c>
      <c r="K162" s="28" t="s">
        <v>734</v>
      </c>
      <c r="L162" s="105" t="str">
        <f t="shared" si="23"/>
        <v>No</v>
      </c>
    </row>
    <row r="163" spans="1:12" x14ac:dyDescent="0.2">
      <c r="A163" s="174" t="s">
        <v>1513</v>
      </c>
      <c r="B163" s="22" t="s">
        <v>213</v>
      </c>
      <c r="C163" s="29">
        <v>0</v>
      </c>
      <c r="D163" s="27" t="str">
        <f t="shared" si="20"/>
        <v>N/A</v>
      </c>
      <c r="E163" s="29">
        <v>0</v>
      </c>
      <c r="F163" s="27" t="str">
        <f t="shared" si="21"/>
        <v>N/A</v>
      </c>
      <c r="G163" s="29">
        <v>393.77799943000002</v>
      </c>
      <c r="H163" s="27" t="str">
        <f t="shared" si="22"/>
        <v>N/A</v>
      </c>
      <c r="I163" s="8" t="s">
        <v>1748</v>
      </c>
      <c r="J163" s="8" t="s">
        <v>1748</v>
      </c>
      <c r="K163" s="28" t="s">
        <v>734</v>
      </c>
      <c r="L163" s="105" t="str">
        <f t="shared" si="23"/>
        <v>N/A</v>
      </c>
    </row>
    <row r="164" spans="1:12" x14ac:dyDescent="0.2">
      <c r="A164" s="168" t="s">
        <v>1514</v>
      </c>
      <c r="B164" s="22" t="s">
        <v>213</v>
      </c>
      <c r="C164" s="29">
        <v>1087.2144994</v>
      </c>
      <c r="D164" s="27" t="str">
        <f t="shared" si="20"/>
        <v>N/A</v>
      </c>
      <c r="E164" s="29">
        <v>1099.6249465999999</v>
      </c>
      <c r="F164" s="27" t="str">
        <f t="shared" si="21"/>
        <v>N/A</v>
      </c>
      <c r="G164" s="29">
        <v>1298.2561602000001</v>
      </c>
      <c r="H164" s="27" t="str">
        <f t="shared" si="22"/>
        <v>N/A</v>
      </c>
      <c r="I164" s="8">
        <v>1.141</v>
      </c>
      <c r="J164" s="8">
        <v>18.059999999999999</v>
      </c>
      <c r="K164" s="28" t="s">
        <v>734</v>
      </c>
      <c r="L164" s="105" t="str">
        <f t="shared" si="23"/>
        <v>Yes</v>
      </c>
    </row>
    <row r="165" spans="1:12" x14ac:dyDescent="0.2">
      <c r="A165" s="174" t="s">
        <v>1515</v>
      </c>
      <c r="B165" s="22" t="s">
        <v>213</v>
      </c>
      <c r="C165" s="29">
        <v>137.85493876999999</v>
      </c>
      <c r="D165" s="27" t="str">
        <f t="shared" si="20"/>
        <v>N/A</v>
      </c>
      <c r="E165" s="29">
        <v>142.92343117999999</v>
      </c>
      <c r="F165" s="27" t="str">
        <f t="shared" si="21"/>
        <v>N/A</v>
      </c>
      <c r="G165" s="29">
        <v>97.525403089999998</v>
      </c>
      <c r="H165" s="27" t="str">
        <f t="shared" si="22"/>
        <v>N/A</v>
      </c>
      <c r="I165" s="8">
        <v>3.677</v>
      </c>
      <c r="J165" s="8">
        <v>-31.8</v>
      </c>
      <c r="K165" s="28" t="s">
        <v>734</v>
      </c>
      <c r="L165" s="105" t="str">
        <f t="shared" si="23"/>
        <v>No</v>
      </c>
    </row>
    <row r="166" spans="1:12" x14ac:dyDescent="0.2">
      <c r="A166" s="174" t="s">
        <v>1516</v>
      </c>
      <c r="B166" s="22" t="s">
        <v>213</v>
      </c>
      <c r="C166" s="29">
        <v>1869.3692114</v>
      </c>
      <c r="D166" s="27" t="str">
        <f t="shared" si="20"/>
        <v>N/A</v>
      </c>
      <c r="E166" s="29">
        <v>1779.0269215999999</v>
      </c>
      <c r="F166" s="27" t="str">
        <f t="shared" si="21"/>
        <v>N/A</v>
      </c>
      <c r="G166" s="29">
        <v>1230.7974059000001</v>
      </c>
      <c r="H166" s="27" t="str">
        <f t="shared" si="22"/>
        <v>N/A</v>
      </c>
      <c r="I166" s="8">
        <v>-4.83</v>
      </c>
      <c r="J166" s="8">
        <v>-30.8</v>
      </c>
      <c r="K166" s="28" t="s">
        <v>734</v>
      </c>
      <c r="L166" s="105" t="str">
        <f t="shared" si="23"/>
        <v>No</v>
      </c>
    </row>
    <row r="167" spans="1:12" x14ac:dyDescent="0.2">
      <c r="A167" s="174" t="s">
        <v>1517</v>
      </c>
      <c r="B167" s="22" t="s">
        <v>213</v>
      </c>
      <c r="C167" s="29">
        <v>660.67027744999996</v>
      </c>
      <c r="D167" s="27" t="str">
        <f t="shared" si="20"/>
        <v>N/A</v>
      </c>
      <c r="E167" s="29">
        <v>713.67238505</v>
      </c>
      <c r="F167" s="27" t="str">
        <f t="shared" si="21"/>
        <v>N/A</v>
      </c>
      <c r="G167" s="29">
        <v>908.57714630999999</v>
      </c>
      <c r="H167" s="27" t="str">
        <f t="shared" si="22"/>
        <v>N/A</v>
      </c>
      <c r="I167" s="8">
        <v>8.0220000000000002</v>
      </c>
      <c r="J167" s="8">
        <v>27.31</v>
      </c>
      <c r="K167" s="28" t="s">
        <v>734</v>
      </c>
      <c r="L167" s="105" t="str">
        <f t="shared" si="23"/>
        <v>Yes</v>
      </c>
    </row>
    <row r="168" spans="1:12" x14ac:dyDescent="0.2">
      <c r="A168" s="174" t="s">
        <v>1518</v>
      </c>
      <c r="B168" s="22" t="s">
        <v>213</v>
      </c>
      <c r="C168" s="29">
        <v>13.318245640000001</v>
      </c>
      <c r="D168" s="27" t="str">
        <f t="shared" si="20"/>
        <v>N/A</v>
      </c>
      <c r="E168" s="29">
        <v>22.315140844999998</v>
      </c>
      <c r="F168" s="27" t="str">
        <f t="shared" si="21"/>
        <v>N/A</v>
      </c>
      <c r="G168" s="29">
        <v>21.258763179999999</v>
      </c>
      <c r="H168" s="27" t="str">
        <f t="shared" si="22"/>
        <v>N/A</v>
      </c>
      <c r="I168" s="8">
        <v>67.55</v>
      </c>
      <c r="J168" s="8">
        <v>-4.7300000000000004</v>
      </c>
      <c r="K168" s="28" t="s">
        <v>734</v>
      </c>
      <c r="L168" s="105" t="str">
        <f t="shared" si="23"/>
        <v>Yes</v>
      </c>
    </row>
    <row r="169" spans="1:12" x14ac:dyDescent="0.2">
      <c r="A169" s="168" t="s">
        <v>1519</v>
      </c>
      <c r="B169" s="22" t="s">
        <v>213</v>
      </c>
      <c r="C169" s="29">
        <v>6764.0127782</v>
      </c>
      <c r="D169" s="27" t="str">
        <f t="shared" si="20"/>
        <v>N/A</v>
      </c>
      <c r="E169" s="29">
        <v>7278.0526086</v>
      </c>
      <c r="F169" s="27" t="str">
        <f t="shared" si="21"/>
        <v>N/A</v>
      </c>
      <c r="G169" s="29">
        <v>7217.0778166999999</v>
      </c>
      <c r="H169" s="27" t="str">
        <f t="shared" si="22"/>
        <v>N/A</v>
      </c>
      <c r="I169" s="8">
        <v>7.6</v>
      </c>
      <c r="J169" s="8">
        <v>-0.83799999999999997</v>
      </c>
      <c r="K169" s="28" t="s">
        <v>734</v>
      </c>
      <c r="L169" s="105" t="str">
        <f t="shared" si="23"/>
        <v>Yes</v>
      </c>
    </row>
    <row r="170" spans="1:12" x14ac:dyDescent="0.2">
      <c r="A170" s="174" t="s">
        <v>1520</v>
      </c>
      <c r="B170" s="22" t="s">
        <v>213</v>
      </c>
      <c r="C170" s="29">
        <v>4791.8278416000003</v>
      </c>
      <c r="D170" s="27" t="str">
        <f t="shared" si="20"/>
        <v>N/A</v>
      </c>
      <c r="E170" s="29">
        <v>5285.8440527000002</v>
      </c>
      <c r="F170" s="27" t="str">
        <f t="shared" si="21"/>
        <v>N/A</v>
      </c>
      <c r="G170" s="29">
        <v>6701.7584397000001</v>
      </c>
      <c r="H170" s="27" t="str">
        <f t="shared" si="22"/>
        <v>N/A</v>
      </c>
      <c r="I170" s="8">
        <v>10.31</v>
      </c>
      <c r="J170" s="8">
        <v>26.79</v>
      </c>
      <c r="K170" s="28" t="s">
        <v>734</v>
      </c>
      <c r="L170" s="105" t="str">
        <f t="shared" si="23"/>
        <v>Yes</v>
      </c>
    </row>
    <row r="171" spans="1:12" x14ac:dyDescent="0.2">
      <c r="A171" s="174" t="s">
        <v>1521</v>
      </c>
      <c r="B171" s="22" t="s">
        <v>213</v>
      </c>
      <c r="C171" s="29">
        <v>10440.501047</v>
      </c>
      <c r="D171" s="27" t="str">
        <f t="shared" si="20"/>
        <v>N/A</v>
      </c>
      <c r="E171" s="29">
        <v>10471.493236</v>
      </c>
      <c r="F171" s="27" t="str">
        <f t="shared" si="21"/>
        <v>N/A</v>
      </c>
      <c r="G171" s="29">
        <v>11012.844593</v>
      </c>
      <c r="H171" s="27" t="str">
        <f t="shared" si="22"/>
        <v>N/A</v>
      </c>
      <c r="I171" s="8">
        <v>0.29680000000000001</v>
      </c>
      <c r="J171" s="8">
        <v>5.17</v>
      </c>
      <c r="K171" s="28" t="s">
        <v>734</v>
      </c>
      <c r="L171" s="105" t="str">
        <f t="shared" si="23"/>
        <v>Yes</v>
      </c>
    </row>
    <row r="172" spans="1:12" x14ac:dyDescent="0.2">
      <c r="A172" s="174" t="s">
        <v>1522</v>
      </c>
      <c r="B172" s="22" t="s">
        <v>213</v>
      </c>
      <c r="C172" s="29">
        <v>1579.2227267000001</v>
      </c>
      <c r="D172" s="27" t="str">
        <f t="shared" si="20"/>
        <v>N/A</v>
      </c>
      <c r="E172" s="29">
        <v>1939.1982654999999</v>
      </c>
      <c r="F172" s="27" t="str">
        <f t="shared" si="21"/>
        <v>N/A</v>
      </c>
      <c r="G172" s="29">
        <v>1984.3074567000001</v>
      </c>
      <c r="H172" s="27" t="str">
        <f t="shared" si="22"/>
        <v>N/A</v>
      </c>
      <c r="I172" s="8">
        <v>22.79</v>
      </c>
      <c r="J172" s="8">
        <v>2.3260000000000001</v>
      </c>
      <c r="K172" s="28" t="s">
        <v>734</v>
      </c>
      <c r="L172" s="105" t="str">
        <f t="shared" si="23"/>
        <v>Yes</v>
      </c>
    </row>
    <row r="173" spans="1:12" x14ac:dyDescent="0.2">
      <c r="A173" s="174" t="s">
        <v>1523</v>
      </c>
      <c r="B173" s="22" t="s">
        <v>213</v>
      </c>
      <c r="C173" s="29">
        <v>481.34329737000002</v>
      </c>
      <c r="D173" s="27" t="str">
        <f t="shared" si="20"/>
        <v>N/A</v>
      </c>
      <c r="E173" s="29">
        <v>542.12165492999998</v>
      </c>
      <c r="F173" s="27" t="str">
        <f t="shared" si="21"/>
        <v>N/A</v>
      </c>
      <c r="G173" s="29">
        <v>529.58763180000005</v>
      </c>
      <c r="H173" s="27" t="str">
        <f t="shared" si="22"/>
        <v>N/A</v>
      </c>
      <c r="I173" s="8">
        <v>12.63</v>
      </c>
      <c r="J173" s="8">
        <v>-2.31</v>
      </c>
      <c r="K173" s="28" t="s">
        <v>734</v>
      </c>
      <c r="L173" s="105" t="str">
        <f t="shared" si="23"/>
        <v>Yes</v>
      </c>
    </row>
    <row r="174" spans="1:12" x14ac:dyDescent="0.2">
      <c r="A174" s="168" t="s">
        <v>371</v>
      </c>
      <c r="B174" s="22" t="s">
        <v>213</v>
      </c>
      <c r="C174" s="4">
        <v>17.932503246</v>
      </c>
      <c r="D174" s="27" t="str">
        <f t="shared" ref="D174:D203" si="24">IF($B174="N/A","N/A",IF(C174&gt;10,"No",IF(C174&lt;-10,"No","Yes")))</f>
        <v>N/A</v>
      </c>
      <c r="E174" s="4">
        <v>18.657875848</v>
      </c>
      <c r="F174" s="27" t="str">
        <f t="shared" ref="F174:F203" si="25">IF($B174="N/A","N/A",IF(E174&gt;10,"No",IF(E174&lt;-10,"No","Yes")))</f>
        <v>N/A</v>
      </c>
      <c r="G174" s="4">
        <v>16.251877998000001</v>
      </c>
      <c r="H174" s="27" t="str">
        <f t="shared" ref="H174:H203" si="26">IF($B174="N/A","N/A",IF(G174&gt;10,"No",IF(G174&lt;-10,"No","Yes")))</f>
        <v>N/A</v>
      </c>
      <c r="I174" s="8">
        <v>4.0449999999999999</v>
      </c>
      <c r="J174" s="8">
        <v>-12.9</v>
      </c>
      <c r="K174" s="28" t="s">
        <v>734</v>
      </c>
      <c r="L174" s="105" t="str">
        <f t="shared" ref="L174:L203" si="27">IF(J174="Div by 0", "N/A", IF(K174="N/A","N/A", IF(J174&gt;VALUE(MID(K174,1,2)), "No", IF(J174&lt;-1*VALUE(MID(K174,1,2)), "No", "Yes"))))</f>
        <v>Yes</v>
      </c>
    </row>
    <row r="175" spans="1:12" x14ac:dyDescent="0.2">
      <c r="A175" s="174" t="s">
        <v>480</v>
      </c>
      <c r="B175" s="22" t="s">
        <v>213</v>
      </c>
      <c r="C175" s="4">
        <v>19.910511738</v>
      </c>
      <c r="D175" s="27" t="str">
        <f t="shared" si="24"/>
        <v>N/A</v>
      </c>
      <c r="E175" s="4">
        <v>21.698977535000001</v>
      </c>
      <c r="F175" s="27" t="str">
        <f t="shared" si="25"/>
        <v>N/A</v>
      </c>
      <c r="G175" s="4">
        <v>21.277712462</v>
      </c>
      <c r="H175" s="27" t="str">
        <f t="shared" si="26"/>
        <v>N/A</v>
      </c>
      <c r="I175" s="8">
        <v>8.9830000000000005</v>
      </c>
      <c r="J175" s="8">
        <v>-1.94</v>
      </c>
      <c r="K175" s="28" t="s">
        <v>734</v>
      </c>
      <c r="L175" s="105" t="str">
        <f t="shared" si="27"/>
        <v>Yes</v>
      </c>
    </row>
    <row r="176" spans="1:12" x14ac:dyDescent="0.2">
      <c r="A176" s="174" t="s">
        <v>481</v>
      </c>
      <c r="B176" s="22" t="s">
        <v>213</v>
      </c>
      <c r="C176" s="4">
        <v>21.723972257</v>
      </c>
      <c r="D176" s="27" t="str">
        <f t="shared" si="24"/>
        <v>N/A</v>
      </c>
      <c r="E176" s="4">
        <v>21.195594234000001</v>
      </c>
      <c r="F176" s="27" t="str">
        <f t="shared" si="25"/>
        <v>N/A</v>
      </c>
      <c r="G176" s="4">
        <v>20.292830428999999</v>
      </c>
      <c r="H176" s="27" t="str">
        <f t="shared" si="26"/>
        <v>N/A</v>
      </c>
      <c r="I176" s="8">
        <v>-2.4300000000000002</v>
      </c>
      <c r="J176" s="8">
        <v>-4.26</v>
      </c>
      <c r="K176" s="28" t="s">
        <v>734</v>
      </c>
      <c r="L176" s="105" t="str">
        <f t="shared" si="27"/>
        <v>Yes</v>
      </c>
    </row>
    <row r="177" spans="1:12" x14ac:dyDescent="0.2">
      <c r="A177" s="174" t="s">
        <v>482</v>
      </c>
      <c r="B177" s="22" t="s">
        <v>213</v>
      </c>
      <c r="C177" s="4">
        <v>4.5792126832999998</v>
      </c>
      <c r="D177" s="27" t="str">
        <f t="shared" si="24"/>
        <v>N/A</v>
      </c>
      <c r="E177" s="4">
        <v>4.9228756515000001</v>
      </c>
      <c r="F177" s="27" t="str">
        <f t="shared" si="25"/>
        <v>N/A</v>
      </c>
      <c r="G177" s="4">
        <v>2.4989923418000002</v>
      </c>
      <c r="H177" s="27" t="str">
        <f t="shared" si="26"/>
        <v>N/A</v>
      </c>
      <c r="I177" s="8">
        <v>7.5049999999999999</v>
      </c>
      <c r="J177" s="8">
        <v>-49.2</v>
      </c>
      <c r="K177" s="28" t="s">
        <v>734</v>
      </c>
      <c r="L177" s="105" t="str">
        <f t="shared" si="27"/>
        <v>No</v>
      </c>
    </row>
    <row r="178" spans="1:12" x14ac:dyDescent="0.2">
      <c r="A178" s="174" t="s">
        <v>483</v>
      </c>
      <c r="B178" s="22" t="s">
        <v>213</v>
      </c>
      <c r="C178" s="4">
        <v>15.001477978</v>
      </c>
      <c r="D178" s="27" t="str">
        <f t="shared" si="24"/>
        <v>N/A</v>
      </c>
      <c r="E178" s="4">
        <v>16.443661972000001</v>
      </c>
      <c r="F178" s="27" t="str">
        <f t="shared" si="25"/>
        <v>N/A</v>
      </c>
      <c r="G178" s="4">
        <v>16.414933029</v>
      </c>
      <c r="H178" s="27" t="str">
        <f t="shared" si="26"/>
        <v>N/A</v>
      </c>
      <c r="I178" s="8">
        <v>9.6140000000000008</v>
      </c>
      <c r="J178" s="8">
        <v>-0.17499999999999999</v>
      </c>
      <c r="K178" s="28" t="s">
        <v>734</v>
      </c>
      <c r="L178" s="105" t="str">
        <f t="shared" si="27"/>
        <v>Yes</v>
      </c>
    </row>
    <row r="179" spans="1:12" x14ac:dyDescent="0.2">
      <c r="A179" s="168" t="s">
        <v>1524</v>
      </c>
      <c r="B179" s="22" t="s">
        <v>213</v>
      </c>
      <c r="C179" s="4">
        <v>12.876006862000001</v>
      </c>
      <c r="D179" s="27" t="str">
        <f t="shared" si="24"/>
        <v>N/A</v>
      </c>
      <c r="E179" s="4">
        <v>12.92153377</v>
      </c>
      <c r="F179" s="27" t="str">
        <f t="shared" si="25"/>
        <v>N/A</v>
      </c>
      <c r="G179" s="4">
        <v>11.37377043</v>
      </c>
      <c r="H179" s="27" t="str">
        <f t="shared" si="26"/>
        <v>N/A</v>
      </c>
      <c r="I179" s="8">
        <v>0.35360000000000003</v>
      </c>
      <c r="J179" s="8">
        <v>-12</v>
      </c>
      <c r="K179" s="28" t="s">
        <v>734</v>
      </c>
      <c r="L179" s="105" t="str">
        <f t="shared" si="27"/>
        <v>Yes</v>
      </c>
    </row>
    <row r="180" spans="1:12" x14ac:dyDescent="0.2">
      <c r="A180" s="174" t="s">
        <v>1525</v>
      </c>
      <c r="B180" s="22" t="s">
        <v>213</v>
      </c>
      <c r="C180" s="4">
        <v>38.243072179999999</v>
      </c>
      <c r="D180" s="27" t="str">
        <f t="shared" si="24"/>
        <v>N/A</v>
      </c>
      <c r="E180" s="4">
        <v>37.616203075999998</v>
      </c>
      <c r="F180" s="27" t="str">
        <f t="shared" si="25"/>
        <v>N/A</v>
      </c>
      <c r="G180" s="4">
        <v>47.877477325999998</v>
      </c>
      <c r="H180" s="27" t="str">
        <f t="shared" si="26"/>
        <v>N/A</v>
      </c>
      <c r="I180" s="8">
        <v>-1.64</v>
      </c>
      <c r="J180" s="8">
        <v>27.28</v>
      </c>
      <c r="K180" s="28" t="s">
        <v>734</v>
      </c>
      <c r="L180" s="105" t="str">
        <f t="shared" si="27"/>
        <v>Yes</v>
      </c>
    </row>
    <row r="181" spans="1:12" x14ac:dyDescent="0.2">
      <c r="A181" s="174" t="s">
        <v>1526</v>
      </c>
      <c r="B181" s="22" t="s">
        <v>213</v>
      </c>
      <c r="C181" s="4">
        <v>6.4294777820000002</v>
      </c>
      <c r="D181" s="27" t="str">
        <f t="shared" si="24"/>
        <v>N/A</v>
      </c>
      <c r="E181" s="4">
        <v>6.3561533153000003</v>
      </c>
      <c r="F181" s="27" t="str">
        <f t="shared" si="25"/>
        <v>N/A</v>
      </c>
      <c r="G181" s="4">
        <v>8.8581204742999997</v>
      </c>
      <c r="H181" s="27" t="str">
        <f t="shared" si="26"/>
        <v>N/A</v>
      </c>
      <c r="I181" s="8">
        <v>-1.1399999999999999</v>
      </c>
      <c r="J181" s="8">
        <v>39.36</v>
      </c>
      <c r="K181" s="28" t="s">
        <v>734</v>
      </c>
      <c r="L181" s="105" t="str">
        <f t="shared" si="27"/>
        <v>No</v>
      </c>
    </row>
    <row r="182" spans="1:12" x14ac:dyDescent="0.2">
      <c r="A182" s="174" t="s">
        <v>1527</v>
      </c>
      <c r="B182" s="22" t="s">
        <v>213</v>
      </c>
      <c r="C182" s="4">
        <v>0.77538769380000006</v>
      </c>
      <c r="D182" s="27" t="str">
        <f t="shared" si="24"/>
        <v>N/A</v>
      </c>
      <c r="E182" s="4">
        <v>1.1500073853999999</v>
      </c>
      <c r="F182" s="27" t="str">
        <f t="shared" si="25"/>
        <v>N/A</v>
      </c>
      <c r="G182" s="4">
        <v>1.120515921</v>
      </c>
      <c r="H182" s="27" t="str">
        <f t="shared" si="26"/>
        <v>N/A</v>
      </c>
      <c r="I182" s="8">
        <v>48.31</v>
      </c>
      <c r="J182" s="8">
        <v>-2.56</v>
      </c>
      <c r="K182" s="28" t="s">
        <v>734</v>
      </c>
      <c r="L182" s="105" t="str">
        <f t="shared" si="27"/>
        <v>Yes</v>
      </c>
    </row>
    <row r="183" spans="1:12" x14ac:dyDescent="0.2">
      <c r="A183" s="174" t="s">
        <v>1528</v>
      </c>
      <c r="B183" s="22" t="s">
        <v>213</v>
      </c>
      <c r="C183" s="4">
        <v>0</v>
      </c>
      <c r="D183" s="27" t="str">
        <f t="shared" si="24"/>
        <v>N/A</v>
      </c>
      <c r="E183" s="4">
        <v>0</v>
      </c>
      <c r="F183" s="27" t="str">
        <f t="shared" si="25"/>
        <v>N/A</v>
      </c>
      <c r="G183" s="4">
        <v>0.14249073809999999</v>
      </c>
      <c r="H183" s="27" t="str">
        <f t="shared" si="26"/>
        <v>N/A</v>
      </c>
      <c r="I183" s="8" t="s">
        <v>1748</v>
      </c>
      <c r="J183" s="8" t="s">
        <v>1748</v>
      </c>
      <c r="K183" s="28" t="s">
        <v>734</v>
      </c>
      <c r="L183" s="105" t="str">
        <f t="shared" si="27"/>
        <v>N/A</v>
      </c>
    </row>
    <row r="184" spans="1:12" x14ac:dyDescent="0.2">
      <c r="A184" s="168" t="s">
        <v>97</v>
      </c>
      <c r="B184" s="22" t="s">
        <v>213</v>
      </c>
      <c r="C184" s="4">
        <v>49.018435662000002</v>
      </c>
      <c r="D184" s="27" t="str">
        <f t="shared" si="24"/>
        <v>N/A</v>
      </c>
      <c r="E184" s="4">
        <v>47.607611306000003</v>
      </c>
      <c r="F184" s="27" t="str">
        <f t="shared" si="25"/>
        <v>N/A</v>
      </c>
      <c r="G184" s="4">
        <v>46.071670554000001</v>
      </c>
      <c r="H184" s="27" t="str">
        <f t="shared" si="26"/>
        <v>N/A</v>
      </c>
      <c r="I184" s="8">
        <v>-2.88</v>
      </c>
      <c r="J184" s="8">
        <v>-3.23</v>
      </c>
      <c r="K184" s="28" t="s">
        <v>734</v>
      </c>
      <c r="L184" s="105" t="str">
        <f t="shared" si="27"/>
        <v>Yes</v>
      </c>
    </row>
    <row r="185" spans="1:12" x14ac:dyDescent="0.2">
      <c r="A185" s="174" t="s">
        <v>484</v>
      </c>
      <c r="B185" s="22" t="s">
        <v>213</v>
      </c>
      <c r="C185" s="4">
        <v>49.263664507000001</v>
      </c>
      <c r="D185" s="27" t="str">
        <f t="shared" si="24"/>
        <v>N/A</v>
      </c>
      <c r="E185" s="4">
        <v>45.631008661000003</v>
      </c>
      <c r="F185" s="27" t="str">
        <f t="shared" si="25"/>
        <v>N/A</v>
      </c>
      <c r="G185" s="4">
        <v>53.986815585999999</v>
      </c>
      <c r="H185" s="27" t="str">
        <f t="shared" si="26"/>
        <v>N/A</v>
      </c>
      <c r="I185" s="8">
        <v>-7.37</v>
      </c>
      <c r="J185" s="8">
        <v>18.309999999999999</v>
      </c>
      <c r="K185" s="28" t="s">
        <v>734</v>
      </c>
      <c r="L185" s="105" t="str">
        <f t="shared" si="27"/>
        <v>Yes</v>
      </c>
    </row>
    <row r="186" spans="1:12" x14ac:dyDescent="0.2">
      <c r="A186" s="174" t="s">
        <v>485</v>
      </c>
      <c r="B186" s="22" t="s">
        <v>213</v>
      </c>
      <c r="C186" s="4">
        <v>59.655304104000002</v>
      </c>
      <c r="D186" s="27" t="str">
        <f t="shared" si="24"/>
        <v>N/A</v>
      </c>
      <c r="E186" s="4">
        <v>54.877371353999997</v>
      </c>
      <c r="F186" s="27" t="str">
        <f t="shared" si="25"/>
        <v>N/A</v>
      </c>
      <c r="G186" s="4">
        <v>45.525582876000001</v>
      </c>
      <c r="H186" s="27" t="str">
        <f t="shared" si="26"/>
        <v>N/A</v>
      </c>
      <c r="I186" s="8">
        <v>-8.01</v>
      </c>
      <c r="J186" s="8">
        <v>-17</v>
      </c>
      <c r="K186" s="28" t="s">
        <v>734</v>
      </c>
      <c r="L186" s="105" t="str">
        <f t="shared" si="27"/>
        <v>Yes</v>
      </c>
    </row>
    <row r="187" spans="1:12" x14ac:dyDescent="0.2">
      <c r="A187" s="174" t="s">
        <v>486</v>
      </c>
      <c r="B187" s="22" t="s">
        <v>213</v>
      </c>
      <c r="C187" s="4">
        <v>37.695770961999997</v>
      </c>
      <c r="D187" s="27" t="str">
        <f t="shared" si="24"/>
        <v>N/A</v>
      </c>
      <c r="E187" s="4">
        <v>41.944673039000001</v>
      </c>
      <c r="F187" s="27" t="str">
        <f t="shared" si="25"/>
        <v>N/A</v>
      </c>
      <c r="G187" s="4">
        <v>52.386134622999997</v>
      </c>
      <c r="H187" s="27" t="str">
        <f t="shared" si="26"/>
        <v>N/A</v>
      </c>
      <c r="I187" s="8">
        <v>11.27</v>
      </c>
      <c r="J187" s="8">
        <v>24.89</v>
      </c>
      <c r="K187" s="28" t="s">
        <v>734</v>
      </c>
      <c r="L187" s="105" t="str">
        <f t="shared" si="27"/>
        <v>Yes</v>
      </c>
    </row>
    <row r="188" spans="1:12" x14ac:dyDescent="0.2">
      <c r="A188" s="174" t="s">
        <v>487</v>
      </c>
      <c r="B188" s="22" t="s">
        <v>213</v>
      </c>
      <c r="C188" s="4">
        <v>6.2333727460999997</v>
      </c>
      <c r="D188" s="27" t="str">
        <f t="shared" si="24"/>
        <v>N/A</v>
      </c>
      <c r="E188" s="4">
        <v>9.5158450703999993</v>
      </c>
      <c r="F188" s="27" t="str">
        <f t="shared" si="25"/>
        <v>N/A</v>
      </c>
      <c r="G188" s="4">
        <v>14.106583071999999</v>
      </c>
      <c r="H188" s="27" t="str">
        <f t="shared" si="26"/>
        <v>N/A</v>
      </c>
      <c r="I188" s="8">
        <v>52.66</v>
      </c>
      <c r="J188" s="8">
        <v>48.24</v>
      </c>
      <c r="K188" s="28" t="s">
        <v>734</v>
      </c>
      <c r="L188" s="105" t="str">
        <f t="shared" si="27"/>
        <v>No</v>
      </c>
    </row>
    <row r="189" spans="1:12" x14ac:dyDescent="0.2">
      <c r="A189" s="168" t="s">
        <v>118</v>
      </c>
      <c r="B189" s="22" t="s">
        <v>213</v>
      </c>
      <c r="C189" s="4">
        <v>76.959314508000006</v>
      </c>
      <c r="D189" s="27" t="str">
        <f t="shared" si="24"/>
        <v>N/A</v>
      </c>
      <c r="E189" s="4">
        <v>78.627045394999996</v>
      </c>
      <c r="F189" s="27" t="str">
        <f t="shared" si="25"/>
        <v>N/A</v>
      </c>
      <c r="G189" s="4">
        <v>77.943937246999994</v>
      </c>
      <c r="H189" s="27" t="str">
        <f t="shared" si="26"/>
        <v>N/A</v>
      </c>
      <c r="I189" s="8">
        <v>2.1669999999999998</v>
      </c>
      <c r="J189" s="8">
        <v>-0.86899999999999999</v>
      </c>
      <c r="K189" s="28" t="s">
        <v>734</v>
      </c>
      <c r="L189" s="105" t="str">
        <f t="shared" si="27"/>
        <v>Yes</v>
      </c>
    </row>
    <row r="190" spans="1:12" x14ac:dyDescent="0.2">
      <c r="A190" s="174" t="s">
        <v>488</v>
      </c>
      <c r="B190" s="22" t="s">
        <v>213</v>
      </c>
      <c r="C190" s="4">
        <v>79.683407071000005</v>
      </c>
      <c r="D190" s="27" t="str">
        <f t="shared" si="24"/>
        <v>N/A</v>
      </c>
      <c r="E190" s="4">
        <v>78.172756258000007</v>
      </c>
      <c r="F190" s="27" t="str">
        <f t="shared" si="25"/>
        <v>N/A</v>
      </c>
      <c r="G190" s="4">
        <v>86.024101443999996</v>
      </c>
      <c r="H190" s="27" t="str">
        <f t="shared" si="26"/>
        <v>N/A</v>
      </c>
      <c r="I190" s="8">
        <v>-1.9</v>
      </c>
      <c r="J190" s="8">
        <v>10.039999999999999</v>
      </c>
      <c r="K190" s="28" t="s">
        <v>734</v>
      </c>
      <c r="L190" s="105" t="str">
        <f t="shared" si="27"/>
        <v>Yes</v>
      </c>
    </row>
    <row r="191" spans="1:12" x14ac:dyDescent="0.2">
      <c r="A191" s="174" t="s">
        <v>489</v>
      </c>
      <c r="B191" s="22" t="s">
        <v>213</v>
      </c>
      <c r="C191" s="4">
        <v>88.183878875999994</v>
      </c>
      <c r="D191" s="27" t="str">
        <f t="shared" si="24"/>
        <v>N/A</v>
      </c>
      <c r="E191" s="4">
        <v>87.649603581999997</v>
      </c>
      <c r="F191" s="27" t="str">
        <f t="shared" si="25"/>
        <v>N/A</v>
      </c>
      <c r="G191" s="4">
        <v>85.466698496000006</v>
      </c>
      <c r="H191" s="27" t="str">
        <f t="shared" si="26"/>
        <v>N/A</v>
      </c>
      <c r="I191" s="8">
        <v>-0.60599999999999998</v>
      </c>
      <c r="J191" s="8">
        <v>-2.4900000000000002</v>
      </c>
      <c r="K191" s="28" t="s">
        <v>734</v>
      </c>
      <c r="L191" s="105" t="str">
        <f t="shared" si="27"/>
        <v>Yes</v>
      </c>
    </row>
    <row r="192" spans="1:12" x14ac:dyDescent="0.2">
      <c r="A192" s="174" t="s">
        <v>490</v>
      </c>
      <c r="B192" s="22" t="s">
        <v>213</v>
      </c>
      <c r="C192" s="4">
        <v>56.293531381000001</v>
      </c>
      <c r="D192" s="27" t="str">
        <f t="shared" si="24"/>
        <v>N/A</v>
      </c>
      <c r="E192" s="4">
        <v>61.705809119999998</v>
      </c>
      <c r="F192" s="27" t="str">
        <f t="shared" si="25"/>
        <v>N/A</v>
      </c>
      <c r="G192" s="4">
        <v>70.612656186999999</v>
      </c>
      <c r="H192" s="27" t="str">
        <f t="shared" si="26"/>
        <v>N/A</v>
      </c>
      <c r="I192" s="8">
        <v>9.6140000000000008</v>
      </c>
      <c r="J192" s="8">
        <v>14.43</v>
      </c>
      <c r="K192" s="28" t="s">
        <v>734</v>
      </c>
      <c r="L192" s="105" t="str">
        <f t="shared" si="27"/>
        <v>Yes</v>
      </c>
    </row>
    <row r="193" spans="1:12" x14ac:dyDescent="0.2">
      <c r="A193" s="174" t="s">
        <v>491</v>
      </c>
      <c r="B193" s="22" t="s">
        <v>213</v>
      </c>
      <c r="C193" s="4">
        <v>41.283624002000003</v>
      </c>
      <c r="D193" s="27" t="str">
        <f t="shared" si="24"/>
        <v>N/A</v>
      </c>
      <c r="E193" s="4">
        <v>44.784330986000001</v>
      </c>
      <c r="F193" s="27" t="str">
        <f t="shared" si="25"/>
        <v>N/A</v>
      </c>
      <c r="G193" s="4">
        <v>33.713308634999997</v>
      </c>
      <c r="H193" s="27" t="str">
        <f t="shared" si="26"/>
        <v>N/A</v>
      </c>
      <c r="I193" s="8">
        <v>8.48</v>
      </c>
      <c r="J193" s="8">
        <v>-24.7</v>
      </c>
      <c r="K193" s="28" t="s">
        <v>734</v>
      </c>
      <c r="L193" s="105" t="str">
        <f t="shared" si="27"/>
        <v>Yes</v>
      </c>
    </row>
    <row r="194" spans="1:12" x14ac:dyDescent="0.2">
      <c r="A194" s="168" t="s">
        <v>1529</v>
      </c>
      <c r="B194" s="22" t="s">
        <v>213</v>
      </c>
      <c r="C194" s="23">
        <v>5.2343299648999997</v>
      </c>
      <c r="D194" s="27" t="str">
        <f t="shared" si="24"/>
        <v>N/A</v>
      </c>
      <c r="E194" s="23">
        <v>4.8099566608000002</v>
      </c>
      <c r="F194" s="27" t="str">
        <f t="shared" si="25"/>
        <v>N/A</v>
      </c>
      <c r="G194" s="23">
        <v>4.7016890499999997</v>
      </c>
      <c r="H194" s="27" t="str">
        <f t="shared" si="26"/>
        <v>N/A</v>
      </c>
      <c r="I194" s="8">
        <v>-8.11</v>
      </c>
      <c r="J194" s="8">
        <v>-2.25</v>
      </c>
      <c r="K194" s="28" t="s">
        <v>734</v>
      </c>
      <c r="L194" s="105" t="str">
        <f t="shared" si="27"/>
        <v>Yes</v>
      </c>
    </row>
    <row r="195" spans="1:12" x14ac:dyDescent="0.2">
      <c r="A195" s="174" t="s">
        <v>1530</v>
      </c>
      <c r="B195" s="22" t="s">
        <v>213</v>
      </c>
      <c r="C195" s="23">
        <v>1.0675437491999999</v>
      </c>
      <c r="D195" s="27" t="str">
        <f t="shared" si="24"/>
        <v>N/A</v>
      </c>
      <c r="E195" s="23">
        <v>0.7618082531</v>
      </c>
      <c r="F195" s="27" t="str">
        <f t="shared" si="25"/>
        <v>N/A</v>
      </c>
      <c r="G195" s="23">
        <v>0.7296497287</v>
      </c>
      <c r="H195" s="27" t="str">
        <f t="shared" si="26"/>
        <v>N/A</v>
      </c>
      <c r="I195" s="8">
        <v>-28.6</v>
      </c>
      <c r="J195" s="8">
        <v>-4.22</v>
      </c>
      <c r="K195" s="28" t="s">
        <v>734</v>
      </c>
      <c r="L195" s="105" t="str">
        <f t="shared" si="27"/>
        <v>Yes</v>
      </c>
    </row>
    <row r="196" spans="1:12" x14ac:dyDescent="0.2">
      <c r="A196" s="174" t="s">
        <v>1531</v>
      </c>
      <c r="B196" s="22" t="s">
        <v>213</v>
      </c>
      <c r="C196" s="23">
        <v>7.3843143927000003</v>
      </c>
      <c r="D196" s="27" t="str">
        <f t="shared" si="24"/>
        <v>N/A</v>
      </c>
      <c r="E196" s="23">
        <v>6.8649636003000003</v>
      </c>
      <c r="F196" s="27" t="str">
        <f t="shared" si="25"/>
        <v>N/A</v>
      </c>
      <c r="G196" s="23">
        <v>5.8590698768999996</v>
      </c>
      <c r="H196" s="27" t="str">
        <f t="shared" si="26"/>
        <v>N/A</v>
      </c>
      <c r="I196" s="8">
        <v>-7.03</v>
      </c>
      <c r="J196" s="8">
        <v>-14.7</v>
      </c>
      <c r="K196" s="28" t="s">
        <v>734</v>
      </c>
      <c r="L196" s="105" t="str">
        <f t="shared" si="27"/>
        <v>Yes</v>
      </c>
    </row>
    <row r="197" spans="1:12" x14ac:dyDescent="0.2">
      <c r="A197" s="174" t="s">
        <v>1532</v>
      </c>
      <c r="B197" s="22" t="s">
        <v>213</v>
      </c>
      <c r="C197" s="23">
        <v>5.3567226890999997</v>
      </c>
      <c r="D197" s="27" t="str">
        <f t="shared" si="24"/>
        <v>N/A</v>
      </c>
      <c r="E197" s="23">
        <v>5.3724817830999996</v>
      </c>
      <c r="F197" s="27" t="str">
        <f t="shared" si="25"/>
        <v>N/A</v>
      </c>
      <c r="G197" s="23">
        <v>5.9467741934999996</v>
      </c>
      <c r="H197" s="27" t="str">
        <f t="shared" si="26"/>
        <v>N/A</v>
      </c>
      <c r="I197" s="8">
        <v>0.29420000000000002</v>
      </c>
      <c r="J197" s="8">
        <v>10.69</v>
      </c>
      <c r="K197" s="28" t="s">
        <v>734</v>
      </c>
      <c r="L197" s="105" t="str">
        <f t="shared" si="27"/>
        <v>Yes</v>
      </c>
    </row>
    <row r="198" spans="1:12" x14ac:dyDescent="0.2">
      <c r="A198" s="174" t="s">
        <v>1533</v>
      </c>
      <c r="B198" s="22" t="s">
        <v>213</v>
      </c>
      <c r="C198" s="23">
        <v>2.7901477833000001</v>
      </c>
      <c r="D198" s="27" t="str">
        <f t="shared" si="24"/>
        <v>N/A</v>
      </c>
      <c r="E198" s="23">
        <v>2.9274625267999999</v>
      </c>
      <c r="F198" s="27" t="str">
        <f t="shared" si="25"/>
        <v>N/A</v>
      </c>
      <c r="G198" s="23">
        <v>2.8541666666999999</v>
      </c>
      <c r="H198" s="27" t="str">
        <f t="shared" si="26"/>
        <v>N/A</v>
      </c>
      <c r="I198" s="8">
        <v>4.9210000000000003</v>
      </c>
      <c r="J198" s="8">
        <v>-2.5</v>
      </c>
      <c r="K198" s="28" t="s">
        <v>734</v>
      </c>
      <c r="L198" s="105" t="str">
        <f t="shared" si="27"/>
        <v>Yes</v>
      </c>
    </row>
    <row r="199" spans="1:12" x14ac:dyDescent="0.2">
      <c r="A199" s="168" t="s">
        <v>1534</v>
      </c>
      <c r="B199" s="22" t="s">
        <v>213</v>
      </c>
      <c r="C199" s="23">
        <v>133.67497703000001</v>
      </c>
      <c r="D199" s="27" t="str">
        <f t="shared" si="24"/>
        <v>N/A</v>
      </c>
      <c r="E199" s="23">
        <v>230.07727464000001</v>
      </c>
      <c r="F199" s="27" t="str">
        <f t="shared" si="25"/>
        <v>N/A</v>
      </c>
      <c r="G199" s="23">
        <v>368.16856604999998</v>
      </c>
      <c r="H199" s="27" t="str">
        <f t="shared" si="26"/>
        <v>N/A</v>
      </c>
      <c r="I199" s="8">
        <v>72.12</v>
      </c>
      <c r="J199" s="8">
        <v>60.02</v>
      </c>
      <c r="K199" s="28" t="s">
        <v>734</v>
      </c>
      <c r="L199" s="105" t="str">
        <f t="shared" si="27"/>
        <v>No</v>
      </c>
    </row>
    <row r="200" spans="1:12" x14ac:dyDescent="0.2">
      <c r="A200" s="174" t="s">
        <v>1535</v>
      </c>
      <c r="B200" s="22" t="s">
        <v>213</v>
      </c>
      <c r="C200" s="23">
        <v>133.16838723999999</v>
      </c>
      <c r="D200" s="27" t="str">
        <f t="shared" si="24"/>
        <v>N/A</v>
      </c>
      <c r="E200" s="23">
        <v>233.41675056</v>
      </c>
      <c r="F200" s="27" t="str">
        <f t="shared" si="25"/>
        <v>N/A</v>
      </c>
      <c r="G200" s="23">
        <v>427.89778557</v>
      </c>
      <c r="H200" s="27" t="str">
        <f t="shared" si="26"/>
        <v>N/A</v>
      </c>
      <c r="I200" s="8">
        <v>75.28</v>
      </c>
      <c r="J200" s="8">
        <v>83.32</v>
      </c>
      <c r="K200" s="28" t="s">
        <v>734</v>
      </c>
      <c r="L200" s="105" t="str">
        <f t="shared" si="27"/>
        <v>No</v>
      </c>
    </row>
    <row r="201" spans="1:12" x14ac:dyDescent="0.2">
      <c r="A201" s="174" t="s">
        <v>1536</v>
      </c>
      <c r="B201" s="22" t="s">
        <v>213</v>
      </c>
      <c r="C201" s="23">
        <v>138.64102317999999</v>
      </c>
      <c r="D201" s="27" t="str">
        <f t="shared" si="24"/>
        <v>N/A</v>
      </c>
      <c r="E201" s="23">
        <v>229.08783545</v>
      </c>
      <c r="F201" s="27" t="str">
        <f t="shared" si="25"/>
        <v>N/A</v>
      </c>
      <c r="G201" s="23">
        <v>359.87010420000001</v>
      </c>
      <c r="H201" s="27" t="str">
        <f t="shared" si="26"/>
        <v>N/A</v>
      </c>
      <c r="I201" s="8">
        <v>65.239999999999995</v>
      </c>
      <c r="J201" s="8">
        <v>57.09</v>
      </c>
      <c r="K201" s="28" t="s">
        <v>734</v>
      </c>
      <c r="L201" s="105" t="str">
        <f t="shared" si="27"/>
        <v>No</v>
      </c>
    </row>
    <row r="202" spans="1:12" x14ac:dyDescent="0.2">
      <c r="A202" s="174" t="s">
        <v>1537</v>
      </c>
      <c r="B202" s="22" t="s">
        <v>213</v>
      </c>
      <c r="C202" s="23">
        <v>43.406947891000002</v>
      </c>
      <c r="D202" s="27" t="str">
        <f t="shared" si="24"/>
        <v>N/A</v>
      </c>
      <c r="E202" s="23">
        <v>61.959633027999999</v>
      </c>
      <c r="F202" s="27" t="str">
        <f t="shared" si="25"/>
        <v>N/A</v>
      </c>
      <c r="G202" s="23">
        <v>100.93884892</v>
      </c>
      <c r="H202" s="27" t="str">
        <f t="shared" si="26"/>
        <v>N/A</v>
      </c>
      <c r="I202" s="8">
        <v>42.74</v>
      </c>
      <c r="J202" s="8">
        <v>62.91</v>
      </c>
      <c r="K202" s="28" t="s">
        <v>734</v>
      </c>
      <c r="L202" s="105" t="str">
        <f t="shared" si="27"/>
        <v>No</v>
      </c>
    </row>
    <row r="203" spans="1:12" x14ac:dyDescent="0.2">
      <c r="A203" s="174" t="s">
        <v>1538</v>
      </c>
      <c r="B203" s="22" t="s">
        <v>213</v>
      </c>
      <c r="C203" s="23" t="s">
        <v>1748</v>
      </c>
      <c r="D203" s="27" t="str">
        <f t="shared" si="24"/>
        <v>N/A</v>
      </c>
      <c r="E203" s="23" t="s">
        <v>1748</v>
      </c>
      <c r="F203" s="27" t="str">
        <f t="shared" si="25"/>
        <v>N/A</v>
      </c>
      <c r="G203" s="23">
        <v>437.2</v>
      </c>
      <c r="H203" s="27" t="str">
        <f t="shared" si="26"/>
        <v>N/A</v>
      </c>
      <c r="I203" s="8" t="s">
        <v>1748</v>
      </c>
      <c r="J203" s="8" t="s">
        <v>1748</v>
      </c>
      <c r="K203" s="28" t="s">
        <v>734</v>
      </c>
      <c r="L203" s="105" t="str">
        <f t="shared" si="27"/>
        <v>N/A</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0</v>
      </c>
      <c r="J204" s="8">
        <v>-18.2</v>
      </c>
      <c r="K204" s="10" t="s">
        <v>213</v>
      </c>
      <c r="L204" s="105" t="str">
        <f t="shared" ref="L204:L214" si="31">IF(J204="Div by 0", "N/A", IF(K204="N/A","N/A", IF(J204&gt;VALUE(MID(K204,1,2)), "No", IF(J204&lt;-1*VALUE(MID(K204,1,2)), "No", "Yes"))))</f>
        <v>N/A</v>
      </c>
    </row>
    <row r="205" spans="1:12" x14ac:dyDescent="0.2">
      <c r="A205" s="168" t="s">
        <v>128</v>
      </c>
      <c r="B205" s="22" t="s">
        <v>213</v>
      </c>
      <c r="C205" s="23">
        <v>66</v>
      </c>
      <c r="D205" s="27" t="str">
        <f t="shared" si="28"/>
        <v>N/A</v>
      </c>
      <c r="E205" s="23">
        <v>69</v>
      </c>
      <c r="F205" s="27" t="str">
        <f t="shared" si="29"/>
        <v>N/A</v>
      </c>
      <c r="G205" s="23">
        <v>107</v>
      </c>
      <c r="H205" s="27" t="str">
        <f t="shared" si="30"/>
        <v>N/A</v>
      </c>
      <c r="I205" s="8">
        <v>4.5449999999999999</v>
      </c>
      <c r="J205" s="8">
        <v>55.07</v>
      </c>
      <c r="K205" s="10" t="s">
        <v>213</v>
      </c>
      <c r="L205" s="105" t="str">
        <f t="shared" si="31"/>
        <v>N/A</v>
      </c>
    </row>
    <row r="206" spans="1:12" ht="25.5" x14ac:dyDescent="0.2">
      <c r="A206" s="168" t="s">
        <v>1586</v>
      </c>
      <c r="B206" s="22" t="s">
        <v>213</v>
      </c>
      <c r="C206" s="23">
        <v>13</v>
      </c>
      <c r="D206" s="27" t="str">
        <f t="shared" si="28"/>
        <v>N/A</v>
      </c>
      <c r="E206" s="23">
        <v>12</v>
      </c>
      <c r="F206" s="27" t="str">
        <f t="shared" si="29"/>
        <v>N/A</v>
      </c>
      <c r="G206" s="23">
        <v>20</v>
      </c>
      <c r="H206" s="27" t="str">
        <f t="shared" si="30"/>
        <v>N/A</v>
      </c>
      <c r="I206" s="8">
        <v>-7.69</v>
      </c>
      <c r="J206" s="8">
        <v>66.67</v>
      </c>
      <c r="K206" s="10" t="s">
        <v>213</v>
      </c>
      <c r="L206" s="105" t="str">
        <f t="shared" si="31"/>
        <v>N/A</v>
      </c>
    </row>
    <row r="207" spans="1:12" ht="25.5" x14ac:dyDescent="0.2">
      <c r="A207" s="168" t="s">
        <v>1539</v>
      </c>
      <c r="B207" s="22" t="s">
        <v>213</v>
      </c>
      <c r="C207" s="23">
        <v>0</v>
      </c>
      <c r="D207" s="27" t="str">
        <f t="shared" si="28"/>
        <v>N/A</v>
      </c>
      <c r="E207" s="23">
        <v>51</v>
      </c>
      <c r="F207" s="27" t="str">
        <f t="shared" si="29"/>
        <v>N/A</v>
      </c>
      <c r="G207" s="23">
        <v>300</v>
      </c>
      <c r="H207" s="27" t="str">
        <f t="shared" si="30"/>
        <v>N/A</v>
      </c>
      <c r="I207" s="8" t="s">
        <v>1748</v>
      </c>
      <c r="J207" s="8">
        <v>488.2</v>
      </c>
      <c r="K207" s="10" t="s">
        <v>213</v>
      </c>
      <c r="L207" s="105" t="str">
        <f t="shared" si="31"/>
        <v>N/A</v>
      </c>
    </row>
    <row r="208" spans="1:12" x14ac:dyDescent="0.2">
      <c r="A208" s="168" t="s">
        <v>1587</v>
      </c>
      <c r="B208" s="22" t="s">
        <v>213</v>
      </c>
      <c r="C208" s="23">
        <v>61</v>
      </c>
      <c r="D208" s="27" t="str">
        <f t="shared" si="28"/>
        <v>N/A</v>
      </c>
      <c r="E208" s="23">
        <v>50</v>
      </c>
      <c r="F208" s="27" t="str">
        <f t="shared" si="29"/>
        <v>N/A</v>
      </c>
      <c r="G208" s="23">
        <v>91</v>
      </c>
      <c r="H208" s="27" t="str">
        <f t="shared" si="30"/>
        <v>N/A</v>
      </c>
      <c r="I208" s="8">
        <v>-18</v>
      </c>
      <c r="J208" s="8">
        <v>82</v>
      </c>
      <c r="K208" s="10" t="s">
        <v>213</v>
      </c>
      <c r="L208" s="105" t="str">
        <f t="shared" si="31"/>
        <v>N/A</v>
      </c>
    </row>
    <row r="209" spans="1:12" x14ac:dyDescent="0.2">
      <c r="A209" s="168" t="s">
        <v>1588</v>
      </c>
      <c r="B209" s="22" t="s">
        <v>213</v>
      </c>
      <c r="C209" s="23">
        <v>280</v>
      </c>
      <c r="D209" s="27" t="str">
        <f t="shared" si="28"/>
        <v>N/A</v>
      </c>
      <c r="E209" s="23">
        <v>316</v>
      </c>
      <c r="F209" s="27" t="str">
        <f t="shared" si="29"/>
        <v>N/A</v>
      </c>
      <c r="G209" s="23">
        <v>454</v>
      </c>
      <c r="H209" s="27" t="str">
        <f t="shared" si="30"/>
        <v>N/A</v>
      </c>
      <c r="I209" s="8">
        <v>12.86</v>
      </c>
      <c r="J209" s="8">
        <v>43.67</v>
      </c>
      <c r="K209" s="10" t="s">
        <v>213</v>
      </c>
      <c r="L209" s="105" t="str">
        <f t="shared" si="31"/>
        <v>N/A</v>
      </c>
    </row>
    <row r="210" spans="1:12" x14ac:dyDescent="0.2">
      <c r="A210" s="168" t="s">
        <v>125</v>
      </c>
      <c r="B210" s="22" t="s">
        <v>213</v>
      </c>
      <c r="C210" s="29">
        <v>4234326</v>
      </c>
      <c r="D210" s="27" t="str">
        <f t="shared" si="28"/>
        <v>N/A</v>
      </c>
      <c r="E210" s="29">
        <v>17688986</v>
      </c>
      <c r="F210" s="27" t="str">
        <f t="shared" si="29"/>
        <v>N/A</v>
      </c>
      <c r="G210" s="29">
        <v>7410660</v>
      </c>
      <c r="H210" s="27" t="str">
        <f t="shared" si="30"/>
        <v>N/A</v>
      </c>
      <c r="I210" s="8">
        <v>317.8</v>
      </c>
      <c r="J210" s="8">
        <v>-58.1</v>
      </c>
      <c r="K210" s="10" t="s">
        <v>213</v>
      </c>
      <c r="L210" s="105" t="str">
        <f t="shared" si="31"/>
        <v>N/A</v>
      </c>
    </row>
    <row r="211" spans="1:12" x14ac:dyDescent="0.2">
      <c r="A211" s="168" t="s">
        <v>1589</v>
      </c>
      <c r="B211" s="22" t="s">
        <v>213</v>
      </c>
      <c r="C211" s="29">
        <v>1617678</v>
      </c>
      <c r="D211" s="27" t="str">
        <f t="shared" si="28"/>
        <v>N/A</v>
      </c>
      <c r="E211" s="29">
        <v>1403184</v>
      </c>
      <c r="F211" s="27" t="str">
        <f t="shared" si="29"/>
        <v>N/A</v>
      </c>
      <c r="G211" s="29">
        <v>2186709</v>
      </c>
      <c r="H211" s="27" t="str">
        <f t="shared" si="30"/>
        <v>N/A</v>
      </c>
      <c r="I211" s="8">
        <v>-13.3</v>
      </c>
      <c r="J211" s="8">
        <v>55.84</v>
      </c>
      <c r="K211" s="10" t="s">
        <v>213</v>
      </c>
      <c r="L211" s="105" t="str">
        <f t="shared" si="31"/>
        <v>N/A</v>
      </c>
    </row>
    <row r="212" spans="1:12" x14ac:dyDescent="0.2">
      <c r="A212" s="168" t="s">
        <v>1540</v>
      </c>
      <c r="B212" s="22" t="s">
        <v>213</v>
      </c>
      <c r="C212" s="29">
        <v>171324</v>
      </c>
      <c r="D212" s="27" t="str">
        <f t="shared" si="28"/>
        <v>N/A</v>
      </c>
      <c r="E212" s="29">
        <v>279762</v>
      </c>
      <c r="F212" s="27" t="str">
        <f t="shared" si="29"/>
        <v>N/A</v>
      </c>
      <c r="G212" s="29">
        <v>395393</v>
      </c>
      <c r="H212" s="27" t="str">
        <f t="shared" si="30"/>
        <v>N/A</v>
      </c>
      <c r="I212" s="8">
        <v>63.29</v>
      </c>
      <c r="J212" s="8">
        <v>41.33</v>
      </c>
      <c r="K212" s="10" t="s">
        <v>213</v>
      </c>
      <c r="L212" s="105" t="str">
        <f t="shared" si="31"/>
        <v>N/A</v>
      </c>
    </row>
    <row r="213" spans="1:12" x14ac:dyDescent="0.2">
      <c r="A213" s="168" t="s">
        <v>1590</v>
      </c>
      <c r="B213" s="22" t="s">
        <v>213</v>
      </c>
      <c r="C213" s="29">
        <v>2755523</v>
      </c>
      <c r="D213" s="27" t="str">
        <f t="shared" si="28"/>
        <v>N/A</v>
      </c>
      <c r="E213" s="29">
        <v>4209475</v>
      </c>
      <c r="F213" s="27" t="str">
        <f t="shared" si="29"/>
        <v>N/A</v>
      </c>
      <c r="G213" s="29">
        <v>3000427</v>
      </c>
      <c r="H213" s="27" t="str">
        <f t="shared" si="30"/>
        <v>N/A</v>
      </c>
      <c r="I213" s="8">
        <v>52.77</v>
      </c>
      <c r="J213" s="8">
        <v>-28.7</v>
      </c>
      <c r="K213" s="10" t="s">
        <v>213</v>
      </c>
      <c r="L213" s="105" t="str">
        <f t="shared" si="31"/>
        <v>N/A</v>
      </c>
    </row>
    <row r="214" spans="1:12" x14ac:dyDescent="0.2">
      <c r="A214" s="174" t="s">
        <v>1591</v>
      </c>
      <c r="B214" s="22" t="s">
        <v>213</v>
      </c>
      <c r="C214" s="29">
        <v>1455796</v>
      </c>
      <c r="D214" s="27" t="str">
        <f t="shared" si="28"/>
        <v>N/A</v>
      </c>
      <c r="E214" s="29">
        <v>17645560</v>
      </c>
      <c r="F214" s="27" t="str">
        <f t="shared" si="29"/>
        <v>N/A</v>
      </c>
      <c r="G214" s="29">
        <v>4368788</v>
      </c>
      <c r="H214" s="27" t="str">
        <f t="shared" si="30"/>
        <v>N/A</v>
      </c>
      <c r="I214" s="8">
        <v>1112</v>
      </c>
      <c r="J214" s="8">
        <v>-75.2</v>
      </c>
      <c r="K214" s="10" t="s">
        <v>213</v>
      </c>
      <c r="L214" s="105" t="str">
        <f t="shared" si="31"/>
        <v>N/A</v>
      </c>
    </row>
    <row r="215" spans="1:12" ht="25.5" x14ac:dyDescent="0.2">
      <c r="A215" s="168" t="s">
        <v>1354</v>
      </c>
      <c r="B215" s="22" t="s">
        <v>213</v>
      </c>
      <c r="C215" s="29">
        <v>2298212</v>
      </c>
      <c r="D215" s="27" t="str">
        <f t="shared" ref="D215:D229" si="32">IF($B215="N/A","N/A",IF(C215&gt;10,"No",IF(C215&lt;-10,"No","Yes")))</f>
        <v>N/A</v>
      </c>
      <c r="E215" s="29">
        <v>1941710</v>
      </c>
      <c r="F215" s="27" t="str">
        <f t="shared" ref="F215:F229" si="33">IF($B215="N/A","N/A",IF(E215&gt;10,"No",IF(E215&lt;-10,"No","Yes")))</f>
        <v>N/A</v>
      </c>
      <c r="G215" s="29">
        <v>1164129</v>
      </c>
      <c r="H215" s="27" t="str">
        <f t="shared" ref="H215:H229" si="34">IF($B215="N/A","N/A",IF(G215&gt;10,"No",IF(G215&lt;-10,"No","Yes")))</f>
        <v>N/A</v>
      </c>
      <c r="I215" s="8">
        <v>-15.5</v>
      </c>
      <c r="J215" s="8">
        <v>-40</v>
      </c>
      <c r="K215" s="28" t="s">
        <v>734</v>
      </c>
      <c r="L215" s="105" t="str">
        <f t="shared" ref="L215:L229" si="35">IF(J215="Div by 0", "N/A", IF(K215="N/A","N/A", IF(J215&gt;VALUE(MID(K215,1,2)), "No", IF(J215&lt;-1*VALUE(MID(K215,1,2)), "No", "Yes"))))</f>
        <v>No</v>
      </c>
    </row>
    <row r="216" spans="1:12" x14ac:dyDescent="0.2">
      <c r="A216" s="168" t="s">
        <v>646</v>
      </c>
      <c r="B216" s="22" t="s">
        <v>213</v>
      </c>
      <c r="C216" s="23">
        <v>5791</v>
      </c>
      <c r="D216" s="27" t="str">
        <f t="shared" si="32"/>
        <v>N/A</v>
      </c>
      <c r="E216" s="23">
        <v>5020</v>
      </c>
      <c r="F216" s="27" t="str">
        <f t="shared" si="33"/>
        <v>N/A</v>
      </c>
      <c r="G216" s="23">
        <v>1785</v>
      </c>
      <c r="H216" s="27" t="str">
        <f t="shared" si="34"/>
        <v>N/A</v>
      </c>
      <c r="I216" s="8">
        <v>-13.3</v>
      </c>
      <c r="J216" s="8">
        <v>-64.400000000000006</v>
      </c>
      <c r="K216" s="28" t="s">
        <v>734</v>
      </c>
      <c r="L216" s="105" t="str">
        <f t="shared" si="35"/>
        <v>No</v>
      </c>
    </row>
    <row r="217" spans="1:12" ht="25.5" x14ac:dyDescent="0.2">
      <c r="A217" s="168" t="s">
        <v>1355</v>
      </c>
      <c r="B217" s="22" t="s">
        <v>213</v>
      </c>
      <c r="C217" s="29">
        <v>396.85926438000001</v>
      </c>
      <c r="D217" s="27" t="str">
        <f t="shared" si="32"/>
        <v>N/A</v>
      </c>
      <c r="E217" s="29">
        <v>386.79482072000002</v>
      </c>
      <c r="F217" s="27" t="str">
        <f t="shared" si="33"/>
        <v>N/A</v>
      </c>
      <c r="G217" s="29">
        <v>652.17310924000003</v>
      </c>
      <c r="H217" s="27" t="str">
        <f t="shared" si="34"/>
        <v>N/A</v>
      </c>
      <c r="I217" s="8">
        <v>-2.54</v>
      </c>
      <c r="J217" s="8">
        <v>68.61</v>
      </c>
      <c r="K217" s="28" t="s">
        <v>734</v>
      </c>
      <c r="L217" s="105" t="str">
        <f t="shared" si="35"/>
        <v>No</v>
      </c>
    </row>
    <row r="218" spans="1:12" ht="25.5" x14ac:dyDescent="0.2">
      <c r="A218" s="168" t="s">
        <v>1356</v>
      </c>
      <c r="B218" s="22" t="s">
        <v>213</v>
      </c>
      <c r="C218" s="29">
        <v>3272538</v>
      </c>
      <c r="D218" s="27" t="str">
        <f t="shared" si="32"/>
        <v>N/A</v>
      </c>
      <c r="E218" s="29">
        <v>3206719</v>
      </c>
      <c r="F218" s="27" t="str">
        <f t="shared" si="33"/>
        <v>N/A</v>
      </c>
      <c r="G218" s="29">
        <v>7648050</v>
      </c>
      <c r="H218" s="27" t="str">
        <f t="shared" si="34"/>
        <v>N/A</v>
      </c>
      <c r="I218" s="8">
        <v>-2.0099999999999998</v>
      </c>
      <c r="J218" s="8">
        <v>138.5</v>
      </c>
      <c r="K218" s="28" t="s">
        <v>734</v>
      </c>
      <c r="L218" s="105" t="str">
        <f t="shared" si="35"/>
        <v>No</v>
      </c>
    </row>
    <row r="219" spans="1:12" x14ac:dyDescent="0.2">
      <c r="A219" s="168" t="s">
        <v>513</v>
      </c>
      <c r="B219" s="22" t="s">
        <v>213</v>
      </c>
      <c r="C219" s="23">
        <v>12814</v>
      </c>
      <c r="D219" s="27" t="str">
        <f t="shared" si="32"/>
        <v>N/A</v>
      </c>
      <c r="E219" s="23">
        <v>12956</v>
      </c>
      <c r="F219" s="27" t="str">
        <f t="shared" si="33"/>
        <v>N/A</v>
      </c>
      <c r="G219" s="23">
        <v>33590</v>
      </c>
      <c r="H219" s="27" t="str">
        <f t="shared" si="34"/>
        <v>N/A</v>
      </c>
      <c r="I219" s="8">
        <v>1.1080000000000001</v>
      </c>
      <c r="J219" s="8">
        <v>159.30000000000001</v>
      </c>
      <c r="K219" s="28" t="s">
        <v>734</v>
      </c>
      <c r="L219" s="105" t="str">
        <f t="shared" si="35"/>
        <v>No</v>
      </c>
    </row>
    <row r="220" spans="1:12" ht="25.5" x14ac:dyDescent="0.2">
      <c r="A220" s="168" t="s">
        <v>1357</v>
      </c>
      <c r="B220" s="22" t="s">
        <v>213</v>
      </c>
      <c r="C220" s="29">
        <v>255.38770095000001</v>
      </c>
      <c r="D220" s="27" t="str">
        <f t="shared" si="32"/>
        <v>N/A</v>
      </c>
      <c r="E220" s="29">
        <v>247.50841309</v>
      </c>
      <c r="F220" s="27" t="str">
        <f t="shared" si="33"/>
        <v>N/A</v>
      </c>
      <c r="G220" s="29">
        <v>227.68830009000001</v>
      </c>
      <c r="H220" s="27" t="str">
        <f t="shared" si="34"/>
        <v>N/A</v>
      </c>
      <c r="I220" s="8">
        <v>-3.09</v>
      </c>
      <c r="J220" s="8">
        <v>-8.01</v>
      </c>
      <c r="K220" s="28" t="s">
        <v>734</v>
      </c>
      <c r="L220" s="105" t="str">
        <f t="shared" si="35"/>
        <v>Yes</v>
      </c>
    </row>
    <row r="221" spans="1:12" ht="25.5" x14ac:dyDescent="0.2">
      <c r="A221" s="168" t="s">
        <v>1358</v>
      </c>
      <c r="B221" s="22" t="s">
        <v>213</v>
      </c>
      <c r="C221" s="29">
        <v>9388676</v>
      </c>
      <c r="D221" s="27" t="str">
        <f t="shared" si="32"/>
        <v>N/A</v>
      </c>
      <c r="E221" s="29">
        <v>12500461</v>
      </c>
      <c r="F221" s="27" t="str">
        <f t="shared" si="33"/>
        <v>N/A</v>
      </c>
      <c r="G221" s="29">
        <v>15047374</v>
      </c>
      <c r="H221" s="27" t="str">
        <f t="shared" si="34"/>
        <v>N/A</v>
      </c>
      <c r="I221" s="8">
        <v>33.14</v>
      </c>
      <c r="J221" s="8">
        <v>20.37</v>
      </c>
      <c r="K221" s="28" t="s">
        <v>734</v>
      </c>
      <c r="L221" s="105" t="str">
        <f t="shared" si="35"/>
        <v>Yes</v>
      </c>
    </row>
    <row r="222" spans="1:12" x14ac:dyDescent="0.2">
      <c r="A222" s="168" t="s">
        <v>514</v>
      </c>
      <c r="B222" s="22" t="s">
        <v>213</v>
      </c>
      <c r="C222" s="23">
        <v>19700</v>
      </c>
      <c r="D222" s="27" t="str">
        <f t="shared" si="32"/>
        <v>N/A</v>
      </c>
      <c r="E222" s="23">
        <v>28685</v>
      </c>
      <c r="F222" s="27" t="str">
        <f t="shared" si="33"/>
        <v>N/A</v>
      </c>
      <c r="G222" s="23">
        <v>38926</v>
      </c>
      <c r="H222" s="27" t="str">
        <f t="shared" si="34"/>
        <v>N/A</v>
      </c>
      <c r="I222" s="8">
        <v>45.61</v>
      </c>
      <c r="J222" s="8">
        <v>35.700000000000003</v>
      </c>
      <c r="K222" s="28" t="s">
        <v>734</v>
      </c>
      <c r="L222" s="105" t="str">
        <f t="shared" si="35"/>
        <v>No</v>
      </c>
    </row>
    <row r="223" spans="1:12" ht="25.5" x14ac:dyDescent="0.2">
      <c r="A223" s="168" t="s">
        <v>1359</v>
      </c>
      <c r="B223" s="22" t="s">
        <v>213</v>
      </c>
      <c r="C223" s="29">
        <v>476.58253807</v>
      </c>
      <c r="D223" s="27" t="str">
        <f t="shared" si="32"/>
        <v>N/A</v>
      </c>
      <c r="E223" s="29">
        <v>435.78389401999999</v>
      </c>
      <c r="F223" s="27" t="str">
        <f t="shared" si="33"/>
        <v>N/A</v>
      </c>
      <c r="G223" s="29">
        <v>386.56358218000003</v>
      </c>
      <c r="H223" s="27" t="str">
        <f t="shared" si="34"/>
        <v>N/A</v>
      </c>
      <c r="I223" s="8">
        <v>-8.56</v>
      </c>
      <c r="J223" s="8">
        <v>-11.3</v>
      </c>
      <c r="K223" s="28" t="s">
        <v>734</v>
      </c>
      <c r="L223" s="105" t="str">
        <f t="shared" si="35"/>
        <v>Yes</v>
      </c>
    </row>
    <row r="224" spans="1:12" ht="25.5" x14ac:dyDescent="0.2">
      <c r="A224" s="168" t="s">
        <v>1360</v>
      </c>
      <c r="B224" s="22" t="s">
        <v>213</v>
      </c>
      <c r="C224" s="29">
        <v>0</v>
      </c>
      <c r="D224" s="27" t="str">
        <f t="shared" si="32"/>
        <v>N/A</v>
      </c>
      <c r="E224" s="29">
        <v>0</v>
      </c>
      <c r="F224" s="27" t="str">
        <f t="shared" si="33"/>
        <v>N/A</v>
      </c>
      <c r="G224" s="29">
        <v>0</v>
      </c>
      <c r="H224" s="27" t="str">
        <f t="shared" si="34"/>
        <v>N/A</v>
      </c>
      <c r="I224" s="8" t="s">
        <v>1748</v>
      </c>
      <c r="J224" s="8" t="s">
        <v>1748</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1748</v>
      </c>
      <c r="J225" s="8" t="s">
        <v>1748</v>
      </c>
      <c r="K225" s="28" t="s">
        <v>734</v>
      </c>
      <c r="L225" s="105" t="str">
        <f t="shared" si="35"/>
        <v>N/A</v>
      </c>
    </row>
    <row r="226" spans="1:12" ht="25.5" x14ac:dyDescent="0.2">
      <c r="A226" s="168" t="s">
        <v>1361</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734</v>
      </c>
      <c r="L226" s="105" t="str">
        <f t="shared" si="35"/>
        <v>N/A</v>
      </c>
    </row>
    <row r="227" spans="1:12" ht="25.5" x14ac:dyDescent="0.2">
      <c r="A227" s="168" t="s">
        <v>1362</v>
      </c>
      <c r="B227" s="22" t="s">
        <v>213</v>
      </c>
      <c r="C227" s="29">
        <v>651564252</v>
      </c>
      <c r="D227" s="27" t="str">
        <f t="shared" si="32"/>
        <v>N/A</v>
      </c>
      <c r="E227" s="29">
        <v>714563815</v>
      </c>
      <c r="F227" s="27" t="str">
        <f t="shared" si="33"/>
        <v>N/A</v>
      </c>
      <c r="G227" s="29">
        <v>543025484</v>
      </c>
      <c r="H227" s="27" t="str">
        <f t="shared" si="34"/>
        <v>N/A</v>
      </c>
      <c r="I227" s="8">
        <v>9.6690000000000005</v>
      </c>
      <c r="J227" s="8">
        <v>-24</v>
      </c>
      <c r="K227" s="28" t="s">
        <v>734</v>
      </c>
      <c r="L227" s="105" t="str">
        <f t="shared" si="35"/>
        <v>Yes</v>
      </c>
    </row>
    <row r="228" spans="1:12" ht="25.5" x14ac:dyDescent="0.2">
      <c r="A228" s="168" t="s">
        <v>516</v>
      </c>
      <c r="B228" s="22" t="s">
        <v>213</v>
      </c>
      <c r="C228" s="23">
        <v>25798</v>
      </c>
      <c r="D228" s="27" t="str">
        <f t="shared" si="32"/>
        <v>N/A</v>
      </c>
      <c r="E228" s="23">
        <v>29863</v>
      </c>
      <c r="F228" s="27" t="str">
        <f t="shared" si="33"/>
        <v>N/A</v>
      </c>
      <c r="G228" s="23">
        <v>32187</v>
      </c>
      <c r="H228" s="27" t="str">
        <f t="shared" si="34"/>
        <v>N/A</v>
      </c>
      <c r="I228" s="8">
        <v>15.76</v>
      </c>
      <c r="J228" s="8">
        <v>7.782</v>
      </c>
      <c r="K228" s="28" t="s">
        <v>734</v>
      </c>
      <c r="L228" s="105" t="str">
        <f t="shared" si="35"/>
        <v>Yes</v>
      </c>
    </row>
    <row r="229" spans="1:12" ht="25.5" x14ac:dyDescent="0.2">
      <c r="A229" s="168" t="s">
        <v>1363</v>
      </c>
      <c r="B229" s="22" t="s">
        <v>213</v>
      </c>
      <c r="C229" s="29">
        <v>25256.386231</v>
      </c>
      <c r="D229" s="27" t="str">
        <f t="shared" si="32"/>
        <v>N/A</v>
      </c>
      <c r="E229" s="29">
        <v>23928.065331999998</v>
      </c>
      <c r="F229" s="27" t="str">
        <f t="shared" si="33"/>
        <v>N/A</v>
      </c>
      <c r="G229" s="29">
        <v>16870.956721999999</v>
      </c>
      <c r="H229" s="27" t="str">
        <f t="shared" si="34"/>
        <v>N/A</v>
      </c>
      <c r="I229" s="8">
        <v>-5.26</v>
      </c>
      <c r="J229" s="8">
        <v>-29.5</v>
      </c>
      <c r="K229" s="28" t="s">
        <v>734</v>
      </c>
      <c r="L229" s="105" t="str">
        <f t="shared" si="35"/>
        <v>Yes</v>
      </c>
    </row>
    <row r="230" spans="1:12" x14ac:dyDescent="0.2">
      <c r="A230" s="137" t="s">
        <v>1364</v>
      </c>
      <c r="B230" s="22" t="s">
        <v>213</v>
      </c>
      <c r="C230" s="32">
        <v>878243664</v>
      </c>
      <c r="D230" s="27" t="str">
        <f t="shared" ref="D230:D253" si="36">IF($B230="N/A","N/A",IF(C230&gt;10,"No",IF(C230&lt;-10,"No","Yes")))</f>
        <v>N/A</v>
      </c>
      <c r="E230" s="32">
        <v>969245020</v>
      </c>
      <c r="F230" s="27" t="str">
        <f t="shared" ref="F230:F253" si="37">IF($B230="N/A","N/A",IF(E230&gt;10,"No",IF(E230&lt;-10,"No","Yes")))</f>
        <v>N/A</v>
      </c>
      <c r="G230" s="32">
        <v>1019964360</v>
      </c>
      <c r="H230" s="27" t="str">
        <f t="shared" ref="H230:H253" si="38">IF($B230="N/A","N/A",IF(G230&gt;10,"No",IF(G230&lt;-10,"No","Yes")))</f>
        <v>N/A</v>
      </c>
      <c r="I230" s="8">
        <v>10.36</v>
      </c>
      <c r="J230" s="8">
        <v>5.2329999999999997</v>
      </c>
      <c r="K230" s="28" t="s">
        <v>734</v>
      </c>
      <c r="L230" s="105" t="str">
        <f t="shared" ref="L230:L253" si="39">IF(J230="Div by 0", "N/A", IF(K230="N/A","N/A", IF(J230&gt;VALUE(MID(K230,1,2)), "No", IF(J230&lt;-1*VALUE(MID(K230,1,2)), "No", "Yes"))))</f>
        <v>Yes</v>
      </c>
    </row>
    <row r="231" spans="1:12" x14ac:dyDescent="0.2">
      <c r="A231" s="137" t="s">
        <v>1541</v>
      </c>
      <c r="B231" s="22" t="s">
        <v>213</v>
      </c>
      <c r="C231" s="31">
        <v>31341</v>
      </c>
      <c r="D231" s="31" t="str">
        <f t="shared" si="36"/>
        <v>N/A</v>
      </c>
      <c r="E231" s="31">
        <v>35596</v>
      </c>
      <c r="F231" s="31" t="str">
        <f t="shared" si="37"/>
        <v>N/A</v>
      </c>
      <c r="G231" s="31">
        <v>38483</v>
      </c>
      <c r="H231" s="27" t="str">
        <f t="shared" si="38"/>
        <v>N/A</v>
      </c>
      <c r="I231" s="8">
        <v>13.58</v>
      </c>
      <c r="J231" s="8">
        <v>8.11</v>
      </c>
      <c r="K231" s="28" t="s">
        <v>734</v>
      </c>
      <c r="L231" s="105" t="str">
        <f t="shared" si="39"/>
        <v>Yes</v>
      </c>
    </row>
    <row r="232" spans="1:12" x14ac:dyDescent="0.2">
      <c r="A232" s="137" t="s">
        <v>1542</v>
      </c>
      <c r="B232" s="22" t="s">
        <v>213</v>
      </c>
      <c r="C232" s="32">
        <v>28022.196610999999</v>
      </c>
      <c r="D232" s="27" t="str">
        <f t="shared" si="36"/>
        <v>N/A</v>
      </c>
      <c r="E232" s="32">
        <v>27229.043151000002</v>
      </c>
      <c r="F232" s="27" t="str">
        <f t="shared" si="37"/>
        <v>N/A</v>
      </c>
      <c r="G232" s="32">
        <v>26504.28397</v>
      </c>
      <c r="H232" s="27" t="str">
        <f t="shared" si="38"/>
        <v>N/A</v>
      </c>
      <c r="I232" s="8">
        <v>-2.83</v>
      </c>
      <c r="J232" s="8">
        <v>-2.66</v>
      </c>
      <c r="K232" s="28" t="s">
        <v>734</v>
      </c>
      <c r="L232" s="105" t="str">
        <f t="shared" si="39"/>
        <v>Yes</v>
      </c>
    </row>
    <row r="233" spans="1:12" x14ac:dyDescent="0.2">
      <c r="A233" s="175" t="s">
        <v>1543</v>
      </c>
      <c r="B233" s="22" t="s">
        <v>213</v>
      </c>
      <c r="C233" s="32">
        <v>20795.063288000001</v>
      </c>
      <c r="D233" s="27" t="str">
        <f t="shared" si="36"/>
        <v>N/A</v>
      </c>
      <c r="E233" s="32">
        <v>20093.499185000001</v>
      </c>
      <c r="F233" s="27" t="str">
        <f t="shared" si="37"/>
        <v>N/A</v>
      </c>
      <c r="G233" s="32">
        <v>20835.642758000002</v>
      </c>
      <c r="H233" s="27" t="str">
        <f t="shared" si="38"/>
        <v>N/A</v>
      </c>
      <c r="I233" s="8">
        <v>-3.37</v>
      </c>
      <c r="J233" s="8">
        <v>3.6930000000000001</v>
      </c>
      <c r="K233" s="28" t="s">
        <v>734</v>
      </c>
      <c r="L233" s="105" t="str">
        <f t="shared" si="39"/>
        <v>Yes</v>
      </c>
    </row>
    <row r="234" spans="1:12" x14ac:dyDescent="0.2">
      <c r="A234" s="175" t="s">
        <v>1544</v>
      </c>
      <c r="B234" s="22" t="s">
        <v>213</v>
      </c>
      <c r="C234" s="32">
        <v>30544.001419</v>
      </c>
      <c r="D234" s="27" t="str">
        <f t="shared" si="36"/>
        <v>N/A</v>
      </c>
      <c r="E234" s="32">
        <v>29963.425082999998</v>
      </c>
      <c r="F234" s="27" t="str">
        <f t="shared" si="37"/>
        <v>N/A</v>
      </c>
      <c r="G234" s="32">
        <v>29081.944649000001</v>
      </c>
      <c r="H234" s="27" t="str">
        <f t="shared" si="38"/>
        <v>N/A</v>
      </c>
      <c r="I234" s="8">
        <v>-1.9</v>
      </c>
      <c r="J234" s="8">
        <v>-2.94</v>
      </c>
      <c r="K234" s="28" t="s">
        <v>734</v>
      </c>
      <c r="L234" s="105" t="str">
        <f t="shared" si="39"/>
        <v>Yes</v>
      </c>
    </row>
    <row r="235" spans="1:12" x14ac:dyDescent="0.2">
      <c r="A235" s="175" t="s">
        <v>1545</v>
      </c>
      <c r="B235" s="22" t="s">
        <v>213</v>
      </c>
      <c r="C235" s="32">
        <v>20667.104918000001</v>
      </c>
      <c r="D235" s="27" t="str">
        <f t="shared" si="36"/>
        <v>N/A</v>
      </c>
      <c r="E235" s="32">
        <v>21137.042135</v>
      </c>
      <c r="F235" s="27" t="str">
        <f t="shared" si="37"/>
        <v>N/A</v>
      </c>
      <c r="G235" s="32">
        <v>17069.391549</v>
      </c>
      <c r="H235" s="27" t="str">
        <f t="shared" si="38"/>
        <v>N/A</v>
      </c>
      <c r="I235" s="8">
        <v>2.274</v>
      </c>
      <c r="J235" s="8">
        <v>-19.2</v>
      </c>
      <c r="K235" s="28" t="s">
        <v>734</v>
      </c>
      <c r="L235" s="105" t="str">
        <f t="shared" si="39"/>
        <v>Yes</v>
      </c>
    </row>
    <row r="236" spans="1:12" x14ac:dyDescent="0.2">
      <c r="A236" s="175" t="s">
        <v>1546</v>
      </c>
      <c r="B236" s="22" t="s">
        <v>213</v>
      </c>
      <c r="C236" s="32">
        <v>2962.4545455000002</v>
      </c>
      <c r="D236" s="27" t="str">
        <f t="shared" si="36"/>
        <v>N/A</v>
      </c>
      <c r="E236" s="32">
        <v>7049.5833333</v>
      </c>
      <c r="F236" s="27" t="str">
        <f t="shared" si="37"/>
        <v>N/A</v>
      </c>
      <c r="G236" s="32">
        <v>743.5</v>
      </c>
      <c r="H236" s="27" t="str">
        <f t="shared" si="38"/>
        <v>N/A</v>
      </c>
      <c r="I236" s="8">
        <v>138</v>
      </c>
      <c r="J236" s="8">
        <v>-89.5</v>
      </c>
      <c r="K236" s="28" t="s">
        <v>734</v>
      </c>
      <c r="L236" s="105" t="str">
        <f t="shared" si="39"/>
        <v>No</v>
      </c>
    </row>
    <row r="237" spans="1:12" x14ac:dyDescent="0.2">
      <c r="A237" s="168" t="s">
        <v>1547</v>
      </c>
      <c r="B237" s="22" t="s">
        <v>213</v>
      </c>
      <c r="C237" s="27">
        <v>9.7583530269000001</v>
      </c>
      <c r="D237" s="27" t="str">
        <f t="shared" si="36"/>
        <v>N/A</v>
      </c>
      <c r="E237" s="27">
        <v>10.780361788</v>
      </c>
      <c r="F237" s="27" t="str">
        <f t="shared" si="37"/>
        <v>N/A</v>
      </c>
      <c r="G237" s="27">
        <v>10.306023250999999</v>
      </c>
      <c r="H237" s="27" t="str">
        <f t="shared" si="38"/>
        <v>N/A</v>
      </c>
      <c r="I237" s="8">
        <v>10.47</v>
      </c>
      <c r="J237" s="8">
        <v>-4.4000000000000004</v>
      </c>
      <c r="K237" s="28" t="s">
        <v>734</v>
      </c>
      <c r="L237" s="105" t="str">
        <f t="shared" si="39"/>
        <v>Yes</v>
      </c>
    </row>
    <row r="238" spans="1:12" x14ac:dyDescent="0.2">
      <c r="A238" s="174" t="s">
        <v>1548</v>
      </c>
      <c r="B238" s="22" t="s">
        <v>213</v>
      </c>
      <c r="C238" s="27">
        <v>9.3473874190000004</v>
      </c>
      <c r="D238" s="27" t="str">
        <f t="shared" si="36"/>
        <v>N/A</v>
      </c>
      <c r="E238" s="27">
        <v>11.234898181</v>
      </c>
      <c r="F238" s="27" t="str">
        <f t="shared" si="37"/>
        <v>N/A</v>
      </c>
      <c r="G238" s="27">
        <v>13.551813907</v>
      </c>
      <c r="H238" s="27" t="str">
        <f t="shared" si="38"/>
        <v>N/A</v>
      </c>
      <c r="I238" s="8">
        <v>20.190000000000001</v>
      </c>
      <c r="J238" s="8">
        <v>20.62</v>
      </c>
      <c r="K238" s="28" t="s">
        <v>734</v>
      </c>
      <c r="L238" s="105" t="str">
        <f t="shared" si="39"/>
        <v>Yes</v>
      </c>
    </row>
    <row r="239" spans="1:12" x14ac:dyDescent="0.2">
      <c r="A239" s="174" t="s">
        <v>1549</v>
      </c>
      <c r="B239" s="22" t="s">
        <v>213</v>
      </c>
      <c r="C239" s="27">
        <v>14.32865608</v>
      </c>
      <c r="D239" s="27" t="str">
        <f t="shared" si="36"/>
        <v>N/A</v>
      </c>
      <c r="E239" s="27">
        <v>14.406270866</v>
      </c>
      <c r="F239" s="27" t="str">
        <f t="shared" si="37"/>
        <v>N/A</v>
      </c>
      <c r="G239" s="27">
        <v>17.711466539</v>
      </c>
      <c r="H239" s="27" t="str">
        <f t="shared" si="38"/>
        <v>N/A</v>
      </c>
      <c r="I239" s="8">
        <v>0.54169999999999996</v>
      </c>
      <c r="J239" s="8">
        <v>22.94</v>
      </c>
      <c r="K239" s="28" t="s">
        <v>734</v>
      </c>
      <c r="L239" s="105" t="str">
        <f t="shared" si="39"/>
        <v>Yes</v>
      </c>
    </row>
    <row r="240" spans="1:12" x14ac:dyDescent="0.2">
      <c r="A240" s="174" t="s">
        <v>1550</v>
      </c>
      <c r="B240" s="22" t="s">
        <v>213</v>
      </c>
      <c r="C240" s="27">
        <v>1.173663755</v>
      </c>
      <c r="D240" s="27" t="str">
        <f t="shared" si="36"/>
        <v>N/A</v>
      </c>
      <c r="E240" s="27">
        <v>1.5023949695000001</v>
      </c>
      <c r="F240" s="27" t="str">
        <f t="shared" si="37"/>
        <v>N/A</v>
      </c>
      <c r="G240" s="27">
        <v>1.4308746473</v>
      </c>
      <c r="H240" s="27" t="str">
        <f t="shared" si="38"/>
        <v>N/A</v>
      </c>
      <c r="I240" s="8">
        <v>28.01</v>
      </c>
      <c r="J240" s="8">
        <v>-4.76</v>
      </c>
      <c r="K240" s="28" t="s">
        <v>734</v>
      </c>
      <c r="L240" s="105" t="str">
        <f t="shared" si="39"/>
        <v>Yes</v>
      </c>
    </row>
    <row r="241" spans="1:12" x14ac:dyDescent="0.2">
      <c r="A241" s="174" t="s">
        <v>1551</v>
      </c>
      <c r="B241" s="22" t="s">
        <v>213</v>
      </c>
      <c r="C241" s="27">
        <v>4.0644398499999998E-2</v>
      </c>
      <c r="D241" s="27" t="str">
        <f t="shared" si="36"/>
        <v>N/A</v>
      </c>
      <c r="E241" s="27">
        <v>5.2816901399999998E-2</v>
      </c>
      <c r="F241" s="27" t="str">
        <f t="shared" si="37"/>
        <v>N/A</v>
      </c>
      <c r="G241" s="27">
        <v>0.1139925905</v>
      </c>
      <c r="H241" s="27" t="str">
        <f t="shared" si="38"/>
        <v>N/A</v>
      </c>
      <c r="I241" s="8">
        <v>29.95</v>
      </c>
      <c r="J241" s="8">
        <v>115.8</v>
      </c>
      <c r="K241" s="28" t="s">
        <v>734</v>
      </c>
      <c r="L241" s="105" t="str">
        <f t="shared" si="39"/>
        <v>No</v>
      </c>
    </row>
    <row r="242" spans="1:12" ht="25.5" x14ac:dyDescent="0.2">
      <c r="A242" s="137" t="s">
        <v>1376</v>
      </c>
      <c r="B242" s="22" t="s">
        <v>213</v>
      </c>
      <c r="C242" s="32">
        <v>651564252</v>
      </c>
      <c r="D242" s="27" t="str">
        <f t="shared" si="36"/>
        <v>N/A</v>
      </c>
      <c r="E242" s="32">
        <v>714563815</v>
      </c>
      <c r="F242" s="27" t="str">
        <f t="shared" si="37"/>
        <v>N/A</v>
      </c>
      <c r="G242" s="32">
        <v>543025484</v>
      </c>
      <c r="H242" s="27" t="str">
        <f t="shared" si="38"/>
        <v>N/A</v>
      </c>
      <c r="I242" s="8">
        <v>9.6690000000000005</v>
      </c>
      <c r="J242" s="8">
        <v>-24</v>
      </c>
      <c r="K242" s="28" t="s">
        <v>734</v>
      </c>
      <c r="L242" s="105" t="str">
        <f t="shared" si="39"/>
        <v>Yes</v>
      </c>
    </row>
    <row r="243" spans="1:12" x14ac:dyDescent="0.2">
      <c r="A243" s="137" t="s">
        <v>1552</v>
      </c>
      <c r="B243" s="22" t="s">
        <v>213</v>
      </c>
      <c r="C243" s="31">
        <v>25798</v>
      </c>
      <c r="D243" s="31" t="str">
        <f t="shared" si="36"/>
        <v>N/A</v>
      </c>
      <c r="E243" s="31">
        <v>29864</v>
      </c>
      <c r="F243" s="31" t="str">
        <f t="shared" si="37"/>
        <v>N/A</v>
      </c>
      <c r="G243" s="31">
        <v>32187</v>
      </c>
      <c r="H243" s="27" t="str">
        <f t="shared" si="38"/>
        <v>N/A</v>
      </c>
      <c r="I243" s="8">
        <v>15.76</v>
      </c>
      <c r="J243" s="8">
        <v>7.7789999999999999</v>
      </c>
      <c r="K243" s="28" t="s">
        <v>734</v>
      </c>
      <c r="L243" s="105" t="str">
        <f t="shared" si="39"/>
        <v>Yes</v>
      </c>
    </row>
    <row r="244" spans="1:12" ht="25.5" x14ac:dyDescent="0.2">
      <c r="A244" s="137" t="s">
        <v>1553</v>
      </c>
      <c r="B244" s="22" t="s">
        <v>213</v>
      </c>
      <c r="C244" s="32">
        <v>25256.386231</v>
      </c>
      <c r="D244" s="27" t="str">
        <f t="shared" si="36"/>
        <v>N/A</v>
      </c>
      <c r="E244" s="32">
        <v>23927.264096999999</v>
      </c>
      <c r="F244" s="27" t="str">
        <f t="shared" si="37"/>
        <v>N/A</v>
      </c>
      <c r="G244" s="32">
        <v>16870.956721999999</v>
      </c>
      <c r="H244" s="27" t="str">
        <f t="shared" si="38"/>
        <v>N/A</v>
      </c>
      <c r="I244" s="8">
        <v>-5.26</v>
      </c>
      <c r="J244" s="8">
        <v>-29.5</v>
      </c>
      <c r="K244" s="28" t="s">
        <v>734</v>
      </c>
      <c r="L244" s="105" t="str">
        <f t="shared" si="39"/>
        <v>Yes</v>
      </c>
    </row>
    <row r="245" spans="1:12" ht="25.5" x14ac:dyDescent="0.2">
      <c r="A245" s="175" t="s">
        <v>1554</v>
      </c>
      <c r="B245" s="22" t="s">
        <v>213</v>
      </c>
      <c r="C245" s="32">
        <v>16046.088994</v>
      </c>
      <c r="D245" s="27" t="str">
        <f t="shared" si="36"/>
        <v>N/A</v>
      </c>
      <c r="E245" s="32">
        <v>14918.516799000001</v>
      </c>
      <c r="F245" s="27" t="str">
        <f t="shared" si="37"/>
        <v>N/A</v>
      </c>
      <c r="G245" s="32">
        <v>10992.804325999999</v>
      </c>
      <c r="H245" s="27" t="str">
        <f t="shared" si="38"/>
        <v>N/A</v>
      </c>
      <c r="I245" s="8">
        <v>-7.03</v>
      </c>
      <c r="J245" s="8">
        <v>-26.3</v>
      </c>
      <c r="K245" s="28" t="s">
        <v>734</v>
      </c>
      <c r="L245" s="105" t="str">
        <f t="shared" si="39"/>
        <v>Yes</v>
      </c>
    </row>
    <row r="246" spans="1:12" ht="25.5" x14ac:dyDescent="0.2">
      <c r="A246" s="175" t="s">
        <v>1555</v>
      </c>
      <c r="B246" s="22" t="s">
        <v>213</v>
      </c>
      <c r="C246" s="32">
        <v>28616.071567999999</v>
      </c>
      <c r="D246" s="27" t="str">
        <f t="shared" si="36"/>
        <v>N/A</v>
      </c>
      <c r="E246" s="32">
        <v>27625.429982000001</v>
      </c>
      <c r="F246" s="27" t="str">
        <f t="shared" si="37"/>
        <v>N/A</v>
      </c>
      <c r="G246" s="32">
        <v>17797.376835999999</v>
      </c>
      <c r="H246" s="27" t="str">
        <f t="shared" si="38"/>
        <v>N/A</v>
      </c>
      <c r="I246" s="8">
        <v>-3.46</v>
      </c>
      <c r="J246" s="8">
        <v>-35.6</v>
      </c>
      <c r="K246" s="28" t="s">
        <v>734</v>
      </c>
      <c r="L246" s="105" t="str">
        <f t="shared" si="39"/>
        <v>No</v>
      </c>
    </row>
    <row r="247" spans="1:12" ht="25.5" x14ac:dyDescent="0.2">
      <c r="A247" s="175" t="s">
        <v>1556</v>
      </c>
      <c r="B247" s="22" t="s">
        <v>213</v>
      </c>
      <c r="C247" s="32">
        <v>16451.229205</v>
      </c>
      <c r="D247" s="27" t="str">
        <f t="shared" si="36"/>
        <v>N/A</v>
      </c>
      <c r="E247" s="32">
        <v>15057.526636000001</v>
      </c>
      <c r="F247" s="27" t="str">
        <f t="shared" si="37"/>
        <v>N/A</v>
      </c>
      <c r="G247" s="32">
        <v>6437.4349205999997</v>
      </c>
      <c r="H247" s="27" t="str">
        <f t="shared" si="38"/>
        <v>N/A</v>
      </c>
      <c r="I247" s="8">
        <v>-8.4700000000000006</v>
      </c>
      <c r="J247" s="8">
        <v>-57.2</v>
      </c>
      <c r="K247" s="28" t="s">
        <v>734</v>
      </c>
      <c r="L247" s="105" t="str">
        <f t="shared" si="39"/>
        <v>No</v>
      </c>
    </row>
    <row r="248" spans="1:12" ht="25.5" x14ac:dyDescent="0.2">
      <c r="A248" s="175" t="s">
        <v>1557</v>
      </c>
      <c r="B248" s="22" t="s">
        <v>213</v>
      </c>
      <c r="C248" s="32">
        <v>4133.8333333</v>
      </c>
      <c r="D248" s="27" t="str">
        <f t="shared" si="36"/>
        <v>N/A</v>
      </c>
      <c r="E248" s="32">
        <v>13193.6</v>
      </c>
      <c r="F248" s="27" t="str">
        <f t="shared" si="37"/>
        <v>N/A</v>
      </c>
      <c r="G248" s="32" t="s">
        <v>1748</v>
      </c>
      <c r="H248" s="27" t="str">
        <f t="shared" si="38"/>
        <v>N/A</v>
      </c>
      <c r="I248" s="8">
        <v>219.2</v>
      </c>
      <c r="J248" s="8" t="s">
        <v>1748</v>
      </c>
      <c r="K248" s="28" t="s">
        <v>734</v>
      </c>
      <c r="L248" s="105" t="str">
        <f t="shared" si="39"/>
        <v>N/A</v>
      </c>
    </row>
    <row r="249" spans="1:12" ht="25.5" x14ac:dyDescent="0.2">
      <c r="A249" s="168" t="s">
        <v>1558</v>
      </c>
      <c r="B249" s="22" t="s">
        <v>213</v>
      </c>
      <c r="C249" s="27">
        <v>8.0324811392999997</v>
      </c>
      <c r="D249" s="27" t="str">
        <f t="shared" si="36"/>
        <v>N/A</v>
      </c>
      <c r="E249" s="27">
        <v>9.0444073617999994</v>
      </c>
      <c r="F249" s="27" t="str">
        <f t="shared" si="37"/>
        <v>N/A</v>
      </c>
      <c r="G249" s="27">
        <v>8.6199093204999997</v>
      </c>
      <c r="H249" s="27" t="str">
        <f t="shared" si="38"/>
        <v>N/A</v>
      </c>
      <c r="I249" s="8">
        <v>12.6</v>
      </c>
      <c r="J249" s="8">
        <v>-4.6900000000000004</v>
      </c>
      <c r="K249" s="28" t="s">
        <v>734</v>
      </c>
      <c r="L249" s="105" t="str">
        <f t="shared" si="39"/>
        <v>Yes</v>
      </c>
    </row>
    <row r="250" spans="1:12" ht="25.5" x14ac:dyDescent="0.2">
      <c r="A250" s="174" t="s">
        <v>1559</v>
      </c>
      <c r="B250" s="22" t="s">
        <v>213</v>
      </c>
      <c r="C250" s="27">
        <v>7.9712233822999998</v>
      </c>
      <c r="D250" s="27" t="str">
        <f t="shared" si="36"/>
        <v>N/A</v>
      </c>
      <c r="E250" s="27">
        <v>9.8166404025999991</v>
      </c>
      <c r="F250" s="27" t="str">
        <f t="shared" si="37"/>
        <v>N/A</v>
      </c>
      <c r="G250" s="27">
        <v>12.424420558</v>
      </c>
      <c r="H250" s="27" t="str">
        <f t="shared" si="38"/>
        <v>N/A</v>
      </c>
      <c r="I250" s="8">
        <v>23.15</v>
      </c>
      <c r="J250" s="8">
        <v>26.56</v>
      </c>
      <c r="K250" s="28" t="s">
        <v>734</v>
      </c>
      <c r="L250" s="105" t="str">
        <f t="shared" si="39"/>
        <v>Yes</v>
      </c>
    </row>
    <row r="251" spans="1:12" ht="25.5" x14ac:dyDescent="0.2">
      <c r="A251" s="174" t="s">
        <v>1560</v>
      </c>
      <c r="B251" s="22" t="s">
        <v>213</v>
      </c>
      <c r="C251" s="27">
        <v>11.636258362</v>
      </c>
      <c r="D251" s="27" t="str">
        <f t="shared" si="36"/>
        <v>N/A</v>
      </c>
      <c r="E251" s="27">
        <v>11.876265984</v>
      </c>
      <c r="F251" s="27" t="str">
        <f t="shared" si="37"/>
        <v>N/A</v>
      </c>
      <c r="G251" s="27">
        <v>15.389512215</v>
      </c>
      <c r="H251" s="27" t="str">
        <f t="shared" si="38"/>
        <v>N/A</v>
      </c>
      <c r="I251" s="8">
        <v>2.0630000000000002</v>
      </c>
      <c r="J251" s="8">
        <v>29.58</v>
      </c>
      <c r="K251" s="28" t="s">
        <v>734</v>
      </c>
      <c r="L251" s="105" t="str">
        <f t="shared" si="39"/>
        <v>Yes</v>
      </c>
    </row>
    <row r="252" spans="1:12" ht="25.5" x14ac:dyDescent="0.2">
      <c r="A252" s="174" t="s">
        <v>1561</v>
      </c>
      <c r="B252" s="22" t="s">
        <v>213</v>
      </c>
      <c r="C252" s="27">
        <v>1.0409050679</v>
      </c>
      <c r="D252" s="27" t="str">
        <f t="shared" si="36"/>
        <v>N/A</v>
      </c>
      <c r="E252" s="27">
        <v>1.3863391783000001</v>
      </c>
      <c r="F252" s="27" t="str">
        <f t="shared" si="37"/>
        <v>N/A</v>
      </c>
      <c r="G252" s="27">
        <v>1.2696493349</v>
      </c>
      <c r="H252" s="27" t="str">
        <f t="shared" si="38"/>
        <v>N/A</v>
      </c>
      <c r="I252" s="8">
        <v>33.19</v>
      </c>
      <c r="J252" s="8">
        <v>-8.42</v>
      </c>
      <c r="K252" s="28" t="s">
        <v>734</v>
      </c>
      <c r="L252" s="105" t="str">
        <f t="shared" si="39"/>
        <v>Yes</v>
      </c>
    </row>
    <row r="253" spans="1:12" ht="25.5" x14ac:dyDescent="0.2">
      <c r="A253" s="176" t="s">
        <v>1562</v>
      </c>
      <c r="B253" s="113" t="s">
        <v>213</v>
      </c>
      <c r="C253" s="145">
        <v>2.21696719E-2</v>
      </c>
      <c r="D253" s="145" t="str">
        <f t="shared" si="36"/>
        <v>N/A</v>
      </c>
      <c r="E253" s="145">
        <v>2.2007042300000002E-2</v>
      </c>
      <c r="F253" s="145" t="str">
        <f t="shared" si="37"/>
        <v>N/A</v>
      </c>
      <c r="G253" s="145">
        <v>0</v>
      </c>
      <c r="H253" s="145" t="str">
        <f t="shared" si="38"/>
        <v>N/A</v>
      </c>
      <c r="I253" s="146">
        <v>-0.73399999999999999</v>
      </c>
      <c r="J253" s="146">
        <v>-100</v>
      </c>
      <c r="K253" s="161" t="s">
        <v>734</v>
      </c>
      <c r="L253" s="116" t="str">
        <f t="shared" si="39"/>
        <v>No</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182771</v>
      </c>
      <c r="D7" s="19" t="str">
        <f>IF($B7="N/A","N/A",IF(C7&gt;15,"No",IF(C7&lt;-15,"No","Yes")))</f>
        <v>N/A</v>
      </c>
      <c r="E7" s="18">
        <v>185272</v>
      </c>
      <c r="F7" s="19" t="str">
        <f>IF($B7="N/A","N/A",IF(E7&gt;15,"No",IF(E7&lt;-15,"No","Yes")))</f>
        <v>N/A</v>
      </c>
      <c r="G7" s="18">
        <v>181287</v>
      </c>
      <c r="H7" s="19" t="str">
        <f>IF($B7="N/A","N/A",IF(G7&gt;15,"No",IF(G7&lt;-15,"No","Yes")))</f>
        <v>N/A</v>
      </c>
      <c r="I7" s="20">
        <v>1.3680000000000001</v>
      </c>
      <c r="J7" s="20">
        <v>-2.15</v>
      </c>
      <c r="K7" s="106" t="str">
        <f t="shared" ref="K7:K24" si="0">IF(J7="Div by 0", "N/A", IF(J7="N/A","N/A", IF(J7&gt;30, "No", IF(J7&lt;-30, "No", "Yes"))))</f>
        <v>Yes</v>
      </c>
    </row>
    <row r="8" spans="1:11" x14ac:dyDescent="0.2">
      <c r="A8" s="102" t="s">
        <v>361</v>
      </c>
      <c r="B8" s="17" t="s">
        <v>213</v>
      </c>
      <c r="C8" s="21">
        <v>57.318721240999999</v>
      </c>
      <c r="D8" s="19" t="str">
        <f>IF($B8="N/A","N/A",IF(C8&gt;15,"No",IF(C8&lt;-15,"No","Yes")))</f>
        <v>N/A</v>
      </c>
      <c r="E8" s="21">
        <v>59.355973919</v>
      </c>
      <c r="F8" s="19" t="str">
        <f>IF($B8="N/A","N/A",IF(E8&gt;15,"No",IF(E8&lt;-15,"No","Yes")))</f>
        <v>N/A</v>
      </c>
      <c r="G8" s="21">
        <v>59.936454351000002</v>
      </c>
      <c r="H8" s="19" t="str">
        <f>IF($B8="N/A","N/A",IF(G8&gt;15,"No",IF(G8&lt;-15,"No","Yes")))</f>
        <v>N/A</v>
      </c>
      <c r="I8" s="20">
        <v>3.5539999999999998</v>
      </c>
      <c r="J8" s="20">
        <v>0.97799999999999998</v>
      </c>
      <c r="K8" s="106" t="str">
        <f t="shared" si="0"/>
        <v>Yes</v>
      </c>
    </row>
    <row r="9" spans="1:11" x14ac:dyDescent="0.2">
      <c r="A9" s="102" t="s">
        <v>302</v>
      </c>
      <c r="B9" s="22" t="s">
        <v>213</v>
      </c>
      <c r="C9" s="5">
        <v>42.681278759000001</v>
      </c>
      <c r="D9" s="5" t="str">
        <f>IF($B9="N/A","N/A",IF(C9&gt;15,"No",IF(C9&lt;-15,"No","Yes")))</f>
        <v>N/A</v>
      </c>
      <c r="E9" s="5">
        <v>40.644026081</v>
      </c>
      <c r="F9" s="5" t="str">
        <f>IF($B9="N/A","N/A",IF(E9&gt;15,"No",IF(E9&lt;-15,"No","Yes")))</f>
        <v>N/A</v>
      </c>
      <c r="G9" s="5">
        <v>40.063545648999998</v>
      </c>
      <c r="H9" s="5" t="str">
        <f>IF($B9="N/A","N/A",IF(G9&gt;15,"No",IF(G9&lt;-15,"No","Yes")))</f>
        <v>N/A</v>
      </c>
      <c r="I9" s="6">
        <v>-4.7699999999999996</v>
      </c>
      <c r="J9" s="6">
        <v>-1.43</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99.681568738999999</v>
      </c>
      <c r="D11" s="5" t="str">
        <f>IF(OR($B11="N/A",$C11="N/A"),"N/A",IF(C11&gt;100,"No",IF(C11&lt;95,"No","Yes")))</f>
        <v>Yes</v>
      </c>
      <c r="E11" s="5">
        <v>99.992443542000004</v>
      </c>
      <c r="F11" s="5" t="str">
        <f>IF(OR($B11="N/A",$E11="N/A"),"N/A",IF(E11&gt;100,"No",IF(E11&lt;95,"No","Yes")))</f>
        <v>Yes</v>
      </c>
      <c r="G11" s="5">
        <v>99.993380662000007</v>
      </c>
      <c r="H11" s="5" t="str">
        <f>IF($B11="N/A","N/A",IF(G11&gt;100,"No",IF(G11&lt;95,"No","Yes")))</f>
        <v>Yes</v>
      </c>
      <c r="I11" s="6">
        <v>0.31190000000000001</v>
      </c>
      <c r="J11" s="6">
        <v>8.9999999999999998E-4</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38.527651358</v>
      </c>
      <c r="H12" s="5" t="str">
        <f t="shared" ref="H12:H13" si="3">IF($B12="N/A","N/A",IF(G12&gt;100,"No",IF(G12&lt;95,"No","Yes")))</f>
        <v>N/A</v>
      </c>
      <c r="I12" s="6" t="s">
        <v>1748</v>
      </c>
      <c r="J12" s="6" t="s">
        <v>1748</v>
      </c>
      <c r="K12" s="105" t="str">
        <f t="shared" si="0"/>
        <v>N/A</v>
      </c>
    </row>
    <row r="13" spans="1:11" x14ac:dyDescent="0.2">
      <c r="A13" s="102" t="s">
        <v>813</v>
      </c>
      <c r="B13" s="22" t="s">
        <v>214</v>
      </c>
      <c r="C13" s="5">
        <v>97.240262404999996</v>
      </c>
      <c r="D13" s="5" t="str">
        <f t="shared" si="1"/>
        <v>Yes</v>
      </c>
      <c r="E13" s="5">
        <v>98.395872014999995</v>
      </c>
      <c r="F13" s="5" t="str">
        <f t="shared" si="2"/>
        <v>Yes</v>
      </c>
      <c r="G13" s="5">
        <v>99.164308527000003</v>
      </c>
      <c r="H13" s="5" t="str">
        <f t="shared" si="3"/>
        <v>Yes</v>
      </c>
      <c r="I13" s="6">
        <v>1.1879999999999999</v>
      </c>
      <c r="J13" s="6">
        <v>0.78100000000000003</v>
      </c>
      <c r="K13" s="105" t="str">
        <f t="shared" si="0"/>
        <v>Yes</v>
      </c>
    </row>
    <row r="14" spans="1:11" x14ac:dyDescent="0.2">
      <c r="A14" s="103" t="s">
        <v>305</v>
      </c>
      <c r="B14" s="22" t="s">
        <v>213</v>
      </c>
      <c r="C14" s="23">
        <v>104762</v>
      </c>
      <c r="D14" s="5" t="str">
        <f>IF($B14="N/A","N/A",IF(C14&gt;15,"No",IF(C14&lt;-15,"No","Yes")))</f>
        <v>N/A</v>
      </c>
      <c r="E14" s="23">
        <v>109970</v>
      </c>
      <c r="F14" s="5" t="str">
        <f>IF($B14="N/A","N/A",IF(E14&gt;15,"No",IF(E14&lt;-15,"No","Yes")))</f>
        <v>N/A</v>
      </c>
      <c r="G14" s="23">
        <v>108657</v>
      </c>
      <c r="H14" s="5" t="str">
        <f>IF($B14="N/A","N/A",IF(G14&gt;15,"No",IF(G14&lt;-15,"No","Yes")))</f>
        <v>N/A</v>
      </c>
      <c r="I14" s="6">
        <v>4.9710000000000001</v>
      </c>
      <c r="J14" s="6">
        <v>-1.19</v>
      </c>
      <c r="K14" s="105" t="str">
        <f t="shared" si="0"/>
        <v>Yes</v>
      </c>
    </row>
    <row r="15" spans="1:11" x14ac:dyDescent="0.2">
      <c r="A15" s="102" t="s">
        <v>432</v>
      </c>
      <c r="B15" s="22" t="s">
        <v>215</v>
      </c>
      <c r="C15" s="5">
        <v>39.509554991000002</v>
      </c>
      <c r="D15" s="5" t="str">
        <f>IF($B15="N/A","N/A",IF(C15&gt;20,"No",IF(C15&lt;5,"No","Yes")))</f>
        <v>No</v>
      </c>
      <c r="E15" s="5">
        <v>44.187505682999998</v>
      </c>
      <c r="F15" s="5" t="str">
        <f>IF($B15="N/A","N/A",IF(E15&gt;20,"No",IF(E15&lt;5,"No","Yes")))</f>
        <v>No</v>
      </c>
      <c r="G15" s="5">
        <v>43.268266195000002</v>
      </c>
      <c r="H15" s="5" t="str">
        <f>IF($B15="N/A","N/A",IF(G15&gt;20,"No",IF(G15&lt;5,"No","Yes")))</f>
        <v>No</v>
      </c>
      <c r="I15" s="6">
        <v>11.84</v>
      </c>
      <c r="J15" s="6">
        <v>-2.08</v>
      </c>
      <c r="K15" s="105" t="str">
        <f t="shared" si="0"/>
        <v>Yes</v>
      </c>
    </row>
    <row r="16" spans="1:11" x14ac:dyDescent="0.2">
      <c r="A16" s="102" t="s">
        <v>433</v>
      </c>
      <c r="B16" s="22" t="s">
        <v>213</v>
      </c>
      <c r="C16" s="5">
        <v>60.490445008999998</v>
      </c>
      <c r="D16" s="5" t="str">
        <f>IF($B16="N/A","N/A",IF(C16&gt;15,"No",IF(C16&lt;-15,"No","Yes")))</f>
        <v>N/A</v>
      </c>
      <c r="E16" s="5">
        <v>55.812494317000002</v>
      </c>
      <c r="F16" s="5" t="str">
        <f>IF($B16="N/A","N/A",IF(E16&gt;15,"No",IF(E16&lt;-15,"No","Yes")))</f>
        <v>N/A</v>
      </c>
      <c r="G16" s="5">
        <v>56.731733804999998</v>
      </c>
      <c r="H16" s="5" t="str">
        <f>IF($B16="N/A","N/A",IF(G16&gt;15,"No",IF(G16&lt;-15,"No","Yes")))</f>
        <v>N/A</v>
      </c>
      <c r="I16" s="6">
        <v>-7.73</v>
      </c>
      <c r="J16" s="6">
        <v>1.647</v>
      </c>
      <c r="K16" s="105" t="str">
        <f t="shared" si="0"/>
        <v>Yes</v>
      </c>
    </row>
    <row r="17" spans="1:11" x14ac:dyDescent="0.2">
      <c r="A17" s="102" t="s">
        <v>434</v>
      </c>
      <c r="B17" s="22" t="s">
        <v>213</v>
      </c>
      <c r="C17" s="5">
        <v>7.0789026555000003</v>
      </c>
      <c r="D17" s="5" t="str">
        <f>IF($B17="N/A","N/A",IF(C17&gt;15,"No",IF(C17&lt;-15,"No","Yes")))</f>
        <v>N/A</v>
      </c>
      <c r="E17" s="5">
        <v>17.449304355999999</v>
      </c>
      <c r="F17" s="5" t="str">
        <f>IF($B17="N/A","N/A",IF(E17&gt;15,"No",IF(E17&lt;-15,"No","Yes")))</f>
        <v>N/A</v>
      </c>
      <c r="G17" s="5">
        <v>5.9646410262999998</v>
      </c>
      <c r="H17" s="5" t="str">
        <f>IF($B17="N/A","N/A",IF(G17&gt;15,"No",IF(G17&lt;-15,"No","Yes")))</f>
        <v>N/A</v>
      </c>
      <c r="I17" s="6">
        <v>146.5</v>
      </c>
      <c r="J17" s="6">
        <v>-65.8</v>
      </c>
      <c r="K17" s="105" t="str">
        <f t="shared" si="0"/>
        <v>No</v>
      </c>
    </row>
    <row r="18" spans="1:11" x14ac:dyDescent="0.2">
      <c r="A18" s="102" t="s">
        <v>814</v>
      </c>
      <c r="B18" s="22" t="s">
        <v>213</v>
      </c>
      <c r="C18" s="64">
        <v>5139.0403182</v>
      </c>
      <c r="D18" s="5" t="str">
        <f>IF($B18="N/A","N/A",IF(C18&gt;15,"No",IF(C18&lt;-15,"No","Yes")))</f>
        <v>N/A</v>
      </c>
      <c r="E18" s="64">
        <v>3053.1464381000001</v>
      </c>
      <c r="F18" s="5" t="str">
        <f>IF($B18="N/A","N/A",IF(E18&gt;15,"No",IF(E18&lt;-15,"No","Yes")))</f>
        <v>N/A</v>
      </c>
      <c r="G18" s="64">
        <v>5273.9864218000002</v>
      </c>
      <c r="H18" s="5" t="str">
        <f>IF($B18="N/A","N/A",IF(G18&gt;15,"No",IF(G18&lt;-15,"No","Yes")))</f>
        <v>N/A</v>
      </c>
      <c r="I18" s="6">
        <v>-40.6</v>
      </c>
      <c r="J18" s="6">
        <v>72.739999999999995</v>
      </c>
      <c r="K18" s="105" t="str">
        <f t="shared" si="0"/>
        <v>No</v>
      </c>
    </row>
    <row r="19" spans="1:11" x14ac:dyDescent="0.2">
      <c r="A19" s="104" t="s">
        <v>306</v>
      </c>
      <c r="B19" s="22" t="s">
        <v>213</v>
      </c>
      <c r="C19" s="23">
        <v>278</v>
      </c>
      <c r="D19" s="22" t="s">
        <v>213</v>
      </c>
      <c r="E19" s="23">
        <v>157</v>
      </c>
      <c r="F19" s="22" t="s">
        <v>213</v>
      </c>
      <c r="G19" s="23">
        <v>723</v>
      </c>
      <c r="H19" s="5" t="str">
        <f>IF($B19="N/A","N/A",IF(G19&gt;15,"No",IF(G19&lt;-15,"No","Yes")))</f>
        <v>N/A</v>
      </c>
      <c r="I19" s="6">
        <v>-43.5</v>
      </c>
      <c r="J19" s="6">
        <v>360.5</v>
      </c>
      <c r="K19" s="105" t="str">
        <f t="shared" si="0"/>
        <v>No</v>
      </c>
    </row>
    <row r="20" spans="1:11" x14ac:dyDescent="0.2">
      <c r="A20" s="104" t="s">
        <v>346</v>
      </c>
      <c r="B20" s="22" t="s">
        <v>213</v>
      </c>
      <c r="C20" s="4">
        <v>0.15210290470000001</v>
      </c>
      <c r="D20" s="22" t="s">
        <v>213</v>
      </c>
      <c r="E20" s="4">
        <v>8.4740273800000002E-2</v>
      </c>
      <c r="F20" s="22" t="s">
        <v>213</v>
      </c>
      <c r="G20" s="4">
        <v>0.39881513839999999</v>
      </c>
      <c r="H20" s="5" t="str">
        <f>IF($B20="N/A","N/A",IF(G20&gt;15,"No",IF(G20&lt;-15,"No","Yes")))</f>
        <v>N/A</v>
      </c>
      <c r="I20" s="6">
        <v>-44.3</v>
      </c>
      <c r="J20" s="6">
        <v>370.6</v>
      </c>
      <c r="K20" s="105" t="str">
        <f t="shared" si="0"/>
        <v>No</v>
      </c>
    </row>
    <row r="21" spans="1:11" ht="25.5" x14ac:dyDescent="0.2">
      <c r="A21" s="104" t="s">
        <v>815</v>
      </c>
      <c r="B21" s="22" t="s">
        <v>213</v>
      </c>
      <c r="C21" s="24">
        <v>15184.690646999999</v>
      </c>
      <c r="D21" s="5" t="str">
        <f>IF($B21="N/A","N/A",IF(C21&gt;60,"No",IF(C21&lt;15,"No","Yes")))</f>
        <v>N/A</v>
      </c>
      <c r="E21" s="24">
        <v>16795.203821999999</v>
      </c>
      <c r="F21" s="5" t="str">
        <f>IF($B21="N/A","N/A",IF(E21&gt;60,"No",IF(E21&lt;15,"No","Yes")))</f>
        <v>N/A</v>
      </c>
      <c r="G21" s="24">
        <v>11037.679115000001</v>
      </c>
      <c r="H21" s="5" t="str">
        <f>IF($B21="N/A","N/A",IF(G21&gt;60,"No",IF(G21&lt;15,"No","Yes")))</f>
        <v>N/A</v>
      </c>
      <c r="I21" s="6">
        <v>10.61</v>
      </c>
      <c r="J21" s="6">
        <v>-34.299999999999997</v>
      </c>
      <c r="K21" s="105" t="str">
        <f t="shared" si="0"/>
        <v>No</v>
      </c>
    </row>
    <row r="22" spans="1:11" x14ac:dyDescent="0.2">
      <c r="A22" s="104" t="s">
        <v>816</v>
      </c>
      <c r="B22" s="22" t="s">
        <v>217</v>
      </c>
      <c r="C22" s="23">
        <v>11</v>
      </c>
      <c r="D22" s="5" t="str">
        <f>IF($B22="N/A","N/A",IF(C22="N/A","N/A",IF(C22=0,"Yes","No")))</f>
        <v>No</v>
      </c>
      <c r="E22" s="23">
        <v>11</v>
      </c>
      <c r="F22" s="5" t="str">
        <f>IF($B22="N/A","N/A",IF(E22="N/A","N/A",IF(E22=0,"Yes","No")))</f>
        <v>No</v>
      </c>
      <c r="G22" s="23">
        <v>11</v>
      </c>
      <c r="H22" s="5" t="str">
        <f>IF($B22="N/A","N/A",IF(G22=0,"Yes","No"))</f>
        <v>No</v>
      </c>
      <c r="I22" s="6">
        <v>0</v>
      </c>
      <c r="J22" s="6">
        <v>0</v>
      </c>
      <c r="K22" s="105" t="str">
        <f t="shared" si="0"/>
        <v>Yes</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63371</v>
      </c>
      <c r="D6" s="5" t="str">
        <f>IF($B6="N/A","N/A",IF(C6&gt;15,"No",IF(C6&lt;-15,"No","Yes")))</f>
        <v>N/A</v>
      </c>
      <c r="E6" s="23">
        <v>61377</v>
      </c>
      <c r="F6" s="5" t="str">
        <f>IF($B6="N/A","N/A",IF(E6&gt;15,"No",IF(E6&lt;-15,"No","Yes")))</f>
        <v>N/A</v>
      </c>
      <c r="G6" s="23">
        <v>61643</v>
      </c>
      <c r="H6" s="5" t="str">
        <f>IF($B6="N/A","N/A",IF(G6&gt;15,"No",IF(G6&lt;-15,"No","Yes")))</f>
        <v>N/A</v>
      </c>
      <c r="I6" s="6">
        <v>-3.15</v>
      </c>
      <c r="J6" s="6">
        <v>0.43340000000000001</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14861.152704</v>
      </c>
      <c r="D9" s="5" t="str">
        <f>IF($B9="N/A","N/A",IF(C9&gt;7000,"No",IF(C9&lt;2000,"No","Yes")))</f>
        <v>No</v>
      </c>
      <c r="E9" s="64">
        <v>15544.687961</v>
      </c>
      <c r="F9" s="5" t="str">
        <f>IF($B9="N/A","N/A",IF(E9&gt;7000,"No",IF(E9&lt;2000,"No","Yes")))</f>
        <v>No</v>
      </c>
      <c r="G9" s="64">
        <v>15521.656766</v>
      </c>
      <c r="H9" s="5" t="str">
        <f>IF($B9="N/A","N/A",IF(G9&gt;7000,"No",IF(G9&lt;2000,"No","Yes")))</f>
        <v>No</v>
      </c>
      <c r="I9" s="6">
        <v>4.5990000000000002</v>
      </c>
      <c r="J9" s="6">
        <v>-0.14799999999999999</v>
      </c>
      <c r="K9" s="105" t="str">
        <f t="shared" si="0"/>
        <v>Yes</v>
      </c>
    </row>
    <row r="10" spans="1:11" x14ac:dyDescent="0.2">
      <c r="A10" s="101" t="s">
        <v>820</v>
      </c>
      <c r="B10" s="22" t="s">
        <v>213</v>
      </c>
      <c r="C10" s="64">
        <v>2515.3579046999998</v>
      </c>
      <c r="D10" s="5" t="str">
        <f>IF($B10="N/A","N/A",IF(C10&gt;15,"No",IF(C10&lt;-15,"No","Yes")))</f>
        <v>N/A</v>
      </c>
      <c r="E10" s="64">
        <v>2602.6484065</v>
      </c>
      <c r="F10" s="5" t="str">
        <f>IF($B10="N/A","N/A",IF(E10&gt;15,"No",IF(E10&lt;-15,"No","Yes")))</f>
        <v>N/A</v>
      </c>
      <c r="G10" s="64">
        <v>2613.4717221000001</v>
      </c>
      <c r="H10" s="5" t="str">
        <f>IF($B10="N/A","N/A",IF(G10&gt;15,"No",IF(G10&lt;-15,"No","Yes")))</f>
        <v>N/A</v>
      </c>
      <c r="I10" s="6">
        <v>3.47</v>
      </c>
      <c r="J10" s="6">
        <v>0.41589999999999999</v>
      </c>
      <c r="K10" s="105" t="str">
        <f t="shared" si="0"/>
        <v>Yes</v>
      </c>
    </row>
    <row r="11" spans="1:11" x14ac:dyDescent="0.2">
      <c r="A11" s="101" t="s">
        <v>309</v>
      </c>
      <c r="B11" s="22" t="s">
        <v>219</v>
      </c>
      <c r="C11" s="5">
        <v>4.3174322639999998</v>
      </c>
      <c r="D11" s="5" t="str">
        <f>IF($B11="N/A","N/A",IF(C11&gt;10,"No",IF(C11&lt;=0,"No","Yes")))</f>
        <v>Yes</v>
      </c>
      <c r="E11" s="5">
        <v>1.7449533212999999</v>
      </c>
      <c r="F11" s="5" t="str">
        <f>IF($B11="N/A","N/A",IF(E11&gt;10,"No",IF(E11&lt;=0,"No","Yes")))</f>
        <v>Yes</v>
      </c>
      <c r="G11" s="5">
        <v>0.99605794660000002</v>
      </c>
      <c r="H11" s="5" t="str">
        <f>IF($B11="N/A","N/A",IF(G11&gt;10,"No",IF(G11&lt;=0,"No","Yes")))</f>
        <v>Yes</v>
      </c>
      <c r="I11" s="6">
        <v>-59.6</v>
      </c>
      <c r="J11" s="6">
        <v>-42.9</v>
      </c>
      <c r="K11" s="105" t="str">
        <f t="shared" si="0"/>
        <v>No</v>
      </c>
    </row>
    <row r="12" spans="1:11" x14ac:dyDescent="0.2">
      <c r="A12" s="101" t="s">
        <v>821</v>
      </c>
      <c r="B12" s="22" t="s">
        <v>213</v>
      </c>
      <c r="C12" s="64">
        <v>6264.5343567</v>
      </c>
      <c r="D12" s="5" t="str">
        <f>IF($B12="N/A","N/A",IF(C12&gt;15,"No",IF(C12&lt;-15,"No","Yes")))</f>
        <v>N/A</v>
      </c>
      <c r="E12" s="64">
        <v>5128.8683473000001</v>
      </c>
      <c r="F12" s="5" t="str">
        <f>IF($B12="N/A","N/A",IF(E12&gt;15,"No",IF(E12&lt;-15,"No","Yes")))</f>
        <v>N/A</v>
      </c>
      <c r="G12" s="64">
        <v>4458.1140065</v>
      </c>
      <c r="H12" s="5" t="str">
        <f>IF($B12="N/A","N/A",IF(G12&gt;15,"No",IF(G12&lt;-15,"No","Yes")))</f>
        <v>N/A</v>
      </c>
      <c r="I12" s="6">
        <v>-18.100000000000001</v>
      </c>
      <c r="J12" s="6">
        <v>-13.1</v>
      </c>
      <c r="K12" s="105" t="str">
        <f t="shared" si="0"/>
        <v>Yes</v>
      </c>
    </row>
    <row r="13" spans="1:11" x14ac:dyDescent="0.2">
      <c r="A13" s="101" t="s">
        <v>310</v>
      </c>
      <c r="B13" s="22" t="s">
        <v>214</v>
      </c>
      <c r="C13" s="4">
        <v>99.973173849000005</v>
      </c>
      <c r="D13" s="5" t="str">
        <f>IF($B13="N/A","N/A",IF(C13&gt;100,"No",IF(C13&lt;95,"No","Yes")))</f>
        <v>Yes</v>
      </c>
      <c r="E13" s="4">
        <v>99.951121756000006</v>
      </c>
      <c r="F13" s="5" t="str">
        <f>IF($B13="N/A","N/A",IF(E13&gt;100,"No",IF(E13&lt;95,"No","Yes")))</f>
        <v>Yes</v>
      </c>
      <c r="G13" s="4">
        <v>99.964310627000003</v>
      </c>
      <c r="H13" s="5" t="str">
        <f>IF($B13="N/A","N/A",IF(G13&gt;100,"No",IF(G13&lt;95,"No","Yes")))</f>
        <v>Yes</v>
      </c>
      <c r="I13" s="6">
        <v>-2.1999999999999999E-2</v>
      </c>
      <c r="J13" s="6">
        <v>1.32E-2</v>
      </c>
      <c r="K13" s="105" t="str">
        <f t="shared" si="0"/>
        <v>Yes</v>
      </c>
    </row>
    <row r="14" spans="1:11" x14ac:dyDescent="0.2">
      <c r="A14" s="101" t="s">
        <v>822</v>
      </c>
      <c r="B14" s="22" t="s">
        <v>220</v>
      </c>
      <c r="C14" s="4">
        <v>1.2770464374999999</v>
      </c>
      <c r="D14" s="5" t="str">
        <f>IF($B14="N/A","N/A",IF(C14&gt;1,"Yes","No"))</f>
        <v>Yes</v>
      </c>
      <c r="E14" s="4">
        <v>1.2805516161999999</v>
      </c>
      <c r="F14" s="5" t="str">
        <f>IF($B14="N/A","N/A",IF(E14&gt;1,"Yes","No"))</f>
        <v>Yes</v>
      </c>
      <c r="G14" s="4">
        <v>1.2600249914999999</v>
      </c>
      <c r="H14" s="5" t="str">
        <f>IF($B14="N/A","N/A",IF(G14&gt;1,"Yes","No"))</f>
        <v>Yes</v>
      </c>
      <c r="I14" s="6">
        <v>0.27450000000000002</v>
      </c>
      <c r="J14" s="6">
        <v>-1.6</v>
      </c>
      <c r="K14" s="105" t="str">
        <f t="shared" si="0"/>
        <v>Yes</v>
      </c>
    </row>
    <row r="15" spans="1:11" x14ac:dyDescent="0.2">
      <c r="A15" s="101" t="s">
        <v>311</v>
      </c>
      <c r="B15" s="22" t="s">
        <v>214</v>
      </c>
      <c r="C15" s="4">
        <v>89.163813101000002</v>
      </c>
      <c r="D15" s="5" t="str">
        <f>IF($B15="N/A","N/A",IF(C15&gt;100,"No",IF(C15&lt;95,"No","Yes")))</f>
        <v>No</v>
      </c>
      <c r="E15" s="4">
        <v>89.074083126000005</v>
      </c>
      <c r="F15" s="5" t="str">
        <f>IF($B15="N/A","N/A",IF(E15&gt;100,"No",IF(E15&lt;95,"No","Yes")))</f>
        <v>No</v>
      </c>
      <c r="G15" s="4">
        <v>88.582645231000001</v>
      </c>
      <c r="H15" s="5" t="str">
        <f>IF($B15="N/A","N/A",IF(G15&gt;100,"No",IF(G15&lt;95,"No","Yes")))</f>
        <v>No</v>
      </c>
      <c r="I15" s="6">
        <v>-0.10100000000000001</v>
      </c>
      <c r="J15" s="6">
        <v>-0.55200000000000005</v>
      </c>
      <c r="K15" s="105" t="str">
        <f t="shared" si="0"/>
        <v>Yes</v>
      </c>
    </row>
    <row r="16" spans="1:11" x14ac:dyDescent="0.2">
      <c r="A16" s="101" t="s">
        <v>823</v>
      </c>
      <c r="B16" s="22" t="s">
        <v>221</v>
      </c>
      <c r="C16" s="4">
        <v>12.514282175</v>
      </c>
      <c r="D16" s="5" t="str">
        <f>IF($B16="N/A","N/A",IF(C16&gt;3,"Yes","No"))</f>
        <v>Yes</v>
      </c>
      <c r="E16" s="4">
        <v>12.433008359</v>
      </c>
      <c r="F16" s="5" t="str">
        <f>IF($B16="N/A","N/A",IF(E16&gt;3,"Yes","No"))</f>
        <v>Yes</v>
      </c>
      <c r="G16" s="4">
        <v>12.440838750999999</v>
      </c>
      <c r="H16" s="5" t="str">
        <f>IF($B16="N/A","N/A",IF(G16&gt;3,"Yes","No"))</f>
        <v>Yes</v>
      </c>
      <c r="I16" s="6">
        <v>-0.64900000000000002</v>
      </c>
      <c r="J16" s="6">
        <v>6.3E-2</v>
      </c>
      <c r="K16" s="105" t="str">
        <f t="shared" si="0"/>
        <v>Yes</v>
      </c>
    </row>
    <row r="17" spans="1:11" x14ac:dyDescent="0.2">
      <c r="A17" s="101" t="s">
        <v>824</v>
      </c>
      <c r="B17" s="22" t="s">
        <v>222</v>
      </c>
      <c r="C17" s="4">
        <v>5.7241632718000002</v>
      </c>
      <c r="D17" s="5" t="str">
        <f>IF($B17="N/A","N/A",IF(C17&gt;=8,"No",IF(C17&lt;2,"No","Yes")))</f>
        <v>Yes</v>
      </c>
      <c r="E17" s="4">
        <v>5.8553322675999997</v>
      </c>
      <c r="F17" s="5" t="str">
        <f>IF($B17="N/A","N/A",IF(E17&gt;=8,"No",IF(E17&lt;2,"No","Yes")))</f>
        <v>Yes</v>
      </c>
      <c r="G17" s="4">
        <v>5.7353003957000004</v>
      </c>
      <c r="H17" s="5" t="str">
        <f>IF($B17="N/A","N/A",IF(G17&gt;=8,"No",IF(G17&lt;2,"No","Yes")))</f>
        <v>Yes</v>
      </c>
      <c r="I17" s="6">
        <v>2.2909999999999999</v>
      </c>
      <c r="J17" s="6">
        <v>-2.0499999999999998</v>
      </c>
      <c r="K17" s="105" t="str">
        <f t="shared" si="0"/>
        <v>Yes</v>
      </c>
    </row>
    <row r="18" spans="1:11" x14ac:dyDescent="0.2">
      <c r="A18" s="101" t="s">
        <v>825</v>
      </c>
      <c r="B18" s="22" t="s">
        <v>222</v>
      </c>
      <c r="C18" s="4">
        <v>5.9372455470999999</v>
      </c>
      <c r="D18" s="5" t="str">
        <f>IF($B18="N/A","N/A",IF(C18&gt;=8,"No",IF(C18&lt;2,"No","Yes")))</f>
        <v>Yes</v>
      </c>
      <c r="E18" s="4">
        <v>5.9982969524999996</v>
      </c>
      <c r="F18" s="5" t="str">
        <f>IF($B18="N/A","N/A",IF(E18&gt;=8,"No",IF(E18&lt;2,"No","Yes")))</f>
        <v>Yes</v>
      </c>
      <c r="G18" s="4">
        <v>5.9453883888999997</v>
      </c>
      <c r="H18" s="5" t="str">
        <f>IF($B18="N/A","N/A",IF(G18&gt;=8,"No",IF(G18&lt;2,"No","Yes")))</f>
        <v>Yes</v>
      </c>
      <c r="I18" s="6">
        <v>1.028</v>
      </c>
      <c r="J18" s="6">
        <v>-0.88200000000000001</v>
      </c>
      <c r="K18" s="105" t="str">
        <f t="shared" si="0"/>
        <v>Yes</v>
      </c>
    </row>
    <row r="19" spans="1:11" x14ac:dyDescent="0.2">
      <c r="A19" s="101" t="s">
        <v>312</v>
      </c>
      <c r="B19" s="22" t="s">
        <v>223</v>
      </c>
      <c r="C19" s="4">
        <v>100</v>
      </c>
      <c r="D19" s="5" t="str">
        <f>IF(OR($B19="N/A",$C19="N/A"),"N/A",IF(C19&gt;100,"No",IF(C19&lt;98,"No","Yes")))</f>
        <v>Yes</v>
      </c>
      <c r="E19" s="4">
        <v>100</v>
      </c>
      <c r="F19" s="5" t="str">
        <f>IF(OR($B19="N/A",$E19="N/A"),"N/A",IF(E19&gt;100,"No",IF(E19&lt;98,"No","Yes")))</f>
        <v>Yes</v>
      </c>
      <c r="G19" s="4">
        <v>99.998377755999996</v>
      </c>
      <c r="H19" s="5" t="str">
        <f>IF($B19="N/A","N/A",IF(G19&gt;100,"No",IF(G19&lt;98,"No","Yes")))</f>
        <v>Yes</v>
      </c>
      <c r="I19" s="6">
        <v>0</v>
      </c>
      <c r="J19" s="6">
        <v>-2E-3</v>
      </c>
      <c r="K19" s="105" t="str">
        <f t="shared" si="0"/>
        <v>Yes</v>
      </c>
    </row>
    <row r="20" spans="1:11" x14ac:dyDescent="0.2">
      <c r="A20" s="101" t="s">
        <v>31</v>
      </c>
      <c r="B20" s="38" t="s">
        <v>214</v>
      </c>
      <c r="C20" s="4">
        <v>99.700178315000002</v>
      </c>
      <c r="D20" s="5" t="str">
        <f>IF($B20="N/A","N/A",IF(C20&gt;100,"No",IF(C20&lt;95,"No","Yes")))</f>
        <v>Yes</v>
      </c>
      <c r="E20" s="4">
        <v>99.664369389000001</v>
      </c>
      <c r="F20" s="5" t="str">
        <f>IF($B20="N/A","N/A",IF(E20&gt;100,"No",IF(E20&lt;95,"No","Yes")))</f>
        <v>Yes</v>
      </c>
      <c r="G20" s="4">
        <v>99.599305678999997</v>
      </c>
      <c r="H20" s="5" t="str">
        <f>IF($B20="N/A","N/A",IF(G20&gt;100,"No",IF(G20&lt;95,"No","Yes")))</f>
        <v>Yes</v>
      </c>
      <c r="I20" s="6">
        <v>-3.5999999999999997E-2</v>
      </c>
      <c r="J20" s="6">
        <v>-6.5000000000000002E-2</v>
      </c>
      <c r="K20" s="105" t="str">
        <f t="shared" si="0"/>
        <v>Yes</v>
      </c>
    </row>
    <row r="21" spans="1:11" x14ac:dyDescent="0.2">
      <c r="A21" s="101" t="s">
        <v>313</v>
      </c>
      <c r="B21" s="22" t="s">
        <v>214</v>
      </c>
      <c r="C21" s="4">
        <v>99.973173849000005</v>
      </c>
      <c r="D21" s="5" t="str">
        <f>IF($B21="N/A","N/A",IF(C21&gt;100,"No",IF(C21&lt;95,"No","Yes")))</f>
        <v>Yes</v>
      </c>
      <c r="E21" s="4">
        <v>99.952751031000005</v>
      </c>
      <c r="F21" s="5" t="str">
        <f>IF($B21="N/A","N/A",IF(E21&gt;100,"No",IF(E21&lt;95,"No","Yes")))</f>
        <v>Yes</v>
      </c>
      <c r="G21" s="4">
        <v>99.967555116</v>
      </c>
      <c r="H21" s="5" t="str">
        <f>IF($B21="N/A","N/A",IF(G21&gt;100,"No",IF(G21&lt;95,"No","Yes")))</f>
        <v>Yes</v>
      </c>
      <c r="I21" s="6">
        <v>-0.02</v>
      </c>
      <c r="J21" s="6">
        <v>1.4800000000000001E-2</v>
      </c>
      <c r="K21" s="105" t="str">
        <f t="shared" si="0"/>
        <v>Yes</v>
      </c>
    </row>
    <row r="22" spans="1:11" x14ac:dyDescent="0.2">
      <c r="A22" s="101" t="s">
        <v>1682</v>
      </c>
      <c r="B22" s="22" t="s">
        <v>224</v>
      </c>
      <c r="C22" s="4">
        <v>0.1499108425</v>
      </c>
      <c r="D22" s="5" t="str">
        <f>IF($B22="N/A","N/A",IF(C22&gt;5,"No",IF(C22&lt;=0,"No","Yes")))</f>
        <v>Yes</v>
      </c>
      <c r="E22" s="4">
        <v>0.1922544276</v>
      </c>
      <c r="F22" s="5" t="str">
        <f>IF($B22="N/A","N/A",IF(E22&gt;5,"No",IF(E22&lt;=0,"No","Yes")))</f>
        <v>Yes</v>
      </c>
      <c r="G22" s="4">
        <v>0.1330240254</v>
      </c>
      <c r="H22" s="5" t="str">
        <f>IF($B22="N/A","N/A",IF(G22&gt;5,"No",IF(G22&lt;=0,"No","Yes")))</f>
        <v>Yes</v>
      </c>
      <c r="I22" s="6">
        <v>28.25</v>
      </c>
      <c r="J22" s="6">
        <v>-30.8</v>
      </c>
      <c r="K22" s="105" t="str">
        <f t="shared" si="0"/>
        <v>No</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6.8795190229000003</v>
      </c>
      <c r="D24" s="5" t="str">
        <f>IF($B24="N/A","N/A",IF(C24&gt;=2,"Yes","No"))</f>
        <v>Yes</v>
      </c>
      <c r="E24" s="4">
        <v>6.9588282255999996</v>
      </c>
      <c r="F24" s="5" t="str">
        <f>IF($B24="N/A","N/A",IF(E24&gt;=2,"Yes","No"))</f>
        <v>Yes</v>
      </c>
      <c r="G24" s="4">
        <v>6.9613905877000004</v>
      </c>
      <c r="H24" s="5" t="str">
        <f>IF($B24="N/A","N/A",IF(G24&gt;=2,"Yes","No"))</f>
        <v>Yes</v>
      </c>
      <c r="I24" s="6">
        <v>1.153</v>
      </c>
      <c r="J24" s="6">
        <v>3.6799999999999999E-2</v>
      </c>
      <c r="K24" s="105" t="str">
        <f t="shared" si="0"/>
        <v>Yes</v>
      </c>
    </row>
    <row r="25" spans="1:11" x14ac:dyDescent="0.2">
      <c r="A25" s="101" t="s">
        <v>827</v>
      </c>
      <c r="B25" s="22" t="s">
        <v>226</v>
      </c>
      <c r="C25" s="4">
        <v>4.8555332881000002</v>
      </c>
      <c r="D25" s="5" t="str">
        <f>IF($B25="N/A","N/A",IF(C25&gt;30,"No",IF(C25&lt;5,"No","Yes")))</f>
        <v>No</v>
      </c>
      <c r="E25" s="4">
        <v>4.1595385894000003</v>
      </c>
      <c r="F25" s="5" t="str">
        <f>IF($B25="N/A","N/A",IF(E25&gt;30,"No",IF(E25&lt;5,"No","Yes")))</f>
        <v>No</v>
      </c>
      <c r="G25" s="4">
        <v>3.7960514576</v>
      </c>
      <c r="H25" s="5" t="str">
        <f>IF($B25="N/A","N/A",IF(G25&gt;30,"No",IF(G25&lt;5,"No","Yes")))</f>
        <v>No</v>
      </c>
      <c r="I25" s="6">
        <v>-14.3</v>
      </c>
      <c r="J25" s="6">
        <v>-8.74</v>
      </c>
      <c r="K25" s="105" t="str">
        <f t="shared" si="0"/>
        <v>Yes</v>
      </c>
    </row>
    <row r="26" spans="1:11" x14ac:dyDescent="0.2">
      <c r="A26" s="101" t="s">
        <v>828</v>
      </c>
      <c r="B26" s="22" t="s">
        <v>227</v>
      </c>
      <c r="C26" s="4">
        <v>24.312382635999999</v>
      </c>
      <c r="D26" s="5" t="str">
        <f>IF($B26="N/A","N/A",IF(C26&gt;75,"No",IF(C26&lt;15,"No","Yes")))</f>
        <v>Yes</v>
      </c>
      <c r="E26" s="4">
        <v>29.010867263000002</v>
      </c>
      <c r="F26" s="5" t="str">
        <f>IF($B26="N/A","N/A",IF(E26&gt;75,"No",IF(E26&lt;15,"No","Yes")))</f>
        <v>Yes</v>
      </c>
      <c r="G26" s="4">
        <v>29.589734439000001</v>
      </c>
      <c r="H26" s="5" t="str">
        <f>IF($B26="N/A","N/A",IF(G26&gt;75,"No",IF(G26&lt;15,"No","Yes")))</f>
        <v>Yes</v>
      </c>
      <c r="I26" s="6">
        <v>19.329999999999998</v>
      </c>
      <c r="J26" s="6">
        <v>1.9950000000000001</v>
      </c>
      <c r="K26" s="105" t="str">
        <f t="shared" si="0"/>
        <v>Yes</v>
      </c>
    </row>
    <row r="27" spans="1:11" x14ac:dyDescent="0.2">
      <c r="A27" s="101" t="s">
        <v>829</v>
      </c>
      <c r="B27" s="22" t="s">
        <v>228</v>
      </c>
      <c r="C27" s="4">
        <v>70.832084076000001</v>
      </c>
      <c r="D27" s="5" t="str">
        <f>IF($B27="N/A","N/A",IF(C27&gt;70,"No",IF(C27&lt;25,"No","Yes")))</f>
        <v>No</v>
      </c>
      <c r="E27" s="4">
        <v>66.829594147999998</v>
      </c>
      <c r="F27" s="5" t="str">
        <f>IF($B27="N/A","N/A",IF(E27&gt;70,"No",IF(E27&lt;25,"No","Yes")))</f>
        <v>Yes</v>
      </c>
      <c r="G27" s="4">
        <v>66.614214103999998</v>
      </c>
      <c r="H27" s="5" t="str">
        <f>IF($B27="N/A","N/A",IF(G27&gt;70,"No",IF(G27&lt;25,"No","Yes")))</f>
        <v>Yes</v>
      </c>
      <c r="I27" s="6">
        <v>-5.65</v>
      </c>
      <c r="J27" s="6">
        <v>-0.32200000000000001</v>
      </c>
      <c r="K27" s="105" t="str">
        <f t="shared" si="0"/>
        <v>Yes</v>
      </c>
    </row>
    <row r="28" spans="1:11" x14ac:dyDescent="0.2">
      <c r="A28" s="101" t="s">
        <v>318</v>
      </c>
      <c r="B28" s="22" t="s">
        <v>229</v>
      </c>
      <c r="C28" s="4">
        <v>57.235959665999999</v>
      </c>
      <c r="D28" s="5" t="str">
        <f>IF($B28="N/A","N/A",IF(C28&gt;70,"No",IF(C28&lt;35,"No","Yes")))</f>
        <v>Yes</v>
      </c>
      <c r="E28" s="4">
        <v>58.049432197999998</v>
      </c>
      <c r="F28" s="5" t="str">
        <f>IF($B28="N/A","N/A",IF(E28&gt;70,"No",IF(E28&lt;35,"No","Yes")))</f>
        <v>Yes</v>
      </c>
      <c r="G28" s="4">
        <v>56.942394108000002</v>
      </c>
      <c r="H28" s="5" t="str">
        <f>IF($B28="N/A","N/A",IF(G28&gt;70,"No",IF(G28&lt;35,"No","Yes")))</f>
        <v>Yes</v>
      </c>
      <c r="I28" s="6">
        <v>1.421</v>
      </c>
      <c r="J28" s="6">
        <v>-1.91</v>
      </c>
      <c r="K28" s="105" t="str">
        <f t="shared" si="0"/>
        <v>Yes</v>
      </c>
    </row>
    <row r="29" spans="1:11" x14ac:dyDescent="0.2">
      <c r="A29" s="101" t="s">
        <v>830</v>
      </c>
      <c r="B29" s="22" t="s">
        <v>220</v>
      </c>
      <c r="C29" s="4">
        <v>2.3426153125</v>
      </c>
      <c r="D29" s="5" t="str">
        <f>IF($B29="N/A","N/A",IF(C29&gt;1,"Yes","No"))</f>
        <v>Yes</v>
      </c>
      <c r="E29" s="4">
        <v>2.3596227792</v>
      </c>
      <c r="F29" s="5" t="str">
        <f>IF($B29="N/A","N/A",IF(E29&gt;1,"Yes","No"))</f>
        <v>Yes</v>
      </c>
      <c r="G29" s="4">
        <v>2.2842369162999998</v>
      </c>
      <c r="H29" s="5" t="str">
        <f>IF($B29="N/A","N/A",IF(G29&gt;1,"Yes","No"))</f>
        <v>Yes</v>
      </c>
      <c r="I29" s="6">
        <v>0.72599999999999998</v>
      </c>
      <c r="J29" s="6">
        <v>-3.19</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98.817236910999995</v>
      </c>
      <c r="D31" s="5" t="str">
        <f>IF($B31="N/A","N/A",IF(C31&gt;15,"No",IF(C31&lt;-15,"No","Yes")))</f>
        <v>N/A</v>
      </c>
      <c r="E31" s="4">
        <v>98.736983918000007</v>
      </c>
      <c r="F31" s="5" t="str">
        <f>IF($B31="N/A","N/A",IF(E31&gt;15,"No",IF(E31&lt;-15,"No","Yes")))</f>
        <v>N/A</v>
      </c>
      <c r="G31" s="4">
        <v>99.569812826000003</v>
      </c>
      <c r="H31" s="5" t="str">
        <f>IF($B31="N/A","N/A",IF(G31&gt;15,"No",IF(G31&lt;-15,"No","Yes")))</f>
        <v>N/A</v>
      </c>
      <c r="I31" s="6">
        <v>-8.1000000000000003E-2</v>
      </c>
      <c r="J31" s="6">
        <v>0.84350000000000003</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99.894273405999996</v>
      </c>
      <c r="D34" s="5" t="str">
        <f>IF($B34="N/A","N/A",IF(C34&gt;=90,"Yes","No"))</f>
        <v>Yes</v>
      </c>
      <c r="E34" s="4">
        <v>94.374114082000006</v>
      </c>
      <c r="F34" s="5" t="str">
        <f>IF($B34="N/A","N/A",IF(E34&gt;=90,"Yes","No"))</f>
        <v>Yes</v>
      </c>
      <c r="G34" s="4">
        <v>50.403127687000001</v>
      </c>
      <c r="H34" s="5" t="str">
        <f>IF($B34="N/A","N/A",IF(G34&gt;=90,"Yes","No"))</f>
        <v>No</v>
      </c>
      <c r="I34" s="6">
        <v>-5.53</v>
      </c>
      <c r="J34" s="6">
        <v>-46.6</v>
      </c>
      <c r="K34" s="105" t="str">
        <f t="shared" si="0"/>
        <v>No</v>
      </c>
    </row>
    <row r="35" spans="1:11" x14ac:dyDescent="0.2">
      <c r="A35" s="101" t="s">
        <v>323</v>
      </c>
      <c r="B35" s="22" t="s">
        <v>213</v>
      </c>
      <c r="C35" s="4">
        <v>10.339114106</v>
      </c>
      <c r="D35" s="5" t="str">
        <f>IF($B35="N/A","N/A",IF(C35&gt;15,"No",IF(C35&lt;-15,"No","Yes")))</f>
        <v>N/A</v>
      </c>
      <c r="E35" s="4">
        <v>10.031445004</v>
      </c>
      <c r="F35" s="5" t="str">
        <f>IF($B35="N/A","N/A",IF(E35&gt;15,"No",IF(E35&lt;-15,"No","Yes")))</f>
        <v>N/A</v>
      </c>
      <c r="G35" s="4">
        <v>10.474830881000001</v>
      </c>
      <c r="H35" s="5" t="str">
        <f>IF($B35="N/A","N/A",IF(G35&gt;15,"No",IF(G35&lt;-15,"No","Yes")))</f>
        <v>N/A</v>
      </c>
      <c r="I35" s="6">
        <v>-2.98</v>
      </c>
      <c r="J35" s="6">
        <v>4.42</v>
      </c>
      <c r="K35" s="105" t="str">
        <f t="shared" si="0"/>
        <v>Yes</v>
      </c>
    </row>
    <row r="36" spans="1:11" x14ac:dyDescent="0.2">
      <c r="A36" s="101" t="s">
        <v>1706</v>
      </c>
      <c r="B36" s="22" t="s">
        <v>213</v>
      </c>
      <c r="C36" s="4">
        <v>14.250998091</v>
      </c>
      <c r="D36" s="5" t="str">
        <f>IF($B36="N/A","N/A",IF(C36&gt;15,"No",IF(C36&lt;-15,"No","Yes")))</f>
        <v>N/A</v>
      </c>
      <c r="E36" s="4">
        <v>14.627629241999999</v>
      </c>
      <c r="F36" s="5" t="str">
        <f>IF($B36="N/A","N/A",IF(E36&gt;15,"No",IF(E36&lt;-15,"No","Yes")))</f>
        <v>N/A</v>
      </c>
      <c r="G36" s="4">
        <v>15.448631637</v>
      </c>
      <c r="H36" s="5" t="str">
        <f>IF($B36="N/A","N/A",IF(G36&gt;15,"No",IF(G36&lt;-15,"No","Yes")))</f>
        <v>N/A</v>
      </c>
      <c r="I36" s="6">
        <v>2.6429999999999998</v>
      </c>
      <c r="J36" s="6">
        <v>5.6130000000000004</v>
      </c>
      <c r="K36" s="105" t="str">
        <f t="shared" si="0"/>
        <v>Yes</v>
      </c>
    </row>
    <row r="37" spans="1:11" x14ac:dyDescent="0.2">
      <c r="A37" s="101" t="s">
        <v>372</v>
      </c>
      <c r="B37" s="22" t="s">
        <v>231</v>
      </c>
      <c r="C37" s="4">
        <v>80.339587507999994</v>
      </c>
      <c r="D37" s="5" t="str">
        <f>IF($B37="N/A","N/A",IF(C37&gt;90,"No",IF(C37&lt;75,"No","Yes")))</f>
        <v>Yes</v>
      </c>
      <c r="E37" s="4">
        <v>79.694348046000002</v>
      </c>
      <c r="F37" s="5" t="str">
        <f>IF($B37="N/A","N/A",IF(E37&gt;90,"No",IF(E37&lt;75,"No","Yes")))</f>
        <v>Yes</v>
      </c>
      <c r="G37" s="4">
        <v>80.017195788999999</v>
      </c>
      <c r="H37" s="5" t="str">
        <f>IF($B37="N/A","N/A",IF(G37&gt;90,"No",IF(G37&lt;75,"No","Yes")))</f>
        <v>Yes</v>
      </c>
      <c r="I37" s="6">
        <v>-0.80300000000000005</v>
      </c>
      <c r="J37" s="6">
        <v>0.40510000000000002</v>
      </c>
      <c r="K37" s="105" t="str">
        <f>IF(J37="Div by 0", "N/A", IF(J37="N/A","N/A", IF(J37&gt;30, "No", IF(J37&lt;-30, "No", "Yes"))))</f>
        <v>Yes</v>
      </c>
    </row>
    <row r="38" spans="1:11" x14ac:dyDescent="0.2">
      <c r="A38" s="101" t="s">
        <v>373</v>
      </c>
      <c r="B38" s="22" t="s">
        <v>232</v>
      </c>
      <c r="C38" s="4">
        <v>16.158810812999999</v>
      </c>
      <c r="D38" s="5" t="str">
        <f>IF($B38="N/A","N/A",IF(C38&gt;10,"No",IF(C38&lt;1,"No","Yes")))</f>
        <v>No</v>
      </c>
      <c r="E38" s="4">
        <v>16.542027143999999</v>
      </c>
      <c r="F38" s="5" t="str">
        <f>IF($B38="N/A","N/A",IF(E38&gt;10,"No",IF(E38&lt;1,"No","Yes")))</f>
        <v>No</v>
      </c>
      <c r="G38" s="4">
        <v>15.824992293999999</v>
      </c>
      <c r="H38" s="5" t="str">
        <f>IF($B38="N/A","N/A",IF(G38&gt;10,"No",IF(G38&lt;1,"No","Yes")))</f>
        <v>No</v>
      </c>
      <c r="I38" s="6">
        <v>2.3719999999999999</v>
      </c>
      <c r="J38" s="6">
        <v>-4.33</v>
      </c>
      <c r="K38" s="105" t="str">
        <f>IF(J38="Div by 0", "N/A", IF(J38="N/A","N/A", IF(J38&gt;30, "No", IF(J38&lt;-30, "No", "Yes"))))</f>
        <v>Yes</v>
      </c>
    </row>
    <row r="39" spans="1:11" x14ac:dyDescent="0.2">
      <c r="A39" s="101" t="s">
        <v>374</v>
      </c>
      <c r="B39" s="22" t="s">
        <v>233</v>
      </c>
      <c r="C39" s="4">
        <v>3.6294203999999997E-2</v>
      </c>
      <c r="D39" s="5" t="str">
        <f>IF($B39="N/A","N/A",IF(C39&gt;2,"No",IF(C39&lt;=0,"No","Yes")))</f>
        <v>Yes</v>
      </c>
      <c r="E39" s="4">
        <v>8.9610114500000004E-2</v>
      </c>
      <c r="F39" s="5" t="str">
        <f>IF($B39="N/A","N/A",IF(E39&gt;2,"No",IF(E39&lt;=0,"No","Yes")))</f>
        <v>Yes</v>
      </c>
      <c r="G39" s="4">
        <v>9.0845675900000006E-2</v>
      </c>
      <c r="H39" s="5" t="str">
        <f>IF($B39="N/A","N/A",IF(G39&gt;2,"No",IF(G39&lt;=0,"No","Yes")))</f>
        <v>Yes</v>
      </c>
      <c r="I39" s="6">
        <v>146.9</v>
      </c>
      <c r="J39" s="6">
        <v>1.379</v>
      </c>
      <c r="K39" s="105" t="str">
        <f>IF(J39="Div by 0", "N/A", IF(J39="N/A","N/A", IF(J39&gt;30, "No", IF(J39&lt;-30, "No", "Yes"))))</f>
        <v>Yes</v>
      </c>
    </row>
    <row r="40" spans="1:11" x14ac:dyDescent="0.2">
      <c r="A40" s="117" t="s">
        <v>375</v>
      </c>
      <c r="B40" s="113" t="s">
        <v>234</v>
      </c>
      <c r="C40" s="118">
        <v>1.3649776711999999</v>
      </c>
      <c r="D40" s="114" t="str">
        <f>IF($B40="N/A","N/A",IF(C40&gt;3,"No",IF(C40&lt;=0,"No","Yes")))</f>
        <v>Yes</v>
      </c>
      <c r="E40" s="118">
        <v>1.4239861837000001</v>
      </c>
      <c r="F40" s="114" t="str">
        <f>IF($B40="N/A","N/A",IF(E40&gt;3,"No",IF(E40&lt;=0,"No","Yes")))</f>
        <v>Yes</v>
      </c>
      <c r="G40" s="118">
        <v>1.3497071849</v>
      </c>
      <c r="H40" s="114" t="str">
        <f>IF($B40="N/A","N/A",IF(G40&gt;3,"No",IF(G40&lt;=0,"No","Yes")))</f>
        <v>Yes</v>
      </c>
      <c r="I40" s="115">
        <v>4.3230000000000004</v>
      </c>
      <c r="J40" s="115">
        <v>-5.22</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41391</v>
      </c>
      <c r="D6" s="5" t="str">
        <f>IF($B6="N/A","N/A",IF(C6&gt;15,"No",IF(C6&lt;-15,"No","Yes")))</f>
        <v>N/A</v>
      </c>
      <c r="E6" s="23">
        <v>48593</v>
      </c>
      <c r="F6" s="5" t="str">
        <f>IF($B6="N/A","N/A",IF(E6&gt;15,"No",IF(E6&lt;-15,"No","Yes")))</f>
        <v>N/A</v>
      </c>
      <c r="G6" s="23">
        <v>47014</v>
      </c>
      <c r="H6" s="5" t="str">
        <f>IF($B6="N/A","N/A",IF(G6&gt;15,"No",IF(G6&lt;-15,"No","Yes")))</f>
        <v>N/A</v>
      </c>
      <c r="I6" s="6">
        <v>17.399999999999999</v>
      </c>
      <c r="J6" s="6">
        <v>-3.25</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1361.0617526000001</v>
      </c>
      <c r="D9" s="5" t="str">
        <f>IF($B9="N/A","N/A",IF(C9&gt;15,"No",IF(C9&lt;-15,"No","Yes")))</f>
        <v>N/A</v>
      </c>
      <c r="E9" s="64">
        <v>1284.7628465</v>
      </c>
      <c r="F9" s="5" t="str">
        <f>IF($B9="N/A","N/A",IF(E9&gt;15,"No",IF(E9&lt;-15,"No","Yes")))</f>
        <v>N/A</v>
      </c>
      <c r="G9" s="64">
        <v>1416.623325</v>
      </c>
      <c r="H9" s="5" t="str">
        <f>IF($B9="N/A","N/A",IF(G9&gt;15,"No",IF(G9&lt;-15,"No","Yes")))</f>
        <v>N/A</v>
      </c>
      <c r="I9" s="6">
        <v>-5.61</v>
      </c>
      <c r="J9" s="6">
        <v>10.26</v>
      </c>
      <c r="K9" s="105" t="str">
        <f t="shared" si="0"/>
        <v>Yes</v>
      </c>
    </row>
    <row r="10" spans="1:11" x14ac:dyDescent="0.2">
      <c r="A10" s="101" t="s">
        <v>309</v>
      </c>
      <c r="B10" s="22" t="s">
        <v>213</v>
      </c>
      <c r="C10" s="4">
        <v>0.13287912830000001</v>
      </c>
      <c r="D10" s="5" t="str">
        <f>IF($B10="N/A","N/A",IF(C10&gt;15,"No",IF(C10&lt;-15,"No","Yes")))</f>
        <v>N/A</v>
      </c>
      <c r="E10" s="4">
        <v>9.87796596E-2</v>
      </c>
      <c r="F10" s="5" t="str">
        <f>IF($B10="N/A","N/A",IF(E10&gt;15,"No",IF(E10&lt;-15,"No","Yes")))</f>
        <v>N/A</v>
      </c>
      <c r="G10" s="4">
        <v>0</v>
      </c>
      <c r="H10" s="5" t="str">
        <f>IF($B10="N/A","N/A",IF(G10&gt;15,"No",IF(G10&lt;-15,"No","Yes")))</f>
        <v>N/A</v>
      </c>
      <c r="I10" s="6">
        <v>-25.7</v>
      </c>
      <c r="J10" s="6">
        <v>-100</v>
      </c>
      <c r="K10" s="105" t="str">
        <f t="shared" si="0"/>
        <v>No</v>
      </c>
    </row>
    <row r="11" spans="1:11" x14ac:dyDescent="0.2">
      <c r="A11" s="101" t="s">
        <v>821</v>
      </c>
      <c r="B11" s="22" t="s">
        <v>213</v>
      </c>
      <c r="C11" s="64">
        <v>6101.2</v>
      </c>
      <c r="D11" s="5" t="str">
        <f>IF($B11="N/A","N/A",IF(C11&gt;15,"No",IF(C11&lt;-15,"No","Yes")))</f>
        <v>N/A</v>
      </c>
      <c r="E11" s="64">
        <v>1865.4166667</v>
      </c>
      <c r="F11" s="5" t="str">
        <f>IF($B11="N/A","N/A",IF(E11&gt;15,"No",IF(E11&lt;-15,"No","Yes")))</f>
        <v>N/A</v>
      </c>
      <c r="G11" s="64" t="s">
        <v>1748</v>
      </c>
      <c r="H11" s="5" t="str">
        <f>IF($B11="N/A","N/A",IF(G11&gt;15,"No",IF(G11&lt;-15,"No","Yes")))</f>
        <v>N/A</v>
      </c>
      <c r="I11" s="6">
        <v>-69.400000000000006</v>
      </c>
      <c r="J11" s="6" t="s">
        <v>1748</v>
      </c>
      <c r="K11" s="105" t="str">
        <f t="shared" si="0"/>
        <v>N/A</v>
      </c>
    </row>
    <row r="12" spans="1:11" x14ac:dyDescent="0.2">
      <c r="A12" s="101" t="s">
        <v>310</v>
      </c>
      <c r="B12" s="22" t="s">
        <v>214</v>
      </c>
      <c r="C12" s="4">
        <v>99.833297094000002</v>
      </c>
      <c r="D12" s="5" t="str">
        <f>IF($B12="N/A","N/A",IF(C12&gt;100,"No",IF(C12&lt;95,"No","Yes")))</f>
        <v>Yes</v>
      </c>
      <c r="E12" s="4">
        <v>99.860062149000001</v>
      </c>
      <c r="F12" s="5" t="str">
        <f>IF($B12="N/A","N/A",IF(E12&gt;100,"No",IF(E12&lt;95,"No","Yes")))</f>
        <v>Yes</v>
      </c>
      <c r="G12" s="4">
        <v>99.744756881000001</v>
      </c>
      <c r="H12" s="5" t="str">
        <f>IF($B12="N/A","N/A",IF(G12&gt;100,"No",IF(G12&lt;95,"No","Yes")))</f>
        <v>Yes</v>
      </c>
      <c r="I12" s="6">
        <v>2.6800000000000001E-2</v>
      </c>
      <c r="J12" s="6">
        <v>-0.115</v>
      </c>
      <c r="K12" s="105" t="str">
        <f t="shared" si="0"/>
        <v>Yes</v>
      </c>
    </row>
    <row r="13" spans="1:11" x14ac:dyDescent="0.2">
      <c r="A13" s="101" t="s">
        <v>822</v>
      </c>
      <c r="B13" s="22" t="s">
        <v>220</v>
      </c>
      <c r="C13" s="4">
        <v>1.2662504235000001</v>
      </c>
      <c r="D13" s="5" t="str">
        <f>IF($B13="N/A","N/A",IF(C13&gt;1,"Yes","No"))</f>
        <v>Yes</v>
      </c>
      <c r="E13" s="4">
        <v>1.2763730036000001</v>
      </c>
      <c r="F13" s="5" t="str">
        <f>IF($B13="N/A","N/A",IF(E13&gt;1,"Yes","No"))</f>
        <v>Yes</v>
      </c>
      <c r="G13" s="4">
        <v>1.2704183903999999</v>
      </c>
      <c r="H13" s="5" t="str">
        <f>IF($B13="N/A","N/A",IF(G13&gt;1,"Yes","No"))</f>
        <v>Yes</v>
      </c>
      <c r="I13" s="6">
        <v>0.7994</v>
      </c>
      <c r="J13" s="6">
        <v>-0.46700000000000003</v>
      </c>
      <c r="K13" s="105" t="str">
        <f t="shared" si="0"/>
        <v>Yes</v>
      </c>
    </row>
    <row r="14" spans="1:11" x14ac:dyDescent="0.2">
      <c r="A14" s="101" t="s">
        <v>311</v>
      </c>
      <c r="B14" s="22" t="s">
        <v>214</v>
      </c>
      <c r="C14" s="4">
        <v>98.383706602999993</v>
      </c>
      <c r="D14" s="5" t="str">
        <f>IF($B14="N/A","N/A",IF(C14&gt;100,"No",IF(C14&lt;95,"No","Yes")))</f>
        <v>Yes</v>
      </c>
      <c r="E14" s="4">
        <v>98.475089005000001</v>
      </c>
      <c r="F14" s="5" t="str">
        <f>IF($B14="N/A","N/A",IF(E14&gt;100,"No",IF(E14&lt;95,"No","Yes")))</f>
        <v>Yes</v>
      </c>
      <c r="G14" s="4">
        <v>98.002722593000001</v>
      </c>
      <c r="H14" s="5" t="str">
        <f>IF($B14="N/A","N/A",IF(G14&gt;100,"No",IF(G14&lt;95,"No","Yes")))</f>
        <v>Yes</v>
      </c>
      <c r="I14" s="6">
        <v>9.2899999999999996E-2</v>
      </c>
      <c r="J14" s="6">
        <v>-0.48</v>
      </c>
      <c r="K14" s="105" t="str">
        <f t="shared" si="0"/>
        <v>Yes</v>
      </c>
    </row>
    <row r="15" spans="1:11" x14ac:dyDescent="0.2">
      <c r="A15" s="101" t="s">
        <v>823</v>
      </c>
      <c r="B15" s="22" t="s">
        <v>221</v>
      </c>
      <c r="C15" s="4">
        <v>13.417759441999999</v>
      </c>
      <c r="D15" s="5" t="str">
        <f>IF($B15="N/A","N/A",IF(C15&gt;3,"Yes","No"))</f>
        <v>Yes</v>
      </c>
      <c r="E15" s="4">
        <v>13.804919334999999</v>
      </c>
      <c r="F15" s="5" t="str">
        <f>IF($B15="N/A","N/A",IF(E15&gt;3,"Yes","No"))</f>
        <v>Yes</v>
      </c>
      <c r="G15" s="4">
        <v>14.10324471</v>
      </c>
      <c r="H15" s="5" t="str">
        <f>IF($B15="N/A","N/A",IF(G15&gt;3,"Yes","No"))</f>
        <v>Yes</v>
      </c>
      <c r="I15" s="6">
        <v>2.8849999999999998</v>
      </c>
      <c r="J15" s="6">
        <v>2.161</v>
      </c>
      <c r="K15" s="105" t="str">
        <f t="shared" si="0"/>
        <v>Yes</v>
      </c>
    </row>
    <row r="16" spans="1:11" x14ac:dyDescent="0.2">
      <c r="A16" s="101" t="s">
        <v>824</v>
      </c>
      <c r="B16" s="22" t="s">
        <v>222</v>
      </c>
      <c r="C16" s="4">
        <v>5.1863372164000001</v>
      </c>
      <c r="D16" s="5" t="str">
        <f>IF($B16="N/A","N/A",IF(C16&gt;=8,"No",IF(C16&lt;2,"No","Yes")))</f>
        <v>Yes</v>
      </c>
      <c r="E16" s="4">
        <v>5.3009019025999997</v>
      </c>
      <c r="F16" s="5" t="str">
        <f>IF($B16="N/A","N/A",IF(E16&gt;=8,"No",IF(E16&lt;2,"No","Yes")))</f>
        <v>Yes</v>
      </c>
      <c r="G16" s="4">
        <v>5.3523057837000003</v>
      </c>
      <c r="H16" s="5" t="str">
        <f>IF($B16="N/A","N/A",IF(G16&gt;=8,"No",IF(G16&lt;2,"No","Yes")))</f>
        <v>Yes</v>
      </c>
      <c r="I16" s="6">
        <v>2.2090000000000001</v>
      </c>
      <c r="J16" s="6">
        <v>0.96970000000000001</v>
      </c>
      <c r="K16" s="105" t="str">
        <f t="shared" si="0"/>
        <v>Yes</v>
      </c>
    </row>
    <row r="17" spans="1:11" x14ac:dyDescent="0.2">
      <c r="A17" s="101" t="s">
        <v>312</v>
      </c>
      <c r="B17" s="22" t="s">
        <v>223</v>
      </c>
      <c r="C17" s="4">
        <v>97.091155082</v>
      </c>
      <c r="D17" s="5" t="str">
        <f>IF(OR($B17="N/A",$C17="N/A"),"N/A",IF(C17&gt;100,"No",IF(C17&lt;98,"No","Yes")))</f>
        <v>No</v>
      </c>
      <c r="E17" s="4">
        <v>95.034264194000002</v>
      </c>
      <c r="F17" s="5" t="str">
        <f>IF(OR($B17="N/A",$E17="N/A"),"N/A",IF(E17&gt;100,"No",IF(E17&lt;98,"No","Yes")))</f>
        <v>No</v>
      </c>
      <c r="G17" s="4">
        <v>95.295018505000002</v>
      </c>
      <c r="H17" s="5" t="str">
        <f>IF($B17="N/A","N/A",IF(G17&gt;100,"No",IF(G17&lt;98,"No","Yes")))</f>
        <v>No</v>
      </c>
      <c r="I17" s="6">
        <v>-2.12</v>
      </c>
      <c r="J17" s="6">
        <v>0.27439999999999998</v>
      </c>
      <c r="K17" s="105" t="str">
        <f t="shared" si="0"/>
        <v>Yes</v>
      </c>
    </row>
    <row r="18" spans="1:11" x14ac:dyDescent="0.2">
      <c r="A18" s="101" t="s">
        <v>31</v>
      </c>
      <c r="B18" s="22" t="s">
        <v>214</v>
      </c>
      <c r="C18" s="4">
        <v>96.888212413000005</v>
      </c>
      <c r="D18" s="5" t="str">
        <f>IF($B18="N/A","N/A",IF(C18&gt;100,"No",IF(C18&lt;95,"No","Yes")))</f>
        <v>Yes</v>
      </c>
      <c r="E18" s="4">
        <v>94.908731709999998</v>
      </c>
      <c r="F18" s="5" t="str">
        <f>IF($B18="N/A","N/A",IF(E18&gt;100,"No",IF(E18&lt;95,"No","Yes")))</f>
        <v>No</v>
      </c>
      <c r="G18" s="4">
        <v>92.306546986000001</v>
      </c>
      <c r="H18" s="5" t="str">
        <f>IF($B18="N/A","N/A",IF(G18&gt;100,"No",IF(G18&lt;95,"No","Yes")))</f>
        <v>No</v>
      </c>
      <c r="I18" s="6">
        <v>-2.04</v>
      </c>
      <c r="J18" s="6">
        <v>-2.74</v>
      </c>
      <c r="K18" s="105" t="str">
        <f t="shared" si="0"/>
        <v>Yes</v>
      </c>
    </row>
    <row r="19" spans="1:11" x14ac:dyDescent="0.2">
      <c r="A19" s="101" t="s">
        <v>313</v>
      </c>
      <c r="B19" s="22" t="s">
        <v>214</v>
      </c>
      <c r="C19" s="4">
        <v>99.997584016000005</v>
      </c>
      <c r="D19" s="5" t="str">
        <f>IF($B19="N/A","N/A",IF(C19&gt;100,"No",IF(C19&lt;95,"No","Yes")))</f>
        <v>Yes</v>
      </c>
      <c r="E19" s="4">
        <v>99.997942089999995</v>
      </c>
      <c r="F19" s="5" t="str">
        <f>IF($B19="N/A","N/A",IF(E19&gt;100,"No",IF(E19&lt;95,"No","Yes")))</f>
        <v>Yes</v>
      </c>
      <c r="G19" s="4">
        <v>100</v>
      </c>
      <c r="H19" s="5" t="str">
        <f>IF($B19="N/A","N/A",IF(G19&gt;100,"No",IF(G19&lt;95,"No","Yes")))</f>
        <v>Yes</v>
      </c>
      <c r="I19" s="6">
        <v>4.0000000000000002E-4</v>
      </c>
      <c r="J19" s="6">
        <v>2.0999999999999999E-3</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8.2691889541000005</v>
      </c>
      <c r="D21" s="5" t="str">
        <f>IF($B21="N/A","N/A",IF(C21&gt;=2,"Yes","No"))</f>
        <v>Yes</v>
      </c>
      <c r="E21" s="4">
        <v>8.3952626921999993</v>
      </c>
      <c r="F21" s="5" t="str">
        <f>IF($B21="N/A","N/A",IF(E21&gt;=2,"Yes","No"))</f>
        <v>Yes</v>
      </c>
      <c r="G21" s="4">
        <v>8.4455268642999997</v>
      </c>
      <c r="H21" s="5" t="str">
        <f>IF($B21="N/A","N/A",IF(G21&gt;=2,"Yes","No"))</f>
        <v>Yes</v>
      </c>
      <c r="I21" s="6">
        <v>1.5249999999999999</v>
      </c>
      <c r="J21" s="6">
        <v>0.59870000000000001</v>
      </c>
      <c r="K21" s="105" t="str">
        <f t="shared" si="0"/>
        <v>Yes</v>
      </c>
    </row>
    <row r="22" spans="1:11" x14ac:dyDescent="0.2">
      <c r="A22" s="101" t="s">
        <v>827</v>
      </c>
      <c r="B22" s="22" t="s">
        <v>226</v>
      </c>
      <c r="C22" s="4">
        <v>5.8950013288000003</v>
      </c>
      <c r="D22" s="5" t="str">
        <f>IF($B22="N/A","N/A",IF(C22&gt;30,"No",IF(C22&lt;5,"No","Yes")))</f>
        <v>Yes</v>
      </c>
      <c r="E22" s="4">
        <v>5.1406581195000003</v>
      </c>
      <c r="F22" s="5" t="str">
        <f>IF($B22="N/A","N/A",IF(E22&gt;30,"No",IF(E22&lt;5,"No","Yes")))</f>
        <v>Yes</v>
      </c>
      <c r="G22" s="4">
        <v>4.4667545837000002</v>
      </c>
      <c r="H22" s="5" t="str">
        <f>IF($B22="N/A","N/A",IF(G22&gt;30,"No",IF(G22&lt;5,"No","Yes")))</f>
        <v>No</v>
      </c>
      <c r="I22" s="6">
        <v>-12.8</v>
      </c>
      <c r="J22" s="6">
        <v>-13.1</v>
      </c>
      <c r="K22" s="105" t="str">
        <f t="shared" si="0"/>
        <v>Yes</v>
      </c>
    </row>
    <row r="23" spans="1:11" x14ac:dyDescent="0.2">
      <c r="A23" s="101" t="s">
        <v>828</v>
      </c>
      <c r="B23" s="22" t="s">
        <v>227</v>
      </c>
      <c r="C23" s="4">
        <v>35.398999783000001</v>
      </c>
      <c r="D23" s="5" t="str">
        <f>IF($B23="N/A","N/A",IF(C23&gt;75,"No",IF(C23&lt;15,"No","Yes")))</f>
        <v>Yes</v>
      </c>
      <c r="E23" s="4">
        <v>43.144074248999999</v>
      </c>
      <c r="F23" s="5" t="str">
        <f>IF($B23="N/A","N/A",IF(E23&gt;75,"No",IF(E23&lt;15,"No","Yes")))</f>
        <v>Yes</v>
      </c>
      <c r="G23" s="4">
        <v>43.797592207000001</v>
      </c>
      <c r="H23" s="5" t="str">
        <f>IF($B23="N/A","N/A",IF(G23&gt;75,"No",IF(G23&lt;15,"No","Yes")))</f>
        <v>Yes</v>
      </c>
      <c r="I23" s="6">
        <v>21.88</v>
      </c>
      <c r="J23" s="6">
        <v>1.5149999999999999</v>
      </c>
      <c r="K23" s="105" t="str">
        <f t="shared" si="0"/>
        <v>Yes</v>
      </c>
    </row>
    <row r="24" spans="1:11" x14ac:dyDescent="0.2">
      <c r="A24" s="101" t="s">
        <v>829</v>
      </c>
      <c r="B24" s="22" t="s">
        <v>228</v>
      </c>
      <c r="C24" s="4">
        <v>58.705998889</v>
      </c>
      <c r="D24" s="5" t="str">
        <f>IF($B24="N/A","N/A",IF(C24&gt;70,"No",IF(C24&lt;25,"No","Yes")))</f>
        <v>Yes</v>
      </c>
      <c r="E24" s="4">
        <v>51.707035992999998</v>
      </c>
      <c r="F24" s="5" t="str">
        <f>IF($B24="N/A","N/A",IF(E24&gt;70,"No",IF(E24&lt;25,"No","Yes")))</f>
        <v>Yes</v>
      </c>
      <c r="G24" s="4">
        <v>51.731399158000002</v>
      </c>
      <c r="H24" s="5" t="str">
        <f>IF($B24="N/A","N/A",IF(G24&gt;70,"No",IF(G24&lt;25,"No","Yes")))</f>
        <v>Yes</v>
      </c>
      <c r="I24" s="6">
        <v>-11.9</v>
      </c>
      <c r="J24" s="6">
        <v>4.7100000000000003E-2</v>
      </c>
      <c r="K24" s="105" t="str">
        <f t="shared" si="0"/>
        <v>Yes</v>
      </c>
    </row>
    <row r="25" spans="1:11" x14ac:dyDescent="0.2">
      <c r="A25" s="101" t="s">
        <v>318</v>
      </c>
      <c r="B25" s="22" t="s">
        <v>229</v>
      </c>
      <c r="C25" s="4">
        <v>50.100263341999998</v>
      </c>
      <c r="D25" s="5" t="str">
        <f>IF($B25="N/A","N/A",IF(C25&gt;70,"No",IF(C25&lt;35,"No","Yes")))</f>
        <v>Yes</v>
      </c>
      <c r="E25" s="4">
        <v>51.439507747999997</v>
      </c>
      <c r="F25" s="5" t="str">
        <f>IF($B25="N/A","N/A",IF(E25&gt;70,"No",IF(E25&lt;35,"No","Yes")))</f>
        <v>Yes</v>
      </c>
      <c r="G25" s="4">
        <v>51.933466627000001</v>
      </c>
      <c r="H25" s="5" t="str">
        <f>IF($B25="N/A","N/A",IF(G25&gt;70,"No",IF(G25&lt;35,"No","Yes")))</f>
        <v>Yes</v>
      </c>
      <c r="I25" s="6">
        <v>2.673</v>
      </c>
      <c r="J25" s="6">
        <v>0.96030000000000004</v>
      </c>
      <c r="K25" s="105" t="str">
        <f t="shared" si="0"/>
        <v>Yes</v>
      </c>
    </row>
    <row r="26" spans="1:11" x14ac:dyDescent="0.2">
      <c r="A26" s="101" t="s">
        <v>830</v>
      </c>
      <c r="B26" s="22" t="s">
        <v>220</v>
      </c>
      <c r="C26" s="4">
        <v>2.4244104740000001</v>
      </c>
      <c r="D26" s="5" t="str">
        <f>IF($B26="N/A","N/A",IF(C26&gt;1,"Yes","No"))</f>
        <v>Yes</v>
      </c>
      <c r="E26" s="4">
        <v>2.4553128500999999</v>
      </c>
      <c r="F26" s="5" t="str">
        <f>IF($B26="N/A","N/A",IF(E26&gt;1,"Yes","No"))</f>
        <v>Yes</v>
      </c>
      <c r="G26" s="4">
        <v>2.4266055045999999</v>
      </c>
      <c r="H26" s="5" t="str">
        <f>IF($B26="N/A","N/A",IF(G26&gt;1,"Yes","No"))</f>
        <v>Yes</v>
      </c>
      <c r="I26" s="6">
        <v>1.2749999999999999</v>
      </c>
      <c r="J26" s="6">
        <v>-1.17</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88.238414427999999</v>
      </c>
      <c r="D28" s="5" t="str">
        <f>IF($B28="N/A","N/A",IF(C28&gt;15,"No",IF(C28&lt;-15,"No","Yes")))</f>
        <v>N/A</v>
      </c>
      <c r="E28" s="4">
        <v>65.878540565999998</v>
      </c>
      <c r="F28" s="5" t="str">
        <f>IF($B28="N/A","N/A",IF(E28&gt;15,"No",IF(E28&lt;-15,"No","Yes")))</f>
        <v>N/A</v>
      </c>
      <c r="G28" s="4">
        <v>88.077490170000004</v>
      </c>
      <c r="H28" s="5" t="str">
        <f>IF($B28="N/A","N/A",IF(G28&gt;15,"No",IF(G28&lt;-15,"No","Yes")))</f>
        <v>N/A</v>
      </c>
      <c r="I28" s="6">
        <v>-25.3</v>
      </c>
      <c r="J28" s="6">
        <v>33.700000000000003</v>
      </c>
      <c r="K28" s="105" t="str">
        <f t="shared" si="0"/>
        <v>No</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99.956279374999994</v>
      </c>
      <c r="D30" s="5" t="str">
        <f>IF($B30="N/A","N/A",IF(C30&gt;15,"No",IF(C30&lt;-15,"No","Yes")))</f>
        <v>N/A</v>
      </c>
      <c r="E30" s="4">
        <v>100</v>
      </c>
      <c r="F30" s="5" t="str">
        <f>IF($B30="N/A","N/A",IF(E30&gt;15,"No",IF(E30&lt;-15,"No","Yes")))</f>
        <v>N/A</v>
      </c>
      <c r="G30" s="4">
        <v>99.995349919000006</v>
      </c>
      <c r="H30" s="5" t="str">
        <f>IF($B30="N/A","N/A",IF(G30&gt;15,"No",IF(G30&lt;-15,"No","Yes")))</f>
        <v>N/A</v>
      </c>
      <c r="I30" s="6">
        <v>4.3700000000000003E-2</v>
      </c>
      <c r="J30" s="6">
        <v>-5.0000000000000001E-3</v>
      </c>
      <c r="K30" s="105" t="str">
        <f t="shared" si="0"/>
        <v>Yes</v>
      </c>
    </row>
    <row r="31" spans="1:11" x14ac:dyDescent="0.2">
      <c r="A31" s="117" t="s">
        <v>322</v>
      </c>
      <c r="B31" s="113" t="s">
        <v>230</v>
      </c>
      <c r="C31" s="118">
        <v>99.927520474999994</v>
      </c>
      <c r="D31" s="114" t="str">
        <f>IF($B31="N/A","N/A",IF(C31&gt;=90,"Yes","No"))</f>
        <v>Yes</v>
      </c>
      <c r="E31" s="118">
        <v>62.274401662999999</v>
      </c>
      <c r="F31" s="114" t="str">
        <f>IF($B31="N/A","N/A",IF(E31&gt;=90,"Yes","No"))</f>
        <v>No</v>
      </c>
      <c r="G31" s="118">
        <v>39.443570000000001</v>
      </c>
      <c r="H31" s="114" t="str">
        <f>IF($B31="N/A","N/A",IF(G31&gt;=90,"Yes","No"))</f>
        <v>No</v>
      </c>
      <c r="I31" s="115">
        <v>-37.700000000000003</v>
      </c>
      <c r="J31" s="115">
        <v>-36.700000000000003</v>
      </c>
      <c r="K31" s="116" t="str">
        <f t="shared" si="0"/>
        <v>No</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78009</v>
      </c>
      <c r="D6" s="5" t="str">
        <f>IF(OR($B6="N/A",$C6="N/A"),"N/A",IF(C6&lt;0,"No","Yes"))</f>
        <v>N/A</v>
      </c>
      <c r="E6" s="23">
        <v>75302</v>
      </c>
      <c r="F6" s="5" t="str">
        <f>IF($B6="N/A","N/A",IF(E6&lt;0,"No","Yes"))</f>
        <v>N/A</v>
      </c>
      <c r="G6" s="23">
        <v>72630</v>
      </c>
      <c r="H6" s="5" t="str">
        <f>IF($B6="N/A","N/A",IF(G6&lt;0,"No","Yes"))</f>
        <v>N/A</v>
      </c>
      <c r="I6" s="6">
        <v>-3.47</v>
      </c>
      <c r="J6" s="6">
        <v>-3.55</v>
      </c>
      <c r="K6" s="105" t="str">
        <f t="shared" ref="K6:K35" si="0">IF(J6="Div by 0", "N/A", IF(J6="N/A","N/A", IF(J6&gt;30, "No", IF(J6&lt;-30, "No", "Yes"))))</f>
        <v>Yes</v>
      </c>
    </row>
    <row r="7" spans="1:11" x14ac:dyDescent="0.2">
      <c r="A7" s="101" t="s">
        <v>435</v>
      </c>
      <c r="B7" s="73" t="s">
        <v>213</v>
      </c>
      <c r="C7" s="5">
        <v>1.2819033699999999E-2</v>
      </c>
      <c r="D7" s="5" t="str">
        <f t="shared" ref="D7:D17" si="1">IF(OR($B7="N/A",$C7="N/A"),"N/A",IF(C7&lt;0,"No","Yes"))</f>
        <v>N/A</v>
      </c>
      <c r="E7" s="5">
        <v>7.9679159000000006E-3</v>
      </c>
      <c r="F7" s="5" t="str">
        <f t="shared" ref="F7:F17" si="2">IF($B7="N/A","N/A",IF(E7&lt;0,"No","Yes"))</f>
        <v>N/A</v>
      </c>
      <c r="G7" s="5">
        <v>0</v>
      </c>
      <c r="H7" s="5" t="str">
        <f t="shared" ref="H7:H17" si="3">IF($B7="N/A","N/A",IF(G7&lt;0,"No","Yes"))</f>
        <v>N/A</v>
      </c>
      <c r="I7" s="6">
        <v>-37.799999999999997</v>
      </c>
      <c r="J7" s="6">
        <v>-100</v>
      </c>
      <c r="K7" s="105" t="str">
        <f t="shared" si="0"/>
        <v>No</v>
      </c>
    </row>
    <row r="8" spans="1:11" x14ac:dyDescent="0.2">
      <c r="A8" s="101" t="s">
        <v>436</v>
      </c>
      <c r="B8" s="73" t="s">
        <v>213</v>
      </c>
      <c r="C8" s="5">
        <v>3.9585176069000001</v>
      </c>
      <c r="D8" s="5" t="str">
        <f t="shared" si="1"/>
        <v>N/A</v>
      </c>
      <c r="E8" s="5">
        <v>3.3943321558999999</v>
      </c>
      <c r="F8" s="5" t="str">
        <f t="shared" si="2"/>
        <v>N/A</v>
      </c>
      <c r="G8" s="5">
        <v>0.1252925788</v>
      </c>
      <c r="H8" s="5" t="str">
        <f t="shared" si="3"/>
        <v>N/A</v>
      </c>
      <c r="I8" s="6">
        <v>-14.3</v>
      </c>
      <c r="J8" s="6">
        <v>-96.3</v>
      </c>
      <c r="K8" s="105" t="str">
        <f t="shared" si="0"/>
        <v>No</v>
      </c>
    </row>
    <row r="9" spans="1:11" x14ac:dyDescent="0.2">
      <c r="A9" s="101" t="s">
        <v>437</v>
      </c>
      <c r="B9" s="73" t="s">
        <v>213</v>
      </c>
      <c r="C9" s="5">
        <v>53.381020139</v>
      </c>
      <c r="D9" s="5" t="str">
        <f t="shared" si="1"/>
        <v>N/A</v>
      </c>
      <c r="E9" s="5">
        <v>53.962710154</v>
      </c>
      <c r="F9" s="5" t="str">
        <f t="shared" si="2"/>
        <v>N/A</v>
      </c>
      <c r="G9" s="5">
        <v>4.6220570012</v>
      </c>
      <c r="H9" s="5" t="str">
        <f t="shared" si="3"/>
        <v>N/A</v>
      </c>
      <c r="I9" s="6">
        <v>1.0900000000000001</v>
      </c>
      <c r="J9" s="6">
        <v>-91.4</v>
      </c>
      <c r="K9" s="105" t="str">
        <f t="shared" si="0"/>
        <v>No</v>
      </c>
    </row>
    <row r="10" spans="1:11" x14ac:dyDescent="0.2">
      <c r="A10" s="101" t="s">
        <v>438</v>
      </c>
      <c r="B10" s="73" t="s">
        <v>213</v>
      </c>
      <c r="C10" s="5">
        <v>42.634824187</v>
      </c>
      <c r="D10" s="5" t="str">
        <f t="shared" si="1"/>
        <v>N/A</v>
      </c>
      <c r="E10" s="5">
        <v>42.629677831000002</v>
      </c>
      <c r="F10" s="5" t="str">
        <f t="shared" si="2"/>
        <v>N/A</v>
      </c>
      <c r="G10" s="5">
        <v>5.0475010325999996</v>
      </c>
      <c r="H10" s="5" t="str">
        <f t="shared" si="3"/>
        <v>N/A</v>
      </c>
      <c r="I10" s="6">
        <v>-1.2E-2</v>
      </c>
      <c r="J10" s="6">
        <v>-88.2</v>
      </c>
      <c r="K10" s="105" t="str">
        <f t="shared" si="0"/>
        <v>No</v>
      </c>
    </row>
    <row r="11" spans="1:11" x14ac:dyDescent="0.2">
      <c r="A11" s="102" t="s">
        <v>324</v>
      </c>
      <c r="B11" s="73" t="s">
        <v>213</v>
      </c>
      <c r="C11" s="5">
        <v>100</v>
      </c>
      <c r="D11" s="5" t="str">
        <f t="shared" si="1"/>
        <v>N/A</v>
      </c>
      <c r="E11" s="5">
        <v>100</v>
      </c>
      <c r="F11" s="5" t="str">
        <f t="shared" si="2"/>
        <v>N/A</v>
      </c>
      <c r="G11" s="5">
        <v>99.418972875999998</v>
      </c>
      <c r="H11" s="5" t="str">
        <f t="shared" si="3"/>
        <v>N/A</v>
      </c>
      <c r="I11" s="6">
        <v>0</v>
      </c>
      <c r="J11" s="6">
        <v>-0.58099999999999996</v>
      </c>
      <c r="K11" s="105" t="str">
        <f t="shared" si="0"/>
        <v>Yes</v>
      </c>
    </row>
    <row r="12" spans="1:11" x14ac:dyDescent="0.2">
      <c r="A12" s="102" t="s">
        <v>310</v>
      </c>
      <c r="B12" s="73" t="s">
        <v>213</v>
      </c>
      <c r="C12" s="5">
        <v>99.032162955999993</v>
      </c>
      <c r="D12" s="5" t="str">
        <f t="shared" si="1"/>
        <v>N/A</v>
      </c>
      <c r="E12" s="5">
        <v>99.622851983000004</v>
      </c>
      <c r="F12" s="5" t="str">
        <f t="shared" si="2"/>
        <v>N/A</v>
      </c>
      <c r="G12" s="5">
        <v>99.658543301999998</v>
      </c>
      <c r="H12" s="5" t="str">
        <f t="shared" si="3"/>
        <v>N/A</v>
      </c>
      <c r="I12" s="6">
        <v>0.59650000000000003</v>
      </c>
      <c r="J12" s="6">
        <v>3.5799999999999998E-2</v>
      </c>
      <c r="K12" s="105" t="str">
        <f t="shared" si="0"/>
        <v>Yes</v>
      </c>
    </row>
    <row r="13" spans="1:11" x14ac:dyDescent="0.2">
      <c r="A13" s="102" t="s">
        <v>822</v>
      </c>
      <c r="B13" s="73" t="s">
        <v>213</v>
      </c>
      <c r="C13" s="5">
        <v>1.1254951200000001</v>
      </c>
      <c r="D13" s="5" t="str">
        <f t="shared" si="1"/>
        <v>N/A</v>
      </c>
      <c r="E13" s="5">
        <v>1.1311285292</v>
      </c>
      <c r="F13" s="5" t="str">
        <f t="shared" si="2"/>
        <v>N/A</v>
      </c>
      <c r="G13" s="5">
        <v>1.1276698626999999</v>
      </c>
      <c r="H13" s="5" t="str">
        <f t="shared" si="3"/>
        <v>N/A</v>
      </c>
      <c r="I13" s="6">
        <v>0.50049999999999994</v>
      </c>
      <c r="J13" s="6">
        <v>-0.30599999999999999</v>
      </c>
      <c r="K13" s="105" t="str">
        <f t="shared" si="0"/>
        <v>Yes</v>
      </c>
    </row>
    <row r="14" spans="1:11" x14ac:dyDescent="0.2">
      <c r="A14" s="102" t="s">
        <v>311</v>
      </c>
      <c r="B14" s="73" t="s">
        <v>213</v>
      </c>
      <c r="C14" s="5">
        <v>91.498416848999994</v>
      </c>
      <c r="D14" s="5" t="str">
        <f t="shared" si="1"/>
        <v>N/A</v>
      </c>
      <c r="E14" s="5">
        <v>98.312129823999996</v>
      </c>
      <c r="F14" s="5" t="str">
        <f t="shared" si="2"/>
        <v>N/A</v>
      </c>
      <c r="G14" s="5">
        <v>96.173757401000003</v>
      </c>
      <c r="H14" s="5" t="str">
        <f t="shared" si="3"/>
        <v>N/A</v>
      </c>
      <c r="I14" s="6">
        <v>7.4470000000000001</v>
      </c>
      <c r="J14" s="6">
        <v>-2.1800000000000002</v>
      </c>
      <c r="K14" s="105" t="str">
        <f t="shared" si="0"/>
        <v>Yes</v>
      </c>
    </row>
    <row r="15" spans="1:11" x14ac:dyDescent="0.2">
      <c r="A15" s="102" t="s">
        <v>823</v>
      </c>
      <c r="B15" s="73" t="s">
        <v>213</v>
      </c>
      <c r="C15" s="5">
        <v>9.0168961990999996</v>
      </c>
      <c r="D15" s="5" t="str">
        <f t="shared" si="1"/>
        <v>N/A</v>
      </c>
      <c r="E15" s="5">
        <v>8.6304115843000009</v>
      </c>
      <c r="F15" s="5" t="str">
        <f t="shared" si="2"/>
        <v>N/A</v>
      </c>
      <c r="G15" s="5">
        <v>8.7112711343000004</v>
      </c>
      <c r="H15" s="5" t="str">
        <f t="shared" si="3"/>
        <v>N/A</v>
      </c>
      <c r="I15" s="6">
        <v>-4.29</v>
      </c>
      <c r="J15" s="6">
        <v>0.93689999999999996</v>
      </c>
      <c r="K15" s="105" t="str">
        <f t="shared" si="0"/>
        <v>Yes</v>
      </c>
    </row>
    <row r="16" spans="1:11" x14ac:dyDescent="0.2">
      <c r="A16" s="102" t="s">
        <v>832</v>
      </c>
      <c r="B16" s="73" t="s">
        <v>213</v>
      </c>
      <c r="C16" s="5">
        <v>3.5092389763999998</v>
      </c>
      <c r="D16" s="5" t="str">
        <f t="shared" si="1"/>
        <v>N/A</v>
      </c>
      <c r="E16" s="5">
        <v>3.6263082016000001</v>
      </c>
      <c r="F16" s="5" t="str">
        <f t="shared" si="2"/>
        <v>N/A</v>
      </c>
      <c r="G16" s="5">
        <v>3.6822749893000002</v>
      </c>
      <c r="H16" s="5" t="str">
        <f t="shared" si="3"/>
        <v>N/A</v>
      </c>
      <c r="I16" s="6">
        <v>3.3359999999999999</v>
      </c>
      <c r="J16" s="6">
        <v>1.5429999999999999</v>
      </c>
      <c r="K16" s="105" t="str">
        <f t="shared" si="0"/>
        <v>Yes</v>
      </c>
    </row>
    <row r="17" spans="1:11" x14ac:dyDescent="0.2">
      <c r="A17" s="102" t="s">
        <v>825</v>
      </c>
      <c r="B17" s="73" t="s">
        <v>213</v>
      </c>
      <c r="C17" s="5">
        <v>6.1299590843000002</v>
      </c>
      <c r="D17" s="5" t="str">
        <f t="shared" si="1"/>
        <v>N/A</v>
      </c>
      <c r="E17" s="5">
        <v>4.3305910745</v>
      </c>
      <c r="F17" s="5" t="str">
        <f t="shared" si="2"/>
        <v>N/A</v>
      </c>
      <c r="G17" s="5">
        <v>3.9672216141000001</v>
      </c>
      <c r="H17" s="5" t="str">
        <f t="shared" si="3"/>
        <v>N/A</v>
      </c>
      <c r="I17" s="6">
        <v>-29.4</v>
      </c>
      <c r="J17" s="6">
        <v>-8.39</v>
      </c>
      <c r="K17" s="105" t="str">
        <f t="shared" si="0"/>
        <v>Yes</v>
      </c>
    </row>
    <row r="18" spans="1:11" x14ac:dyDescent="0.2">
      <c r="A18" s="101"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05" t="str">
        <f t="shared" si="0"/>
        <v>Yes</v>
      </c>
    </row>
    <row r="19" spans="1:11" x14ac:dyDescent="0.2">
      <c r="A19" s="101" t="s">
        <v>31</v>
      </c>
      <c r="B19" s="22" t="s">
        <v>214</v>
      </c>
      <c r="C19" s="5">
        <v>99.970516222000001</v>
      </c>
      <c r="D19" s="5" t="str">
        <f>IF(OR($B19="N/A",$C19="N/A"),"N/A",IF(C19&gt;100,"No",IF(C19&lt;95,"No","Yes")))</f>
        <v>Yes</v>
      </c>
      <c r="E19" s="5">
        <v>99.958832435000005</v>
      </c>
      <c r="F19" s="5" t="str">
        <f>IF(OR($B19="N/A",$E19="N/A"),"N/A",IF(E19&gt;100,"No",IF(E19&lt;98,"No","Yes")))</f>
        <v>Yes</v>
      </c>
      <c r="G19" s="5">
        <v>99.849924274000003</v>
      </c>
      <c r="H19" s="5" t="str">
        <f>IF($B19="N/A","N/A",IF(G19&gt;100,"No",IF(G19&lt;95,"No","Yes")))</f>
        <v>Yes</v>
      </c>
      <c r="I19" s="6">
        <v>-1.2E-2</v>
      </c>
      <c r="J19" s="6">
        <v>-0.109</v>
      </c>
      <c r="K19" s="105" t="str">
        <f t="shared" si="0"/>
        <v>Yes</v>
      </c>
    </row>
    <row r="20" spans="1:11" x14ac:dyDescent="0.2">
      <c r="A20" s="102" t="s">
        <v>313</v>
      </c>
      <c r="B20" s="73" t="s">
        <v>213</v>
      </c>
      <c r="C20" s="5">
        <v>99.842325884999994</v>
      </c>
      <c r="D20" s="5" t="str">
        <f t="shared" ref="D20:D35" si="4">IF(OR($B20="N/A",$C20="N/A"),"N/A",IF(C20&lt;0,"No","Yes"))</f>
        <v>N/A</v>
      </c>
      <c r="E20" s="5">
        <v>99.792834188</v>
      </c>
      <c r="F20" s="5" t="str">
        <f t="shared" ref="F20:F34" si="5">IF($B20="N/A","N/A",IF(E20&lt;0,"No","Yes"))</f>
        <v>N/A</v>
      </c>
      <c r="G20" s="5">
        <v>99.943549497000006</v>
      </c>
      <c r="H20" s="5" t="str">
        <f t="shared" ref="H20:H35" si="6">IF($B20="N/A","N/A",IF(G20&lt;0,"No","Yes"))</f>
        <v>N/A</v>
      </c>
      <c r="I20" s="6">
        <v>-0.05</v>
      </c>
      <c r="J20" s="6">
        <v>0.151</v>
      </c>
      <c r="K20" s="105" t="str">
        <f t="shared" si="0"/>
        <v>Yes</v>
      </c>
    </row>
    <row r="21" spans="1:11" x14ac:dyDescent="0.2">
      <c r="A21" s="102" t="s">
        <v>833</v>
      </c>
      <c r="B21" s="73" t="s">
        <v>213</v>
      </c>
      <c r="C21" s="5">
        <v>0.21920547630000001</v>
      </c>
      <c r="D21" s="5" t="str">
        <f t="shared" si="4"/>
        <v>N/A</v>
      </c>
      <c r="E21" s="5">
        <v>0.24169344770000001</v>
      </c>
      <c r="F21" s="5" t="str">
        <f t="shared" si="5"/>
        <v>N/A</v>
      </c>
      <c r="G21" s="5">
        <v>7.1595759300000006E-2</v>
      </c>
      <c r="H21" s="5" t="str">
        <f t="shared" si="6"/>
        <v>N/A</v>
      </c>
      <c r="I21" s="6">
        <v>10.26</v>
      </c>
      <c r="J21" s="6">
        <v>-70.400000000000006</v>
      </c>
      <c r="K21" s="105" t="str">
        <f t="shared" si="0"/>
        <v>No</v>
      </c>
    </row>
    <row r="22" spans="1:11" x14ac:dyDescent="0.2">
      <c r="A22" s="102" t="s">
        <v>314</v>
      </c>
      <c r="B22" s="73" t="s">
        <v>213</v>
      </c>
      <c r="C22" s="5">
        <v>100</v>
      </c>
      <c r="D22" s="5" t="str">
        <f t="shared" si="4"/>
        <v>N/A</v>
      </c>
      <c r="E22" s="5">
        <v>100</v>
      </c>
      <c r="F22" s="5" t="str">
        <f t="shared" si="5"/>
        <v>N/A</v>
      </c>
      <c r="G22" s="5">
        <v>99.301941346999996</v>
      </c>
      <c r="H22" s="5" t="str">
        <f t="shared" si="6"/>
        <v>N/A</v>
      </c>
      <c r="I22" s="6">
        <v>0</v>
      </c>
      <c r="J22" s="6">
        <v>-0.69799999999999995</v>
      </c>
      <c r="K22" s="105" t="str">
        <f t="shared" si="0"/>
        <v>Yes</v>
      </c>
    </row>
    <row r="23" spans="1:11" x14ac:dyDescent="0.2">
      <c r="A23" s="102" t="s">
        <v>826</v>
      </c>
      <c r="B23" s="73" t="s">
        <v>213</v>
      </c>
      <c r="C23" s="5">
        <v>4.5420143829999997</v>
      </c>
      <c r="D23" s="5" t="str">
        <f t="shared" si="4"/>
        <v>N/A</v>
      </c>
      <c r="E23" s="5">
        <v>4.5472763008000001</v>
      </c>
      <c r="F23" s="5" t="str">
        <f t="shared" si="5"/>
        <v>N/A</v>
      </c>
      <c r="G23" s="5">
        <v>4.7185225239999999</v>
      </c>
      <c r="H23" s="5" t="str">
        <f t="shared" si="6"/>
        <v>N/A</v>
      </c>
      <c r="I23" s="6">
        <v>0.1158</v>
      </c>
      <c r="J23" s="6">
        <v>3.766</v>
      </c>
      <c r="K23" s="105" t="str">
        <f t="shared" si="0"/>
        <v>Yes</v>
      </c>
    </row>
    <row r="24" spans="1:11" x14ac:dyDescent="0.2">
      <c r="A24" s="102" t="s">
        <v>315</v>
      </c>
      <c r="B24" s="73" t="s">
        <v>213</v>
      </c>
      <c r="C24" s="5">
        <v>4.0610698766000004</v>
      </c>
      <c r="D24" s="5" t="str">
        <f t="shared" si="4"/>
        <v>N/A</v>
      </c>
      <c r="E24" s="5">
        <v>3.9215425884999999</v>
      </c>
      <c r="F24" s="5" t="str">
        <f t="shared" si="5"/>
        <v>N/A</v>
      </c>
      <c r="G24" s="5">
        <v>3.7824272422999998</v>
      </c>
      <c r="H24" s="5" t="str">
        <f t="shared" si="6"/>
        <v>N/A</v>
      </c>
      <c r="I24" s="6">
        <v>-3.44</v>
      </c>
      <c r="J24" s="6">
        <v>-3.55</v>
      </c>
      <c r="K24" s="105" t="str">
        <f t="shared" si="0"/>
        <v>Yes</v>
      </c>
    </row>
    <row r="25" spans="1:11" x14ac:dyDescent="0.2">
      <c r="A25" s="102" t="s">
        <v>316</v>
      </c>
      <c r="B25" s="73" t="s">
        <v>213</v>
      </c>
      <c r="C25" s="5">
        <v>7.9901037060000002</v>
      </c>
      <c r="D25" s="5" t="str">
        <f t="shared" si="4"/>
        <v>N/A</v>
      </c>
      <c r="E25" s="5">
        <v>8.5429337866000008</v>
      </c>
      <c r="F25" s="5" t="str">
        <f t="shared" si="5"/>
        <v>N/A</v>
      </c>
      <c r="G25" s="5">
        <v>9.3368273643999995</v>
      </c>
      <c r="H25" s="5" t="str">
        <f t="shared" si="6"/>
        <v>N/A</v>
      </c>
      <c r="I25" s="6">
        <v>6.9189999999999996</v>
      </c>
      <c r="J25" s="6">
        <v>9.2929999999999993</v>
      </c>
      <c r="K25" s="105" t="str">
        <f t="shared" si="0"/>
        <v>Yes</v>
      </c>
    </row>
    <row r="26" spans="1:11" x14ac:dyDescent="0.2">
      <c r="A26" s="102" t="s">
        <v>317</v>
      </c>
      <c r="B26" s="73" t="s">
        <v>213</v>
      </c>
      <c r="C26" s="5">
        <v>87.948826417000006</v>
      </c>
      <c r="D26" s="5" t="str">
        <f t="shared" si="4"/>
        <v>N/A</v>
      </c>
      <c r="E26" s="5">
        <v>87.535523624999996</v>
      </c>
      <c r="F26" s="5" t="str">
        <f t="shared" si="5"/>
        <v>N/A</v>
      </c>
      <c r="G26" s="5">
        <v>86.880745392999998</v>
      </c>
      <c r="H26" s="5" t="str">
        <f t="shared" si="6"/>
        <v>N/A</v>
      </c>
      <c r="I26" s="6">
        <v>-0.47</v>
      </c>
      <c r="J26" s="6">
        <v>-0.748</v>
      </c>
      <c r="K26" s="105" t="str">
        <f t="shared" si="0"/>
        <v>Yes</v>
      </c>
    </row>
    <row r="27" spans="1:11" x14ac:dyDescent="0.2">
      <c r="A27" s="102" t="s">
        <v>318</v>
      </c>
      <c r="B27" s="73" t="s">
        <v>213</v>
      </c>
      <c r="C27" s="5">
        <v>64.848927688000003</v>
      </c>
      <c r="D27" s="5" t="str">
        <f t="shared" si="4"/>
        <v>N/A</v>
      </c>
      <c r="E27" s="5">
        <v>66.500225757999999</v>
      </c>
      <c r="F27" s="5" t="str">
        <f t="shared" si="5"/>
        <v>N/A</v>
      </c>
      <c r="G27" s="5">
        <v>66.421588874999998</v>
      </c>
      <c r="H27" s="5" t="str">
        <f t="shared" si="6"/>
        <v>N/A</v>
      </c>
      <c r="I27" s="6">
        <v>2.5459999999999998</v>
      </c>
      <c r="J27" s="6">
        <v>-0.11799999999999999</v>
      </c>
      <c r="K27" s="105" t="str">
        <f t="shared" si="0"/>
        <v>Yes</v>
      </c>
    </row>
    <row r="28" spans="1:11" x14ac:dyDescent="0.2">
      <c r="A28" s="102" t="s">
        <v>830</v>
      </c>
      <c r="B28" s="73" t="s">
        <v>213</v>
      </c>
      <c r="C28" s="5">
        <v>1.8769668695999999</v>
      </c>
      <c r="D28" s="5" t="str">
        <f t="shared" si="4"/>
        <v>N/A</v>
      </c>
      <c r="E28" s="5">
        <v>1.8570373033000001</v>
      </c>
      <c r="F28" s="5" t="str">
        <f t="shared" si="5"/>
        <v>N/A</v>
      </c>
      <c r="G28" s="5">
        <v>1.9030720119</v>
      </c>
      <c r="H28" s="5" t="str">
        <f t="shared" si="6"/>
        <v>N/A</v>
      </c>
      <c r="I28" s="6">
        <v>-1.06</v>
      </c>
      <c r="J28" s="6">
        <v>2.4790000000000001</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v>99.296275797000007</v>
      </c>
      <c r="D30" s="5" t="str">
        <f t="shared" si="4"/>
        <v>N/A</v>
      </c>
      <c r="E30" s="5">
        <v>99.968048565999993</v>
      </c>
      <c r="F30" s="5" t="str">
        <f t="shared" si="5"/>
        <v>N/A</v>
      </c>
      <c r="G30" s="5">
        <v>99.995854234999996</v>
      </c>
      <c r="H30" s="5" t="str">
        <f t="shared" si="6"/>
        <v>N/A</v>
      </c>
      <c r="I30" s="6">
        <v>0.67649999999999999</v>
      </c>
      <c r="J30" s="6">
        <v>2.7799999999999998E-2</v>
      </c>
      <c r="K30" s="105" t="str">
        <f t="shared" si="0"/>
        <v>Yes</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99.837198271999995</v>
      </c>
      <c r="D33" s="5" t="str">
        <f t="shared" si="4"/>
        <v>N/A</v>
      </c>
      <c r="E33" s="5">
        <v>97.559161775000007</v>
      </c>
      <c r="F33" s="5" t="str">
        <f t="shared" si="5"/>
        <v>N/A</v>
      </c>
      <c r="G33" s="5">
        <v>50.112901004999998</v>
      </c>
      <c r="H33" s="5" t="str">
        <f t="shared" si="6"/>
        <v>N/A</v>
      </c>
      <c r="I33" s="6">
        <v>-2.2799999999999998</v>
      </c>
      <c r="J33" s="6">
        <v>-48.6</v>
      </c>
      <c r="K33" s="105" t="str">
        <f t="shared" si="0"/>
        <v>No</v>
      </c>
    </row>
    <row r="34" spans="1:11" x14ac:dyDescent="0.2">
      <c r="A34" s="102" t="s">
        <v>323</v>
      </c>
      <c r="B34" s="73" t="s">
        <v>213</v>
      </c>
      <c r="C34" s="5">
        <v>36.544501275000002</v>
      </c>
      <c r="D34" s="5" t="str">
        <f t="shared" si="4"/>
        <v>N/A</v>
      </c>
      <c r="E34" s="5">
        <v>37.086664364999997</v>
      </c>
      <c r="F34" s="5" t="str">
        <f t="shared" si="5"/>
        <v>N/A</v>
      </c>
      <c r="G34" s="5">
        <v>34.908440038999998</v>
      </c>
      <c r="H34" s="5" t="str">
        <f t="shared" si="6"/>
        <v>N/A</v>
      </c>
      <c r="I34" s="6">
        <v>1.484</v>
      </c>
      <c r="J34" s="6">
        <v>-5.87</v>
      </c>
      <c r="K34" s="105" t="str">
        <f t="shared" si="0"/>
        <v>Yes</v>
      </c>
    </row>
    <row r="35" spans="1:11" x14ac:dyDescent="0.2">
      <c r="A35" s="102" t="s">
        <v>1706</v>
      </c>
      <c r="B35" s="73" t="s">
        <v>213</v>
      </c>
      <c r="C35" s="5">
        <v>37.281595713000002</v>
      </c>
      <c r="D35" s="5" t="str">
        <f t="shared" si="4"/>
        <v>N/A</v>
      </c>
      <c r="E35" s="5">
        <v>39.009588059000002</v>
      </c>
      <c r="F35" s="5" t="str">
        <f>IF($B35="N/A","N/A",IF(E35&lt;0,"No","Yes"))</f>
        <v>N/A</v>
      </c>
      <c r="G35" s="5">
        <v>38.876497315000002</v>
      </c>
      <c r="H35" s="5" t="str">
        <f t="shared" si="6"/>
        <v>N/A</v>
      </c>
      <c r="I35" s="6">
        <v>4.6349999999999998</v>
      </c>
      <c r="J35" s="6">
        <v>-0.34100000000000003</v>
      </c>
      <c r="K35" s="105" t="str">
        <f t="shared" si="0"/>
        <v>Yes</v>
      </c>
    </row>
    <row r="36" spans="1:11" x14ac:dyDescent="0.2">
      <c r="A36" s="103" t="s">
        <v>372</v>
      </c>
      <c r="B36" s="1" t="s">
        <v>213</v>
      </c>
      <c r="C36" s="4">
        <v>96.792677768000004</v>
      </c>
      <c r="D36" s="5" t="str">
        <f t="shared" ref="D36:D39" si="7">IF($B36="N/A","N/A",IF(C36&lt;0,"No","Yes"))</f>
        <v>N/A</v>
      </c>
      <c r="E36" s="4">
        <v>97.06249502</v>
      </c>
      <c r="F36" s="5" t="str">
        <f t="shared" ref="F36:F39" si="8">IF($B36="N/A","N/A",IF(E36&lt;0,"No","Yes"))</f>
        <v>N/A</v>
      </c>
      <c r="G36" s="4">
        <v>96.684565606000007</v>
      </c>
      <c r="H36" s="5" t="str">
        <f t="shared" ref="H36:H39" si="9">IF($B36="N/A","N/A",IF(G36&lt;0,"No","Yes"))</f>
        <v>N/A</v>
      </c>
      <c r="I36" s="6">
        <v>0.27879999999999999</v>
      </c>
      <c r="J36" s="6">
        <v>-0.38900000000000001</v>
      </c>
      <c r="K36" s="105" t="str">
        <f>IF(J36="Div by 0", "N/A", IF(J36="N/A","N/A", IF(J36&gt;30, "No", IF(J36&lt;-30, "No", "Yes"))))</f>
        <v>Yes</v>
      </c>
    </row>
    <row r="37" spans="1:11" x14ac:dyDescent="0.2">
      <c r="A37" s="103" t="s">
        <v>373</v>
      </c>
      <c r="B37" s="1" t="s">
        <v>213</v>
      </c>
      <c r="C37" s="4">
        <v>2.8445435783000002</v>
      </c>
      <c r="D37" s="5" t="str">
        <f t="shared" si="7"/>
        <v>N/A</v>
      </c>
      <c r="E37" s="4">
        <v>2.4753658601000001</v>
      </c>
      <c r="F37" s="5" t="str">
        <f t="shared" si="8"/>
        <v>N/A</v>
      </c>
      <c r="G37" s="4">
        <v>2.6655651934</v>
      </c>
      <c r="H37" s="5" t="str">
        <f t="shared" si="9"/>
        <v>N/A</v>
      </c>
      <c r="I37" s="6">
        <v>-13</v>
      </c>
      <c r="J37" s="6">
        <v>7.6840000000000002</v>
      </c>
      <c r="K37" s="105" t="str">
        <f>IF(J37="Div by 0", "N/A", IF(J37="N/A","N/A", IF(J37&gt;30, "No", IF(J37&lt;-30, "No", "Yes"))))</f>
        <v>Yes</v>
      </c>
    </row>
    <row r="38" spans="1:11" x14ac:dyDescent="0.2">
      <c r="A38" s="103" t="s">
        <v>374</v>
      </c>
      <c r="B38" s="1" t="s">
        <v>213</v>
      </c>
      <c r="C38" s="4">
        <v>1.2819033699999999E-2</v>
      </c>
      <c r="D38" s="5" t="str">
        <f t="shared" si="7"/>
        <v>N/A</v>
      </c>
      <c r="E38" s="4">
        <v>9.2959018000000008E-3</v>
      </c>
      <c r="F38" s="5" t="str">
        <f t="shared" si="8"/>
        <v>N/A</v>
      </c>
      <c r="G38" s="4">
        <v>2.7536830500000001E-2</v>
      </c>
      <c r="H38" s="5" t="str">
        <f t="shared" si="9"/>
        <v>N/A</v>
      </c>
      <c r="I38" s="6">
        <v>-27.5</v>
      </c>
      <c r="J38" s="6">
        <v>196.2</v>
      </c>
      <c r="K38" s="105" t="str">
        <f>IF(J38="Div by 0", "N/A", IF(J38="N/A","N/A", IF(J38&gt;30, "No", IF(J38&lt;-30, "No", "Yes"))))</f>
        <v>No</v>
      </c>
    </row>
    <row r="39" spans="1:11" x14ac:dyDescent="0.2">
      <c r="A39" s="120" t="s">
        <v>375</v>
      </c>
      <c r="B39" s="121" t="s">
        <v>213</v>
      </c>
      <c r="C39" s="118">
        <v>0.15639221119999999</v>
      </c>
      <c r="D39" s="114" t="str">
        <f t="shared" si="7"/>
        <v>N/A</v>
      </c>
      <c r="E39" s="118">
        <v>0.171310191</v>
      </c>
      <c r="F39" s="114" t="str">
        <f t="shared" si="8"/>
        <v>N/A</v>
      </c>
      <c r="G39" s="118">
        <v>0.18311992290000001</v>
      </c>
      <c r="H39" s="114" t="str">
        <f t="shared" si="9"/>
        <v>N/A</v>
      </c>
      <c r="I39" s="115">
        <v>9.5389999999999997</v>
      </c>
      <c r="J39" s="115">
        <v>6.8940000000000001</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834510</v>
      </c>
      <c r="D7" s="19" t="str">
        <f>IF($B7="N/A","N/A",IF(C7&gt;15,"No",IF(C7&lt;-15,"No","Yes")))</f>
        <v>N/A</v>
      </c>
      <c r="E7" s="18">
        <v>938882</v>
      </c>
      <c r="F7" s="19" t="str">
        <f>IF($B7="N/A","N/A",IF(E7&gt;15,"No",IF(E7&lt;-15,"No","Yes")))</f>
        <v>N/A</v>
      </c>
      <c r="G7" s="18">
        <v>1520457</v>
      </c>
      <c r="H7" s="19" t="str">
        <f>IF($B7="N/A","N/A",IF(G7&gt;15,"No",IF(G7&lt;-15,"No","Yes")))</f>
        <v>N/A</v>
      </c>
      <c r="I7" s="20">
        <v>12.51</v>
      </c>
      <c r="J7" s="20">
        <v>61.94</v>
      </c>
      <c r="K7" s="106" t="str">
        <f t="shared" ref="K7:K24" si="0">IF(J7="Div by 0", "N/A", IF(J7="N/A","N/A", IF(J7&gt;30, "No", IF(J7&lt;-30, "No", "Yes"))))</f>
        <v>No</v>
      </c>
    </row>
    <row r="8" spans="1:11" x14ac:dyDescent="0.2">
      <c r="A8" s="122" t="s">
        <v>362</v>
      </c>
      <c r="B8" s="17" t="s">
        <v>213</v>
      </c>
      <c r="C8" s="21">
        <v>99.626966722999995</v>
      </c>
      <c r="D8" s="19" t="str">
        <f>IF($B8="N/A","N/A",IF(C8&gt;15,"No",IF(C8&lt;-15,"No","Yes")))</f>
        <v>N/A</v>
      </c>
      <c r="E8" s="21">
        <v>99.792838716999995</v>
      </c>
      <c r="F8" s="19" t="str">
        <f>IF($B8="N/A","N/A",IF(E8&gt;15,"No",IF(E8&lt;-15,"No","Yes")))</f>
        <v>N/A</v>
      </c>
      <c r="G8" s="21">
        <v>99.868986758999995</v>
      </c>
      <c r="H8" s="19" t="str">
        <f>IF($B8="N/A","N/A",IF(G8&gt;15,"No",IF(G8&lt;-15,"No","Yes")))</f>
        <v>N/A</v>
      </c>
      <c r="I8" s="20">
        <v>0.16650000000000001</v>
      </c>
      <c r="J8" s="20">
        <v>7.6300000000000007E-2</v>
      </c>
      <c r="K8" s="106" t="str">
        <f t="shared" si="0"/>
        <v>Yes</v>
      </c>
    </row>
    <row r="9" spans="1:11" x14ac:dyDescent="0.2">
      <c r="A9" s="122" t="s">
        <v>119</v>
      </c>
      <c r="B9" s="22" t="s">
        <v>213</v>
      </c>
      <c r="C9" s="4">
        <v>0.373033277</v>
      </c>
      <c r="D9" s="5" t="str">
        <f>IF($B9="N/A","N/A",IF(C9&gt;15,"No",IF(C9&lt;-15,"No","Yes")))</f>
        <v>N/A</v>
      </c>
      <c r="E9" s="4">
        <v>0.2071612833</v>
      </c>
      <c r="F9" s="5" t="str">
        <f>IF($B9="N/A","N/A",IF(E9&gt;15,"No",IF(E9&lt;-15,"No","Yes")))</f>
        <v>N/A</v>
      </c>
      <c r="G9" s="4">
        <v>0.13101324140000001</v>
      </c>
      <c r="H9" s="5" t="str">
        <f>IF($B9="N/A","N/A",IF(G9&gt;15,"No",IF(G9&lt;-15,"No","Yes")))</f>
        <v>N/A</v>
      </c>
      <c r="I9" s="6">
        <v>-44.5</v>
      </c>
      <c r="J9" s="6">
        <v>-36.799999999999997</v>
      </c>
      <c r="K9" s="105" t="str">
        <f t="shared" si="0"/>
        <v>No</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99.812944122999994</v>
      </c>
      <c r="D11" s="5" t="str">
        <f>IF(OR($B11="N/A",$C11="N/A"),"N/A",IF(C11&gt;100,"No",IF(C11&lt;95,"No","Yes")))</f>
        <v>Yes</v>
      </c>
      <c r="E11" s="4">
        <v>99.893064304000006</v>
      </c>
      <c r="F11" s="5" t="str">
        <f>IF(OR($B11="N/A",$E11="N/A"),"N/A",IF(E11&gt;100,"No",IF(E11&lt;95,"No","Yes")))</f>
        <v>Yes</v>
      </c>
      <c r="G11" s="4">
        <v>99.932586057999998</v>
      </c>
      <c r="H11" s="5" t="str">
        <f>IF($B11="N/A","N/A",IF(G11&gt;100,"No",IF(G11&lt;95,"No","Yes")))</f>
        <v>Yes</v>
      </c>
      <c r="I11" s="6">
        <v>8.0299999999999996E-2</v>
      </c>
      <c r="J11" s="6">
        <v>3.9600000000000003E-2</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89.508214401000004</v>
      </c>
      <c r="D13" s="5" t="str">
        <f t="shared" si="1"/>
        <v>No</v>
      </c>
      <c r="E13" s="4">
        <v>92.944161246999997</v>
      </c>
      <c r="F13" s="5" t="str">
        <f t="shared" si="2"/>
        <v>No</v>
      </c>
      <c r="G13" s="4">
        <v>96.579646776999994</v>
      </c>
      <c r="H13" s="5" t="str">
        <f t="shared" si="3"/>
        <v>Yes</v>
      </c>
      <c r="I13" s="6">
        <v>3.839</v>
      </c>
      <c r="J13" s="6">
        <v>3.911</v>
      </c>
      <c r="K13" s="105" t="str">
        <f t="shared" si="0"/>
        <v>Yes</v>
      </c>
    </row>
    <row r="14" spans="1:11" x14ac:dyDescent="0.2">
      <c r="A14" s="122" t="s">
        <v>13</v>
      </c>
      <c r="B14" s="22" t="s">
        <v>213</v>
      </c>
      <c r="C14" s="23">
        <v>831397</v>
      </c>
      <c r="D14" s="5" t="str">
        <f>IF($B14="N/A","N/A",IF(C14&gt;15,"No",IF(C14&lt;-15,"No","Yes")))</f>
        <v>N/A</v>
      </c>
      <c r="E14" s="23">
        <v>936937</v>
      </c>
      <c r="F14" s="5" t="str">
        <f>IF($B14="N/A","N/A",IF(E14&gt;15,"No",IF(E14&lt;-15,"No","Yes")))</f>
        <v>N/A</v>
      </c>
      <c r="G14" s="23">
        <v>1518465</v>
      </c>
      <c r="H14" s="5" t="str">
        <f>IF($B14="N/A","N/A",IF(G14&gt;15,"No",IF(G14&lt;-15,"No","Yes")))</f>
        <v>N/A</v>
      </c>
      <c r="I14" s="6">
        <v>12.69</v>
      </c>
      <c r="J14" s="6">
        <v>62.07</v>
      </c>
      <c r="K14" s="105" t="str">
        <f t="shared" si="0"/>
        <v>No</v>
      </c>
    </row>
    <row r="15" spans="1:11" x14ac:dyDescent="0.2">
      <c r="A15" s="122" t="s">
        <v>439</v>
      </c>
      <c r="B15" s="22" t="s">
        <v>215</v>
      </c>
      <c r="C15" s="4">
        <v>0.1732024532</v>
      </c>
      <c r="D15" s="5" t="str">
        <f>IF($B15="N/A","N/A",IF(C15&gt;20,"No",IF(C15&lt;5,"No","Yes")))</f>
        <v>No</v>
      </c>
      <c r="E15" s="4">
        <v>0.32254036289999999</v>
      </c>
      <c r="F15" s="5" t="str">
        <f>IF($B15="N/A","N/A",IF(E15&gt;20,"No",IF(E15&lt;5,"No","Yes")))</f>
        <v>No</v>
      </c>
      <c r="G15" s="4">
        <v>0.21093670249999999</v>
      </c>
      <c r="H15" s="5" t="str">
        <f>IF($B15="N/A","N/A",IF(G15&gt;20,"No",IF(G15&lt;5,"No","Yes")))</f>
        <v>No</v>
      </c>
      <c r="I15" s="6">
        <v>86.22</v>
      </c>
      <c r="J15" s="6">
        <v>-34.6</v>
      </c>
      <c r="K15" s="105" t="str">
        <f t="shared" si="0"/>
        <v>No</v>
      </c>
    </row>
    <row r="16" spans="1:11" x14ac:dyDescent="0.2">
      <c r="A16" s="122" t="s">
        <v>440</v>
      </c>
      <c r="B16" s="17" t="s">
        <v>213</v>
      </c>
      <c r="C16" s="4">
        <v>99.826797546999998</v>
      </c>
      <c r="D16" s="5" t="str">
        <f>IF($B16="N/A","N/A",IF(C16&gt;15,"No",IF(C16&lt;-15,"No","Yes")))</f>
        <v>N/A</v>
      </c>
      <c r="E16" s="4">
        <v>99.677459636999998</v>
      </c>
      <c r="F16" s="5" t="str">
        <f>IF($B16="N/A","N/A",IF(E16&gt;15,"No",IF(E16&lt;-15,"No","Yes")))</f>
        <v>N/A</v>
      </c>
      <c r="G16" s="4">
        <v>99.789063296999998</v>
      </c>
      <c r="H16" s="5" t="str">
        <f>IF($B16="N/A","N/A",IF(G16&gt;15,"No",IF(G16&lt;-15,"No","Yes")))</f>
        <v>N/A</v>
      </c>
      <c r="I16" s="6">
        <v>-0.15</v>
      </c>
      <c r="J16" s="6">
        <v>0.112</v>
      </c>
      <c r="K16" s="105" t="str">
        <f t="shared" si="0"/>
        <v>Yes</v>
      </c>
    </row>
    <row r="17" spans="1:11" x14ac:dyDescent="0.2">
      <c r="A17" s="122" t="s">
        <v>441</v>
      </c>
      <c r="B17" s="22" t="s">
        <v>235</v>
      </c>
      <c r="C17" s="4">
        <v>84.792343489000004</v>
      </c>
      <c r="D17" s="5" t="str">
        <f>IF($B17="N/A","N/A",IF(C17&gt;1,"Yes","No"))</f>
        <v>Yes</v>
      </c>
      <c r="E17" s="4">
        <v>75.992622769999997</v>
      </c>
      <c r="F17" s="5" t="str">
        <f>IF($B17="N/A","N/A",IF(E17&gt;1,"Yes","No"))</f>
        <v>Yes</v>
      </c>
      <c r="G17" s="4">
        <v>96.027764880999996</v>
      </c>
      <c r="H17" s="5" t="str">
        <f>IF($B17="N/A","N/A",IF(G17&gt;1,"Yes","No"))</f>
        <v>Yes</v>
      </c>
      <c r="I17" s="6">
        <v>-10.4</v>
      </c>
      <c r="J17" s="6">
        <v>26.36</v>
      </c>
      <c r="K17" s="105" t="str">
        <f t="shared" si="0"/>
        <v>Yes</v>
      </c>
    </row>
    <row r="18" spans="1:11" x14ac:dyDescent="0.2">
      <c r="A18" s="122" t="s">
        <v>857</v>
      </c>
      <c r="B18" s="22" t="s">
        <v>213</v>
      </c>
      <c r="C18" s="75">
        <v>863.71404516999996</v>
      </c>
      <c r="D18" s="5" t="str">
        <f>IF($B18="N/A","N/A",IF(C18&gt;15,"No",IF(C18&lt;-15,"No","Yes")))</f>
        <v>N/A</v>
      </c>
      <c r="E18" s="75">
        <v>1492.2010651999999</v>
      </c>
      <c r="F18" s="5" t="str">
        <f>IF($B18="N/A","N/A",IF(E18&gt;15,"No",IF(E18&lt;-15,"No","Yes")))</f>
        <v>N/A</v>
      </c>
      <c r="G18" s="75">
        <v>1703.6847014</v>
      </c>
      <c r="H18" s="5" t="str">
        <f>IF($B18="N/A","N/A",IF(G18&gt;15,"No",IF(G18&lt;-15,"No","Yes")))</f>
        <v>N/A</v>
      </c>
      <c r="I18" s="6">
        <v>72.77</v>
      </c>
      <c r="J18" s="6">
        <v>14.17</v>
      </c>
      <c r="K18" s="105" t="str">
        <f t="shared" si="0"/>
        <v>Yes</v>
      </c>
    </row>
    <row r="19" spans="1:11" x14ac:dyDescent="0.2">
      <c r="A19" s="104" t="s">
        <v>131</v>
      </c>
      <c r="B19" s="22" t="s">
        <v>213</v>
      </c>
      <c r="C19" s="23">
        <v>130</v>
      </c>
      <c r="D19" s="22" t="s">
        <v>213</v>
      </c>
      <c r="E19" s="23">
        <v>168</v>
      </c>
      <c r="F19" s="22" t="s">
        <v>213</v>
      </c>
      <c r="G19" s="23">
        <v>76</v>
      </c>
      <c r="H19" s="5" t="str">
        <f>IF($B19="N/A","N/A",IF(G19&gt;15,"No",IF(G19&lt;-15,"No","Yes")))</f>
        <v>N/A</v>
      </c>
      <c r="I19" s="6">
        <v>29.23</v>
      </c>
      <c r="J19" s="6">
        <v>-54.8</v>
      </c>
      <c r="K19" s="105" t="str">
        <f t="shared" si="0"/>
        <v>No</v>
      </c>
    </row>
    <row r="20" spans="1:11" x14ac:dyDescent="0.2">
      <c r="A20" s="104" t="s">
        <v>346</v>
      </c>
      <c r="B20" s="17" t="s">
        <v>213</v>
      </c>
      <c r="C20" s="4">
        <v>1.55780039E-2</v>
      </c>
      <c r="D20" s="22" t="s">
        <v>213</v>
      </c>
      <c r="E20" s="4">
        <v>1.78936224E-2</v>
      </c>
      <c r="F20" s="22" t="s">
        <v>213</v>
      </c>
      <c r="G20" s="4">
        <v>4.9984972000000003E-3</v>
      </c>
      <c r="H20" s="5" t="str">
        <f>IF($B20="N/A","N/A",IF(G20&gt;15,"No",IF(G20&lt;-15,"No","Yes")))</f>
        <v>N/A</v>
      </c>
      <c r="I20" s="6">
        <v>14.86</v>
      </c>
      <c r="J20" s="6">
        <v>-72.099999999999994</v>
      </c>
      <c r="K20" s="105" t="str">
        <f t="shared" si="0"/>
        <v>No</v>
      </c>
    </row>
    <row r="21" spans="1:11" ht="25.5" x14ac:dyDescent="0.2">
      <c r="A21" s="104" t="s">
        <v>836</v>
      </c>
      <c r="B21" s="22" t="s">
        <v>213</v>
      </c>
      <c r="C21" s="75">
        <v>2826.5846154000001</v>
      </c>
      <c r="D21" s="5" t="str">
        <f>IF($B21="N/A","N/A",IF(C21&gt;60,"No",IF(C21&lt;15,"No","Yes")))</f>
        <v>N/A</v>
      </c>
      <c r="E21" s="75">
        <v>3660.9880951999999</v>
      </c>
      <c r="F21" s="5" t="str">
        <f>IF($B21="N/A","N/A",IF(E21&gt;60,"No",IF(E21&lt;15,"No","Yes")))</f>
        <v>N/A</v>
      </c>
      <c r="G21" s="75">
        <v>2169.8552632000001</v>
      </c>
      <c r="H21" s="5" t="str">
        <f>IF($B21="N/A","N/A",IF(G21&gt;60,"No",IF(G21&lt;15,"No","Yes")))</f>
        <v>N/A</v>
      </c>
      <c r="I21" s="6">
        <v>29.52</v>
      </c>
      <c r="J21" s="6">
        <v>-40.700000000000003</v>
      </c>
      <c r="K21" s="105" t="str">
        <f t="shared" si="0"/>
        <v>No</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829957</v>
      </c>
      <c r="D6" s="5" t="str">
        <f>IF($B6="N/A","N/A",IF(C6&gt;15,"No",IF(C6&lt;-15,"No","Yes")))</f>
        <v>N/A</v>
      </c>
      <c r="E6" s="23">
        <v>933915</v>
      </c>
      <c r="F6" s="5" t="str">
        <f>IF($B6="N/A","N/A",IF(E6&gt;15,"No",IF(E6&lt;-15,"No","Yes")))</f>
        <v>N/A</v>
      </c>
      <c r="G6" s="23">
        <v>1515262</v>
      </c>
      <c r="H6" s="5" t="str">
        <f>IF($B6="N/A","N/A",IF(G6&gt;15,"No",IF(G6&lt;-15,"No","Yes")))</f>
        <v>N/A</v>
      </c>
      <c r="I6" s="6">
        <v>12.53</v>
      </c>
      <c r="J6" s="6">
        <v>62.25</v>
      </c>
      <c r="K6" s="105" t="str">
        <f t="shared" ref="K6:K1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129.39227944000001</v>
      </c>
      <c r="D9" s="5" t="str">
        <f>IF($B9="N/A","N/A",IF(C9&gt;100,"No",IF(C9&lt;50,"No","Yes")))</f>
        <v>No</v>
      </c>
      <c r="E9" s="24">
        <v>141.15148472000001</v>
      </c>
      <c r="F9" s="5" t="str">
        <f>IF($B9="N/A","N/A",IF(E9&gt;100,"No",IF(E9&lt;50,"No","Yes")))</f>
        <v>No</v>
      </c>
      <c r="G9" s="24">
        <v>158.21562516</v>
      </c>
      <c r="H9" s="5" t="str">
        <f>IF($B9="N/A","N/A",IF(G9&gt;100,"No",IF(G9&lt;50,"No","Yes")))</f>
        <v>No</v>
      </c>
      <c r="I9" s="6">
        <v>9.0879999999999992</v>
      </c>
      <c r="J9" s="6">
        <v>12.09</v>
      </c>
      <c r="K9" s="105" t="str">
        <f t="shared" si="0"/>
        <v>Yes</v>
      </c>
    </row>
    <row r="10" spans="1:11" ht="25.5" x14ac:dyDescent="0.2">
      <c r="A10" s="124" t="s">
        <v>839</v>
      </c>
      <c r="B10" s="22" t="s">
        <v>213</v>
      </c>
      <c r="C10" s="24">
        <v>212.68611281</v>
      </c>
      <c r="D10" s="5" t="str">
        <f>IF($B10="N/A","N/A",IF(C10&gt;15,"No",IF(C10&lt;-15,"No","Yes")))</f>
        <v>N/A</v>
      </c>
      <c r="E10" s="24">
        <v>213.31134582999999</v>
      </c>
      <c r="F10" s="5" t="str">
        <f>IF($B10="N/A","N/A",IF(E10&gt;15,"No",IF(E10&lt;-15,"No","Yes")))</f>
        <v>N/A</v>
      </c>
      <c r="G10" s="24">
        <v>219.17798823000001</v>
      </c>
      <c r="H10" s="5" t="str">
        <f>IF($B10="N/A","N/A",IF(G10&gt;15,"No",IF(G10&lt;-15,"No","Yes")))</f>
        <v>N/A</v>
      </c>
      <c r="I10" s="6">
        <v>0.29399999999999998</v>
      </c>
      <c r="J10" s="6">
        <v>2.75</v>
      </c>
      <c r="K10" s="105" t="str">
        <f t="shared" si="0"/>
        <v>Yes</v>
      </c>
    </row>
    <row r="11" spans="1:11" ht="25.5" x14ac:dyDescent="0.2">
      <c r="A11" s="124" t="s">
        <v>840</v>
      </c>
      <c r="B11" s="22" t="s">
        <v>213</v>
      </c>
      <c r="C11" s="24">
        <v>511.95517188000002</v>
      </c>
      <c r="D11" s="5" t="str">
        <f>IF($B11="N/A","N/A",IF(C11&gt;15,"No",IF(C11&lt;-15,"No","Yes")))</f>
        <v>N/A</v>
      </c>
      <c r="E11" s="24">
        <v>531.85534241000005</v>
      </c>
      <c r="F11" s="5" t="str">
        <f>IF($B11="N/A","N/A",IF(E11&gt;15,"No",IF(E11&lt;-15,"No","Yes")))</f>
        <v>N/A</v>
      </c>
      <c r="G11" s="24">
        <v>563.40480651999997</v>
      </c>
      <c r="H11" s="5" t="str">
        <f>IF($B11="N/A","N/A",IF(G11&gt;15,"No",IF(G11&lt;-15,"No","Yes")))</f>
        <v>N/A</v>
      </c>
      <c r="I11" s="6">
        <v>3.887</v>
      </c>
      <c r="J11" s="6">
        <v>5.9320000000000004</v>
      </c>
      <c r="K11" s="105" t="str">
        <f t="shared" si="0"/>
        <v>Yes</v>
      </c>
    </row>
    <row r="12" spans="1:11" ht="25.5" x14ac:dyDescent="0.2">
      <c r="A12" s="124" t="s">
        <v>841</v>
      </c>
      <c r="B12" s="22" t="s">
        <v>213</v>
      </c>
      <c r="C12" s="24">
        <v>554.12597000999995</v>
      </c>
      <c r="D12" s="5" t="str">
        <f>IF($B12="N/A","N/A",IF(C12&gt;15,"No",IF(C12&lt;-15,"No","Yes")))</f>
        <v>N/A</v>
      </c>
      <c r="E12" s="24">
        <v>563.18998027999999</v>
      </c>
      <c r="F12" s="5" t="str">
        <f>IF($B12="N/A","N/A",IF(E12&gt;15,"No",IF(E12&lt;-15,"No","Yes")))</f>
        <v>N/A</v>
      </c>
      <c r="G12" s="24">
        <v>651.27959352000005</v>
      </c>
      <c r="H12" s="5" t="str">
        <f>IF($B12="N/A","N/A",IF(G12&gt;15,"No",IF(G12&lt;-15,"No","Yes")))</f>
        <v>N/A</v>
      </c>
      <c r="I12" s="6">
        <v>1.6359999999999999</v>
      </c>
      <c r="J12" s="6">
        <v>15.64</v>
      </c>
      <c r="K12" s="105" t="str">
        <f t="shared" si="0"/>
        <v>Yes</v>
      </c>
    </row>
    <row r="13" spans="1:11" x14ac:dyDescent="0.2">
      <c r="A13" s="124" t="s">
        <v>650</v>
      </c>
      <c r="B13" s="22" t="s">
        <v>237</v>
      </c>
      <c r="C13" s="4">
        <v>92.416354100000007</v>
      </c>
      <c r="D13" s="5" t="str">
        <f>IF($B13="N/A","N/A",IF(C13&gt;99,"No",IF(C13&lt;75,"No","Yes")))</f>
        <v>Yes</v>
      </c>
      <c r="E13" s="4">
        <v>88.606671913</v>
      </c>
      <c r="F13" s="5" t="str">
        <f>IF($B13="N/A","N/A",IF(E13&gt;99,"No",IF(E13&lt;75,"No","Yes")))</f>
        <v>Yes</v>
      </c>
      <c r="G13" s="4">
        <v>90.158137668999998</v>
      </c>
      <c r="H13" s="5" t="str">
        <f>IF($B13="N/A","N/A",IF(G13&gt;99,"No",IF(G13&lt;75,"No","Yes")))</f>
        <v>Yes</v>
      </c>
      <c r="I13" s="6">
        <v>-4.12</v>
      </c>
      <c r="J13" s="6">
        <v>1.7509999999999999</v>
      </c>
      <c r="K13" s="105" t="str">
        <f t="shared" ref="K13:K24" si="1">IF(J13="Div by 0", "N/A", IF(J13="N/A","N/A", IF(J13&gt;30, "No", IF(J13&lt;-30, "No", "Yes"))))</f>
        <v>Yes</v>
      </c>
    </row>
    <row r="14" spans="1:11" x14ac:dyDescent="0.2">
      <c r="A14" s="124" t="s">
        <v>492</v>
      </c>
      <c r="B14" s="22" t="s">
        <v>213</v>
      </c>
      <c r="C14" s="5">
        <v>47.490013245999997</v>
      </c>
      <c r="D14" s="5" t="str">
        <f>IF($B14="N/A","N/A",IF(C14&gt;15,"No",IF(C14&lt;-15,"No","Yes")))</f>
        <v>N/A</v>
      </c>
      <c r="E14" s="5">
        <v>78.338535680999996</v>
      </c>
      <c r="F14" s="5" t="str">
        <f>IF($B14="N/A","N/A",IF(E14&gt;15,"No",IF(E14&lt;-15,"No","Yes")))</f>
        <v>N/A</v>
      </c>
      <c r="G14" s="5">
        <v>82.418756020999993</v>
      </c>
      <c r="H14" s="5" t="str">
        <f>IF($B14="N/A","N/A",IF(G14&gt;15,"No",IF(G14&lt;-15,"No","Yes")))</f>
        <v>N/A</v>
      </c>
      <c r="I14" s="6">
        <v>64.959999999999994</v>
      </c>
      <c r="J14" s="6">
        <v>5.2080000000000002</v>
      </c>
      <c r="K14" s="105" t="str">
        <f t="shared" si="1"/>
        <v>Yes</v>
      </c>
    </row>
    <row r="15" spans="1:11" x14ac:dyDescent="0.2">
      <c r="A15" s="124" t="s">
        <v>842</v>
      </c>
      <c r="B15" s="22" t="s">
        <v>213</v>
      </c>
      <c r="C15" s="23">
        <v>12.988705745000001</v>
      </c>
      <c r="D15" s="5" t="str">
        <f>IF($B15="N/A","N/A",IF(C15&gt;15,"No",IF(C15&lt;-15,"No","Yes")))</f>
        <v>N/A</v>
      </c>
      <c r="E15" s="6">
        <v>13.010495789</v>
      </c>
      <c r="F15" s="5" t="str">
        <f>IF($B15="N/A","N/A",IF(E15&gt;15,"No",IF(E15&lt;-15,"No","Yes")))</f>
        <v>N/A</v>
      </c>
      <c r="G15" s="6">
        <v>12.436261323</v>
      </c>
      <c r="H15" s="5" t="str">
        <f>IF($B15="N/A","N/A",IF(G15&gt;15,"No",IF(G15&lt;-15,"No","Yes")))</f>
        <v>N/A</v>
      </c>
      <c r="I15" s="6">
        <v>0.1678</v>
      </c>
      <c r="J15" s="6">
        <v>-4.41</v>
      </c>
      <c r="K15" s="105" t="str">
        <f t="shared" si="1"/>
        <v>Yes</v>
      </c>
    </row>
    <row r="16" spans="1:11" x14ac:dyDescent="0.2">
      <c r="A16" s="125" t="s">
        <v>651</v>
      </c>
      <c r="B16" s="38" t="s">
        <v>238</v>
      </c>
      <c r="C16" s="5">
        <v>7.2529058733999996</v>
      </c>
      <c r="D16" s="5" t="str">
        <f>IF($B16="N/A","N/A",IF(C16&gt;20,"No",IF(C16&lt;=0,"No","Yes")))</f>
        <v>Yes</v>
      </c>
      <c r="E16" s="5">
        <v>10.938575780000001</v>
      </c>
      <c r="F16" s="5" t="str">
        <f>IF($B16="N/A","N/A",IF(E16&gt;20,"No",IF(E16&lt;=0,"No","Yes")))</f>
        <v>Yes</v>
      </c>
      <c r="G16" s="5">
        <v>9.5298370843000004</v>
      </c>
      <c r="H16" s="5" t="str">
        <f>IF($B16="N/A","N/A",IF(G16&gt;20,"No",IF(G16&lt;=0,"No","Yes")))</f>
        <v>Yes</v>
      </c>
      <c r="I16" s="6">
        <v>50.82</v>
      </c>
      <c r="J16" s="6">
        <v>-12.9</v>
      </c>
      <c r="K16" s="105" t="str">
        <f t="shared" si="1"/>
        <v>Yes</v>
      </c>
    </row>
    <row r="17" spans="1:11" x14ac:dyDescent="0.2">
      <c r="A17" s="125" t="s">
        <v>369</v>
      </c>
      <c r="B17" s="22" t="s">
        <v>213</v>
      </c>
      <c r="C17" s="5">
        <v>84.990697056000002</v>
      </c>
      <c r="D17" s="5" t="str">
        <f>IF($B17="N/A","N/A",IF(C17&gt;15,"No",IF(C17&lt;-15,"No","Yes")))</f>
        <v>N/A</v>
      </c>
      <c r="E17" s="5">
        <v>84.532631146</v>
      </c>
      <c r="F17" s="5" t="str">
        <f>IF($B17="N/A","N/A",IF(E17&gt;15,"No",IF(E17&lt;-15,"No","Yes")))</f>
        <v>N/A</v>
      </c>
      <c r="G17" s="5">
        <v>72.100801927999996</v>
      </c>
      <c r="H17" s="5" t="str">
        <f>IF($B17="N/A","N/A",IF(G17&gt;15,"No",IF(G17&lt;-15,"No","Yes")))</f>
        <v>N/A</v>
      </c>
      <c r="I17" s="6">
        <v>-0.53900000000000003</v>
      </c>
      <c r="J17" s="6">
        <v>-14.7</v>
      </c>
      <c r="K17" s="105" t="str">
        <f t="shared" si="1"/>
        <v>Yes</v>
      </c>
    </row>
    <row r="18" spans="1:11" x14ac:dyDescent="0.2">
      <c r="A18" s="125" t="s">
        <v>843</v>
      </c>
      <c r="B18" s="22" t="s">
        <v>213</v>
      </c>
      <c r="C18" s="6">
        <v>15.121694259</v>
      </c>
      <c r="D18" s="5" t="str">
        <f>IF($B18="N/A","N/A",IF(C18&gt;15,"No",IF(C18&lt;-15,"No","Yes")))</f>
        <v>N/A</v>
      </c>
      <c r="E18" s="6">
        <v>15.545115568</v>
      </c>
      <c r="F18" s="5" t="str">
        <f>IF($B18="N/A","N/A",IF(E18&gt;15,"No",IF(E18&lt;-15,"No","Yes")))</f>
        <v>N/A</v>
      </c>
      <c r="G18" s="6">
        <v>15.106324737</v>
      </c>
      <c r="H18" s="5" t="str">
        <f>IF($B18="N/A","N/A",IF(G18&gt;15,"No",IF(G18&lt;-15,"No","Yes")))</f>
        <v>N/A</v>
      </c>
      <c r="I18" s="6">
        <v>2.8</v>
      </c>
      <c r="J18" s="6">
        <v>-2.82</v>
      </c>
      <c r="K18" s="105" t="str">
        <f t="shared" si="1"/>
        <v>Yes</v>
      </c>
    </row>
    <row r="19" spans="1:11" x14ac:dyDescent="0.2">
      <c r="A19" s="124" t="s">
        <v>652</v>
      </c>
      <c r="B19" s="38" t="s">
        <v>239</v>
      </c>
      <c r="C19" s="5">
        <v>7.6269011499999997E-2</v>
      </c>
      <c r="D19" s="5" t="str">
        <f>IF($B19="N/A","N/A",IF(C19&gt;10,"No",IF(C19&lt;=0,"No","Yes")))</f>
        <v>Yes</v>
      </c>
      <c r="E19" s="5">
        <v>0.1230304685</v>
      </c>
      <c r="F19" s="5" t="str">
        <f>IF($B19="N/A","N/A",IF(E19&gt;10,"No",IF(E19&lt;=0,"No","Yes")))</f>
        <v>Yes</v>
      </c>
      <c r="G19" s="5">
        <v>7.8072306999999994E-2</v>
      </c>
      <c r="H19" s="5" t="str">
        <f>IF($B19="N/A","N/A",IF(G19&gt;10,"No",IF(G19&lt;=0,"No","Yes")))</f>
        <v>Yes</v>
      </c>
      <c r="I19" s="6">
        <v>61.31</v>
      </c>
      <c r="J19" s="6">
        <v>-36.5</v>
      </c>
      <c r="K19" s="105" t="str">
        <f t="shared" si="1"/>
        <v>No</v>
      </c>
    </row>
    <row r="20" spans="1:11" x14ac:dyDescent="0.2">
      <c r="A20" s="124" t="s">
        <v>129</v>
      </c>
      <c r="B20" s="22" t="s">
        <v>213</v>
      </c>
      <c r="C20" s="5">
        <v>70.142180095000001</v>
      </c>
      <c r="D20" s="5" t="str">
        <f>IF($B20="N/A","N/A",IF(C20&gt;15,"No",IF(C20&lt;-15,"No","Yes")))</f>
        <v>N/A</v>
      </c>
      <c r="E20" s="5">
        <v>64.577893821000004</v>
      </c>
      <c r="F20" s="5" t="str">
        <f>IF($B20="N/A","N/A",IF(E20&gt;15,"No",IF(E20&lt;-15,"No","Yes")))</f>
        <v>N/A</v>
      </c>
      <c r="G20" s="5">
        <v>86.813186813000002</v>
      </c>
      <c r="H20" s="5" t="str">
        <f>IF($B20="N/A","N/A",IF(G20&gt;15,"No",IF(G20&lt;-15,"No","Yes")))</f>
        <v>N/A</v>
      </c>
      <c r="I20" s="6">
        <v>-7.93</v>
      </c>
      <c r="J20" s="6">
        <v>34.43</v>
      </c>
      <c r="K20" s="105" t="str">
        <f t="shared" si="1"/>
        <v>No</v>
      </c>
    </row>
    <row r="21" spans="1:11" x14ac:dyDescent="0.2">
      <c r="A21" s="124" t="s">
        <v>844</v>
      </c>
      <c r="B21" s="22" t="s">
        <v>213</v>
      </c>
      <c r="C21" s="6">
        <v>29.09009009</v>
      </c>
      <c r="D21" s="5" t="str">
        <f>IF($B21="N/A","N/A",IF(C21&gt;15,"No",IF(C21&lt;-15,"No","Yes")))</f>
        <v>N/A</v>
      </c>
      <c r="E21" s="6">
        <v>29.086253369000001</v>
      </c>
      <c r="F21" s="5" t="str">
        <f>IF($B21="N/A","N/A",IF(E21&gt;15,"No",IF(E21&lt;-15,"No","Yes")))</f>
        <v>N/A</v>
      </c>
      <c r="G21" s="6">
        <v>29.617332035</v>
      </c>
      <c r="H21" s="5" t="str">
        <f>IF($B21="N/A","N/A",IF(G21&gt;15,"No",IF(G21&lt;-15,"No","Yes")))</f>
        <v>N/A</v>
      </c>
      <c r="I21" s="6">
        <v>-1.2999999999999999E-2</v>
      </c>
      <c r="J21" s="6">
        <v>1.8260000000000001</v>
      </c>
      <c r="K21" s="105" t="str">
        <f t="shared" si="1"/>
        <v>Yes</v>
      </c>
    </row>
    <row r="22" spans="1:11" x14ac:dyDescent="0.2">
      <c r="A22" s="124" t="s">
        <v>1683</v>
      </c>
      <c r="B22" s="38" t="s">
        <v>224</v>
      </c>
      <c r="C22" s="5">
        <v>0.25447101480000001</v>
      </c>
      <c r="D22" s="5" t="str">
        <f>IF($B22="N/A","N/A",IF(C22&gt;5,"No",IF(C22&lt;=0,"No","Yes")))</f>
        <v>Yes</v>
      </c>
      <c r="E22" s="5">
        <v>0.33172183760000001</v>
      </c>
      <c r="F22" s="5" t="str">
        <f>IF($B22="N/A","N/A",IF(E22&gt;5,"No",IF(E22&lt;=0,"No","Yes")))</f>
        <v>Yes</v>
      </c>
      <c r="G22" s="5">
        <v>0.23395294019999999</v>
      </c>
      <c r="H22" s="5" t="str">
        <f>IF($B22="N/A","N/A",IF(G22&gt;5,"No",IF(G22&lt;=0,"No","Yes")))</f>
        <v>Yes</v>
      </c>
      <c r="I22" s="6">
        <v>30.36</v>
      </c>
      <c r="J22" s="6">
        <v>-29.5</v>
      </c>
      <c r="K22" s="105" t="str">
        <f t="shared" si="1"/>
        <v>Yes</v>
      </c>
    </row>
    <row r="23" spans="1:11" x14ac:dyDescent="0.2">
      <c r="A23" s="124" t="s">
        <v>130</v>
      </c>
      <c r="B23" s="22" t="s">
        <v>213</v>
      </c>
      <c r="C23" s="5">
        <v>55.918560606</v>
      </c>
      <c r="D23" s="5" t="str">
        <f>IF($B23="N/A","N/A",IF(C23&gt;15,"No",IF(C23&lt;-15,"No","Yes")))</f>
        <v>N/A</v>
      </c>
      <c r="E23" s="5">
        <v>66.785022595000001</v>
      </c>
      <c r="F23" s="5" t="str">
        <f>IF($B23="N/A","N/A",IF(E23&gt;15,"No",IF(E23&lt;-15,"No","Yes")))</f>
        <v>N/A</v>
      </c>
      <c r="G23" s="5">
        <v>89.506346968000003</v>
      </c>
      <c r="H23" s="5" t="str">
        <f>IF($B23="N/A","N/A",IF(G23&gt;15,"No",IF(G23&lt;-15,"No","Yes")))</f>
        <v>N/A</v>
      </c>
      <c r="I23" s="6">
        <v>19.43</v>
      </c>
      <c r="J23" s="6">
        <v>34.020000000000003</v>
      </c>
      <c r="K23" s="105" t="str">
        <f t="shared" si="1"/>
        <v>No</v>
      </c>
    </row>
    <row r="24" spans="1:11" x14ac:dyDescent="0.2">
      <c r="A24" s="124" t="s">
        <v>845</v>
      </c>
      <c r="B24" s="22" t="s">
        <v>213</v>
      </c>
      <c r="C24" s="6">
        <v>17.785774766999999</v>
      </c>
      <c r="D24" s="5" t="str">
        <f>IF($B24="N/A","N/A",IF(C24&gt;15,"No",IF(C24&lt;-15,"No","Yes")))</f>
        <v>N/A</v>
      </c>
      <c r="E24" s="6">
        <v>17.404059931999999</v>
      </c>
      <c r="F24" s="5" t="str">
        <f>IF($B24="N/A","N/A",IF(E24&gt;15,"No",IF(E24&lt;-15,"No","Yes")))</f>
        <v>N/A</v>
      </c>
      <c r="G24" s="6">
        <v>17.212417271</v>
      </c>
      <c r="H24" s="5" t="str">
        <f>IF($B24="N/A","N/A",IF(G24&gt;15,"No",IF(G24&lt;-15,"No","Yes")))</f>
        <v>N/A</v>
      </c>
      <c r="I24" s="6">
        <v>-2.15</v>
      </c>
      <c r="J24" s="6">
        <v>-1.1000000000000001</v>
      </c>
      <c r="K24" s="105" t="str">
        <f t="shared" si="1"/>
        <v>Yes</v>
      </c>
    </row>
    <row r="25" spans="1:11" x14ac:dyDescent="0.2">
      <c r="A25" s="124" t="s">
        <v>15</v>
      </c>
      <c r="B25" s="22" t="s">
        <v>240</v>
      </c>
      <c r="C25" s="5">
        <v>1.1110214143999999</v>
      </c>
      <c r="D25" s="5" t="str">
        <f>IF($B25="N/A","N/A",IF(C25&gt;20,"No",IF(C25&lt;1,"No","Yes")))</f>
        <v>Yes</v>
      </c>
      <c r="E25" s="5">
        <v>1.6442609873</v>
      </c>
      <c r="F25" s="5" t="str">
        <f>IF($B25="N/A","N/A",IF(E25&gt;20,"No",IF(E25&lt;1,"No","Yes")))</f>
        <v>Yes</v>
      </c>
      <c r="G25" s="5">
        <v>0.638041474</v>
      </c>
      <c r="H25" s="5" t="str">
        <f>IF($B25="N/A","N/A",IF(G25&gt;20,"No",IF(G25&lt;1,"No","Yes")))</f>
        <v>No</v>
      </c>
      <c r="I25" s="6">
        <v>48</v>
      </c>
      <c r="J25" s="6">
        <v>-61.2</v>
      </c>
      <c r="K25" s="105" t="str">
        <f t="shared" ref="K25:K34" si="2">IF(J25="Div by 0", "N/A", IF(J25="N/A","N/A", IF(J25&gt;30, "No", IF(J25&lt;-30, "No", "Yes"))))</f>
        <v>No</v>
      </c>
    </row>
    <row r="26" spans="1:11" x14ac:dyDescent="0.2">
      <c r="A26" s="124" t="s">
        <v>159</v>
      </c>
      <c r="B26" s="22" t="s">
        <v>214</v>
      </c>
      <c r="C26" s="5">
        <v>100</v>
      </c>
      <c r="D26" s="5" t="str">
        <f>IF($B26="N/A","N/A",IF(C26&gt;100,"No",IF(C26&lt;95,"No","Yes")))</f>
        <v>Yes</v>
      </c>
      <c r="E26" s="5">
        <v>100</v>
      </c>
      <c r="F26" s="5" t="str">
        <f>IF($B26="N/A","N/A",IF(E26&gt;100,"No",IF(E26&lt;95,"No","Yes")))</f>
        <v>Yes</v>
      </c>
      <c r="G26" s="5">
        <v>99.992146572999999</v>
      </c>
      <c r="H26" s="5" t="str">
        <f>IF($B26="N/A","N/A",IF(G26&gt;100,"No",IF(G26&lt;95,"No","Yes")))</f>
        <v>Yes</v>
      </c>
      <c r="I26" s="6">
        <v>0</v>
      </c>
      <c r="J26" s="6">
        <v>-8.0000000000000002E-3</v>
      </c>
      <c r="K26" s="105" t="str">
        <f t="shared" si="2"/>
        <v>Yes</v>
      </c>
    </row>
    <row r="27" spans="1:11" x14ac:dyDescent="0.2">
      <c r="A27" s="124" t="s">
        <v>32</v>
      </c>
      <c r="B27" s="22" t="s">
        <v>214</v>
      </c>
      <c r="C27" s="5">
        <v>99.025973635</v>
      </c>
      <c r="D27" s="5" t="str">
        <f>IF($B27="N/A","N/A",IF(C27&gt;100,"No",IF(C27&lt;95,"No","Yes")))</f>
        <v>Yes</v>
      </c>
      <c r="E27" s="5">
        <v>100</v>
      </c>
      <c r="F27" s="5" t="str">
        <f>IF($B27="N/A","N/A",IF(E27&gt;100,"No",IF(E27&lt;95,"No","Yes")))</f>
        <v>Yes</v>
      </c>
      <c r="G27" s="5">
        <v>100</v>
      </c>
      <c r="H27" s="5" t="str">
        <f>IF($B27="N/A","N/A",IF(G27&gt;100,"No",IF(G27&lt;95,"No","Yes")))</f>
        <v>Yes</v>
      </c>
      <c r="I27" s="6">
        <v>0.98360000000000003</v>
      </c>
      <c r="J27" s="6">
        <v>0</v>
      </c>
      <c r="K27" s="105" t="str">
        <f t="shared" si="2"/>
        <v>Yes</v>
      </c>
    </row>
    <row r="28" spans="1:11" x14ac:dyDescent="0.2">
      <c r="A28" s="124" t="s">
        <v>846</v>
      </c>
      <c r="B28" s="22" t="s">
        <v>226</v>
      </c>
      <c r="C28" s="5">
        <v>14.368278310999999</v>
      </c>
      <c r="D28" s="5" t="str">
        <f>IF($B28="N/A","N/A",IF(C28&gt;30,"No",IF(C28&lt;5,"No","Yes")))</f>
        <v>Yes</v>
      </c>
      <c r="E28" s="5">
        <v>16.125343312999998</v>
      </c>
      <c r="F28" s="5" t="str">
        <f>IF($B28="N/A","N/A",IF(E28&gt;30,"No",IF(E28&lt;5,"No","Yes")))</f>
        <v>Yes</v>
      </c>
      <c r="G28" s="5">
        <v>14.593977807</v>
      </c>
      <c r="H28" s="5" t="str">
        <f>IF($B28="N/A","N/A",IF(G28&gt;30,"No",IF(G28&lt;5,"No","Yes")))</f>
        <v>Yes</v>
      </c>
      <c r="I28" s="6">
        <v>12.23</v>
      </c>
      <c r="J28" s="6">
        <v>-9.5</v>
      </c>
      <c r="K28" s="105" t="str">
        <f t="shared" si="2"/>
        <v>Yes</v>
      </c>
    </row>
    <row r="29" spans="1:11" x14ac:dyDescent="0.2">
      <c r="A29" s="124" t="s">
        <v>847</v>
      </c>
      <c r="B29" s="22" t="s">
        <v>227</v>
      </c>
      <c r="C29" s="5">
        <v>45.143592744999999</v>
      </c>
      <c r="D29" s="5" t="str">
        <f>IF($B29="N/A","N/A",IF(C29&gt;75,"No",IF(C29&lt;15,"No","Yes")))</f>
        <v>Yes</v>
      </c>
      <c r="E29" s="5">
        <v>44.076066879999999</v>
      </c>
      <c r="F29" s="5" t="str">
        <f>IF($B29="N/A","N/A",IF(E29&gt;75,"No",IF(E29&lt;15,"No","Yes")))</f>
        <v>Yes</v>
      </c>
      <c r="G29" s="5">
        <v>44.611492929999997</v>
      </c>
      <c r="H29" s="5" t="str">
        <f>IF($B29="N/A","N/A",IF(G29&gt;75,"No",IF(G29&lt;15,"No","Yes")))</f>
        <v>Yes</v>
      </c>
      <c r="I29" s="6">
        <v>-2.36</v>
      </c>
      <c r="J29" s="6">
        <v>1.2150000000000001</v>
      </c>
      <c r="K29" s="105" t="str">
        <f t="shared" si="2"/>
        <v>Yes</v>
      </c>
    </row>
    <row r="30" spans="1:11" x14ac:dyDescent="0.2">
      <c r="A30" s="124" t="s">
        <v>848</v>
      </c>
      <c r="B30" s="22" t="s">
        <v>228</v>
      </c>
      <c r="C30" s="5">
        <v>40.488128944000003</v>
      </c>
      <c r="D30" s="5" t="str">
        <f>IF($B30="N/A","N/A",IF(C30&gt;70,"No",IF(C30&lt;25,"No","Yes")))</f>
        <v>Yes</v>
      </c>
      <c r="E30" s="5">
        <v>39.798589806999999</v>
      </c>
      <c r="F30" s="5" t="str">
        <f>IF($B30="N/A","N/A",IF(E30&gt;70,"No",IF(E30&lt;25,"No","Yes")))</f>
        <v>Yes</v>
      </c>
      <c r="G30" s="5">
        <v>40.794529263000001</v>
      </c>
      <c r="H30" s="5" t="str">
        <f>IF($B30="N/A","N/A",IF(G30&gt;70,"No",IF(G30&lt;25,"No","Yes")))</f>
        <v>Yes</v>
      </c>
      <c r="I30" s="6">
        <v>-1.7</v>
      </c>
      <c r="J30" s="6">
        <v>2.5019999999999998</v>
      </c>
      <c r="K30" s="105" t="str">
        <f t="shared" si="2"/>
        <v>Yes</v>
      </c>
    </row>
    <row r="31" spans="1:11" x14ac:dyDescent="0.2">
      <c r="A31" s="124" t="s">
        <v>160</v>
      </c>
      <c r="B31" s="22" t="s">
        <v>214</v>
      </c>
      <c r="C31" s="5">
        <v>99.989758506000001</v>
      </c>
      <c r="D31" s="5" t="str">
        <f>IF($B31="N/A","N/A",IF(C31&gt;100,"No",IF(C31&lt;95,"No","Yes")))</f>
        <v>Yes</v>
      </c>
      <c r="E31" s="5">
        <v>99.987257940999996</v>
      </c>
      <c r="F31" s="5" t="str">
        <f>IF($B31="N/A","N/A",IF(E31&gt;100,"No",IF(E31&lt;95,"No","Yes")))</f>
        <v>Yes</v>
      </c>
      <c r="G31" s="5">
        <v>99.992674534000002</v>
      </c>
      <c r="H31" s="5" t="str">
        <f>IF($B31="N/A","N/A",IF(G31&gt;100,"No",IF(G31&lt;95,"No","Yes")))</f>
        <v>Yes</v>
      </c>
      <c r="I31" s="6">
        <v>-3.0000000000000001E-3</v>
      </c>
      <c r="J31" s="6">
        <v>5.4000000000000003E-3</v>
      </c>
      <c r="K31" s="105" t="str">
        <f t="shared" si="2"/>
        <v>Yes</v>
      </c>
    </row>
    <row r="32" spans="1:11" x14ac:dyDescent="0.2">
      <c r="A32" s="103" t="s">
        <v>372</v>
      </c>
      <c r="B32" s="22" t="s">
        <v>241</v>
      </c>
      <c r="C32" s="5">
        <v>0.41146710009999998</v>
      </c>
      <c r="D32" s="5" t="str">
        <f>IF($B32="N/A","N/A",IF(C32&gt;5,"No",IF(C32&lt;1,"No","Yes")))</f>
        <v>No</v>
      </c>
      <c r="E32" s="5">
        <v>0.51107434829999998</v>
      </c>
      <c r="F32" s="5" t="str">
        <f>IF($B32="N/A","N/A",IF(E32&gt;5,"No",IF(E32&lt;1,"No","Yes")))</f>
        <v>No</v>
      </c>
      <c r="G32" s="5">
        <v>0.48988227779999999</v>
      </c>
      <c r="H32" s="5" t="str">
        <f>IF($B32="N/A","N/A",IF(G32&gt;5,"No",IF(G32&lt;1,"No","Yes")))</f>
        <v>No</v>
      </c>
      <c r="I32" s="6">
        <v>24.21</v>
      </c>
      <c r="J32" s="6">
        <v>-4.1500000000000004</v>
      </c>
      <c r="K32" s="105" t="str">
        <f t="shared" si="2"/>
        <v>Yes</v>
      </c>
    </row>
    <row r="33" spans="1:11" x14ac:dyDescent="0.2">
      <c r="A33" s="103" t="s">
        <v>374</v>
      </c>
      <c r="B33" s="22" t="s">
        <v>242</v>
      </c>
      <c r="C33" s="5">
        <v>99.1658604</v>
      </c>
      <c r="D33" s="5" t="str">
        <f>IF($B33="N/A","N/A",IF(C33&gt;98,"No",IF(C33&lt;8,"No","Yes")))</f>
        <v>No</v>
      </c>
      <c r="E33" s="5">
        <v>99.059122083000005</v>
      </c>
      <c r="F33" s="5" t="str">
        <f>IF($B33="N/A","N/A",IF(E33&gt;98,"No",IF(E33&lt;8,"No","Yes")))</f>
        <v>No</v>
      </c>
      <c r="G33" s="5">
        <v>99.087748520999995</v>
      </c>
      <c r="H33" s="5" t="str">
        <f>IF($B33="N/A","N/A",IF(G33&gt;98,"No",IF(G33&lt;8,"No","Yes")))</f>
        <v>No</v>
      </c>
      <c r="I33" s="6">
        <v>-0.108</v>
      </c>
      <c r="J33" s="6">
        <v>2.8899999999999999E-2</v>
      </c>
      <c r="K33" s="105" t="str">
        <f t="shared" si="2"/>
        <v>Yes</v>
      </c>
    </row>
    <row r="34" spans="1:11" x14ac:dyDescent="0.2">
      <c r="A34" s="120" t="s">
        <v>375</v>
      </c>
      <c r="B34" s="126" t="s">
        <v>224</v>
      </c>
      <c r="C34" s="114">
        <v>0.24651879560000001</v>
      </c>
      <c r="D34" s="114" t="str">
        <f>IF($B34="N/A","N/A",IF(C34&gt;5,"No",IF(C34&lt;=0,"No","Yes")))</f>
        <v>Yes</v>
      </c>
      <c r="E34" s="114">
        <v>0.23139150780000001</v>
      </c>
      <c r="F34" s="114" t="str">
        <f>IF($B34="N/A","N/A",IF(E34&gt;5,"No",IF(E34&lt;=0,"No","Yes")))</f>
        <v>Yes</v>
      </c>
      <c r="G34" s="114">
        <v>0.2169921769</v>
      </c>
      <c r="H34" s="114" t="str">
        <f>IF($B34="N/A","N/A",IF(G34&gt;5,"No",IF(G34&lt;=0,"No","Yes")))</f>
        <v>Yes</v>
      </c>
      <c r="I34" s="115">
        <v>-6.14</v>
      </c>
      <c r="J34" s="115">
        <v>-6.22</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1440</v>
      </c>
      <c r="D6" s="5" t="str">
        <f>IF($B6="N/A","N/A",IF(C6&gt;15,"No",IF(C6&lt;-15,"No","Yes")))</f>
        <v>N/A</v>
      </c>
      <c r="E6" s="23">
        <v>3022</v>
      </c>
      <c r="F6" s="5" t="str">
        <f>IF($B6="N/A","N/A",IF(E6&gt;15,"No",IF(E6&lt;-15,"No","Yes")))</f>
        <v>N/A</v>
      </c>
      <c r="G6" s="23">
        <v>3203</v>
      </c>
      <c r="H6" s="5" t="str">
        <f>IF($B6="N/A","N/A",IF(G6&gt;15,"No",IF(G6&lt;-15,"No","Yes")))</f>
        <v>N/A</v>
      </c>
      <c r="I6" s="6">
        <v>109.9</v>
      </c>
      <c r="J6" s="6">
        <v>5.9889999999999999</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839.09375</v>
      </c>
      <c r="D9" s="5" t="str">
        <f>IF($B9="N/A","N/A",IF(C9&gt;15,"No",IF(C9&lt;-15,"No","Yes")))</f>
        <v>N/A</v>
      </c>
      <c r="E9" s="24">
        <v>740.33686299999999</v>
      </c>
      <c r="F9" s="5" t="str">
        <f>IF($B9="N/A","N/A",IF(E9&gt;15,"No",IF(E9&lt;-15,"No","Yes")))</f>
        <v>N/A</v>
      </c>
      <c r="G9" s="24">
        <v>730.75803933999998</v>
      </c>
      <c r="H9" s="5" t="str">
        <f>IF($B9="N/A","N/A",IF(G9&gt;15,"No",IF(G9&lt;-15,"No","Yes")))</f>
        <v>N/A</v>
      </c>
      <c r="I9" s="6">
        <v>-11.8</v>
      </c>
      <c r="J9" s="6">
        <v>-1.29</v>
      </c>
      <c r="K9" s="105" t="str">
        <f t="shared" si="0"/>
        <v>Yes</v>
      </c>
    </row>
    <row r="10" spans="1:11" x14ac:dyDescent="0.2">
      <c r="A10" s="124" t="s">
        <v>650</v>
      </c>
      <c r="B10" s="22" t="s">
        <v>237</v>
      </c>
      <c r="C10" s="4">
        <v>90.763888889</v>
      </c>
      <c r="D10" s="5" t="str">
        <f>IF($B10="N/A","N/A",IF(C10&gt;99,"No",IF(C10&lt;75,"No","Yes")))</f>
        <v>Yes</v>
      </c>
      <c r="E10" s="4">
        <v>90.138980806999996</v>
      </c>
      <c r="F10" s="5" t="str">
        <f>IF($B10="N/A","N/A",IF(E10&gt;99,"No",IF(E10&lt;75,"No","Yes")))</f>
        <v>Yes</v>
      </c>
      <c r="G10" s="4">
        <v>89.103965032999994</v>
      </c>
      <c r="H10" s="5" t="str">
        <f>IF($B10="N/A","N/A",IF(G10&gt;99,"No",IF(G10&lt;75,"No","Yes")))</f>
        <v>Yes</v>
      </c>
      <c r="I10" s="6">
        <v>-0.68799999999999994</v>
      </c>
      <c r="J10" s="6">
        <v>-1.1499999999999999</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8.5416666666999994</v>
      </c>
      <c r="D12" s="5" t="str">
        <f>IF($B12="N/A","N/A",IF(C12&gt;10,"No",IF(C12&lt;=0,"No","Yes")))</f>
        <v>Yes</v>
      </c>
      <c r="E12" s="5">
        <v>9.0999338187000003</v>
      </c>
      <c r="F12" s="5" t="str">
        <f>IF($B12="N/A","N/A",IF(E12&gt;10,"No",IF(E12&lt;=0,"No","Yes")))</f>
        <v>Yes</v>
      </c>
      <c r="G12" s="5">
        <v>10.396503278000001</v>
      </c>
      <c r="H12" s="5" t="str">
        <f>IF($B12="N/A","N/A",IF(G12&gt;10,"No",IF(G12&lt;=0,"No","Yes")))</f>
        <v>No</v>
      </c>
      <c r="I12" s="6">
        <v>6.5359999999999996</v>
      </c>
      <c r="J12" s="6">
        <v>14.25</v>
      </c>
      <c r="K12" s="105" t="str">
        <f t="shared" si="0"/>
        <v>Yes</v>
      </c>
    </row>
    <row r="13" spans="1:11" x14ac:dyDescent="0.2">
      <c r="A13" s="124" t="s">
        <v>653</v>
      </c>
      <c r="B13" s="38" t="s">
        <v>224</v>
      </c>
      <c r="C13" s="5">
        <v>0.69444444439999997</v>
      </c>
      <c r="D13" s="5" t="str">
        <f>IF($B13="N/A","N/A",IF(C13&gt;5,"No",IF(C13&lt;=0,"No","Yes")))</f>
        <v>Yes</v>
      </c>
      <c r="E13" s="5">
        <v>0.76108537389999997</v>
      </c>
      <c r="F13" s="5" t="str">
        <f>IF($B13="N/A","N/A",IF(E13&gt;5,"No",IF(E13&lt;=0,"No","Yes")))</f>
        <v>Yes</v>
      </c>
      <c r="G13" s="5">
        <v>0.499531689</v>
      </c>
      <c r="H13" s="5" t="str">
        <f>IF($B13="N/A","N/A",IF(G13&gt;5,"No",IF(G13&lt;=0,"No","Yes")))</f>
        <v>Yes</v>
      </c>
      <c r="I13" s="6">
        <v>9.5960000000000001</v>
      </c>
      <c r="J13" s="6">
        <v>-34.4</v>
      </c>
      <c r="K13" s="105" t="str">
        <f t="shared" si="0"/>
        <v>No</v>
      </c>
    </row>
    <row r="14" spans="1:11" x14ac:dyDescent="0.2">
      <c r="A14" s="124" t="s">
        <v>159</v>
      </c>
      <c r="B14" s="22" t="s">
        <v>214</v>
      </c>
      <c r="C14" s="5">
        <v>100</v>
      </c>
      <c r="D14" s="5" t="str">
        <f>IF($B14="N/A","N/A",IF(C14&gt;100,"No",IF(C14&lt;95,"No","Yes")))</f>
        <v>Yes</v>
      </c>
      <c r="E14" s="5">
        <v>99.900727994999997</v>
      </c>
      <c r="F14" s="5" t="str">
        <f>IF($B14="N/A","N/A",IF(E14&gt;100,"No",IF(E14&lt;95,"No","Yes")))</f>
        <v>Yes</v>
      </c>
      <c r="G14" s="5">
        <v>98.376522011000006</v>
      </c>
      <c r="H14" s="5" t="str">
        <f>IF($B14="N/A","N/A",IF(G14&gt;100,"No",IF(G14&lt;95,"No","Yes")))</f>
        <v>Yes</v>
      </c>
      <c r="I14" s="6">
        <v>-9.9000000000000005E-2</v>
      </c>
      <c r="J14" s="6">
        <v>-1.53</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12.708333333000001</v>
      </c>
      <c r="D16" s="5" t="str">
        <f>IF($B16="N/A","N/A",IF(C16&gt;30,"No",IF(C16&lt;5,"No","Yes")))</f>
        <v>Yes</v>
      </c>
      <c r="E16" s="5">
        <v>11.548643283000001</v>
      </c>
      <c r="F16" s="5" t="str">
        <f>IF($B16="N/A","N/A",IF(E16&gt;30,"No",IF(E16&lt;5,"No","Yes")))</f>
        <v>Yes</v>
      </c>
      <c r="G16" s="5">
        <v>9.5847642835000002</v>
      </c>
      <c r="H16" s="5" t="str">
        <f>IF($B16="N/A","N/A",IF(G16&gt;30,"No",IF(G16&lt;5,"No","Yes")))</f>
        <v>Yes</v>
      </c>
      <c r="I16" s="6">
        <v>-9.1300000000000008</v>
      </c>
      <c r="J16" s="6">
        <v>-17</v>
      </c>
      <c r="K16" s="105" t="str">
        <f t="shared" si="0"/>
        <v>Yes</v>
      </c>
    </row>
    <row r="17" spans="1:11" x14ac:dyDescent="0.2">
      <c r="A17" s="124" t="s">
        <v>847</v>
      </c>
      <c r="B17" s="22" t="s">
        <v>227</v>
      </c>
      <c r="C17" s="5">
        <v>36.736111111</v>
      </c>
      <c r="D17" s="5" t="str">
        <f>IF($B17="N/A","N/A",IF(C17&gt;75,"No",IF(C17&lt;15,"No","Yes")))</f>
        <v>Yes</v>
      </c>
      <c r="E17" s="5">
        <v>34.050297815999997</v>
      </c>
      <c r="F17" s="5" t="str">
        <f>IF($B17="N/A","N/A",IF(E17&gt;75,"No",IF(E17&lt;15,"No","Yes")))</f>
        <v>Yes</v>
      </c>
      <c r="G17" s="5">
        <v>36.621916953000003</v>
      </c>
      <c r="H17" s="5" t="str">
        <f>IF($B17="N/A","N/A",IF(G17&gt;75,"No",IF(G17&lt;15,"No","Yes")))</f>
        <v>Yes</v>
      </c>
      <c r="I17" s="6">
        <v>-7.31</v>
      </c>
      <c r="J17" s="6">
        <v>7.5519999999999996</v>
      </c>
      <c r="K17" s="105" t="str">
        <f t="shared" si="0"/>
        <v>Yes</v>
      </c>
    </row>
    <row r="18" spans="1:11" x14ac:dyDescent="0.2">
      <c r="A18" s="124" t="s">
        <v>848</v>
      </c>
      <c r="B18" s="22" t="s">
        <v>228</v>
      </c>
      <c r="C18" s="5">
        <v>50.555555556000002</v>
      </c>
      <c r="D18" s="5" t="str">
        <f>IF($B18="N/A","N/A",IF(C18&gt;70,"No",IF(C18&lt;25,"No","Yes")))</f>
        <v>Yes</v>
      </c>
      <c r="E18" s="5">
        <v>54.401058900999999</v>
      </c>
      <c r="F18" s="5" t="str">
        <f>IF($B18="N/A","N/A",IF(E18&gt;70,"No",IF(E18&lt;25,"No","Yes")))</f>
        <v>Yes</v>
      </c>
      <c r="G18" s="5">
        <v>53.793318763999999</v>
      </c>
      <c r="H18" s="5" t="str">
        <f>IF($B18="N/A","N/A",IF(G18&gt;70,"No",IF(G18&lt;25,"No","Yes")))</f>
        <v>Yes</v>
      </c>
      <c r="I18" s="6">
        <v>7.6059999999999999</v>
      </c>
      <c r="J18" s="6">
        <v>-1.1200000000000001</v>
      </c>
      <c r="K18" s="105" t="str">
        <f t="shared" si="0"/>
        <v>Yes</v>
      </c>
    </row>
    <row r="19" spans="1:11" x14ac:dyDescent="0.2">
      <c r="A19" s="124" t="s">
        <v>160</v>
      </c>
      <c r="B19" s="22" t="s">
        <v>214</v>
      </c>
      <c r="C19" s="5">
        <v>95.972222221999999</v>
      </c>
      <c r="D19" s="5" t="str">
        <f>IF($B19="N/A","N/A",IF(C19&gt;100,"No",IF(C19&lt;95,"No","Yes")))</f>
        <v>Yes</v>
      </c>
      <c r="E19" s="5">
        <v>99.437458637000006</v>
      </c>
      <c r="F19" s="5" t="str">
        <f>IF($B19="N/A","N/A",IF(E19&gt;100,"No",IF(E19&lt;95,"No","Yes")))</f>
        <v>Yes</v>
      </c>
      <c r="G19" s="5">
        <v>99.406806118999995</v>
      </c>
      <c r="H19" s="5" t="str">
        <f>IF($B19="N/A","N/A",IF(G19&gt;100,"No",IF(G19&lt;95,"No","Yes")))</f>
        <v>Yes</v>
      </c>
      <c r="I19" s="6">
        <v>3.6110000000000002</v>
      </c>
      <c r="J19" s="6">
        <v>-3.1E-2</v>
      </c>
      <c r="K19" s="105" t="str">
        <f t="shared" si="0"/>
        <v>Yes</v>
      </c>
    </row>
    <row r="20" spans="1:11" x14ac:dyDescent="0.2">
      <c r="A20" s="103" t="s">
        <v>372</v>
      </c>
      <c r="B20" s="22" t="s">
        <v>241</v>
      </c>
      <c r="C20" s="5">
        <v>10.833333333000001</v>
      </c>
      <c r="D20" s="5" t="str">
        <f>IF($B20="N/A","N/A",IF(C20&gt;5,"No",IF(C20&lt;1,"No","Yes")))</f>
        <v>No</v>
      </c>
      <c r="E20" s="5">
        <v>11.681005956</v>
      </c>
      <c r="F20" s="5" t="str">
        <f>IF($B20="N/A","N/A",IF(E20&gt;5,"No",IF(E20&lt;1,"No","Yes")))</f>
        <v>No</v>
      </c>
      <c r="G20" s="5">
        <v>11.988760536999999</v>
      </c>
      <c r="H20" s="5" t="str">
        <f>IF($B20="N/A","N/A",IF(G20&gt;5,"No",IF(G20&lt;1,"No","Yes")))</f>
        <v>No</v>
      </c>
      <c r="I20" s="6">
        <v>7.8250000000000002</v>
      </c>
      <c r="J20" s="6">
        <v>2.6349999999999998</v>
      </c>
      <c r="K20" s="105" t="str">
        <f t="shared" si="0"/>
        <v>Yes</v>
      </c>
    </row>
    <row r="21" spans="1:11" x14ac:dyDescent="0.2">
      <c r="A21" s="103" t="s">
        <v>374</v>
      </c>
      <c r="B21" s="22" t="s">
        <v>242</v>
      </c>
      <c r="C21" s="5">
        <v>69.791666667000001</v>
      </c>
      <c r="D21" s="5" t="str">
        <f>IF($B21="N/A","N/A",IF(C21&gt;98,"No",IF(C21&lt;8,"No","Yes")))</f>
        <v>Yes</v>
      </c>
      <c r="E21" s="5">
        <v>66.313699537000005</v>
      </c>
      <c r="F21" s="5" t="str">
        <f>IF($B21="N/A","N/A",IF(E21&gt;98,"No",IF(E21&lt;8,"No","Yes")))</f>
        <v>Yes</v>
      </c>
      <c r="G21" s="5">
        <v>66.219169528999998</v>
      </c>
      <c r="H21" s="5" t="str">
        <f>IF($B21="N/A","N/A",IF(G21&gt;98,"No",IF(G21&lt;8,"No","Yes")))</f>
        <v>Yes</v>
      </c>
      <c r="I21" s="6">
        <v>-4.9800000000000004</v>
      </c>
      <c r="J21" s="6">
        <v>-0.14299999999999999</v>
      </c>
      <c r="K21" s="105" t="str">
        <f t="shared" si="0"/>
        <v>Yes</v>
      </c>
    </row>
    <row r="22" spans="1:11" x14ac:dyDescent="0.2">
      <c r="A22" s="120" t="s">
        <v>375</v>
      </c>
      <c r="B22" s="126" t="s">
        <v>224</v>
      </c>
      <c r="C22" s="114">
        <v>0.90277777780000001</v>
      </c>
      <c r="D22" s="114" t="str">
        <f>IF($B22="N/A","N/A",IF(C22&gt;5,"No",IF(C22&lt;=0,"No","Yes")))</f>
        <v>Yes</v>
      </c>
      <c r="E22" s="114">
        <v>0.86035737919999999</v>
      </c>
      <c r="F22" s="114" t="str">
        <f>IF($B22="N/A","N/A",IF(E22&gt;5,"No",IF(E22&lt;=0,"No","Yes")))</f>
        <v>Yes</v>
      </c>
      <c r="G22" s="114">
        <v>0.99906337810000001</v>
      </c>
      <c r="H22" s="114" t="str">
        <f>IF($B22="N/A","N/A",IF(G22&gt;5,"No",IF(G22&lt;=0,"No","Yes")))</f>
        <v>Yes</v>
      </c>
      <c r="I22" s="115">
        <v>-4.7</v>
      </c>
      <c r="J22" s="115">
        <v>16.12</v>
      </c>
      <c r="K22" s="116" t="str">
        <f t="shared" si="0"/>
        <v>Yes</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2019-09-23T19:21:38Z</dcterms:modified>
  <dc:language>English</dc:language>
</cp:coreProperties>
</file>